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7815" activeTab="0"/>
  </bookViews>
  <sheets>
    <sheet name="True Up Summary" sheetId="1" r:id="rId1"/>
    <sheet name="Attachment O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0">#REF!</definedName>
    <definedName name="\D">#REF!</definedName>
    <definedName name="\E">#REF!</definedName>
    <definedName name="\P">'[4]DEC 03'!#REF!</definedName>
    <definedName name="\R">#REF!</definedName>
    <definedName name="\S">#REF!</definedName>
    <definedName name="\X">#REF!</definedName>
    <definedName name="_12MO_NONUTL">#REF!</definedName>
    <definedName name="_Fill" hidden="1">#REF!</definedName>
    <definedName name="_Order1" hidden="1">255</definedName>
    <definedName name="a" hidden="1">{#N/A,#N/A,TRUE,"Net Income Summary";#N/A,#N/A,TRUE,"VUHI Consolidated";#N/A,#N/A,TRUE,"Margins";#N/A,#N/A,TRUE,"Margin Recon";#N/A,#N/A,TRUE,"New 04 Margin Page";#N/A,#N/A,TRUE,"Reserve Analysis";#N/A,#N/A,TRUE,"Provision Analysis";#N/A,#N/A,TRUE,"WPM";#N/A,#N/A,TRUE,"Benkert O&amp;M Recon";#N/A,#N/A,TRUE,"Christian O&amp;M Recon";#N/A,#N/A,TRUE,"Doty O&amp;M Recon";#N/A,#N/A,TRUE,"All Other O&amp;M Recon";#N/A,#N/A,TRUE,"Clearings-Revised Format";#N/A,#N/A,TRUE,"03 Benefits Recon";#N/A,#N/A,TRUE,"Labor ";#N/A,#N/A,TRUE,"Headcount";#N/A,#N/A,TRUE,"Interest Detail";#N/A,#N/A,TRUE,"Capital Recon";#N/A,#N/A,TRUE,"Corporate &amp; Other";#N/A,#N/A,TRUE,"Enterprises (2)";#N/A,#N/A,TRUE,"Enterprises Cap Ex";#N/A,#N/A,TRUE,"VVV BS";#N/A,#N/A,TRUE,"Unrecov Gas Costs";#N/A,#N/A,TRUE,"Analysts";#N/A,#N/A,TRUE,"Annual";#N/A,#N/A,TRUE,"Weather Calc.";#N/A,#N/A,TRUE,"Daily Report";#N/A,#N/A,TRUE,"Budget Billing (Karl)"}</definedName>
    <definedName name="aa" hidden="1">{#N/A,#N/A,TRUE,"Vectren Consolidated";#N/A,#N/A,TRUE,"Consolidated by Portfolio";#N/A,#N/A,TRUE,"Power Supply";#N/A,#N/A,TRUE,"Energy Delivery";#N/A,#N/A,TRUE,"Margins";#N/A,#N/A,TRUE,"Non-Reg Consol";#N/A,#N/A,TRUE,"Communications";#N/A,#N/A,TRUE,"Energy Services";#N/A,#N/A,TRUE,"Utility Services";#N/A,#N/A,TRUE,"Other Business";#N/A,#N/A,TRUE,"Service Alloc";#N/A,#N/A,TRUE,"Analysts";#N/A,#N/A,TRUE,"Capital";#N/A,#N/A,TRUE,"SIG Delivery";#N/A,#N/A,TRUE,"IGC Delivery";#N/A,#N/A,TRUE,"Vedo Delivery"}</definedName>
    <definedName name="aaa" hidden="1">{#N/A,#N/A,TRUE,"Net Income Summary";#N/A,#N/A,TRUE,"VUHI Consolidated";#N/A,#N/A,TRUE,"Margins";#N/A,#N/A,TRUE,"Margin Recon";#N/A,#N/A,TRUE,"New 04 Margin Page";#N/A,#N/A,TRUE,"Reserve Analysis";#N/A,#N/A,TRUE,"Provision Analysis";#N/A,#N/A,TRUE,"WPM";#N/A,#N/A,TRUE,"Benkert O&amp;M Recon";#N/A,#N/A,TRUE,"Christian O&amp;M Recon";#N/A,#N/A,TRUE,"Doty O&amp;M Recon";#N/A,#N/A,TRUE,"All Other O&amp;M Recon";#N/A,#N/A,TRUE,"Clearings-Revised Format";#N/A,#N/A,TRUE,"03 Benefits Recon";#N/A,#N/A,TRUE,"Labor ";#N/A,#N/A,TRUE,"Headcount";#N/A,#N/A,TRUE,"Interest Detail";#N/A,#N/A,TRUE,"Capital Recon";#N/A,#N/A,TRUE,"Corporate &amp; Other";#N/A,#N/A,TRUE,"Enterprises (2)";#N/A,#N/A,TRUE,"Enterprises Cap Ex";#N/A,#N/A,TRUE,"VVV BS";#N/A,#N/A,TRUE,"Unrecov Gas Costs";#N/A,#N/A,TRUE,"Analysts";#N/A,#N/A,TRUE,"Annual";#N/A,#N/A,TRUE,"Weather Calc.";#N/A,#N/A,TRUE,"Daily Report";#N/A,#N/A,TRUE,"Budget Billing (Karl)"}</definedName>
    <definedName name="ABB_coal_HV">#REF!</definedName>
    <definedName name="ABB_coal_price">#REF!</definedName>
    <definedName name="ABB_coal_S">#REF!</definedName>
    <definedName name="ABB1">#REF!</definedName>
    <definedName name="ABB1_erate">#REF!</definedName>
    <definedName name="ABB1_lm_rate">#REF!</definedName>
    <definedName name="ABB1_lp_price">#REF!</definedName>
    <definedName name="ABB1_lp_rate">#REF!</definedName>
    <definedName name="ABB1_sa_lp">#REF!</definedName>
    <definedName name="ABB1_sa_rate">#REF!</definedName>
    <definedName name="ABB1act">#REF!</definedName>
    <definedName name="ABB2">#REF!</definedName>
    <definedName name="ABB2_erate">#REF!</definedName>
    <definedName name="ABB2_lm_rate">#REF!</definedName>
    <definedName name="ABB2_sa_rate">#REF!</definedName>
    <definedName name="ABB2act">#REF!</definedName>
    <definedName name="ABB3">#REF!</definedName>
    <definedName name="ABB3act">#REF!</definedName>
    <definedName name="ABB4">#REF!</definedName>
    <definedName name="ABB4act">#REF!</definedName>
    <definedName name="ACCOUNTEDPERIODTYPE1">#REF!</definedName>
    <definedName name="ACCOUNTSEGMENT1">#REF!</definedName>
    <definedName name="anscount" hidden="1">2</definedName>
    <definedName name="APPSUSERNAME1">#REF!</definedName>
    <definedName name="aprgas">#REF!</definedName>
    <definedName name="auggas">#REF!</definedName>
    <definedName name="B">{#N/A,#N/A,FALSE,"04 Target Calc.";#N/A,#N/A,FALSE,"03 Projection Calc"}</definedName>
    <definedName name="BAG1">#REF!</definedName>
    <definedName name="BAG1act">#REF!</definedName>
    <definedName name="BAG2">#REF!</definedName>
    <definedName name="BAG2act">#REF!</definedName>
    <definedName name="base_demand_hr1">#REF!</definedName>
    <definedName name="base_gen">#REF!</definedName>
    <definedName name="bb" hidden="1">{#N/A,#N/A,TRUE,"Net Income Summary";#N/A,#N/A,TRUE,"Highlights";#N/A,#N/A,TRUE,"VVV BS";#N/A,#N/A,TRUE,"VUHI Consolidated";#N/A,#N/A,TRUE,"Interest Detail";#N/A,#N/A,TRUE,"Margins";#N/A,#N/A,TRUE,"Margin Recon";#N/A,#N/A,TRUE,"Margin Recon (p2)";#N/A,#N/A,TRUE,"WPM";#N/A,#N/A,TRUE,"VUHI O&amp;M YTD Recon";#N/A,#N/A,TRUE,"VUHI Projected O&amp;M Recon";#N/A,#N/A,TRUE,"Reserve Analysis";#N/A,#N/A,TRUE,"Provision Analysis";#N/A,#N/A,TRUE,"Corporate O&amp;M YTD";#N/A,#N/A,TRUE,"Corporate O&amp;M Projected";#N/A,#N/A,TRUE,"Clearings-Revised Format";#N/A,#N/A,TRUE,"03 Benefits Recon";#N/A,#N/A,TRUE,"Fleet Clearing";#N/A,#N/A,TRUE,"Stores Clearing";#N/A,#N/A,TRUE,"Capital - Actual";#N/A,#N/A,TRUE,"Capital - Projected";#N/A,#N/A,TRUE,"Enterprises (2)";#N/A,#N/A,TRUE,"Enterprises Cap Ex";#N/A,#N/A,TRUE,"Corporate &amp; Other";#N/A,#N/A,TRUE,"Analysts";#N/A,#N/A,TRUE,"Annual";#N/A,#N/A,TRUE,"Weather Calc.";#N/A,#N/A,TRUE,"YTD Consolidating";#N/A,#N/A,TRUE,"VUHI Consolidating";#N/A,#N/A,TRUE,"Projected Consolidating";#N/A,#N/A,TRUE,"VUHI BS";#N/A,#N/A,TRUE,"Unrecov Gas Costs"}</definedName>
    <definedName name="bbb" hidden="1">{#N/A,#N/A,FALSE,"04 Target Calc.";#N/A,#N/A,FALSE,"03 Projection Calc"}</definedName>
    <definedName name="BUDGET_YTD">#REF!</definedName>
    <definedName name="BUDGETCURRENCYCODE1">#REF!</definedName>
    <definedName name="BUDGETDECIMALPLACES1">#REF!</definedName>
    <definedName name="BUDGETENTITYID1">#REF!</definedName>
    <definedName name="BUDGETGRAPHCORRESPONDING1">#REF!</definedName>
    <definedName name="BUDGETGRAPHINCACTUALS1">#REF!</definedName>
    <definedName name="BUDGETGRAPHINCBUDGETS1">#REF!</definedName>
    <definedName name="BUDGETGRAPHINCTITLES1">#REF!</definedName>
    <definedName name="BUDGETGRAPHINCVARIANCES1">#REF!</definedName>
    <definedName name="BUDGETGRAPHSTYLE1">#REF!</definedName>
    <definedName name="BUDGETHEADINGSBACKCOLOUR1">#REF!</definedName>
    <definedName name="BUDGETHEADINGSFORECOLOUR1">#REF!</definedName>
    <definedName name="BUDGETNAME1">#REF!</definedName>
    <definedName name="BUDGETORG1">#REF!</definedName>
    <definedName name="BUDGETORGFROZEN1">#REF!</definedName>
    <definedName name="BUDGETORGID1">#REF!</definedName>
    <definedName name="BUDGETORGNAME1">#REF!</definedName>
    <definedName name="BUDGETOUTPUTOPTION1">#REF!</definedName>
    <definedName name="BUDGETPASSWORDREQUIREDFLAG1">#REF!</definedName>
    <definedName name="BUDGETSHOWCRITERIASHEET1">#REF!</definedName>
    <definedName name="BUDGETSTATUS1">#REF!</definedName>
    <definedName name="BUDGETTITLEBACKCOLOUR1">#REF!</definedName>
    <definedName name="BUDGETTITLEBORDERCOLOUR1">#REF!</definedName>
    <definedName name="BUDGETTITLEFORECOLOUR1">#REF!</definedName>
    <definedName name="BUDGETVALUESWIDTH1">#REF!</definedName>
    <definedName name="BUDGETVERSIONID1">#REF!</definedName>
    <definedName name="cc" hidden="1">{#N/A,#N/A,TRUE,"Vectren Consolidated";#N/A,#N/A,TRUE,"Consolidated by Portfolio";#N/A,#N/A,TRUE,"Power Supply";#N/A,#N/A,TRUE,"Energy Delivery";#N/A,#N/A,TRUE,"Margins";#N/A,#N/A,TRUE,"Non-Reg Consol";#N/A,#N/A,TRUE,"Communications";#N/A,#N/A,TRUE,"Energy Services";#N/A,#N/A,TRUE,"Utility Services";#N/A,#N/A,TRUE,"Other Business";#N/A,#N/A,TRUE,"Service Alloc";#N/A,#N/A,TRUE,"Analysts";#N/A,#N/A,TRUE,"Capital";#N/A,#N/A,TRUE,"SIG Delivery";#N/A,#N/A,TRUE,"IGC Delivery";#N/A,#N/A,TRUE,"Vedo Delivery"}</definedName>
    <definedName name="ccc" hidden="1">{#N/A,#N/A,TRUE,"Vectren Consolidated";#N/A,#N/A,TRUE,"Consolidated by Portfolio";#N/A,#N/A,TRUE,"Power Supply";#N/A,#N/A,TRUE,"Energy Delivery";#N/A,#N/A,TRUE,"Margins";#N/A,#N/A,TRUE,"Non-Reg Consol";#N/A,#N/A,TRUE,"Communications";#N/A,#N/A,TRUE,"Energy Services";#N/A,#N/A,TRUE,"Utility Services";#N/A,#N/A,TRUE,"Other Business";#N/A,#N/A,TRUE,"Service Alloc";#N/A,#N/A,TRUE,"Analysts";#N/A,#N/A,TRUE,"Capital";#N/A,#N/A,TRUE,"SIG Delivery";#N/A,#N/A,TRUE,"IGC Delivery";#N/A,#N/A,TRUE,"Vedo Delivery"}</definedName>
    <definedName name="CHARTOFACCOUNTSID1">#REF!</definedName>
    <definedName name="CHES_ANNUAL_BS">#REF!</definedName>
    <definedName name="CHES_ANNUAL_CF">#REF!</definedName>
    <definedName name="CHES_ANNUAL_IS">#REF!</definedName>
    <definedName name="CONNECTSTRING1">#REF!</definedName>
    <definedName name="CREATEGRAPH1">#REF!</definedName>
    <definedName name="CREATESUMMARYJNLS1">#REF!</definedName>
    <definedName name="CRITERIACOLUMN1">#REF!</definedName>
    <definedName name="CROSS">#REF!</definedName>
    <definedName name="DBNAME1">#REF!</definedName>
    <definedName name="DBUSERNAME1">#REF!</definedName>
    <definedName name="ddd" hidden="1">{#N/A,#N/A,TRUE,"Net Income Summary";#N/A,#N/A,TRUE,"Highlights";#N/A,#N/A,TRUE,"VVV BS";#N/A,#N/A,TRUE,"VUHI Consolidated";#N/A,#N/A,TRUE,"Interest Detail";#N/A,#N/A,TRUE,"Margins";#N/A,#N/A,TRUE,"Margin Recon";#N/A,#N/A,TRUE,"Margin Recon (p2)";#N/A,#N/A,TRUE,"WPM";#N/A,#N/A,TRUE,"VUHI O&amp;M YTD Recon";#N/A,#N/A,TRUE,"VUHI Projected O&amp;M Recon";#N/A,#N/A,TRUE,"Reserve Analysis";#N/A,#N/A,TRUE,"Provision Analysis";#N/A,#N/A,TRUE,"Corporate O&amp;M YTD";#N/A,#N/A,TRUE,"Corporate O&amp;M Projected";#N/A,#N/A,TRUE,"Clearings-Revised Format";#N/A,#N/A,TRUE,"03 Benefits Recon";#N/A,#N/A,TRUE,"Fleet Clearing";#N/A,#N/A,TRUE,"Stores Clearing";#N/A,#N/A,TRUE,"Capital - Actual";#N/A,#N/A,TRUE,"Capital - Projected";#N/A,#N/A,TRUE,"Enterprises (2)";#N/A,#N/A,TRUE,"Enterprises Cap Ex";#N/A,#N/A,TRUE,"Corporate &amp; Other";#N/A,#N/A,TRUE,"Analysts";#N/A,#N/A,TRUE,"Annual";#N/A,#N/A,TRUE,"Weather Calc.";#N/A,#N/A,TRUE,"YTD Consolidating";#N/A,#N/A,TRUE,"VUHI Consolidating";#N/A,#N/A,TRUE,"Projected Consolidating";#N/A,#N/A,TRUE,"VUHI BS";#N/A,#N/A,TRUE,"Unrecov Gas Costs"}</definedName>
    <definedName name="decgas">#REF!</definedName>
    <definedName name="DELETELOGICTYPE1">#REF!</definedName>
    <definedName name="EA_price">'[6]Hourly Pricing'!$I$4</definedName>
    <definedName name="EA_value">#REF!</definedName>
    <definedName name="eee" hidden="1">{#N/A,#N/A,TRUE,"Vectren Consolidated";#N/A,#N/A,TRUE,"Consolidated by Portfolio";#N/A,#N/A,TRUE,"Power Supply";#N/A,#N/A,TRUE,"Energy Delivery";#N/A,#N/A,TRUE,"Margins";#N/A,#N/A,TRUE,"Non-Reg Consol";#N/A,#N/A,TRUE,"Communications";#N/A,#N/A,TRUE,"Energy Services";#N/A,#N/A,TRUE,"Utility Services";#N/A,#N/A,TRUE,"Other Business";#N/A,#N/A,TRUE,"Service Alloc";#N/A,#N/A,TRUE,"Analysts";#N/A,#N/A,TRUE,"Capital";#N/A,#N/A,TRUE,"SIG Delivery";#N/A,#N/A,TRUE,"IGC Delivery";#N/A,#N/A,TRUE,"Vedo Delivery"}</definedName>
    <definedName name="ENDPERIODNAME1">#REF!</definedName>
    <definedName name="ENDPERIODNUM1">#REF!</definedName>
    <definedName name="ENDPERIODYEAR1">#REF!</definedName>
    <definedName name="FBC_erate">#REF!</definedName>
    <definedName name="FBC_gyp_price">#REF!</definedName>
    <definedName name="FBC_gyp_rate">#REF!</definedName>
    <definedName name="FBC_HS_HV">#REF!</definedName>
    <definedName name="FBC_HS_price">#REF!</definedName>
    <definedName name="FBC_HS_S">#REF!</definedName>
    <definedName name="FBC_LS_HV">#REF!</definedName>
    <definedName name="FBC_LS_price">#REF!</definedName>
    <definedName name="FBC_ls_rate">#REF!</definedName>
    <definedName name="FBC_LS_S">#REF!</definedName>
    <definedName name="FBC1">#REF!</definedName>
    <definedName name="FBC1act">#REF!</definedName>
    <definedName name="FBC2">#REF!</definedName>
    <definedName name="FBC2act">#REF!</definedName>
    <definedName name="FBC3">#REF!</definedName>
    <definedName name="FBC3act">#REF!</definedName>
    <definedName name="febgas">#REF!</definedName>
    <definedName name="FFAPPCOLNAME1_1">#REF!</definedName>
    <definedName name="FFAPPCOLNAME2_1">#REF!</definedName>
    <definedName name="FFAPPCOLNAME3_1">#REF!</definedName>
    <definedName name="FFAPPCOLNAME4_1">#REF!</definedName>
    <definedName name="FFAPPCOLNAME5_1">#REF!</definedName>
    <definedName name="FFSEGDESC1_1">#REF!</definedName>
    <definedName name="FFSEGDESC2_1">#REF!</definedName>
    <definedName name="FFSEGDESC3_1">#REF!</definedName>
    <definedName name="FFSEGDESC4_1">#REF!</definedName>
    <definedName name="FFSEGDESC5_1">#REF!</definedName>
    <definedName name="FFSEGMENT1_1">#REF!</definedName>
    <definedName name="FFSEGMENT2_1">#REF!</definedName>
    <definedName name="FFSEGMENT3_1">#REF!</definedName>
    <definedName name="FFSEGMENT4_1">#REF!</definedName>
    <definedName name="FFSEGMENT5_1">#REF!</definedName>
    <definedName name="FFSEGSEPARATOR1">#REF!</definedName>
    <definedName name="FIELDNAMECOLUMN1">#REF!</definedName>
    <definedName name="FIELDNAMEROW1">#REF!</definedName>
    <definedName name="FINANCIAL1">#REF!</definedName>
    <definedName name="FINANCIAL2">#REF!</definedName>
    <definedName name="FINRPT3">#REF!</definedName>
    <definedName name="FINRPT6">#REF!</definedName>
    <definedName name="FIRSTDATAROW1">#REF!</definedName>
    <definedName name="FNDNAM1">#REF!</definedName>
    <definedName name="FNDUSERID1">#REF!</definedName>
    <definedName name="FUNCTIONALCURRENCY1">#REF!</definedName>
    <definedName name="Gas_hv">#REF!</definedName>
    <definedName name="Gas_lhv">#REF!</definedName>
    <definedName name="Gas_price">#REF!</definedName>
    <definedName name="GWYUID1">#REF!</definedName>
    <definedName name="he01ea">#REF!</definedName>
    <definedName name="he01ec">#REF!</definedName>
    <definedName name="he01ems">#REF!</definedName>
    <definedName name="he01fgd">#REF!</definedName>
    <definedName name="he01fuel">#REF!</definedName>
    <definedName name="he01hrly">#REF!</definedName>
    <definedName name="he01min">#REF!</definedName>
    <definedName name="he01om">#REF!</definedName>
    <definedName name="he01tc">#REF!</definedName>
    <definedName name="he02ea">#REF!</definedName>
    <definedName name="he02ec">#REF!</definedName>
    <definedName name="he02ems">#REF!</definedName>
    <definedName name="he02fgd">#REF!</definedName>
    <definedName name="he02fuel">#REF!</definedName>
    <definedName name="he02hrly">#REF!</definedName>
    <definedName name="he02min">#REF!</definedName>
    <definedName name="he02om">#REF!</definedName>
    <definedName name="he02tc">#REF!</definedName>
    <definedName name="he03ea">#REF!</definedName>
    <definedName name="he03ec">#REF!</definedName>
    <definedName name="he03ems">#REF!</definedName>
    <definedName name="he03fgd">#REF!</definedName>
    <definedName name="he03fuel">#REF!</definedName>
    <definedName name="he03hrly">#REF!</definedName>
    <definedName name="he03min">#REF!</definedName>
    <definedName name="he03om">#REF!</definedName>
    <definedName name="he03tc">#REF!</definedName>
    <definedName name="he04ea">#REF!</definedName>
    <definedName name="he04ec">#REF!</definedName>
    <definedName name="he04ems">#REF!</definedName>
    <definedName name="he04fgd">#REF!</definedName>
    <definedName name="he04fuel">#REF!</definedName>
    <definedName name="he04hrly">#REF!</definedName>
    <definedName name="he04min">#REF!</definedName>
    <definedName name="he04om">#REF!</definedName>
    <definedName name="he04tc">#REF!</definedName>
    <definedName name="he05ea">#REF!</definedName>
    <definedName name="he05ec">#REF!</definedName>
    <definedName name="he05ems">#REF!</definedName>
    <definedName name="he05fgd">#REF!</definedName>
    <definedName name="he05fuel">#REF!</definedName>
    <definedName name="he05hrly">#REF!</definedName>
    <definedName name="he05min">#REF!</definedName>
    <definedName name="he05om">#REF!</definedName>
    <definedName name="he05tc">#REF!</definedName>
    <definedName name="he06ea">#REF!</definedName>
    <definedName name="he06ec">#REF!</definedName>
    <definedName name="he06ems">#REF!</definedName>
    <definedName name="he06fgd">#REF!</definedName>
    <definedName name="he06fuel">#REF!</definedName>
    <definedName name="he06hrly">#REF!</definedName>
    <definedName name="he06min">#REF!</definedName>
    <definedName name="he06om">#REF!</definedName>
    <definedName name="he06tc">#REF!</definedName>
    <definedName name="he07ea">#REF!</definedName>
    <definedName name="he07ec">#REF!</definedName>
    <definedName name="he07ems">#REF!</definedName>
    <definedName name="he07fgd">#REF!</definedName>
    <definedName name="he07fuel">#REF!</definedName>
    <definedName name="he07hrly">#REF!</definedName>
    <definedName name="he07min">#REF!</definedName>
    <definedName name="he07om">#REF!</definedName>
    <definedName name="he07tc">#REF!</definedName>
    <definedName name="he08ea">#REF!</definedName>
    <definedName name="he08ec">#REF!</definedName>
    <definedName name="he08ems">#REF!</definedName>
    <definedName name="he08fgd">#REF!</definedName>
    <definedName name="he08fuel">#REF!</definedName>
    <definedName name="he08hrly">#REF!</definedName>
    <definedName name="he08min">#REF!</definedName>
    <definedName name="he08om">#REF!</definedName>
    <definedName name="he08tc">#REF!</definedName>
    <definedName name="he09ea">#REF!</definedName>
    <definedName name="he09ec">#REF!</definedName>
    <definedName name="he09ems">#REF!</definedName>
    <definedName name="he09fgd">#REF!</definedName>
    <definedName name="he09fuel">#REF!</definedName>
    <definedName name="he09hrly">#REF!</definedName>
    <definedName name="he09min">#REF!</definedName>
    <definedName name="he09om">#REF!</definedName>
    <definedName name="he09tc">#REF!</definedName>
    <definedName name="he10ea">#REF!</definedName>
    <definedName name="he10ec">#REF!</definedName>
    <definedName name="he10ems">#REF!</definedName>
    <definedName name="he10fgd">#REF!</definedName>
    <definedName name="he10fuel">#REF!</definedName>
    <definedName name="he10hrly">#REF!</definedName>
    <definedName name="he10min">#REF!</definedName>
    <definedName name="he10om">#REF!</definedName>
    <definedName name="he10tc">#REF!</definedName>
    <definedName name="he11ea">#REF!</definedName>
    <definedName name="he11ec">#REF!</definedName>
    <definedName name="he11ems">#REF!</definedName>
    <definedName name="he11fgd">#REF!</definedName>
    <definedName name="he11fuel">#REF!</definedName>
    <definedName name="he11hrly">#REF!</definedName>
    <definedName name="he11min">#REF!</definedName>
    <definedName name="he11om">#REF!</definedName>
    <definedName name="he11tc">#REF!</definedName>
    <definedName name="he12ea">#REF!</definedName>
    <definedName name="he12ec">#REF!</definedName>
    <definedName name="he12ems">#REF!</definedName>
    <definedName name="he12fgd">#REF!</definedName>
    <definedName name="he12fuel">#REF!</definedName>
    <definedName name="he12hrly">#REF!</definedName>
    <definedName name="he12min">#REF!</definedName>
    <definedName name="he12om">#REF!</definedName>
    <definedName name="he12tc">#REF!</definedName>
    <definedName name="he13ea">#REF!</definedName>
    <definedName name="he13ec">#REF!</definedName>
    <definedName name="he13ems">#REF!</definedName>
    <definedName name="he13fgd">#REF!</definedName>
    <definedName name="he13fuel">#REF!</definedName>
    <definedName name="he13hrly">#REF!</definedName>
    <definedName name="he13min">#REF!</definedName>
    <definedName name="he13om">#REF!</definedName>
    <definedName name="he13tc">#REF!</definedName>
    <definedName name="he14ea">#REF!</definedName>
    <definedName name="he14ec">#REF!</definedName>
    <definedName name="he14ems">#REF!</definedName>
    <definedName name="he14fgd">#REF!</definedName>
    <definedName name="he14fuel">#REF!</definedName>
    <definedName name="he14hrly">#REF!</definedName>
    <definedName name="he14min">#REF!</definedName>
    <definedName name="he14om">#REF!</definedName>
    <definedName name="he14tc">#REF!</definedName>
    <definedName name="he15ea">#REF!</definedName>
    <definedName name="he15ec">#REF!</definedName>
    <definedName name="he15ems">#REF!</definedName>
    <definedName name="he15fgd">#REF!</definedName>
    <definedName name="he15fuel">#REF!</definedName>
    <definedName name="he15hrly">#REF!</definedName>
    <definedName name="he15min">#REF!</definedName>
    <definedName name="he15om">#REF!</definedName>
    <definedName name="he15tc">#REF!</definedName>
    <definedName name="he16ea">#REF!</definedName>
    <definedName name="he16ec">#REF!</definedName>
    <definedName name="he16ems">#REF!</definedName>
    <definedName name="he16fgd">#REF!</definedName>
    <definedName name="he16fuel">#REF!</definedName>
    <definedName name="he16hrly">#REF!</definedName>
    <definedName name="he16min">#REF!</definedName>
    <definedName name="he16om">#REF!</definedName>
    <definedName name="he16tc">#REF!</definedName>
    <definedName name="he17ea">#REF!</definedName>
    <definedName name="he17ec">#REF!</definedName>
    <definedName name="he17ems">#REF!</definedName>
    <definedName name="he17fgd">#REF!</definedName>
    <definedName name="he17fuel">#REF!</definedName>
    <definedName name="he17hrly">#REF!</definedName>
    <definedName name="he17min">#REF!</definedName>
    <definedName name="he17om">#REF!</definedName>
    <definedName name="he17tc">#REF!</definedName>
    <definedName name="he18ea">#REF!</definedName>
    <definedName name="he18ec">#REF!</definedName>
    <definedName name="he18ems">#REF!</definedName>
    <definedName name="he18fgd">#REF!</definedName>
    <definedName name="he18fuel">#REF!</definedName>
    <definedName name="he18hrly">#REF!</definedName>
    <definedName name="he18min">#REF!</definedName>
    <definedName name="he18om">#REF!</definedName>
    <definedName name="he18tc">#REF!</definedName>
    <definedName name="he19ea">#REF!</definedName>
    <definedName name="he19ec">#REF!</definedName>
    <definedName name="he19ems">#REF!</definedName>
    <definedName name="he19fgd">#REF!</definedName>
    <definedName name="he19fuel">#REF!</definedName>
    <definedName name="he19hrly">#REF!</definedName>
    <definedName name="he19min">#REF!</definedName>
    <definedName name="he19om">#REF!</definedName>
    <definedName name="he19tc">#REF!</definedName>
    <definedName name="he20ea">#REF!</definedName>
    <definedName name="he20ec">#REF!</definedName>
    <definedName name="he20ems">#REF!</definedName>
    <definedName name="he20fgd">#REF!</definedName>
    <definedName name="he20fuel">#REF!</definedName>
    <definedName name="he20hrly">#REF!</definedName>
    <definedName name="he20min">#REF!</definedName>
    <definedName name="he20om">#REF!</definedName>
    <definedName name="he20tc">#REF!</definedName>
    <definedName name="he21ea">#REF!</definedName>
    <definedName name="he21ec">#REF!</definedName>
    <definedName name="he21ems">#REF!</definedName>
    <definedName name="he21fgd">#REF!</definedName>
    <definedName name="he21fuel">#REF!</definedName>
    <definedName name="he21hrly">#REF!</definedName>
    <definedName name="he21min">#REF!</definedName>
    <definedName name="he21om">#REF!</definedName>
    <definedName name="he21tc">#REF!</definedName>
    <definedName name="he22ea">#REF!</definedName>
    <definedName name="he22ec">#REF!</definedName>
    <definedName name="he22ems">#REF!</definedName>
    <definedName name="he22fgd">#REF!</definedName>
    <definedName name="he22fuel">#REF!</definedName>
    <definedName name="he22hrly">#REF!</definedName>
    <definedName name="he22min">#REF!</definedName>
    <definedName name="he22om">#REF!</definedName>
    <definedName name="he22tc">#REF!</definedName>
    <definedName name="he23ea">#REF!</definedName>
    <definedName name="he23ec">#REF!</definedName>
    <definedName name="he23ems">#REF!</definedName>
    <definedName name="he23fgd">#REF!</definedName>
    <definedName name="he23fuel">#REF!</definedName>
    <definedName name="he23hrly">#REF!</definedName>
    <definedName name="he23min">#REF!</definedName>
    <definedName name="he23om">#REF!</definedName>
    <definedName name="he23tc">#REF!</definedName>
    <definedName name="he24ea">#REF!</definedName>
    <definedName name="he24ec">#REF!</definedName>
    <definedName name="he24ems">#REF!</definedName>
    <definedName name="he24fgd">#REF!</definedName>
    <definedName name="he24fuel">#REF!</definedName>
    <definedName name="he24hrly">#REF!</definedName>
    <definedName name="he24min">#REF!</definedName>
    <definedName name="he24om">#REF!</definedName>
    <definedName name="he24tc">#REF!</definedName>
    <definedName name="hour01">#REF!</definedName>
    <definedName name="IMPORTDFF1">#REF!</definedName>
    <definedName name="increment1_hr1">#REF!</definedName>
    <definedName name="increment2_hr1">#REF!</definedName>
    <definedName name="increment3_hr1">#REF!</definedName>
    <definedName name="increment4_hr1">#REF!</definedName>
    <definedName name="increment5_hr1">#REF!</definedName>
    <definedName name="jangas">#REF!</definedName>
    <definedName name="julgas">#REF!</definedName>
    <definedName name="jungas">#REF!</definedName>
    <definedName name="LABELTEXTCOLUMN1">#REF!</definedName>
    <definedName name="LABELTEXTROW1">#REF!</definedName>
    <definedName name="limcount" hidden="1">1</definedName>
    <definedName name="lime_price">#REF!</definedName>
    <definedName name="ListOffset" hidden="1">1</definedName>
    <definedName name="ls_price">#REF!</definedName>
    <definedName name="margas">#REF!</definedName>
    <definedName name="maygas">#REF!</definedName>
    <definedName name="ne1_min">'[6]Hourly Pricing'!$E$22</definedName>
    <definedName name="ne1_mw">'[6]Hourly Pricing'!$D$22</definedName>
    <definedName name="NE1act">#REF!</definedName>
    <definedName name="NE2act">#REF!</definedName>
    <definedName name="NECT1">#REF!</definedName>
    <definedName name="NECT2">#REF!</definedName>
    <definedName name="NOOFFFSEGMENTS1">#REF!</definedName>
    <definedName name="NOOFPERIODS1">#REF!</definedName>
    <definedName name="novgas">#REF!</definedName>
    <definedName name="NUMBEROFDETAILFIELDS1">#REF!</definedName>
    <definedName name="NUMBEROFHEADERFIELDS1">#REF!</definedName>
    <definedName name="octgas">#REF!</definedName>
    <definedName name="PAGE3">#REF!</definedName>
    <definedName name="PAGE6">#REF!</definedName>
    <definedName name="pb" hidden="1">{#N/A,#N/A,FALSE,"04 Target Calc.";#N/A,#N/A,FALSE,"03 Projection Calc"}</definedName>
    <definedName name="pb1" hidden="1">{#N/A,#N/A,TRUE,"Vectren Consolidated";#N/A,#N/A,TRUE,"Consolidated by Portfolio";#N/A,#N/A,TRUE,"Power Supply";#N/A,#N/A,TRUE,"Energy Delivery";#N/A,#N/A,TRUE,"Margins";#N/A,#N/A,TRUE,"Non-Reg Consol";#N/A,#N/A,TRUE,"Communications";#N/A,#N/A,TRUE,"Energy Services";#N/A,#N/A,TRUE,"Utility Services";#N/A,#N/A,TRUE,"Other Business";#N/A,#N/A,TRUE,"Service Alloc";#N/A,#N/A,TRUE,"Analysts";#N/A,#N/A,TRUE,"Capital";#N/A,#N/A,TRUE,"SIG Delivery";#N/A,#N/A,TRUE,"IGC Delivery";#N/A,#N/A,TRUE,"Vedo Delivery"}</definedName>
    <definedName name="pb2" hidden="1">{#N/A,#N/A,TRUE,"Net Income Summary";#N/A,#N/A,TRUE,"Highlights";#N/A,#N/A,TRUE,"VVV BS";#N/A,#N/A,TRUE,"VUHI Consolidated";#N/A,#N/A,TRUE,"Interest Detail";#N/A,#N/A,TRUE,"Margins";#N/A,#N/A,TRUE,"Margin Recon";#N/A,#N/A,TRUE,"Margin Recon (p2)";#N/A,#N/A,TRUE,"WPM";#N/A,#N/A,TRUE,"VUHI O&amp;M YTD Recon";#N/A,#N/A,TRUE,"VUHI Projected O&amp;M Recon";#N/A,#N/A,TRUE,"Reserve Analysis";#N/A,#N/A,TRUE,"Provision Analysis";#N/A,#N/A,TRUE,"Corporate O&amp;M YTD";#N/A,#N/A,TRUE,"Corporate O&amp;M Projected";#N/A,#N/A,TRUE,"Clearings-Revised Format";#N/A,#N/A,TRUE,"03 Benefits Recon";#N/A,#N/A,TRUE,"Fleet Clearing";#N/A,#N/A,TRUE,"Stores Clearing";#N/A,#N/A,TRUE,"Capital - Actual";#N/A,#N/A,TRUE,"Capital - Projected";#N/A,#N/A,TRUE,"Enterprises (2)";#N/A,#N/A,TRUE,"Enterprises Cap Ex";#N/A,#N/A,TRUE,"Corporate &amp; Other";#N/A,#N/A,TRUE,"Analysts";#N/A,#N/A,TRUE,"Annual";#N/A,#N/A,TRUE,"Weather Calc.";#N/A,#N/A,TRUE,"YTD Consolidating";#N/A,#N/A,TRUE,"VUHI Consolidating";#N/A,#N/A,TRUE,"Projected Consolidating";#N/A,#N/A,TRUE,"VUHI BS";#N/A,#N/A,TRUE,"Unrecov Gas Costs"}</definedName>
    <definedName name="pb3" hidden="1">{#N/A,#N/A,TRUE,"Vectren Consolidated";#N/A,#N/A,TRUE,"Consolidated by Portfolio";#N/A,#N/A,TRUE,"Power Supply";#N/A,#N/A,TRUE,"Energy Delivery";#N/A,#N/A,TRUE,"Margins";#N/A,#N/A,TRUE,"Non-Reg Consol";#N/A,#N/A,TRUE,"Communications";#N/A,#N/A,TRUE,"Energy Services";#N/A,#N/A,TRUE,"Utility Services";#N/A,#N/A,TRUE,"Other Business";#N/A,#N/A,TRUE,"Service Alloc";#N/A,#N/A,TRUE,"Analysts";#N/A,#N/A,TRUE,"Capital";#N/A,#N/A,TRUE,"SIG Delivery";#N/A,#N/A,TRUE,"IGC Delivery";#N/A,#N/A,TRUE,"Vedo Delivery"}</definedName>
    <definedName name="PERIODSETNAME1">#REF!</definedName>
    <definedName name="PERIODYEAR1">#REF!</definedName>
    <definedName name="POSTERRORSTOSUSP1">#REF!</definedName>
    <definedName name="priceday">#REF!</definedName>
    <definedName name="pricehrend">#REF!</definedName>
    <definedName name="pricehrstart">#REF!</definedName>
    <definedName name="_xlnm.Print_Area" localSheetId="1">'Attachment O'!$A$1:$L$420</definedName>
    <definedName name="_xlnm.Print_Area" localSheetId="0">'True Up Summary'!$A$1:$I$48</definedName>
    <definedName name="RDPstart">#REF!</definedName>
    <definedName name="RE_FINANCIAL">#REF!</definedName>
    <definedName name="READONLYBACKCOLOUR1">#REF!</definedName>
    <definedName name="READWRITEBACKCOLOUR1">#REF!</definedName>
    <definedName name="REQUIREBUDGETJOURNALSFLAG1">#REF!</definedName>
    <definedName name="RESPONSIBILITYAPPLICATIONID1">#REF!</definedName>
    <definedName name="RESPONSIBILITYID1">#REF!</definedName>
    <definedName name="RESPONSIBILITYNAME1">#REF!</definedName>
    <definedName name="ROWSTOUPLOAD1">#REF!</definedName>
    <definedName name="S">#REF!</definedName>
    <definedName name="SEG1_DIRECTION1">#REF!</definedName>
    <definedName name="SEG1_FROM1">#REF!</definedName>
    <definedName name="SEG1_SORT1">#REF!</definedName>
    <definedName name="SEG1_TO1">#REF!</definedName>
    <definedName name="SEG2_DIRECTION1">#REF!</definedName>
    <definedName name="SEG2_FROM1">#REF!</definedName>
    <definedName name="SEG2_SORT1">#REF!</definedName>
    <definedName name="SEG2_TO1">#REF!</definedName>
    <definedName name="SEG3_DIRECTION1">#REF!</definedName>
    <definedName name="SEG3_FROM1">#REF!</definedName>
    <definedName name="SEG3_SORT1">#REF!</definedName>
    <definedName name="SEG3_TO1">#REF!</definedName>
    <definedName name="SEG4_DIRECTION1">#REF!</definedName>
    <definedName name="SEG4_FROM1">#REF!</definedName>
    <definedName name="SEG4_SORT1">#REF!</definedName>
    <definedName name="SEG4_TO1">#REF!</definedName>
    <definedName name="SEG5_DIRECTION1">#REF!</definedName>
    <definedName name="SEG5_FROM1">#REF!</definedName>
    <definedName name="SEG5_SORT1">#REF!</definedName>
    <definedName name="SEG5_TO1">#REF!</definedName>
    <definedName name="sencount" hidden="1">1</definedName>
    <definedName name="sepgas">#REF!</definedName>
    <definedName name="Set">" "</definedName>
    <definedName name="SETOFBOOKSID1">#REF!</definedName>
    <definedName name="SETOFBOOKSNAME1">#REF!</definedName>
    <definedName name="soda_ash_price">#REF!</definedName>
    <definedName name="spinning_max">'[7]Base Case Optimization'!#REF!</definedName>
    <definedName name="spinning_min">'[7]Base Case Optimization'!#REF!</definedName>
    <definedName name="SPWS_WBID">"D3D43EA8-9C5E-49C1-A487-F67A5EF54A17"</definedName>
    <definedName name="STARTBUDGETPOST1">#REF!</definedName>
    <definedName name="STARTJOURNALIMPORT1">#REF!</definedName>
    <definedName name="STARTPERIODNAME1">#REF!</definedName>
    <definedName name="STARTPERIODNUM1">#REF!</definedName>
    <definedName name="STARTPERIODYEAR1">#REF!</definedName>
    <definedName name="SubjectCompany">#REF!</definedName>
    <definedName name="System">#REF!</definedName>
    <definedName name="TEMPLATENUMBER1">#REF!</definedName>
    <definedName name="TEMPLATESTYLE1">#REF!</definedName>
    <definedName name="TEMPLATETYPE1">#REF!</definedName>
    <definedName name="test" hidden="1">{#N/A,#N/A,TRUE,"Net Income Summary";#N/A,#N/A,TRUE,"VUHI Consolidated";#N/A,#N/A,TRUE,"Margins";#N/A,#N/A,TRUE,"Margin Recon";#N/A,#N/A,TRUE,"New 04 Margin Page";#N/A,#N/A,TRUE,"Reserve Analysis";#N/A,#N/A,TRUE,"Provision Analysis";#N/A,#N/A,TRUE,"WPM";#N/A,#N/A,TRUE,"Benkert O&amp;M Recon";#N/A,#N/A,TRUE,"Christian O&amp;M Recon";#N/A,#N/A,TRUE,"Doty O&amp;M Recon";#N/A,#N/A,TRUE,"All Other O&amp;M Recon";#N/A,#N/A,TRUE,"Clearings-Revised Format";#N/A,#N/A,TRUE,"03 Benefits Recon";#N/A,#N/A,TRUE,"Labor ";#N/A,#N/A,TRUE,"Headcount";#N/A,#N/A,TRUE,"Interest Detail";#N/A,#N/A,TRUE,"Capital Recon";#N/A,#N/A,TRUE,"Corporate &amp; Other";#N/A,#N/A,TRUE,"Enterprises (2)";#N/A,#N/A,TRUE,"Enterprises Cap Ex";#N/A,#N/A,TRUE,"VVV BS";#N/A,#N/A,TRUE,"Unrecov Gas Costs";#N/A,#N/A,TRUE,"Analysts";#N/A,#N/A,TRUE,"Annual";#N/A,#N/A,TRUE,"Weather Calc.";#N/A,#N/A,TRUE,"Daily Report";#N/A,#N/A,TRUE,"Budget Billing (Karl)"}</definedName>
    <definedName name="Ticker">" "</definedName>
    <definedName name="trans_energy">#REF!</definedName>
    <definedName name="trans_price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FORMANCES13R100C7" hidden="1">'[9]DCS Input Data'!$G$100:$M$100</definedName>
    <definedName name="UNIFORMANCES13R101C7" hidden="1">'[9]DCS Input Data'!$G$101:$M$101</definedName>
    <definedName name="UNIFORMANCES13R102C7" hidden="1">'[9]DCS Input Data'!$G$102:$M$102</definedName>
    <definedName name="UNIFORMANCES13R103C7" hidden="1">'[9]DCS Input Data'!$G$103:$M$103</definedName>
    <definedName name="UNIFORMANCES13R104C7" hidden="1">'[9]DCS Input Data'!$G$104:$M$104</definedName>
    <definedName name="UNIFORMANCES13R105C7" hidden="1">'[9]DCS Input Data'!$G$105:$M$105</definedName>
    <definedName name="UNIFORMANCES13R106C7" hidden="1">'[9]DCS Input Data'!$G$106:$M$106</definedName>
    <definedName name="UNIFORMANCES13R107C7" hidden="1">'[9]DCS Input Data'!$G$107:$M$107</definedName>
    <definedName name="UNIFORMANCES13R108C7" hidden="1">'[9]DCS Input Data'!$G$108:$M$108</definedName>
    <definedName name="UNIFORMANCES13R109C7" hidden="1">'[9]DCS Input Data'!$G$109:$M$109</definedName>
    <definedName name="UNIFORMANCES13R10C7" hidden="1">'[9]DCS Input Data'!$G$10:$M$10</definedName>
    <definedName name="UNIFORMANCES13R110C7" hidden="1">'[9]DCS Input Data'!$G$110:$M$110</definedName>
    <definedName name="UNIFORMANCES13R111C7" hidden="1">'[9]DCS Input Data'!$G$111:$M$111</definedName>
    <definedName name="UNIFORMANCES13R112C7" hidden="1">'[9]DCS Input Data'!$G$112:$M$112</definedName>
    <definedName name="UNIFORMANCES13R113C7" hidden="1">'[9]DCS Input Data'!$G$113:$M$113</definedName>
    <definedName name="UNIFORMANCES13R114C7" hidden="1">'[9]DCS Input Data'!$G$114:$M$114</definedName>
    <definedName name="UNIFORMANCES13R115C7" hidden="1">'[9]DCS Input Data'!$G$115:$M$115</definedName>
    <definedName name="UNIFORMANCES13R116C7" hidden="1">'[9]DCS Input Data'!$G$116:$M$116</definedName>
    <definedName name="UNIFORMANCES13R117C7" hidden="1">'[9]DCS Input Data'!$G$117:$M$117</definedName>
    <definedName name="UNIFORMANCES13R118C7" hidden="1">'[9]DCS Input Data'!$G$118:$M$118</definedName>
    <definedName name="UNIFORMANCES13R119C7" hidden="1">'[9]DCS Input Data'!$G$119:$M$119</definedName>
    <definedName name="UNIFORMANCES13R11C7" hidden="1">'[9]DCS Input Data'!$G$11:$M$11</definedName>
    <definedName name="UNIFORMANCES13R120C7" hidden="1">'[9]DCS Input Data'!$G$120:$M$120</definedName>
    <definedName name="UNIFORMANCES13R121C7" hidden="1">'[9]DCS Input Data'!$G$121:$M$121</definedName>
    <definedName name="UNIFORMANCES13R122C7" hidden="1">'[9]DCS Input Data'!$G$122:$M$122</definedName>
    <definedName name="UNIFORMANCES13R123C7" hidden="1">'[9]DCS Input Data'!$G$123:$M$123</definedName>
    <definedName name="UNIFORMANCES13R124C7" hidden="1">'[9]DCS Input Data'!$G$124:$M$124</definedName>
    <definedName name="UNIFORMANCES13R125C7" hidden="1">'[9]DCS Input Data'!$G$125:$M$125</definedName>
    <definedName name="UNIFORMANCES13R126C7" hidden="1">'[9]DCS Input Data'!$G$126:$M$126</definedName>
    <definedName name="UNIFORMANCES13R127C7" hidden="1">'[9]DCS Input Data'!$G$127:$M$127</definedName>
    <definedName name="UNIFORMANCES13R128C7" hidden="1">'[9]DCS Input Data'!$G$128:$M$128</definedName>
    <definedName name="UNIFORMANCES13R129C7" hidden="1">'[9]DCS Input Data'!$G$129:$M$129</definedName>
    <definedName name="UNIFORMANCES13R12C7" hidden="1">'[9]DCS Input Data'!$G$12:$M$12</definedName>
    <definedName name="UNIFORMANCES13R130C7" hidden="1">'[9]DCS Input Data'!$G$130:$M$130</definedName>
    <definedName name="UNIFORMANCES13R132C7" hidden="1">'[9]DCS Input Data'!$G$132:$M$132</definedName>
    <definedName name="UNIFORMANCES13R133C7" hidden="1">'[9]DCS Input Data'!$G$133:$M$133</definedName>
    <definedName name="UNIFORMANCES13R134C7" hidden="1">'[9]DCS Input Data'!$G$134:$M$134</definedName>
    <definedName name="UNIFORMANCES13R135C7" hidden="1">'[9]DCS Input Data'!$G$135:$M$135</definedName>
    <definedName name="UNIFORMANCES13R136C7" hidden="1">'[9]DCS Input Data'!$G$136:$M$136</definedName>
    <definedName name="UNIFORMANCES13R137C7" hidden="1">'[9]DCS Input Data'!$G$137:$M$137</definedName>
    <definedName name="UNIFORMANCES13R138C7" hidden="1">'[9]DCS Input Data'!$G$138:$M$138</definedName>
    <definedName name="UNIFORMANCES13R139C7" hidden="1">'[9]DCS Input Data'!$G$139:$M$139</definedName>
    <definedName name="UNIFORMANCES13R13C7" hidden="1">'[9]DCS Input Data'!$G$13:$M$13</definedName>
    <definedName name="UNIFORMANCES13R140C7" hidden="1">'[9]DCS Input Data'!$G$140:$M$140</definedName>
    <definedName name="UNIFORMANCES13R141C7" hidden="1">'[9]DCS Input Data'!$G$141:$M$141</definedName>
    <definedName name="UNIFORMANCES13R142C7" hidden="1">'[9]DCS Input Data'!$G$142:$M$142</definedName>
    <definedName name="UNIFORMANCES13R143C7" hidden="1">'[9]DCS Input Data'!$G$143:$M$143</definedName>
    <definedName name="UNIFORMANCES13R144C7" hidden="1">'[9]DCS Input Data'!$G$144:$M$144</definedName>
    <definedName name="UNIFORMANCES13R145C7" hidden="1">'[9]DCS Input Data'!$G$145:$M$145</definedName>
    <definedName name="UNIFORMANCES13R146C7" hidden="1">'[9]DCS Input Data'!$G$146:$M$146</definedName>
    <definedName name="UNIFORMANCES13R147C7" hidden="1">'[9]DCS Input Data'!$G$147:$M$147</definedName>
    <definedName name="UNIFORMANCES13R148C7" hidden="1">'[9]DCS Input Data'!$G$148:$M$148</definedName>
    <definedName name="UNIFORMANCES13R14C7" hidden="1">'[9]DCS Input Data'!$G$14:$M$14</definedName>
    <definedName name="UNIFORMANCES13R15C7" hidden="1">'[9]DCS Input Data'!$G$15:$M$15</definedName>
    <definedName name="UNIFORMANCES13R16C7" hidden="1">'[9]DCS Input Data'!$G$16:$M$16</definedName>
    <definedName name="UNIFORMANCES13R17C7" hidden="1">'[9]DCS Input Data'!$G$17:$M$17</definedName>
    <definedName name="UNIFORMANCES13R18C7" hidden="1">'[9]DCS Input Data'!$G$18:$M$18</definedName>
    <definedName name="UNIFORMANCES13R19C7" hidden="1">'[9]DCS Input Data'!$G$19:$M$19</definedName>
    <definedName name="UNIFORMANCES13R20C7" hidden="1">'[9]DCS Input Data'!$G$20:$M$20</definedName>
    <definedName name="UNIFORMANCES13R21C7" hidden="1">'[9]DCS Input Data'!$G$21:$M$21</definedName>
    <definedName name="UNIFORMANCES13R22C7" hidden="1">'[9]DCS Input Data'!$G$22:$M$22</definedName>
    <definedName name="UNIFORMANCES13R23C7" hidden="1">'[9]DCS Input Data'!$G$23:$M$23</definedName>
    <definedName name="UNIFORMANCES13R24C7" hidden="1">'[9]DCS Input Data'!$G$24:$M$24</definedName>
    <definedName name="UNIFORMANCES13R25C7" hidden="1">'[9]DCS Input Data'!$G$25:$M$25</definedName>
    <definedName name="UNIFORMANCES13R26C7" hidden="1">'[9]DCS Input Data'!$G$26:$M$26</definedName>
    <definedName name="UNIFORMANCES13R27C7" hidden="1">'[9]DCS Input Data'!$G$27:$M$27</definedName>
    <definedName name="UNIFORMANCES13R28C7" hidden="1">'[9]DCS Input Data'!$G$28:$M$28</definedName>
    <definedName name="UNIFORMANCES13R29C7" hidden="1">'[9]DCS Input Data'!$G$29:$M$29</definedName>
    <definedName name="UNIFORMANCES13R30C7" hidden="1">'[9]DCS Input Data'!$G$30:$M$30</definedName>
    <definedName name="UNIFORMANCES13R31C7" hidden="1">'[9]DCS Input Data'!$G$31:$M$31</definedName>
    <definedName name="UNIFORMANCES13R32C7" hidden="1">'[9]DCS Input Data'!$G$32:$M$32</definedName>
    <definedName name="UNIFORMANCES13R33C7" hidden="1">'[9]DCS Input Data'!$G$33:$M$33</definedName>
    <definedName name="UNIFORMANCES13R34C7" hidden="1">'[9]DCS Input Data'!$G$34:$M$34</definedName>
    <definedName name="UNIFORMANCES13R35C7" hidden="1">'[9]DCS Input Data'!$G$35:$M$35</definedName>
    <definedName name="UNIFORMANCES13R36C7" hidden="1">'[9]DCS Input Data'!$G$36:$M$36</definedName>
    <definedName name="UNIFORMANCES13R37C7" hidden="1">'[9]DCS Input Data'!$G$37:$M$37</definedName>
    <definedName name="UNIFORMANCES13R38C7" hidden="1">'[9]DCS Input Data'!$G$38:$M$38</definedName>
    <definedName name="UNIFORMANCES13R39C7" hidden="1">'[9]DCS Input Data'!$G$39:$M$39</definedName>
    <definedName name="UNIFORMANCES13R40C7" hidden="1">'[9]DCS Input Data'!$G$40:$M$40</definedName>
    <definedName name="UNIFORMANCES13R41C7" hidden="1">'[9]DCS Input Data'!$G$41:$M$41</definedName>
    <definedName name="UNIFORMANCES13R42C7" hidden="1">'[9]DCS Input Data'!$G$42:$M$42</definedName>
    <definedName name="UNIFORMANCES13R43C7" hidden="1">'[9]DCS Input Data'!$G$43:$M$43</definedName>
    <definedName name="UNIFORMANCES13R45C7" hidden="1">'[9]DCS Input Data'!$G$45:$M$45</definedName>
    <definedName name="UNIFORMANCES13R46C7" hidden="1">'[9]DCS Input Data'!$G$46:$M$46</definedName>
    <definedName name="UNIFORMANCES13R47C7" hidden="1">'[9]DCS Input Data'!$G$47:$M$47</definedName>
    <definedName name="UNIFORMANCES13R48C7" hidden="1">'[9]DCS Input Data'!$G$48:$M$48</definedName>
    <definedName name="UNIFORMANCES13R49C7" hidden="1">'[9]DCS Input Data'!$G$49:$M$49</definedName>
    <definedName name="UNIFORMANCES13R4C7" hidden="1">'[9]DCS Input Data'!$G$4:$M$4</definedName>
    <definedName name="UNIFORMANCES13R50C7" hidden="1">'[9]DCS Input Data'!$G$50:$M$50</definedName>
    <definedName name="UNIFORMANCES13R51C7" hidden="1">'[9]DCS Input Data'!$G$51:$M$51</definedName>
    <definedName name="UNIFORMANCES13R52C7" hidden="1">'[9]DCS Input Data'!$G$52:$M$52</definedName>
    <definedName name="UNIFORMANCES13R53C7" hidden="1">'[9]DCS Input Data'!$G$53:$M$53</definedName>
    <definedName name="UNIFORMANCES13R54C7" hidden="1">'[9]DCS Input Data'!$G$54:$M$54</definedName>
    <definedName name="UNIFORMANCES13R55C7" hidden="1">'[9]DCS Input Data'!$G$55:$M$55</definedName>
    <definedName name="UNIFORMANCES13R56C7" hidden="1">'[9]DCS Input Data'!$G$56:$M$56</definedName>
    <definedName name="UNIFORMANCES13R57C7" hidden="1">'[9]DCS Input Data'!$G$57:$M$57</definedName>
    <definedName name="UNIFORMANCES13R58C7" hidden="1">'[9]DCS Input Data'!$G$58:$M$58</definedName>
    <definedName name="UNIFORMANCES13R59C7" hidden="1">'[9]DCS Input Data'!$G$59:$M$59</definedName>
    <definedName name="UNIFORMANCES13R5C7" hidden="1">'[9]DCS Input Data'!$G$5:$M$5</definedName>
    <definedName name="UNIFORMANCES13R60C7" hidden="1">'[9]DCS Input Data'!$G$60:$M$60</definedName>
    <definedName name="UNIFORMANCES13R61C7" hidden="1">'[9]DCS Input Data'!$G$61:$M$61</definedName>
    <definedName name="UNIFORMANCES13R62C7" hidden="1">'[9]DCS Input Data'!$G$62:$M$62</definedName>
    <definedName name="UNIFORMANCES13R63C7" hidden="1">'[9]DCS Input Data'!$G$63:$M$63</definedName>
    <definedName name="UNIFORMANCES13R64C7" hidden="1">'[9]DCS Input Data'!$G$64:$M$64</definedName>
    <definedName name="UNIFORMANCES13R65C7" hidden="1">'[9]DCS Input Data'!$G$65:$M$65</definedName>
    <definedName name="UNIFORMANCES13R66C7" hidden="1">'[9]DCS Input Data'!$G$66:$M$66</definedName>
    <definedName name="UNIFORMANCES13R67C7" hidden="1">'[9]DCS Input Data'!$G$67:$M$67</definedName>
    <definedName name="UNIFORMANCES13R68C7" hidden="1">'[9]DCS Input Data'!$G$68:$M$68</definedName>
    <definedName name="UNIFORMANCES13R69C7" hidden="1">'[9]DCS Input Data'!$G$69:$M$69</definedName>
    <definedName name="UNIFORMANCES13R6C7" hidden="1">'[9]DCS Input Data'!$G$6:$M$6</definedName>
    <definedName name="UNIFORMANCES13R70C7" hidden="1">'[9]DCS Input Data'!$G$70:$M$70</definedName>
    <definedName name="UNIFORMANCES13R71C7" hidden="1">'[9]DCS Input Data'!$G$71:$M$71</definedName>
    <definedName name="UNIFORMANCES13R72C7" hidden="1">'[9]DCS Input Data'!$G$72:$M$72</definedName>
    <definedName name="UNIFORMANCES13R73C7" hidden="1">'[9]DCS Input Data'!$G$73:$M$73</definedName>
    <definedName name="UNIFORMANCES13R74C7" hidden="1">'[9]DCS Input Data'!$G$74:$M$74</definedName>
    <definedName name="UNIFORMANCES13R75C7" hidden="1">'[9]DCS Input Data'!$G$75:$M$75</definedName>
    <definedName name="UNIFORMANCES13R76C7" hidden="1">'[9]DCS Input Data'!$G$76:$M$76</definedName>
    <definedName name="UNIFORMANCES13R77C7" hidden="1">'[9]DCS Input Data'!$G$77:$M$77</definedName>
    <definedName name="UNIFORMANCES13R78C7" hidden="1">'[9]DCS Input Data'!$G$78:$M$78</definedName>
    <definedName name="UNIFORMANCES13R79C7" hidden="1">'[9]DCS Input Data'!$G$79:$M$79</definedName>
    <definedName name="UNIFORMANCES13R7C7" hidden="1">'[9]DCS Input Data'!$G$7:$M$7</definedName>
    <definedName name="UNIFORMANCES13R80C7" hidden="1">'[9]DCS Input Data'!$G$80:$M$80</definedName>
    <definedName name="UNIFORMANCES13R81C7" hidden="1">'[9]DCS Input Data'!$G$81:$M$81</definedName>
    <definedName name="UNIFORMANCES13R82C7" hidden="1">'[9]DCS Input Data'!$G$82:$M$82</definedName>
    <definedName name="UNIFORMANCES13R83C7" hidden="1">'[9]DCS Input Data'!$G$83:$M$83</definedName>
    <definedName name="UNIFORMANCES13R84C7" hidden="1">'[9]DCS Input Data'!$G$84:$M$84</definedName>
    <definedName name="UNIFORMANCES13R85C7" hidden="1">'[9]DCS Input Data'!$G$85:$M$85</definedName>
    <definedName name="UNIFORMANCES13R86C7" hidden="1">'[9]DCS Input Data'!$G$86:$M$86</definedName>
    <definedName name="UNIFORMANCES13R87C7" hidden="1">'[9]DCS Input Data'!$G$87:$M$87</definedName>
    <definedName name="UNIFORMANCES13R88C7" hidden="1">'[9]DCS Input Data'!$G$88:$M$88</definedName>
    <definedName name="UNIFORMANCES13R89C7" hidden="1">'[9]DCS Input Data'!$G$89:$M$89</definedName>
    <definedName name="UNIFORMANCES13R8C7" hidden="1">'[9]DCS Input Data'!$G$8:$M$8</definedName>
    <definedName name="UNIFORMANCES13R91C7" hidden="1">'[9]DCS Input Data'!$G$91:$M$91</definedName>
    <definedName name="UNIFORMANCES13R92C7" hidden="1">'[9]DCS Input Data'!$G$92:$M$92</definedName>
    <definedName name="UNIFORMANCES13R93C7" hidden="1">'[9]DCS Input Data'!$G$93:$M$93</definedName>
    <definedName name="UNIFORMANCES13R94C7" hidden="1">'[9]DCS Input Data'!$G$94:$M$94</definedName>
    <definedName name="UNIFORMANCES13R95C7" hidden="1">'[9]DCS Input Data'!$G$95:$M$95</definedName>
    <definedName name="UNIFORMANCES13R98C7" hidden="1">'[9]DCS Input Data'!$G$98:$M$98</definedName>
    <definedName name="UNIFORMANCES13R99C7" hidden="1">'[9]DCS Input Data'!$G$99:$M$99</definedName>
    <definedName name="UNIFORMANCES13R9C7" hidden="1">'[9]DCS Input Data'!$G$9:$M$9</definedName>
    <definedName name="UPDATELOGICTYPE1">#REF!</definedName>
    <definedName name="w4_min">'[8]Hourly Pricing'!$E$15</definedName>
    <definedName name="w4_mw">'[8]Hourly Pricing'!$D$15</definedName>
    <definedName name="WGS4">#REF!</definedName>
    <definedName name="WGS4_coal_HV">#REF!</definedName>
    <definedName name="WGS4_coal_price">#REF!</definedName>
    <definedName name="WGS4_coal_S">#REF!</definedName>
    <definedName name="WGS4act">#REF!</definedName>
    <definedName name="wrn.04._.PM._.Rpt._.Draft." hidden="1">{#N/A,#N/A,TRUE,"Net Income Summary";#N/A,#N/A,TRUE,"VUHI Consolidated";#N/A,#N/A,TRUE,"Margins";#N/A,#N/A,TRUE,"Margin Recon";#N/A,#N/A,TRUE,"New 04 Margin Page";#N/A,#N/A,TRUE,"Reserve Analysis";#N/A,#N/A,TRUE,"Provision Analysis";#N/A,#N/A,TRUE,"WPM";#N/A,#N/A,TRUE,"Benkert O&amp;M Recon";#N/A,#N/A,TRUE,"Christian O&amp;M Recon";#N/A,#N/A,TRUE,"Doty O&amp;M Recon";#N/A,#N/A,TRUE,"All Other O&amp;M Recon";#N/A,#N/A,TRUE,"Clearings-Revised Format";#N/A,#N/A,TRUE,"03 Benefits Recon";#N/A,#N/A,TRUE,"Labor ";#N/A,#N/A,TRUE,"Headcount";#N/A,#N/A,TRUE,"Interest Detail";#N/A,#N/A,TRUE,"Capital Recon";#N/A,#N/A,TRUE,"Corporate &amp; Other";#N/A,#N/A,TRUE,"Enterprises (2)";#N/A,#N/A,TRUE,"Enterprises Cap Ex";#N/A,#N/A,TRUE,"VVV BS";#N/A,#N/A,TRUE,"Unrecov Gas Costs";#N/A,#N/A,TRUE,"Analysts";#N/A,#N/A,TRUE,"Annual";#N/A,#N/A,TRUE,"Weather Calc.";#N/A,#N/A,TRUE,"Daily Report";#N/A,#N/A,TRUE,"Budget Billing (Karl)"}</definedName>
    <definedName name="wrn.04._.Targets." hidden="1">{#N/A,#N/A,FALSE,"04 Target Calc.";#N/A,#N/A,FALSE,"03 Projection Calc"}</definedName>
    <definedName name="wrn.BOD._.QTR." hidden="1">{#N/A,#N/A,FALSE,"Cover";#N/A,#N/A,FALSE,"VECTREN IS SUMMARY";#N/A,#N/A,FALSE,"VUHI IS";#N/A,#N/A,FALSE,"VUHI IS SUMMARY";#N/A,#N/A,FALSE,"VUHI MARGIN VARIANCE";#N/A,#N/A,FALSE,"REGULATORY UPDATES";#N/A,#N/A,FALSE,"VUHI O&amp;M";#N/A,#N/A,FALSE,"VUHI OTHER MEASURES";#N/A,#N/A,FALSE,"VUHI CAPITAL";#N/A,#N/A,FALSE,"ENTERPRISES ERNGS";#N/A,#N/A,FALSE,"ENTERPRISES CAPITAL";#N/A,#N/A,FALSE,"VECTREN EPS";#N/A,#N/A,FALSE,"VECTREN CONDENSED BS";#N/A,#N/A,FALSE,"VECTREN PROJ EPS ";#N/A,#N/A,FALSE,"ANALYST PROJECTIONS";#N/A,#N/A,FALSE,"STOCK CHART";#N/A,#N/A,FALSE,"STOCK PRICE";#N/A,#N/A,FALSE,"INCENTIVE PAYOUT";#N/A,#N/A,FALSE,"VECTREN IS";#N/A,#N/A,FALSE,"VECTREN BS"}</definedName>
    <definedName name="wrn.Feb._.Senior._.Staff." hidden="1">{#N/A,#N/A,TRUE,"Vectren Consolidated";#N/A,#N/A,TRUE,"Consolidated by Portfolio";#N/A,#N/A,TRUE,"Power Supply";#N/A,#N/A,TRUE,"Energy Delivery";#N/A,#N/A,TRUE,"Margins";#N/A,#N/A,TRUE,"Non-Reg Consol";#N/A,#N/A,TRUE,"Communications";#N/A,#N/A,TRUE,"Energy Services";#N/A,#N/A,TRUE,"Utility Services";#N/A,#N/A,TRUE,"Other Business";#N/A,#N/A,TRUE,"Service Alloc";#N/A,#N/A,TRUE,"Analysts";#N/A,#N/A,TRUE,"Capital";#N/A,#N/A,TRUE,"SIG Delivery";#N/A,#N/A,TRUE,"IGC Delivery";#N/A,#N/A,TRUE,"Vedo Delivery"}</definedName>
    <definedName name="wrn.QTR._.AUDIT." hidden="1">{#N/A,#N/A,FALSE,"Cover";#N/A,#N/A,FALSE,"VECTREN IS";#N/A,#N/A,FALSE,"VUHI MARGIN VARIANCE";#N/A,#N/A,FALSE,"VUHI ELEC MARGIN VARIANCE";#N/A,#N/A,FALSE,"VECTREN EPS";#N/A,#N/A,FALSE,"ENTERPRISES ERNGS";#N/A,#N/A,FALSE,"CORP- OTHER";#N/A,#N/A,FALSE,"VECTREN PROJ EPS ";#N/A,#N/A,FALSE,"OTHER ISSUES";#N/A,#N/A,FALSE,"D&amp;T Summary"}</definedName>
    <definedName name="wrn.Senior._.Staff." hidden="1">{#N/A,#N/A,TRUE,"Net Income Summary";#N/A,#N/A,TRUE,"Highlights";#N/A,#N/A,TRUE,"VVV BS";#N/A,#N/A,TRUE,"VUHI Consolidated";#N/A,#N/A,TRUE,"Interest Detail";#N/A,#N/A,TRUE,"Margins";#N/A,#N/A,TRUE,"Margin Recon";#N/A,#N/A,TRUE,"Margin Recon (p2)";#N/A,#N/A,TRUE,"WPM";#N/A,#N/A,TRUE,"VUHI O&amp;M YTD Recon";#N/A,#N/A,TRUE,"VUHI Projected O&amp;M Recon";#N/A,#N/A,TRUE,"Reserve Analysis";#N/A,#N/A,TRUE,"Provision Analysis";#N/A,#N/A,TRUE,"Corporate O&amp;M YTD";#N/A,#N/A,TRUE,"Corporate O&amp;M Projected";#N/A,#N/A,TRUE,"Clearings-Revised Format";#N/A,#N/A,TRUE,"03 Benefits Recon";#N/A,#N/A,TRUE,"Fleet Clearing";#N/A,#N/A,TRUE,"Stores Clearing";#N/A,#N/A,TRUE,"Capital - Actual";#N/A,#N/A,TRUE,"Capital - Projected";#N/A,#N/A,TRUE,"Enterprises (2)";#N/A,#N/A,TRUE,"Enterprises Cap Ex";#N/A,#N/A,TRUE,"Corporate &amp; Other";#N/A,#N/A,TRUE,"Analysts";#N/A,#N/A,TRUE,"Annual";#N/A,#N/A,TRUE,"Weather Calc.";#N/A,#N/A,TRUE,"YTD Consolidating";#N/A,#N/A,TRUE,"VUHI Consolidating";#N/A,#N/A,TRUE,"Projected Consolidating";#N/A,#N/A,TRUE,"VUHI BS";#N/A,#N/A,TRUE,"Unrecov Gas Costs"}</definedName>
    <definedName name="WS_ABB_coal_HV">#REF!</definedName>
    <definedName name="WS_ABB_coal_price">#REF!</definedName>
    <definedName name="WS_ABB_coal_S">#REF!</definedName>
    <definedName name="WS_ABB1_erate">#REF!</definedName>
    <definedName name="WS_ABB1_lm_rate">#REF!</definedName>
    <definedName name="WS_ABB1_lp_price">#REF!</definedName>
    <definedName name="WS_ABB1_lp_rate">#REF!</definedName>
    <definedName name="www" hidden="1">{#N/A,#N/A,TRUE,"Vectren Consolidated";#N/A,#N/A,TRUE,"Consolidated by Portfolio";#N/A,#N/A,TRUE,"Power Supply";#N/A,#N/A,TRUE,"Energy Delivery";#N/A,#N/A,TRUE,"Margins";#N/A,#N/A,TRUE,"Non-Reg Consol";#N/A,#N/A,TRUE,"Communications";#N/A,#N/A,TRUE,"Energy Services";#N/A,#N/A,TRUE,"Utility Services";#N/A,#N/A,TRUE,"Other Business";#N/A,#N/A,TRUE,"Service Alloc";#N/A,#N/A,TRUE,"Analysts";#N/A,#N/A,TRUE,"Capital";#N/A,#N/A,TRUE,"SIG Delivery";#N/A,#N/A,TRUE,"IGC Delivery";#N/A,#N/A,TRUE,"Vedo Delivery"}</definedName>
    <definedName name="X">#REF!</definedName>
    <definedName name="XTRACT">#REF!</definedName>
    <definedName name="XTRACT_FILE1">#REF!</definedName>
    <definedName name="XTRACT_FILES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<sst xmlns="http://schemas.openxmlformats.org/spreadsheetml/2006/main" count="595" uniqueCount="458">
  <si>
    <t>Vectren Corporation</t>
  </si>
  <si>
    <t>Estimated Network Revenue Requirement True-Up</t>
  </si>
  <si>
    <t>For the Year Ended December 31, 2010</t>
  </si>
  <si>
    <t>Attachment - O</t>
  </si>
  <si>
    <t>Actual Network Revenue Requirement per Attachment - O</t>
  </si>
  <si>
    <t>Less  Actual Attachment GG Revenue Requirement</t>
  </si>
  <si>
    <t>Projected Network Revenue Requirement per Attachment - O</t>
  </si>
  <si>
    <t>Less Projected Attachment GG Revenue Requirement</t>
  </si>
  <si>
    <t>Under Recovery of the Revenue Requirement</t>
  </si>
  <si>
    <t>Actual Load</t>
  </si>
  <si>
    <t>Projected Load</t>
  </si>
  <si>
    <t>Volume Excess</t>
  </si>
  <si>
    <t>Projected Zonal Rate</t>
  </si>
  <si>
    <t>Over Recovery due to Volume</t>
  </si>
  <si>
    <t>True up to be refunded</t>
  </si>
  <si>
    <t>Interest =24 month (simple interest from July '10 - June '12)</t>
  </si>
  <si>
    <t>Preliminary 19 month average monthly rate</t>
  </si>
  <si>
    <t>Per Month</t>
  </si>
  <si>
    <t>x 24 months</t>
  </si>
  <si>
    <t>True up to be refunded including interest</t>
  </si>
  <si>
    <t xml:space="preserve">Attachment GG </t>
  </si>
  <si>
    <t>Projected</t>
  </si>
  <si>
    <t>Proportion</t>
  </si>
  <si>
    <t>Actual</t>
  </si>
  <si>
    <t>True Up</t>
  </si>
  <si>
    <t>Revenue</t>
  </si>
  <si>
    <t xml:space="preserve">of Revenues </t>
  </si>
  <si>
    <t xml:space="preserve">Interest allocated </t>
  </si>
  <si>
    <t xml:space="preserve">Net of </t>
  </si>
  <si>
    <t>Project</t>
  </si>
  <si>
    <t>Requirement</t>
  </si>
  <si>
    <t>% of total</t>
  </si>
  <si>
    <t>Distributed</t>
  </si>
  <si>
    <t>to projects</t>
  </si>
  <si>
    <t>Interest</t>
  </si>
  <si>
    <t>New 345/138 kV Substation at Francisco</t>
  </si>
  <si>
    <t>New transmission line Dubois to Newtonville</t>
  </si>
  <si>
    <t>New 345 /138 kV substation at AB Brown</t>
  </si>
  <si>
    <t>Plant in Service - New transmission line Gibson (Cinergy) to AB Brown</t>
  </si>
  <si>
    <t>CWIP - New transmission line Gibson (Cinergy) to AB Brown to Reid (BREC)</t>
  </si>
  <si>
    <t>Net Under Recovery,  including interest</t>
  </si>
  <si>
    <t>Midwest ISO</t>
  </si>
  <si>
    <t>First Revised Sheet No. 2758L</t>
  </si>
  <si>
    <t>FERC Electric Tariff, Fourth Revised Volume No. 1</t>
  </si>
  <si>
    <t>Superseding Original Sheet No. 2758L</t>
  </si>
  <si>
    <t>Attachment O</t>
  </si>
  <si>
    <t>page 1 of 5</t>
  </si>
  <si>
    <t xml:space="preserve">Formula Rate - Non-Levelized </t>
  </si>
  <si>
    <t xml:space="preserve">     Rate Formula Template</t>
  </si>
  <si>
    <t>For the 12 months ended 12/31/10</t>
  </si>
  <si>
    <t xml:space="preserve"> </t>
  </si>
  <si>
    <t xml:space="preserve"> Utilizing FERC Form 1 Data</t>
  </si>
  <si>
    <t>VECTREN</t>
  </si>
  <si>
    <t>Line</t>
  </si>
  <si>
    <t>Allocated</t>
  </si>
  <si>
    <t>No.</t>
  </si>
  <si>
    <t>Amount</t>
  </si>
  <si>
    <t>GROSS REVENUE REQUIREMENT    (page 3, line 31)</t>
  </si>
  <si>
    <t xml:space="preserve">REVENUE CREDITS </t>
  </si>
  <si>
    <t>(Note T)</t>
  </si>
  <si>
    <t>Total</t>
  </si>
  <si>
    <t>Allocator</t>
  </si>
  <si>
    <t xml:space="preserve">  Account No. 454</t>
  </si>
  <si>
    <t>(page 4, line 34)</t>
  </si>
  <si>
    <t>TP</t>
  </si>
  <si>
    <t xml:space="preserve">  Account No. 456.1</t>
  </si>
  <si>
    <t>(page 4, line 37)</t>
  </si>
  <si>
    <t xml:space="preserve">  Revenues from Grandfathered Interzonal Transactions</t>
  </si>
  <si>
    <t>If amts reflected on Line 4 they should be supported by schedules.</t>
  </si>
  <si>
    <t xml:space="preserve">  Revenues from service provided by the ISO at a discount</t>
  </si>
  <si>
    <t>If amts reflected on Line 5 they should be supported by schedules.</t>
  </si>
  <si>
    <t>TOTAL REVENUE CREDITS  (sum lines 2-5)</t>
  </si>
  <si>
    <t>6a</t>
  </si>
  <si>
    <t>Historic Year Actual ATRR</t>
  </si>
  <si>
    <t>6b</t>
  </si>
  <si>
    <t>Projected ATRR from Historic Year</t>
  </si>
  <si>
    <t>Input from Historic Year</t>
  </si>
  <si>
    <t>6c</t>
  </si>
  <si>
    <t>Historic Year ATRR True-Up</t>
  </si>
  <si>
    <t>(line 6a - line 6b)</t>
  </si>
  <si>
    <t>6d</t>
  </si>
  <si>
    <t>Historic Year Divisor True-Up</t>
  </si>
  <si>
    <t>(Note Z)</t>
  </si>
  <si>
    <t>6e</t>
  </si>
  <si>
    <t>Interest on Historic Year True-Up</t>
  </si>
  <si>
    <t>NET REVENUE REQUIREMENT</t>
  </si>
  <si>
    <t>(line 1 minus line 6 + ln 6c through 6e)</t>
  </si>
  <si>
    <t xml:space="preserve">DIVISOR </t>
  </si>
  <si>
    <t xml:space="preserve">  Average of 12 coincident system peaks for requirements (RQ) service       </t>
  </si>
  <si>
    <t>(Note A)</t>
  </si>
  <si>
    <t xml:space="preserve">  Plus 12 CP of firm bundled sales over one year not in line 8</t>
  </si>
  <si>
    <t>(Note B)</t>
  </si>
  <si>
    <t xml:space="preserve">  Plus 12 CP of Network Load not in line 8</t>
  </si>
  <si>
    <t>(Note C)</t>
  </si>
  <si>
    <t xml:space="preserve">  Less 12 CP of firm P-T-P over one year (enter negative)</t>
  </si>
  <si>
    <t>(Note D)</t>
  </si>
  <si>
    <t xml:space="preserve">  Plus Contract Demand of firm P-T-P over one year</t>
  </si>
  <si>
    <t xml:space="preserve">  Less Contract Demand from Grandfathered Interzonal Transactions over one year (enter negative) (Note S)</t>
  </si>
  <si>
    <t xml:space="preserve">  Less Contract Demands from service over one year provided by ISO at a discount (enter negative)</t>
  </si>
  <si>
    <t>Divisor (sum lines 8-14)</t>
  </si>
  <si>
    <t>Annual Cost ($/kW/Yr)</t>
  </si>
  <si>
    <t>(line 7 / line 15)</t>
  </si>
  <si>
    <t xml:space="preserve">Network &amp; P-to-P Rate ($/kW/Mo) </t>
  </si>
  <si>
    <t>(line 16 / 12)</t>
  </si>
  <si>
    <t>Peak Rate</t>
  </si>
  <si>
    <t>Off-Peak Rate</t>
  </si>
  <si>
    <t>Point-To-Point Rate ($/kW/Wk)</t>
  </si>
  <si>
    <t>(line 16 / 52; line 16 / 52)</t>
  </si>
  <si>
    <t>Point-To-Point Rate ($/kW/Day)</t>
  </si>
  <si>
    <t>(line 16 / 260; line 16 / 365)</t>
  </si>
  <si>
    <t>Capped at weekly rate</t>
  </si>
  <si>
    <t>Point-To-Point Rate ($/MWh)</t>
  </si>
  <si>
    <t>(line 16 / 4,160; line 16 / 8,760)</t>
  </si>
  <si>
    <t>Capped at weekly</t>
  </si>
  <si>
    <t xml:space="preserve"> times 1,000)</t>
  </si>
  <si>
    <t>and daily rates</t>
  </si>
  <si>
    <t>FERC Annual Charge($/MWh)</t>
  </si>
  <si>
    <t xml:space="preserve">          (Note E)</t>
  </si>
  <si>
    <t>Short Term</t>
  </si>
  <si>
    <t>Long Term</t>
  </si>
  <si>
    <t>Issued by:  Stephen G. Kozey, Issuing Officer</t>
  </si>
  <si>
    <t>Effective:  January 6, 2009</t>
  </si>
  <si>
    <t>Issued on:  February 27, 2009</t>
  </si>
  <si>
    <t>First Revised Sheet No. 2758M</t>
  </si>
  <si>
    <t>Superseding Original Sheet No. 2758M</t>
  </si>
  <si>
    <t>page 2 of 5</t>
  </si>
  <si>
    <t>(1)</t>
  </si>
  <si>
    <t>(2)</t>
  </si>
  <si>
    <t>(3)</t>
  </si>
  <si>
    <t>(4)</t>
  </si>
  <si>
    <t>(5)</t>
  </si>
  <si>
    <t>Form No. 1</t>
  </si>
  <si>
    <t>Transmission</t>
  </si>
  <si>
    <t>Page, Line, Col.</t>
  </si>
  <si>
    <t>Company Total</t>
  </si>
  <si>
    <t xml:space="preserve">                  Allocator</t>
  </si>
  <si>
    <t>(Col 3 times Col 4)</t>
  </si>
  <si>
    <t>RATE BASE:</t>
  </si>
  <si>
    <t>GROSS PLANT IN SERVICE (Note X)</t>
  </si>
  <si>
    <t xml:space="preserve">  Production</t>
  </si>
  <si>
    <t>205.46.g</t>
  </si>
  <si>
    <t>NA</t>
  </si>
  <si>
    <t xml:space="preserve">  Transmission</t>
  </si>
  <si>
    <t>207.58.g</t>
  </si>
  <si>
    <t xml:space="preserve">  Distribution</t>
  </si>
  <si>
    <t>207.75.g</t>
  </si>
  <si>
    <t xml:space="preserve">  General &amp; Intangible</t>
  </si>
  <si>
    <t>205.5.g &amp; 207.99.g</t>
  </si>
  <si>
    <t>W/S</t>
  </si>
  <si>
    <t xml:space="preserve">  Common</t>
  </si>
  <si>
    <t>356.1</t>
  </si>
  <si>
    <t>CE</t>
  </si>
  <si>
    <t>TOTAL GROSS PLANT (sum lines 1-5)</t>
  </si>
  <si>
    <t>GP=</t>
  </si>
  <si>
    <t>ACCUMULATED DEPRECIATION (Note X)</t>
  </si>
  <si>
    <t>219.20-24.c</t>
  </si>
  <si>
    <t>219.25.c</t>
  </si>
  <si>
    <t>219.26.c</t>
  </si>
  <si>
    <t>219.28.c</t>
  </si>
  <si>
    <t>TOTAL ACCUM. DEPRECIATION (sum lines 7-11)</t>
  </si>
  <si>
    <t>NET PLANT IN SERVICE (Note X)</t>
  </si>
  <si>
    <t xml:space="preserve"> (line 1- line 7)</t>
  </si>
  <si>
    <t xml:space="preserve"> (line 2- line 8)</t>
  </si>
  <si>
    <t xml:space="preserve"> (line 3 - line 9)</t>
  </si>
  <si>
    <t xml:space="preserve"> (line 4 - line 10)</t>
  </si>
  <si>
    <t xml:space="preserve"> (line 5 - line 11)</t>
  </si>
  <si>
    <t>TOTAL NET PLANT (sum lines 13-17)</t>
  </si>
  <si>
    <t>NP=</t>
  </si>
  <si>
    <t>18a</t>
  </si>
  <si>
    <t>100% CWIP Recovery for Commission accepted</t>
  </si>
  <si>
    <t>216.b</t>
  </si>
  <si>
    <t>or Approved Order No. 679 Transmission</t>
  </si>
  <si>
    <t>Incentive Project  (Note X)</t>
  </si>
  <si>
    <t>ADJUSTMENTS TO RATE BASE       (Note F, Note X)</t>
  </si>
  <si>
    <t xml:space="preserve">  Account No. 281 (enter negative)</t>
  </si>
  <si>
    <t>zero</t>
  </si>
  <si>
    <t xml:space="preserve">  Account No. 282 (enter negative)</t>
  </si>
  <si>
    <t>275.2.k</t>
  </si>
  <si>
    <t>NP</t>
  </si>
  <si>
    <t xml:space="preserve">  Account No. 283 (enter negative)</t>
  </si>
  <si>
    <t>277.9.k</t>
  </si>
  <si>
    <t xml:space="preserve">  Account No. 190 </t>
  </si>
  <si>
    <t>234.8.c</t>
  </si>
  <si>
    <t xml:space="preserve">  Account No. 255 (enter negative)</t>
  </si>
  <si>
    <t>267.8.h</t>
  </si>
  <si>
    <t>23a</t>
  </si>
  <si>
    <t xml:space="preserve">  Unamortized Balance of Cancelled or Abandoned Plant (Note W)</t>
  </si>
  <si>
    <t>TOTAL ADJUSTMENTS  (sum lines 19- 23a)</t>
  </si>
  <si>
    <t>LAND HELD FOR FUTURE USE (Note Y)</t>
  </si>
  <si>
    <t>214.x.d  (Note G)</t>
  </si>
  <si>
    <t>WORKING CAPITAL  (Note H)</t>
  </si>
  <si>
    <t xml:space="preserve">  CWC  </t>
  </si>
  <si>
    <t>calculated</t>
  </si>
  <si>
    <t xml:space="preserve">  Materials &amp; Supplies  (Note G, Note Y)</t>
  </si>
  <si>
    <t>227.8.c &amp; .16.c</t>
  </si>
  <si>
    <t>TE</t>
  </si>
  <si>
    <t xml:space="preserve">  Prepayments (Account 165, Note Y)</t>
  </si>
  <si>
    <t>111.57.c</t>
  </si>
  <si>
    <t>GP</t>
  </si>
  <si>
    <t>TOTAL WORKING CAPITAL (sum lines 26 - 28)</t>
  </si>
  <si>
    <t>RATE BASE  (sum lines 18, 18a, 24, 25, &amp; 29)</t>
  </si>
  <si>
    <t>First Revised Sheet No. 2758N</t>
  </si>
  <si>
    <t>Superseding Original Sheet No. 2758N</t>
  </si>
  <si>
    <t>page 3 of 5</t>
  </si>
  <si>
    <t>O&amp;M</t>
  </si>
  <si>
    <t xml:space="preserve">  Transmission </t>
  </si>
  <si>
    <t>321.112.b</t>
  </si>
  <si>
    <t>1a</t>
  </si>
  <si>
    <t xml:space="preserve">     Less LSE Expenses included in Transmission O&amp;M Accounts (Note V)</t>
  </si>
  <si>
    <t xml:space="preserve">     Less Account 565</t>
  </si>
  <si>
    <t>321.96.b</t>
  </si>
  <si>
    <t xml:space="preserve">  A&amp;G</t>
  </si>
  <si>
    <t>323.197.b</t>
  </si>
  <si>
    <t xml:space="preserve">     Less FERC Annual Fees</t>
  </si>
  <si>
    <t xml:space="preserve">     Less EPRI &amp; Reg. Comm. Exp. &amp; Non-safety  Ad. (Note I)</t>
  </si>
  <si>
    <t>5a</t>
  </si>
  <si>
    <t xml:space="preserve">     Plus Transmission Related Reg. Comm.  Exp. (Note I)</t>
  </si>
  <si>
    <t xml:space="preserve">  Transmission Lease Payments</t>
  </si>
  <si>
    <t>TOTAL O&amp;M   (sum lines 1, 3, 5a, 6, 7 less lines 1a, 2, 4, 5)</t>
  </si>
  <si>
    <t>DEPRECIATION EXPENSE</t>
  </si>
  <si>
    <t>336.7.b</t>
  </si>
  <si>
    <t>9a</t>
  </si>
  <si>
    <t xml:space="preserve">  Abandoned or Cancelled Plant Amortization (Note W)</t>
  </si>
  <si>
    <t xml:space="preserve">  General </t>
  </si>
  <si>
    <t>336.10.b</t>
  </si>
  <si>
    <t>336.11.b</t>
  </si>
  <si>
    <t>TOTAL DEPRECIATION (Sum lines 9 - 11)</t>
  </si>
  <si>
    <t>TAXES OTHER THAN INCOME TAXES  (Note J)</t>
  </si>
  <si>
    <t xml:space="preserve">  LABOR RELATED</t>
  </si>
  <si>
    <t xml:space="preserve">          Payroll</t>
  </si>
  <si>
    <t>263.i</t>
  </si>
  <si>
    <t xml:space="preserve">          Highway and vehicle</t>
  </si>
  <si>
    <t xml:space="preserve">  PLANT RELATED</t>
  </si>
  <si>
    <t xml:space="preserve">         Property</t>
  </si>
  <si>
    <t xml:space="preserve">         Gross Receipts</t>
  </si>
  <si>
    <t xml:space="preserve">         Other</t>
  </si>
  <si>
    <t xml:space="preserve">         Payments in lieu of taxes</t>
  </si>
  <si>
    <t>TOTAL OTHER TAXES  (sum lines 13 - 19)</t>
  </si>
  <si>
    <t xml:space="preserve">  </t>
  </si>
  <si>
    <t xml:space="preserve">INCOME TAXES          </t>
  </si>
  <si>
    <t xml:space="preserve"> (Note K)</t>
  </si>
  <si>
    <t xml:space="preserve">     T=1 - {[(1 - SIT) * (1 - FIT)] / (1 - SIT * FIT * p)} =</t>
  </si>
  <si>
    <t xml:space="preserve">     CIT=(T/1-T) * (1-(WCLTD/R)) =</t>
  </si>
  <si>
    <t xml:space="preserve">       where WCLTD=(page 4, line 27) and R= (page 4, line30)</t>
  </si>
  <si>
    <t xml:space="preserve">       and FIT, SIT &amp; p are as given in footnote K.</t>
  </si>
  <si>
    <t xml:space="preserve">      1 / (1 - T)  = (from line 21)</t>
  </si>
  <si>
    <t>Amortized Investment Tax Credit (266.8f) (enter negative)</t>
  </si>
  <si>
    <t>Income Tax Calculation = line 22 * line 28</t>
  </si>
  <si>
    <t>ITC adjustment (line 23 * line 24)</t>
  </si>
  <si>
    <t>Total Income Taxes</t>
  </si>
  <si>
    <t>(line 25 plus line 26)</t>
  </si>
  <si>
    <t xml:space="preserve">RETURN </t>
  </si>
  <si>
    <t xml:space="preserve">  [ Rate Base (page 2, line 30) * Rate of Return (page 4, line 30)]</t>
  </si>
  <si>
    <t>REV. REQUIREMENT  (sum lines 8, 12, 20, 27, 28)</t>
  </si>
  <si>
    <t>LESS ATTACHMENT GG ADJUSTMENT [Attachment GG, page 1, line 26, column 5] (Note AA)</t>
  </si>
  <si>
    <t>[Revenue Requirement for facilities included on page 2, line 2 and also</t>
  </si>
  <si>
    <t>included in Attachment GG]</t>
  </si>
  <si>
    <t>REV. REQUIREMENT TO BE COLLECTED UNDER ATTACHMENT O</t>
  </si>
  <si>
    <t>(line 29 - line 30)</t>
  </si>
  <si>
    <t>First Revised Sheet No. 2758O</t>
  </si>
  <si>
    <t>Superseding Original Sheet No. 2758O</t>
  </si>
  <si>
    <t>page 4 of 5</t>
  </si>
  <si>
    <t xml:space="preserve">                SUPPORTING CALCULATIONS AND NOTES</t>
  </si>
  <si>
    <t>TRANSMISSION PLANT INCLUDED IN ISO RATES</t>
  </si>
  <si>
    <t>Total transmission plant    (page 2, line 2, column 3)</t>
  </si>
  <si>
    <t>Less transmission plant excluded from ISO rates       (Note M)</t>
  </si>
  <si>
    <t>Less transmission plant included in OATT Ancillary Services    (Note N )</t>
  </si>
  <si>
    <t>Transmission plant included in ISO rates  (line 1 less lines 2 &amp; 3)</t>
  </si>
  <si>
    <t>Percentage of transmission plant included in ISO Rates (line 4 divided by line 1)</t>
  </si>
  <si>
    <t>TP=</t>
  </si>
  <si>
    <t>Please fill out info requested in the box below</t>
  </si>
  <si>
    <t xml:space="preserve">TRANSMISSION EXPENSES </t>
  </si>
  <si>
    <t>Schedule 1 Recoverable Expenses</t>
  </si>
  <si>
    <t>Total transmission expenses    (page 3, line 1, column 3)</t>
  </si>
  <si>
    <t>Less transmission expenses included in OATT Ancillary Services   (Note L)</t>
  </si>
  <si>
    <t>Acct 561.1 - 561.3, 561.BA included in Line 7</t>
  </si>
  <si>
    <t>Included transmission expenses (line 6 less line 7)</t>
  </si>
  <si>
    <t>Acct 561.BA for Schedule 24</t>
  </si>
  <si>
    <t>Acct 561.1 - 561.3 available for Schedule 1</t>
  </si>
  <si>
    <t>Percentage of transmission expenses after adjustment (line 8 divided by line 6)</t>
  </si>
  <si>
    <t>Revenue Credits for Sched 1 Acct 561.1 - 561.3</t>
  </si>
  <si>
    <t>Percentage of transmission plant included in ISO Rates (line 5)</t>
  </si>
  <si>
    <t>transactions &lt;1 yr</t>
  </si>
  <si>
    <t>Percentage of transmission expenses included in ISO Rates (line 9 times line 10)</t>
  </si>
  <si>
    <t>TE=</t>
  </si>
  <si>
    <t>non-firm</t>
  </si>
  <si>
    <t>transactions w/ load not in divisor</t>
  </si>
  <si>
    <t>WAGES &amp; SALARY ALLOCATOR   (W&amp;S)</t>
  </si>
  <si>
    <t>total Revenue Credits</t>
  </si>
  <si>
    <t>Form 1 Reference</t>
  </si>
  <si>
    <t>$</t>
  </si>
  <si>
    <t>Allocation</t>
  </si>
  <si>
    <t>Net Schedule 1 Expenses (Acct 561.1-561.3 minus Credits)</t>
  </si>
  <si>
    <t>354.20.b</t>
  </si>
  <si>
    <t>354.21.b</t>
  </si>
  <si>
    <t>354.23.b</t>
  </si>
  <si>
    <t>W&amp;S Allocator</t>
  </si>
  <si>
    <t xml:space="preserve">  Other</t>
  </si>
  <si>
    <t>354.24,25,26.b</t>
  </si>
  <si>
    <t>($ / Allocation)</t>
  </si>
  <si>
    <t xml:space="preserve">  Total  (sum lines 12-15)</t>
  </si>
  <si>
    <t>=</t>
  </si>
  <si>
    <t>WS</t>
  </si>
  <si>
    <t>COMMON PLANT ALLOCATOR  (CE)   (Note O)</t>
  </si>
  <si>
    <t>% Electric</t>
  </si>
  <si>
    <t xml:space="preserve">  Electric</t>
  </si>
  <si>
    <t>200.3.c</t>
  </si>
  <si>
    <t>(line 17 / line 20)</t>
  </si>
  <si>
    <t>(line 16)</t>
  </si>
  <si>
    <t xml:space="preserve">  Gas</t>
  </si>
  <si>
    <t>201.3.d</t>
  </si>
  <si>
    <t>*</t>
  </si>
  <si>
    <t xml:space="preserve">  Water</t>
  </si>
  <si>
    <t>201.3.e</t>
  </si>
  <si>
    <t xml:space="preserve">  Total  (sum lines 17 - 19)</t>
  </si>
  <si>
    <t>RETURN (R)</t>
  </si>
  <si>
    <t>Long Term Interest (117, sum of 62.c through 67.c)</t>
  </si>
  <si>
    <t>Preferred Dividends (118.29c) (positive number)</t>
  </si>
  <si>
    <t xml:space="preserve">                                          Development of Common Stock:</t>
  </si>
  <si>
    <t>Proprietary Capital (112.16.c)</t>
  </si>
  <si>
    <t xml:space="preserve">Less Preferred Stock (line 28) </t>
  </si>
  <si>
    <t>Less Account 216.1 (112.12.c)  (enter negative)</t>
  </si>
  <si>
    <t>Common Stock</t>
  </si>
  <si>
    <t>(sum lines 23-25)</t>
  </si>
  <si>
    <t>Cost</t>
  </si>
  <si>
    <t>%</t>
  </si>
  <si>
    <t>(Note P)</t>
  </si>
  <si>
    <t>Weighted</t>
  </si>
  <si>
    <t xml:space="preserve">  Long Term Debt (112, sum of  18.c through 21.c)</t>
  </si>
  <si>
    <t>=WCLTD</t>
  </si>
  <si>
    <t xml:space="preserve">  Preferred Stock  ( 112.3.c)</t>
  </si>
  <si>
    <t xml:space="preserve">  Common Stock  (line 26)</t>
  </si>
  <si>
    <t>Total  (sum lines 27-29)</t>
  </si>
  <si>
    <t>=R</t>
  </si>
  <si>
    <t>REVENUE CREDITS</t>
  </si>
  <si>
    <t>Load</t>
  </si>
  <si>
    <t>ACCOUNT 447 (SALES FOR RESALE)</t>
  </si>
  <si>
    <t>(310-311)</t>
  </si>
  <si>
    <t>(Note Q)</t>
  </si>
  <si>
    <t xml:space="preserve">  a. Bundled Non-RQ Sales for Resale (311.x.h)</t>
  </si>
  <si>
    <t xml:space="preserve">  b. Bundled Sales for Resale  included in Divisor on page 1</t>
  </si>
  <si>
    <t xml:space="preserve">  Total of (a)-(b)</t>
  </si>
  <si>
    <t>ACCOUNT 454 (RENT FROM ELECTRIC PROPERTY)    (Note R)</t>
  </si>
  <si>
    <t>Line 34 should be supported by notes in Form 1 or detailed Schedule</t>
  </si>
  <si>
    <t>ACCOUNT 456.1 (OTHER ELECTRIC REVENUES) (Note U)</t>
  </si>
  <si>
    <t>(330.x.n)</t>
  </si>
  <si>
    <t xml:space="preserve">  a. Transmission charges for all transmission transactions </t>
  </si>
  <si>
    <t>Line 35 should be supported by notes in Form 1 or detailed Schedule</t>
  </si>
  <si>
    <t xml:space="preserve">  b. Transmission charges for all transmission transactions included in Divisor on Page 1</t>
  </si>
  <si>
    <t>Line 36 should be supported by notes in Form 1 or detailed Schedule</t>
  </si>
  <si>
    <t>36a</t>
  </si>
  <si>
    <t xml:space="preserve">  c.  Transmission charges associated with Schedule 26 (Note BB)</t>
  </si>
  <si>
    <t xml:space="preserve">  Total of (a)-(b)-(c)</t>
  </si>
  <si>
    <t>First Revised Sheet No. 2758P</t>
  </si>
  <si>
    <t>Superseding Original Sheet No. 2758P</t>
  </si>
  <si>
    <t>page 5 of 5</t>
  </si>
  <si>
    <t>General Note:  References to pages in this formulary rate are indicated as:  (page#, line#, col.#)</t>
  </si>
  <si>
    <t xml:space="preserve">                           References to data from FERC Form 1 are indicated as:   #.y.x  (page, line, column)</t>
  </si>
  <si>
    <t>Note</t>
  </si>
  <si>
    <t>Letter</t>
  </si>
  <si>
    <t>A</t>
  </si>
  <si>
    <t>Peak as would be reported on page 401, column d of Form 1 at the time of the ISO coincident monthly peaks.</t>
  </si>
  <si>
    <t>B</t>
  </si>
  <si>
    <t>Labeled LF, LU, IF, IU on pages 310-311 of Form 1at the time of the ISO coincident monthly peaks.</t>
  </si>
  <si>
    <t>C</t>
  </si>
  <si>
    <t>Labeled LF on page 328 of Form 1 at the time of the ISO coincident monthly peaks.</t>
  </si>
  <si>
    <t>D</t>
  </si>
  <si>
    <t>E</t>
  </si>
  <si>
    <t xml:space="preserve">The FERC's annual charges for the year assessed the Transmission Owner for service under this tariff. </t>
  </si>
  <si>
    <t>F</t>
  </si>
  <si>
    <t xml:space="preserve">The balances in Accounts 190, 281, 282 and 283, as adjusted by any amounts in contra accounts identified as regulatory assets </t>
  </si>
  <si>
    <t xml:space="preserve">  or liabilities related to FASB 106 or 109.  Balance of Account 255 is reduced by prior flow throughs and excluded if the utility </t>
  </si>
  <si>
    <t xml:space="preserve">  chose to utilize amortization of tax credits against taxable income as discussed in Note K.  Account 281 is not allocated.</t>
  </si>
  <si>
    <t>G</t>
  </si>
  <si>
    <t>Identified in Form 1 as being only transmission related.</t>
  </si>
  <si>
    <t>H</t>
  </si>
  <si>
    <t>Cash Working Capital assigned to transmission is one-eighth of O&amp;M allocated to transmission at page 3, line 8, column 5.</t>
  </si>
  <si>
    <t xml:space="preserve">  Prepayments are the electric related prepayments booked to Account No. 165 and reported on Page 111 line 57 in the Form 1.</t>
  </si>
  <si>
    <t>I</t>
  </si>
  <si>
    <t>Line 5 - EPRI Annual Membership Dues listed in Form 1 at 353.f, all Regulatory Commission Expenses itemized at 351.h, and non-safety</t>
  </si>
  <si>
    <t xml:space="preserve">   related advertising included in Account 930.1.  Line 5a - Regulatory Commission Expenses directly related to transmission service,  </t>
  </si>
  <si>
    <t xml:space="preserve">   ISO filings, or transmission siting itemized at 351.h. </t>
  </si>
  <si>
    <t>J</t>
  </si>
  <si>
    <t>Includes only FICA, unemployment, highway, property, gross receipts, and other assessments charged in the current year.</t>
  </si>
  <si>
    <t xml:space="preserve">  Taxes related to income are excluded.  Gross receipts taxes are not included in transmission revenue requirement in the Rate Formula Template, </t>
  </si>
  <si>
    <t xml:space="preserve">   since they are recovered elsewhere.</t>
  </si>
  <si>
    <t>K</t>
  </si>
  <si>
    <t>The currently effective income tax rate,  where FIT is the Federal income tax rate; SIT is the State income tax rate, and p =</t>
  </si>
  <si>
    <t xml:space="preserve">  "the percentage of federal income tax deductible for state income taxes".  If the utility is taxed in more than one state it must attach a</t>
  </si>
  <si>
    <t xml:space="preserve">  work paper showing the name of each state and how the blended or composite SIT was developed.  Furthermore, a utility that</t>
  </si>
  <si>
    <t xml:space="preserve">  elected to utilize amortization of tax credits against taxable income, rather than book tax credits to Account No. 255 and reduce </t>
  </si>
  <si>
    <t xml:space="preserve">  rate base, must reduce its income tax expense by the amount of the Amortized Investment Tax Credit (Form 1, 266.8.f)</t>
  </si>
  <si>
    <t xml:space="preserve">  multiplied by (1/1-T) (page 3, line 26).</t>
  </si>
  <si>
    <t xml:space="preserve">         Inputs Required:</t>
  </si>
  <si>
    <t>FIT =</t>
  </si>
  <si>
    <t>SIT=</t>
  </si>
  <si>
    <t xml:space="preserve">  (State Income Tax Rate or Composite SIT)</t>
  </si>
  <si>
    <t>Provide SIT work papers if required</t>
  </si>
  <si>
    <t>p =</t>
  </si>
  <si>
    <t xml:space="preserve">  (percent of federal income tax deductible for state purposes)</t>
  </si>
  <si>
    <t>L</t>
  </si>
  <si>
    <t>M</t>
  </si>
  <si>
    <t>Removes transmission plant determined by Commission order to be state-jurisdictional according to the seven-factor test (until Form 1</t>
  </si>
  <si>
    <t xml:space="preserve">  balances are adjusted to reflect application of seven-factor test).</t>
  </si>
  <si>
    <t>N</t>
  </si>
  <si>
    <t>Removes dollar amount of transmission plant included in the development of OATT ancillary services rates and generation</t>
  </si>
  <si>
    <t xml:space="preserve">  step-up facilities, which are deemed to included in OATT ancillary services.  For these purposes, generation step-up</t>
  </si>
  <si>
    <t xml:space="preserve">  facilities are those facilities at a generator substation on which there is no through-flow when the generator is shut down.</t>
  </si>
  <si>
    <t>O</t>
  </si>
  <si>
    <t>Enter dollar amounts</t>
  </si>
  <si>
    <t>P</t>
  </si>
  <si>
    <t>Debt cost rate = long-term interest (line 21) / long term debt (line 27).  Preferred cost rate = preferred dividends (line 22) /</t>
  </si>
  <si>
    <t xml:space="preserve">  preferred outstanding (line 28).   ROE will be supported in the original filing and no change in ROE may be made absent</t>
  </si>
  <si>
    <t xml:space="preserve">  a filing with FERC.</t>
  </si>
  <si>
    <t>Q</t>
  </si>
  <si>
    <t>Line 33 must equal zero since all short-term power sales must be unbundled and the transmission component reflected in Account</t>
  </si>
  <si>
    <t xml:space="preserve">  No. 456.1 and all other uses are to be included in the divisor.</t>
  </si>
  <si>
    <t>R</t>
  </si>
  <si>
    <t>Includes income related only to transmission facilities, such as pole attachments, rentals and special use.</t>
  </si>
  <si>
    <t>S</t>
  </si>
  <si>
    <t>Grandfathered agreements whose rates have been changed to eliminate or mitigate pancaking - the revenues are included in line 4 page 1</t>
  </si>
  <si>
    <t>pancaking - the revenues are not included in line 4, page 1 nor are the loads included in line 13, page 1.</t>
  </si>
  <si>
    <t>T</t>
  </si>
  <si>
    <t>The revenues credited on page 1 lines 2-5 shall include only the amounts received directly (in the case of grandfathered agreements)</t>
  </si>
  <si>
    <t xml:space="preserve">  or from the ISO (for service under this tariff) reflecting the Transmission Owner's integrated transmission facilities.  They do not include</t>
  </si>
  <si>
    <t xml:space="preserve">  revenues associated with FERC annual charges, gross receipts taxes, ancillary services, facilities not included in this template (e.g., direct</t>
  </si>
  <si>
    <t xml:space="preserve">  assignment facilities and GSUs) which are not recovered under this Rate Formula Template.</t>
  </si>
  <si>
    <t>U</t>
  </si>
  <si>
    <t>Account 456.1 entry shall be the annual total of the quarterly values reported at Form 1, 330.x.n.</t>
  </si>
  <si>
    <t>V</t>
  </si>
  <si>
    <t>Account Nos. 561.4, 561.8, and 575.7 consist of RTO expenses billed to load-serving entities and are not included in Transmission Owner</t>
  </si>
  <si>
    <t>revenue requirements.</t>
  </si>
  <si>
    <t>W</t>
  </si>
  <si>
    <t>Vectren would need to make a separate Section 205 filing and obtain Commission acceptance or approval for the specific amounts that Vectren would propose to</t>
  </si>
  <si>
    <t>include in the formula rate placeholders for cancelled or abandoned plant for the Project.  Page 2 line 23a includes any unamortized balances related to the recovery of abandoned</t>
  </si>
  <si>
    <t>or cancelled plant costs accepted or approved by FERC. Page 3 line 9a includes the unamortization expense of abandoned or cancelled plant costs accepted or approved by FERC.</t>
  </si>
  <si>
    <t>X</t>
  </si>
  <si>
    <t>Calculate using 13 month average balance, reconciling to FERC Form No. 1 by page, line and column as shown in Column 2.</t>
  </si>
  <si>
    <t>Y</t>
  </si>
  <si>
    <t>Calculate using average of beginning of year and end of year balance reconciling to FERC Form 1 by page, line and column as shown in Column 2.</t>
  </si>
  <si>
    <t>Z</t>
  </si>
  <si>
    <t>Calculation of Historic year Divisor True-Up:</t>
  </si>
  <si>
    <t xml:space="preserve">     Historic Year Actual Divisor</t>
  </si>
  <si>
    <t>Pg 1, Line 15</t>
  </si>
  <si>
    <t xml:space="preserve">     Projected Historic Year Divisor</t>
  </si>
  <si>
    <t xml:space="preserve">     Difference between Actual and Projected Historic Year Divisor</t>
  </si>
  <si>
    <t xml:space="preserve">     Historic Year Projected Annual Cost ($ per kw per yr.)</t>
  </si>
  <si>
    <t>Pg 1, Line 16</t>
  </si>
  <si>
    <t xml:space="preserve">     Historic Year Divisor True-up (Difference * Historic Year Projected Annual Cost)</t>
  </si>
  <si>
    <t>AA</t>
  </si>
  <si>
    <t xml:space="preserve">Pursuant to Attachment GG of the Midwest ISO Tariff, removes dollar amount of revenue requirement calculated pursuant to Attachment GG and recovered under </t>
  </si>
  <si>
    <t>Schedule 26 of the Midwest ISO Tariff.</t>
  </si>
  <si>
    <t>BB</t>
  </si>
  <si>
    <t xml:space="preserve">Removes from revenue credits revenues that are distributed pursuant to Schedule 26 of the Midwest ISO Tariff, since the Transmission Owner's Attachment O revenue </t>
  </si>
  <si>
    <t>requirements have already been reduced by the Attachment GG revenue requirement.</t>
  </si>
  <si>
    <r>
      <t>Removes dollar amount of transmission expenses included in the OATT ancillary services rates, including Account Nos. 561.1, 561.2,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561.3, and 561.BA.</t>
    </r>
  </si>
  <si>
    <r>
      <t xml:space="preserve">and the loads are included in line 13, page 1.  Grandfathered agreements whose rates have </t>
    </r>
    <r>
      <rPr>
        <u val="single"/>
        <sz val="12"/>
        <rFont val="Times New Roman"/>
        <family val="1"/>
      </rPr>
      <t>not</t>
    </r>
    <r>
      <rPr>
        <sz val="12"/>
        <rFont val="Times New Roman"/>
        <family val="1"/>
      </rPr>
      <t xml:space="preserve"> been changed to eliminate or mitigate </t>
    </r>
  </si>
  <si>
    <t xml:space="preserve">Interest (12 months at FERC short term debt cost)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</si>
</sst>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#,##0.000"/>
    <numFmt numFmtId="169" formatCode="0.0000"/>
    <numFmt numFmtId="170" formatCode="&quot;$&quot;#,##0"/>
    <numFmt numFmtId="171" formatCode="#,##0.0"/>
    <numFmt numFmtId="172" formatCode="&quot;$&quot;#,##0.000"/>
    <numFmt numFmtId="173" formatCode="&quot;$&quot;#,##0.00"/>
    <numFmt numFmtId="174" formatCode="_(* #,##0.0_);_(* \(#,##0.0\);_(* &quot;-&quot;??_);_(@_)"/>
    <numFmt numFmtId="175" formatCode="_(* #,##0_);_(* \(#,##0\);_(* &quot;-&quot;??_);_(@_)"/>
    <numFmt numFmtId="176" formatCode="_(&quot;$&quot;* #,##0_);_(&quot;$&quot;* \(#,##0\);_(&quot;$&quot;* &quot;-&quot;??_);_(@_)"/>
    <numFmt numFmtId="177" formatCode="[$-409]mmmm\-yy;@"/>
    <numFmt numFmtId="178" formatCode="mm/dd/yy;@"/>
    <numFmt numFmtId="179" formatCode="0.0%"/>
    <numFmt numFmtId="180" formatCode="0.0000%"/>
    <numFmt numFmtId="181" formatCode="0.00000%"/>
    <numFmt numFmtId="182" formatCode="0_);\(0\)"/>
    <numFmt numFmtId="183" formatCode="[$-409]mmmm\ d\,\ yyyy;@"/>
    <numFmt numFmtId="184" formatCode="0.0"/>
    <numFmt numFmtId="185" formatCode="_(* #,##0.0000_);_(* \(#,##0.0000\);_(* &quot;-&quot;????_);_(@_)"/>
  </numFmts>
  <fonts count="51">
    <font>
      <sz val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u val="single"/>
      <sz val="9"/>
      <color indexed="36"/>
      <name val="Arial MT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7.5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Arial MT"/>
      <family val="0"/>
    </font>
    <font>
      <b/>
      <sz val="12"/>
      <name val="Arial MT"/>
      <family val="0"/>
    </font>
    <font>
      <i/>
      <sz val="12"/>
      <name val="Arial MT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7"/>
      <name val="Arial MT"/>
      <family val="0"/>
    </font>
    <font>
      <u val="single"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strike/>
      <sz val="12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b/>
      <sz val="12"/>
      <color indexed="48"/>
      <name val="Times New Roman"/>
      <family val="1"/>
    </font>
    <font>
      <strike/>
      <sz val="12"/>
      <color indexed="53"/>
      <name val="Arial MT"/>
      <family val="0"/>
    </font>
    <font>
      <u val="single"/>
      <sz val="12"/>
      <color indexed="17"/>
      <name val="Arial MT"/>
      <family val="0"/>
    </font>
    <font>
      <sz val="12"/>
      <color indexed="17"/>
      <name val="Arial"/>
      <family val="2"/>
    </font>
    <font>
      <sz val="12"/>
      <color indexed="10"/>
      <name val="Arial"/>
      <family val="2"/>
    </font>
    <font>
      <u val="single"/>
      <sz val="12"/>
      <name val="Times New Roman"/>
      <family val="1"/>
    </font>
    <font>
      <u val="double"/>
      <sz val="12"/>
      <color indexed="10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double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91">
    <xf numFmtId="173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37" fontId="6" fillId="16" borderId="0">
      <alignment/>
      <protection/>
    </xf>
    <xf numFmtId="44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2" fontId="6" fillId="16" borderId="0">
      <alignment/>
      <protection/>
    </xf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Protection="0">
      <alignment wrapText="1"/>
    </xf>
    <xf numFmtId="0" fontId="6" fillId="0" borderId="0" applyNumberFormat="0" applyFill="0" applyBorder="0" applyProtection="0">
      <alignment horizontal="justify" vertical="top" wrapText="1"/>
    </xf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6" fillId="0" borderId="0">
      <alignment/>
      <protection/>
    </xf>
    <xf numFmtId="0" fontId="0" fillId="4" borderId="7" applyNumberFormat="0" applyFont="0" applyAlignment="0" applyProtection="0"/>
    <xf numFmtId="0" fontId="17" fillId="16" borderId="8" applyNumberFormat="0" applyAlignment="0" applyProtection="0"/>
    <xf numFmtId="40" fontId="18" fillId="16" borderId="0">
      <alignment horizontal="right"/>
      <protection/>
    </xf>
    <xf numFmtId="0" fontId="19" fillId="16" borderId="0">
      <alignment horizontal="right"/>
      <protection/>
    </xf>
    <xf numFmtId="0" fontId="20" fillId="16" borderId="9">
      <alignment/>
      <protection/>
    </xf>
    <xf numFmtId="0" fontId="20" fillId="0" borderId="0" applyBorder="0">
      <alignment horizontal="centerContinuous"/>
      <protection/>
    </xf>
    <xf numFmtId="0" fontId="21" fillId="0" borderId="0" applyBorder="0">
      <alignment horizontal="centerContinuous"/>
      <protection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2" fillId="18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Protection="0">
      <alignment horizontal="center"/>
    </xf>
    <xf numFmtId="0" fontId="28" fillId="19" borderId="0" applyNumberFormat="0" applyBorder="0" applyAlignment="0" applyProtection="0"/>
    <xf numFmtId="0" fontId="6" fillId="0" borderId="0" applyNumberFormat="0" applyFont="0" applyFill="0" applyBorder="0" applyProtection="0">
      <alignment horizontal="right"/>
    </xf>
    <xf numFmtId="0" fontId="6" fillId="0" borderId="0" applyNumberFormat="0" applyFont="0" applyFill="0" applyBorder="0" applyProtection="0">
      <alignment horizontal="left"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" fillId="20" borderId="0" applyNumberFormat="0" applyFont="0" applyBorder="0" applyAlignment="0" applyProtection="0"/>
    <xf numFmtId="169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6" fillId="0" borderId="10" applyNumberFormat="0" applyFont="0" applyFill="0" applyAlignment="0" applyProtection="0"/>
    <xf numFmtId="0" fontId="31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15" fillId="0" borderId="0" applyNumberFormat="0" applyFill="0" applyBorder="0" applyAlignment="0" applyProtection="0"/>
  </cellStyleXfs>
  <cellXfs count="244">
    <xf numFmtId="173" fontId="0" fillId="0" borderId="0" xfId="0" applyAlignment="1">
      <alignment/>
    </xf>
    <xf numFmtId="173" fontId="34" fillId="0" borderId="0" xfId="0" applyFont="1" applyAlignment="1">
      <alignment/>
    </xf>
    <xf numFmtId="175" fontId="0" fillId="0" borderId="0" xfId="42" applyNumberFormat="1" applyFont="1" applyAlignment="1">
      <alignment/>
    </xf>
    <xf numFmtId="173" fontId="0" fillId="0" borderId="0" xfId="0" applyFill="1" applyAlignment="1">
      <alignment/>
    </xf>
    <xf numFmtId="175" fontId="0" fillId="0" borderId="0" xfId="42" applyNumberFormat="1" applyFont="1" applyBorder="1" applyAlignment="1">
      <alignment/>
    </xf>
    <xf numFmtId="175" fontId="0" fillId="0" borderId="12" xfId="42" applyNumberFormat="1" applyFont="1" applyBorder="1" applyAlignment="1">
      <alignment/>
    </xf>
    <xf numFmtId="3" fontId="0" fillId="0" borderId="0" xfId="42" applyNumberFormat="1" applyFont="1" applyBorder="1" applyAlignment="1">
      <alignment/>
    </xf>
    <xf numFmtId="173" fontId="0" fillId="0" borderId="12" xfId="0" applyBorder="1" applyAlignment="1">
      <alignment/>
    </xf>
    <xf numFmtId="173" fontId="35" fillId="0" borderId="0" xfId="0" applyFont="1" applyFill="1" applyAlignment="1">
      <alignment/>
    </xf>
    <xf numFmtId="173" fontId="0" fillId="0" borderId="0" xfId="0" applyFont="1" applyFill="1" applyAlignment="1">
      <alignment/>
    </xf>
    <xf numFmtId="173" fontId="0" fillId="0" borderId="12" xfId="0" applyFont="1" applyFill="1" applyBorder="1" applyAlignment="1">
      <alignment/>
    </xf>
    <xf numFmtId="43" fontId="0" fillId="0" borderId="12" xfId="42" applyFont="1" applyBorder="1" applyAlignment="1">
      <alignment/>
    </xf>
    <xf numFmtId="176" fontId="0" fillId="0" borderId="0" xfId="45" applyNumberFormat="1" applyFont="1" applyAlignment="1">
      <alignment/>
    </xf>
    <xf numFmtId="10" fontId="0" fillId="0" borderId="0" xfId="69" applyNumberFormat="1" applyFont="1" applyAlignment="1">
      <alignment/>
    </xf>
    <xf numFmtId="173" fontId="0" fillId="0" borderId="0" xfId="0" applyAlignment="1">
      <alignment horizontal="right"/>
    </xf>
    <xf numFmtId="176" fontId="0" fillId="0" borderId="12" xfId="45" applyNumberFormat="1" applyFont="1" applyBorder="1" applyAlignment="1">
      <alignment horizontal="center"/>
    </xf>
    <xf numFmtId="176" fontId="0" fillId="0" borderId="0" xfId="45" applyNumberFormat="1" applyFont="1" applyBorder="1" applyAlignment="1">
      <alignment horizontal="center"/>
    </xf>
    <xf numFmtId="44" fontId="0" fillId="0" borderId="0" xfId="45" applyFont="1" applyAlignment="1">
      <alignment/>
    </xf>
    <xf numFmtId="173" fontId="0" fillId="0" borderId="0" xfId="0" applyBorder="1" applyAlignment="1">
      <alignment/>
    </xf>
    <xf numFmtId="179" fontId="0" fillId="0" borderId="0" xfId="0" applyNumberFormat="1" applyAlignment="1">
      <alignment/>
    </xf>
    <xf numFmtId="173" fontId="34" fillId="0" borderId="0" xfId="0" applyFont="1" applyBorder="1" applyAlignment="1">
      <alignment horizontal="center"/>
    </xf>
    <xf numFmtId="173" fontId="34" fillId="0" borderId="0" xfId="0" applyNumberFormat="1" applyFont="1" applyAlignment="1">
      <alignment/>
    </xf>
    <xf numFmtId="173" fontId="0" fillId="0" borderId="0" xfId="0" applyNumberFormat="1" applyAlignment="1">
      <alignment/>
    </xf>
    <xf numFmtId="173" fontId="34" fillId="0" borderId="0" xfId="0" applyNumberFormat="1" applyFont="1" applyBorder="1" applyAlignment="1">
      <alignment horizontal="center"/>
    </xf>
    <xf numFmtId="173" fontId="34" fillId="0" borderId="0" xfId="0" applyNumberFormat="1" applyFont="1" applyFill="1" applyBorder="1" applyAlignment="1">
      <alignment horizontal="center"/>
    </xf>
    <xf numFmtId="173" fontId="34" fillId="0" borderId="12" xfId="0" applyNumberFormat="1" applyFont="1" applyBorder="1" applyAlignment="1">
      <alignment horizontal="center"/>
    </xf>
    <xf numFmtId="173" fontId="34" fillId="0" borderId="12" xfId="0" applyFont="1" applyBorder="1" applyAlignment="1">
      <alignment horizontal="center"/>
    </xf>
    <xf numFmtId="173" fontId="34" fillId="0" borderId="12" xfId="0" applyNumberFormat="1" applyFont="1" applyFill="1" applyBorder="1" applyAlignment="1">
      <alignment horizontal="center"/>
    </xf>
    <xf numFmtId="173" fontId="0" fillId="0" borderId="0" xfId="0" applyFill="1" applyBorder="1" applyAlignment="1">
      <alignment/>
    </xf>
    <xf numFmtId="175" fontId="0" fillId="0" borderId="0" xfId="42" applyNumberFormat="1" applyFont="1" applyBorder="1" applyAlignment="1">
      <alignment horizontal="center"/>
    </xf>
    <xf numFmtId="10" fontId="0" fillId="0" borderId="0" xfId="69" applyNumberFormat="1" applyFont="1" applyAlignment="1">
      <alignment horizontal="center"/>
    </xf>
    <xf numFmtId="175" fontId="0" fillId="0" borderId="12" xfId="42" applyNumberFormat="1" applyFont="1" applyBorder="1" applyAlignment="1">
      <alignment horizontal="center"/>
    </xf>
    <xf numFmtId="175" fontId="0" fillId="0" borderId="0" xfId="42" applyNumberFormat="1" applyFont="1" applyFill="1" applyAlignment="1">
      <alignment/>
    </xf>
    <xf numFmtId="175" fontId="0" fillId="0" borderId="12" xfId="42" applyNumberFormat="1" applyFont="1" applyFill="1" applyBorder="1" applyAlignment="1">
      <alignment/>
    </xf>
    <xf numFmtId="173" fontId="36" fillId="0" borderId="0" xfId="0" applyFont="1" applyAlignment="1">
      <alignment/>
    </xf>
    <xf numFmtId="0" fontId="36" fillId="0" borderId="0" xfId="0" applyNumberFormat="1" applyFont="1" applyAlignment="1" applyProtection="1">
      <alignment/>
      <protection locked="0"/>
    </xf>
    <xf numFmtId="0" fontId="36" fillId="0" borderId="0" xfId="0" applyNumberFormat="1" applyFont="1" applyAlignment="1" applyProtection="1">
      <alignment horizontal="left"/>
      <protection locked="0"/>
    </xf>
    <xf numFmtId="0" fontId="36" fillId="0" borderId="0" xfId="0" applyNumberFormat="1" applyFont="1" applyAlignment="1" applyProtection="1">
      <alignment/>
      <protection locked="0"/>
    </xf>
    <xf numFmtId="0" fontId="36" fillId="0" borderId="0" xfId="0" applyNumberFormat="1" applyFont="1" applyAlignment="1" applyProtection="1">
      <alignment horizontal="center"/>
      <protection locked="0"/>
    </xf>
    <xf numFmtId="0" fontId="36" fillId="0" borderId="0" xfId="0" applyNumberFormat="1" applyFont="1" applyFill="1" applyAlignment="1" applyProtection="1">
      <alignment horizontal="right"/>
      <protection locked="0"/>
    </xf>
    <xf numFmtId="0" fontId="36" fillId="0" borderId="0" xfId="0" applyNumberFormat="1" applyFont="1" applyAlignment="1" applyProtection="1">
      <alignment horizontal="right"/>
      <protection locked="0"/>
    </xf>
    <xf numFmtId="0" fontId="36" fillId="0" borderId="0" xfId="0" applyNumberFormat="1" applyFont="1" applyAlignment="1">
      <alignment horizontal="right"/>
    </xf>
    <xf numFmtId="0" fontId="36" fillId="0" borderId="0" xfId="0" applyNumberFormat="1" applyFont="1" applyAlignment="1">
      <alignment/>
    </xf>
    <xf numFmtId="0" fontId="36" fillId="0" borderId="0" xfId="0" applyNumberFormat="1" applyFont="1" applyFill="1" applyAlignment="1">
      <alignment horizontal="right"/>
    </xf>
    <xf numFmtId="0" fontId="36" fillId="0" borderId="0" xfId="0" applyNumberFormat="1" applyFont="1" applyFill="1" applyAlignment="1">
      <alignment/>
    </xf>
    <xf numFmtId="0" fontId="36" fillId="7" borderId="0" xfId="0" applyNumberFormat="1" applyFont="1" applyFill="1" applyAlignment="1" applyProtection="1">
      <alignment/>
      <protection locked="0"/>
    </xf>
    <xf numFmtId="0" fontId="36" fillId="7" borderId="0" xfId="0" applyNumberFormat="1" applyFont="1" applyFill="1" applyAlignment="1">
      <alignment/>
    </xf>
    <xf numFmtId="3" fontId="36" fillId="0" borderId="0" xfId="0" applyNumberFormat="1" applyFont="1" applyAlignment="1">
      <alignment/>
    </xf>
    <xf numFmtId="0" fontId="36" fillId="0" borderId="10" xfId="0" applyNumberFormat="1" applyFont="1" applyBorder="1" applyAlignment="1" applyProtection="1">
      <alignment horizontal="center"/>
      <protection locked="0"/>
    </xf>
    <xf numFmtId="42" fontId="36" fillId="0" borderId="0" xfId="0" applyNumberFormat="1" applyFont="1" applyAlignment="1">
      <alignment/>
    </xf>
    <xf numFmtId="3" fontId="36" fillId="0" borderId="0" xfId="0" applyNumberFormat="1" applyFont="1" applyAlignment="1">
      <alignment/>
    </xf>
    <xf numFmtId="0" fontId="36" fillId="0" borderId="0" xfId="0" applyNumberFormat="1" applyFont="1" applyAlignment="1">
      <alignment/>
    </xf>
    <xf numFmtId="3" fontId="36" fillId="0" borderId="0" xfId="0" applyNumberFormat="1" applyFont="1" applyFill="1" applyAlignment="1">
      <alignment/>
    </xf>
    <xf numFmtId="3" fontId="36" fillId="0" borderId="0" xfId="0" applyNumberFormat="1" applyFont="1" applyFill="1" applyBorder="1" applyAlignment="1">
      <alignment/>
    </xf>
    <xf numFmtId="0" fontId="38" fillId="0" borderId="0" xfId="0" applyNumberFormat="1" applyFont="1" applyAlignment="1">
      <alignment/>
    </xf>
    <xf numFmtId="173" fontId="0" fillId="0" borderId="0" xfId="0" applyFont="1" applyAlignment="1">
      <alignment/>
    </xf>
    <xf numFmtId="3" fontId="36" fillId="0" borderId="1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36" fillId="0" borderId="0" xfId="0" applyNumberFormat="1" applyFont="1" applyFill="1" applyAlignment="1" applyProtection="1">
      <alignment horizontal="center"/>
      <protection locked="0"/>
    </xf>
    <xf numFmtId="173" fontId="36" fillId="0" borderId="0" xfId="0" applyFont="1" applyFill="1" applyAlignment="1">
      <alignment/>
    </xf>
    <xf numFmtId="0" fontId="36" fillId="0" borderId="0" xfId="0" applyNumberFormat="1" applyFont="1" applyFill="1" applyAlignment="1">
      <alignment/>
    </xf>
    <xf numFmtId="42" fontId="36" fillId="0" borderId="13" xfId="0" applyNumberFormat="1" applyFont="1" applyBorder="1" applyAlignment="1" applyProtection="1">
      <alignment horizontal="right"/>
      <protection locked="0"/>
    </xf>
    <xf numFmtId="0" fontId="36" fillId="0" borderId="0" xfId="0" applyNumberFormat="1" applyFont="1" applyFill="1" applyAlignment="1" applyProtection="1">
      <alignment/>
      <protection locked="0"/>
    </xf>
    <xf numFmtId="3" fontId="36" fillId="7" borderId="0" xfId="0" applyNumberFormat="1" applyFont="1" applyFill="1" applyAlignment="1">
      <alignment/>
    </xf>
    <xf numFmtId="173" fontId="38" fillId="0" borderId="0" xfId="0" applyFont="1" applyAlignment="1">
      <alignment/>
    </xf>
    <xf numFmtId="3" fontId="36" fillId="7" borderId="0" xfId="0" applyNumberFormat="1" applyFont="1" applyFill="1" applyBorder="1" applyAlignment="1">
      <alignment/>
    </xf>
    <xf numFmtId="3" fontId="36" fillId="7" borderId="10" xfId="0" applyNumberFormat="1" applyFont="1" applyFill="1" applyBorder="1" applyAlignment="1">
      <alignment/>
    </xf>
    <xf numFmtId="168" fontId="36" fillId="0" borderId="0" xfId="0" applyNumberFormat="1" applyFont="1" applyAlignment="1">
      <alignment/>
    </xf>
    <xf numFmtId="168" fontId="36" fillId="0" borderId="0" xfId="0" applyNumberFormat="1" applyFont="1" applyAlignment="1">
      <alignment horizontal="center"/>
    </xf>
    <xf numFmtId="173" fontId="36" fillId="0" borderId="0" xfId="0" applyFont="1" applyAlignment="1">
      <alignment horizontal="center"/>
    </xf>
    <xf numFmtId="0" fontId="36" fillId="0" borderId="0" xfId="0" applyNumberFormat="1" applyFont="1" applyFill="1" applyAlignment="1">
      <alignment horizontal="left"/>
    </xf>
    <xf numFmtId="172" fontId="36" fillId="0" borderId="0" xfId="0" applyNumberFormat="1" applyFont="1" applyAlignment="1">
      <alignment/>
    </xf>
    <xf numFmtId="172" fontId="36" fillId="7" borderId="0" xfId="0" applyNumberFormat="1" applyFont="1" applyFill="1" applyAlignment="1" applyProtection="1">
      <alignment/>
      <protection locked="0"/>
    </xf>
    <xf numFmtId="172" fontId="36" fillId="0" borderId="0" xfId="0" applyNumberFormat="1" applyFont="1" applyAlignment="1" applyProtection="1">
      <alignment/>
      <protection locked="0"/>
    </xf>
    <xf numFmtId="172" fontId="36" fillId="0" borderId="0" xfId="0" applyNumberFormat="1" applyFont="1" applyFill="1" applyAlignment="1" applyProtection="1">
      <alignment/>
      <protection locked="0"/>
    </xf>
    <xf numFmtId="3" fontId="36" fillId="0" borderId="0" xfId="0" applyNumberFormat="1" applyFont="1" applyBorder="1" applyAlignment="1">
      <alignment/>
    </xf>
    <xf numFmtId="164" fontId="36" fillId="0" borderId="0" xfId="0" applyNumberFormat="1" applyFont="1" applyAlignment="1">
      <alignment horizontal="center"/>
    </xf>
    <xf numFmtId="3" fontId="36" fillId="0" borderId="0" xfId="0" applyNumberFormat="1" applyFont="1" applyFill="1" applyAlignment="1">
      <alignment horizontal="right"/>
    </xf>
    <xf numFmtId="3" fontId="37" fillId="7" borderId="0" xfId="0" applyNumberFormat="1" applyFont="1" applyFill="1" applyAlignment="1">
      <alignment/>
    </xf>
    <xf numFmtId="0" fontId="36" fillId="0" borderId="0" xfId="0" applyNumberFormat="1" applyFont="1" applyAlignment="1">
      <alignment horizontal="center"/>
    </xf>
    <xf numFmtId="49" fontId="36" fillId="0" borderId="0" xfId="0" applyNumberFormat="1" applyFont="1" applyAlignment="1">
      <alignment horizontal="left"/>
    </xf>
    <xf numFmtId="49" fontId="36" fillId="0" borderId="0" xfId="0" applyNumberFormat="1" applyFont="1" applyAlignment="1">
      <alignment horizontal="center"/>
    </xf>
    <xf numFmtId="0" fontId="36" fillId="0" borderId="0" xfId="0" applyNumberFormat="1" applyFont="1" applyFill="1" applyAlignment="1">
      <alignment horizontal="center"/>
    </xf>
    <xf numFmtId="3" fontId="37" fillId="0" borderId="0" xfId="0" applyNumberFormat="1" applyFont="1" applyAlignment="1">
      <alignment horizontal="center"/>
    </xf>
    <xf numFmtId="0" fontId="37" fillId="0" borderId="0" xfId="0" applyNumberFormat="1" applyFont="1" applyAlignment="1" applyProtection="1">
      <alignment horizontal="center"/>
      <protection locked="0"/>
    </xf>
    <xf numFmtId="173" fontId="37" fillId="0" borderId="0" xfId="0" applyFont="1" applyAlignment="1">
      <alignment horizontal="center"/>
    </xf>
    <xf numFmtId="3" fontId="37" fillId="0" borderId="0" xfId="0" applyNumberFormat="1" applyFont="1" applyAlignment="1">
      <alignment/>
    </xf>
    <xf numFmtId="0" fontId="37" fillId="0" borderId="0" xfId="0" applyNumberFormat="1" applyFont="1" applyAlignment="1">
      <alignment/>
    </xf>
    <xf numFmtId="3" fontId="36" fillId="7" borderId="0" xfId="0" applyNumberFormat="1" applyFont="1" applyFill="1" applyAlignment="1">
      <alignment/>
    </xf>
    <xf numFmtId="165" fontId="36" fillId="0" borderId="0" xfId="0" applyNumberFormat="1" applyFont="1" applyAlignment="1">
      <alignment/>
    </xf>
    <xf numFmtId="3" fontId="36" fillId="7" borderId="10" xfId="0" applyNumberFormat="1" applyFont="1" applyFill="1" applyBorder="1" applyAlignment="1">
      <alignment/>
    </xf>
    <xf numFmtId="0" fontId="36" fillId="0" borderId="0" xfId="0" applyNumberFormat="1" applyFont="1" applyFill="1" applyAlignment="1" applyProtection="1">
      <alignment/>
      <protection locked="0"/>
    </xf>
    <xf numFmtId="164" fontId="36" fillId="0" borderId="0" xfId="0" applyNumberFormat="1" applyFont="1" applyFill="1" applyAlignment="1">
      <alignment horizontal="center"/>
    </xf>
    <xf numFmtId="173" fontId="39" fillId="0" borderId="0" xfId="0" applyFont="1" applyFill="1" applyAlignment="1">
      <alignment/>
    </xf>
    <xf numFmtId="173" fontId="36" fillId="0" borderId="0" xfId="0" applyFont="1" applyFill="1" applyAlignment="1" quotePrefix="1">
      <alignment/>
    </xf>
    <xf numFmtId="37" fontId="36" fillId="0" borderId="0" xfId="0" applyNumberFormat="1" applyFont="1" applyFill="1" applyAlignment="1">
      <alignment/>
    </xf>
    <xf numFmtId="165" fontId="36" fillId="0" borderId="0" xfId="0" applyNumberFormat="1" applyFont="1" applyFill="1" applyAlignment="1">
      <alignment/>
    </xf>
    <xf numFmtId="164" fontId="39" fillId="0" borderId="0" xfId="0" applyNumberFormat="1" applyFont="1" applyFill="1" applyAlignment="1">
      <alignment horizontal="center"/>
    </xf>
    <xf numFmtId="173" fontId="39" fillId="5" borderId="0" xfId="0" applyFont="1" applyFill="1" applyAlignment="1">
      <alignment/>
    </xf>
    <xf numFmtId="0" fontId="39" fillId="0" borderId="0" xfId="0" applyNumberFormat="1" applyFont="1" applyFill="1" applyAlignment="1" applyProtection="1">
      <alignment horizontal="center"/>
      <protection locked="0"/>
    </xf>
    <xf numFmtId="165" fontId="36" fillId="0" borderId="0" xfId="0" applyNumberFormat="1" applyFont="1" applyFill="1" applyAlignment="1">
      <alignment horizontal="right"/>
    </xf>
    <xf numFmtId="37" fontId="36" fillId="0" borderId="0" xfId="0" applyNumberFormat="1" applyFont="1" applyFill="1" applyBorder="1" applyAlignment="1">
      <alignment/>
    </xf>
    <xf numFmtId="173" fontId="36" fillId="5" borderId="0" xfId="0" applyFont="1" applyFill="1" applyAlignment="1">
      <alignment/>
    </xf>
    <xf numFmtId="37" fontId="36" fillId="0" borderId="10" xfId="0" applyNumberFormat="1" applyFont="1" applyFill="1" applyBorder="1" applyAlignment="1">
      <alignment/>
    </xf>
    <xf numFmtId="3" fontId="36" fillId="0" borderId="10" xfId="0" applyNumberFormat="1" applyFont="1" applyFill="1" applyBorder="1" applyAlignment="1">
      <alignment/>
    </xf>
    <xf numFmtId="173" fontId="36" fillId="0" borderId="10" xfId="0" applyFont="1" applyFill="1" applyBorder="1" applyAlignment="1">
      <alignment/>
    </xf>
    <xf numFmtId="3" fontId="36" fillId="0" borderId="13" xfId="0" applyNumberFormat="1" applyFont="1" applyFill="1" applyBorder="1" applyAlignment="1">
      <alignment/>
    </xf>
    <xf numFmtId="173" fontId="37" fillId="7" borderId="0" xfId="0" applyFont="1" applyFill="1" applyAlignment="1">
      <alignment/>
    </xf>
    <xf numFmtId="0" fontId="37" fillId="0" borderId="0" xfId="0" applyNumberFormat="1" applyFont="1" applyFill="1" applyAlignment="1" applyProtection="1">
      <alignment horizontal="center"/>
      <protection locked="0"/>
    </xf>
    <xf numFmtId="0" fontId="40" fillId="0" borderId="0" xfId="0" applyNumberFormat="1" applyFont="1" applyAlignment="1">
      <alignment horizontal="center"/>
    </xf>
    <xf numFmtId="3" fontId="40" fillId="0" borderId="0" xfId="0" applyNumberFormat="1" applyFont="1" applyAlignment="1">
      <alignment/>
    </xf>
    <xf numFmtId="0" fontId="37" fillId="0" borderId="0" xfId="0" applyNumberFormat="1" applyFont="1" applyAlignment="1">
      <alignment horizontal="center"/>
    </xf>
    <xf numFmtId="3" fontId="41" fillId="0" borderId="0" xfId="0" applyNumberFormat="1" applyFont="1" applyAlignment="1">
      <alignment/>
    </xf>
    <xf numFmtId="171" fontId="36" fillId="0" borderId="0" xfId="0" applyNumberFormat="1" applyFont="1" applyFill="1" applyAlignment="1">
      <alignment horizontal="left"/>
    </xf>
    <xf numFmtId="173" fontId="42" fillId="0" borderId="0" xfId="0" applyFont="1" applyFill="1" applyAlignment="1">
      <alignment/>
    </xf>
    <xf numFmtId="3" fontId="39" fillId="0" borderId="0" xfId="0" applyNumberFormat="1" applyFont="1" applyFill="1" applyAlignment="1">
      <alignment/>
    </xf>
    <xf numFmtId="166" fontId="36" fillId="0" borderId="0" xfId="0" applyNumberFormat="1" applyFont="1" applyAlignment="1">
      <alignment/>
    </xf>
    <xf numFmtId="166" fontId="36" fillId="0" borderId="0" xfId="0" applyNumberFormat="1" applyFont="1" applyFill="1" applyAlignment="1">
      <alignment horizontal="right"/>
    </xf>
    <xf numFmtId="166" fontId="36" fillId="0" borderId="0" xfId="0" applyNumberFormat="1" applyFont="1" applyAlignment="1">
      <alignment horizontal="center"/>
    </xf>
    <xf numFmtId="164" fontId="36" fillId="0" borderId="0" xfId="0" applyNumberFormat="1" applyFont="1" applyAlignment="1">
      <alignment horizontal="left"/>
    </xf>
    <xf numFmtId="10" fontId="36" fillId="0" borderId="0" xfId="0" applyNumberFormat="1" applyFont="1" applyFill="1" applyAlignment="1">
      <alignment horizontal="right"/>
    </xf>
    <xf numFmtId="169" fontId="36" fillId="0" borderId="0" xfId="0" applyNumberFormat="1" applyFont="1" applyFill="1" applyAlignment="1">
      <alignment horizontal="right"/>
    </xf>
    <xf numFmtId="10" fontId="36" fillId="0" borderId="0" xfId="0" applyNumberFormat="1" applyFont="1" applyAlignment="1">
      <alignment horizontal="left"/>
    </xf>
    <xf numFmtId="3" fontId="36" fillId="0" borderId="0" xfId="0" applyNumberFormat="1" applyFont="1" applyFill="1" applyAlignment="1">
      <alignment horizontal="left"/>
    </xf>
    <xf numFmtId="37" fontId="36" fillId="0" borderId="10" xfId="0" applyNumberFormat="1" applyFont="1" applyBorder="1" applyAlignment="1">
      <alignment/>
    </xf>
    <xf numFmtId="164" fontId="36" fillId="0" borderId="0" xfId="0" applyNumberFormat="1" applyFont="1" applyAlignment="1" applyProtection="1">
      <alignment horizontal="left"/>
      <protection locked="0"/>
    </xf>
    <xf numFmtId="167" fontId="36" fillId="0" borderId="0" xfId="0" applyNumberFormat="1" applyFont="1" applyAlignment="1">
      <alignment/>
    </xf>
    <xf numFmtId="3" fontId="36" fillId="0" borderId="13" xfId="0" applyNumberFormat="1" applyFont="1" applyBorder="1" applyAlignment="1">
      <alignment/>
    </xf>
    <xf numFmtId="3" fontId="43" fillId="7" borderId="0" xfId="0" applyNumberFormat="1" applyFont="1" applyFill="1" applyBorder="1" applyAlignment="1">
      <alignment/>
    </xf>
    <xf numFmtId="3" fontId="36" fillId="7" borderId="12" xfId="0" applyNumberFormat="1" applyFont="1" applyFill="1" applyBorder="1" applyAlignment="1">
      <alignment/>
    </xf>
    <xf numFmtId="3" fontId="36" fillId="0" borderId="14" xfId="0" applyNumberFormat="1" applyFont="1" applyBorder="1" applyAlignment="1">
      <alignment/>
    </xf>
    <xf numFmtId="0" fontId="36" fillId="0" borderId="10" xfId="0" applyNumberFormat="1" applyFont="1" applyFill="1" applyBorder="1" applyAlignment="1" applyProtection="1">
      <alignment/>
      <protection locked="0"/>
    </xf>
    <xf numFmtId="0" fontId="36" fillId="0" borderId="10" xfId="0" applyNumberFormat="1" applyFont="1" applyFill="1" applyBorder="1" applyAlignment="1">
      <alignment/>
    </xf>
    <xf numFmtId="3" fontId="36" fillId="0" borderId="0" xfId="0" applyNumberFormat="1" applyFont="1" applyFill="1" applyAlignment="1">
      <alignment horizontal="center"/>
    </xf>
    <xf numFmtId="49" fontId="36" fillId="0" borderId="0" xfId="0" applyNumberFormat="1" applyFont="1" applyFill="1" applyAlignment="1">
      <alignment/>
    </xf>
    <xf numFmtId="49" fontId="36" fillId="0" borderId="0" xfId="0" applyNumberFormat="1" applyFont="1" applyFill="1" applyAlignment="1">
      <alignment/>
    </xf>
    <xf numFmtId="49" fontId="36" fillId="0" borderId="0" xfId="0" applyNumberFormat="1" applyFont="1" applyFill="1" applyAlignment="1">
      <alignment horizontal="center"/>
    </xf>
    <xf numFmtId="173" fontId="44" fillId="0" borderId="0" xfId="0" applyFont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3" fontId="0" fillId="0" borderId="15" xfId="0" applyBorder="1" applyAlignment="1">
      <alignment/>
    </xf>
    <xf numFmtId="173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173" fontId="0" fillId="0" borderId="9" xfId="0" applyFont="1" applyBorder="1" applyAlignment="1">
      <alignment/>
    </xf>
    <xf numFmtId="176" fontId="0" fillId="7" borderId="15" xfId="45" applyNumberFormat="1" applyFont="1" applyFill="1" applyBorder="1" applyAlignment="1">
      <alignment/>
    </xf>
    <xf numFmtId="3" fontId="38" fillId="0" borderId="0" xfId="0" applyNumberFormat="1" applyFont="1" applyBorder="1" applyAlignment="1">
      <alignment/>
    </xf>
    <xf numFmtId="170" fontId="0" fillId="7" borderId="16" xfId="0" applyNumberFormat="1" applyFill="1" applyBorder="1" applyAlignment="1">
      <alignment/>
    </xf>
    <xf numFmtId="173" fontId="45" fillId="0" borderId="0" xfId="0" applyFont="1" applyAlignment="1">
      <alignment/>
    </xf>
    <xf numFmtId="173" fontId="0" fillId="0" borderId="9" xfId="0" applyBorder="1" applyAlignment="1">
      <alignment/>
    </xf>
    <xf numFmtId="170" fontId="0" fillId="0" borderId="15" xfId="0" applyNumberFormat="1" applyBorder="1" applyAlignment="1">
      <alignment/>
    </xf>
    <xf numFmtId="0" fontId="0" fillId="0" borderId="15" xfId="0" applyNumberFormat="1" applyFont="1" applyBorder="1" applyAlignment="1">
      <alignment/>
    </xf>
    <xf numFmtId="173" fontId="46" fillId="0" borderId="0" xfId="0" applyFont="1" applyBorder="1" applyAlignment="1">
      <alignment/>
    </xf>
    <xf numFmtId="173" fontId="38" fillId="0" borderId="0" xfId="0" applyFont="1" applyBorder="1" applyAlignment="1">
      <alignment/>
    </xf>
    <xf numFmtId="165" fontId="36" fillId="0" borderId="0" xfId="0" applyNumberFormat="1" applyFont="1" applyFill="1" applyAlignment="1">
      <alignment/>
    </xf>
    <xf numFmtId="166" fontId="36" fillId="0" borderId="0" xfId="0" applyNumberFormat="1" applyFont="1" applyFill="1" applyAlignment="1">
      <alignment/>
    </xf>
    <xf numFmtId="3" fontId="0" fillId="7" borderId="15" xfId="0" applyNumberFormat="1" applyFont="1" applyFill="1" applyBorder="1" applyAlignment="1">
      <alignment/>
    </xf>
    <xf numFmtId="3" fontId="36" fillId="0" borderId="0" xfId="0" applyNumberFormat="1" applyFont="1" applyAlignment="1">
      <alignment horizontal="center"/>
    </xf>
    <xf numFmtId="3" fontId="0" fillId="7" borderId="16" xfId="0" applyNumberFormat="1" applyFont="1" applyFill="1" applyBorder="1" applyAlignment="1">
      <alignment/>
    </xf>
    <xf numFmtId="173" fontId="38" fillId="0" borderId="0" xfId="0" applyFont="1" applyBorder="1" applyAlignment="1">
      <alignment horizontal="left" wrapText="1"/>
    </xf>
    <xf numFmtId="173" fontId="38" fillId="0" borderId="0" xfId="0" applyFont="1" applyBorder="1" applyAlignment="1">
      <alignment/>
    </xf>
    <xf numFmtId="3" fontId="36" fillId="0" borderId="10" xfId="0" applyNumberFormat="1" applyFont="1" applyBorder="1" applyAlignment="1">
      <alignment horizontal="center"/>
    </xf>
    <xf numFmtId="170" fontId="0" fillId="0" borderId="16" xfId="0" applyNumberFormat="1" applyFont="1" applyBorder="1" applyAlignment="1">
      <alignment/>
    </xf>
    <xf numFmtId="173" fontId="38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173" fontId="0" fillId="0" borderId="12" xfId="0" applyFont="1" applyBorder="1" applyAlignment="1">
      <alignment/>
    </xf>
    <xf numFmtId="173" fontId="0" fillId="0" borderId="17" xfId="0" applyFont="1" applyBorder="1" applyAlignment="1">
      <alignment/>
    </xf>
    <xf numFmtId="4" fontId="36" fillId="0" borderId="0" xfId="0" applyNumberFormat="1" applyFont="1" applyAlignment="1">
      <alignment/>
    </xf>
    <xf numFmtId="3" fontId="36" fillId="0" borderId="0" xfId="0" applyNumberFormat="1" applyFont="1" applyBorder="1" applyAlignment="1">
      <alignment horizontal="center"/>
    </xf>
    <xf numFmtId="166" fontId="36" fillId="0" borderId="0" xfId="0" applyNumberFormat="1" applyFont="1" applyAlignment="1" applyProtection="1">
      <alignment horizontal="center"/>
      <protection locked="0"/>
    </xf>
    <xf numFmtId="166" fontId="36" fillId="0" borderId="0" xfId="0" applyNumberFormat="1" applyFont="1" applyFill="1" applyAlignment="1">
      <alignment/>
    </xf>
    <xf numFmtId="0" fontId="36" fillId="0" borderId="10" xfId="0" applyNumberFormat="1" applyFont="1" applyBorder="1" applyAlignment="1">
      <alignment/>
    </xf>
    <xf numFmtId="170" fontId="36" fillId="7" borderId="0" xfId="0" applyNumberFormat="1" applyFont="1" applyFill="1" applyAlignment="1">
      <alignment/>
    </xf>
    <xf numFmtId="42" fontId="36" fillId="7" borderId="0" xfId="0" applyNumberFormat="1" applyFont="1" applyFill="1" applyAlignment="1">
      <alignment/>
    </xf>
    <xf numFmtId="3" fontId="36" fillId="0" borderId="0" xfId="0" applyNumberFormat="1" applyFont="1" applyFill="1" applyAlignment="1" applyProtection="1">
      <alignment/>
      <protection locked="0"/>
    </xf>
    <xf numFmtId="9" fontId="36" fillId="0" borderId="0" xfId="0" applyNumberFormat="1" applyFont="1" applyAlignment="1">
      <alignment/>
    </xf>
    <xf numFmtId="169" fontId="36" fillId="0" borderId="0" xfId="0" applyNumberFormat="1" applyFont="1" applyAlignment="1">
      <alignment/>
    </xf>
    <xf numFmtId="3" fontId="36" fillId="0" borderId="0" xfId="0" applyNumberFormat="1" applyFont="1" applyAlignment="1" quotePrefix="1">
      <alignment/>
    </xf>
    <xf numFmtId="169" fontId="36" fillId="7" borderId="0" xfId="0" applyNumberFormat="1" applyFont="1" applyFill="1" applyAlignment="1">
      <alignment/>
    </xf>
    <xf numFmtId="169" fontId="36" fillId="0" borderId="10" xfId="0" applyNumberFormat="1" applyFont="1" applyBorder="1" applyAlignment="1">
      <alignment/>
    </xf>
    <xf numFmtId="0" fontId="36" fillId="0" borderId="0" xfId="0" applyNumberFormat="1" applyFont="1" applyBorder="1" applyAlignment="1" applyProtection="1">
      <alignment horizontal="center"/>
      <protection locked="0"/>
    </xf>
    <xf numFmtId="0" fontId="42" fillId="0" borderId="0" xfId="0" applyNumberFormat="1" applyFont="1" applyAlignment="1" applyProtection="1">
      <alignment/>
      <protection locked="0"/>
    </xf>
    <xf numFmtId="173" fontId="42" fillId="0" borderId="0" xfId="0" applyFont="1" applyAlignment="1">
      <alignment/>
    </xf>
    <xf numFmtId="173" fontId="36" fillId="0" borderId="0" xfId="0" applyFont="1" applyFill="1" applyAlignment="1" applyProtection="1">
      <alignment/>
      <protection/>
    </xf>
    <xf numFmtId="38" fontId="36" fillId="7" borderId="0" xfId="0" applyNumberFormat="1" applyFont="1" applyFill="1" applyBorder="1" applyAlignment="1" applyProtection="1">
      <alignment/>
      <protection locked="0"/>
    </xf>
    <xf numFmtId="38" fontId="36" fillId="0" borderId="0" xfId="0" applyNumberFormat="1" applyFont="1" applyAlignment="1" applyProtection="1">
      <alignment/>
      <protection/>
    </xf>
    <xf numFmtId="173" fontId="36" fillId="0" borderId="10" xfId="0" applyFont="1" applyBorder="1" applyAlignment="1">
      <alignment/>
    </xf>
    <xf numFmtId="0" fontId="36" fillId="0" borderId="10" xfId="0" applyNumberFormat="1" applyFont="1" applyBorder="1" applyAlignment="1">
      <alignment/>
    </xf>
    <xf numFmtId="0" fontId="36" fillId="0" borderId="10" xfId="0" applyNumberFormat="1" applyFont="1" applyBorder="1" applyAlignment="1" applyProtection="1">
      <alignment/>
      <protection locked="0"/>
    </xf>
    <xf numFmtId="38" fontId="36" fillId="7" borderId="10" xfId="0" applyNumberFormat="1" applyFont="1" applyFill="1" applyBorder="1" applyAlignment="1" applyProtection="1">
      <alignment/>
      <protection locked="0"/>
    </xf>
    <xf numFmtId="38" fontId="36" fillId="0" borderId="0" xfId="0" applyNumberFormat="1" applyFont="1" applyAlignment="1">
      <alignment/>
    </xf>
    <xf numFmtId="38" fontId="36" fillId="0" borderId="0" xfId="0" applyNumberFormat="1" applyFont="1" applyFill="1" applyBorder="1" applyAlignment="1" applyProtection="1">
      <alignment/>
      <protection/>
    </xf>
    <xf numFmtId="173" fontId="36" fillId="0" borderId="0" xfId="0" applyFont="1" applyBorder="1" applyAlignment="1">
      <alignment/>
    </xf>
    <xf numFmtId="170" fontId="36" fillId="0" borderId="0" xfId="0" applyNumberFormat="1" applyFont="1" applyFill="1" applyBorder="1" applyAlignment="1" applyProtection="1">
      <alignment/>
      <protection/>
    </xf>
    <xf numFmtId="1" fontId="36" fillId="0" borderId="0" xfId="0" applyNumberFormat="1" applyFont="1" applyFill="1" applyAlignment="1" applyProtection="1">
      <alignment/>
      <protection/>
    </xf>
    <xf numFmtId="168" fontId="36" fillId="0" borderId="0" xfId="0" applyNumberFormat="1" applyFont="1" applyAlignment="1" applyProtection="1">
      <alignment/>
      <protection locked="0"/>
    </xf>
    <xf numFmtId="170" fontId="36" fillId="7" borderId="0" xfId="0" applyNumberFormat="1" applyFont="1" applyFill="1" applyBorder="1" applyAlignment="1" applyProtection="1">
      <alignment/>
      <protection/>
    </xf>
    <xf numFmtId="3" fontId="47" fillId="0" borderId="0" xfId="0" applyNumberFormat="1" applyFont="1" applyAlignment="1">
      <alignment horizontal="left"/>
    </xf>
    <xf numFmtId="3" fontId="43" fillId="0" borderId="0" xfId="0" applyNumberFormat="1" applyFont="1" applyAlignment="1">
      <alignment horizontal="center"/>
    </xf>
    <xf numFmtId="1" fontId="36" fillId="0" borderId="0" xfId="0" applyNumberFormat="1" applyFont="1" applyFill="1" applyAlignment="1" applyProtection="1">
      <alignment/>
      <protection/>
    </xf>
    <xf numFmtId="170" fontId="36" fillId="7" borderId="0" xfId="0" applyNumberFormat="1" applyFont="1" applyFill="1" applyBorder="1" applyAlignment="1" applyProtection="1">
      <alignment/>
      <protection locked="0"/>
    </xf>
    <xf numFmtId="3" fontId="36" fillId="0" borderId="0" xfId="0" applyNumberFormat="1" applyFont="1" applyAlignment="1" applyProtection="1">
      <alignment/>
      <protection/>
    </xf>
    <xf numFmtId="0" fontId="36" fillId="0" borderId="0" xfId="0" applyNumberFormat="1" applyFont="1" applyBorder="1" applyAlignment="1" applyProtection="1">
      <alignment/>
      <protection locked="0"/>
    </xf>
    <xf numFmtId="0" fontId="36" fillId="0" borderId="0" xfId="0" applyNumberFormat="1" applyFont="1" applyBorder="1" applyAlignment="1" applyProtection="1">
      <alignment/>
      <protection locked="0"/>
    </xf>
    <xf numFmtId="3" fontId="36" fillId="0" borderId="0" xfId="0" applyNumberFormat="1" applyFont="1" applyFill="1" applyAlignment="1" applyProtection="1">
      <alignment horizontal="right"/>
      <protection locked="0"/>
    </xf>
    <xf numFmtId="0" fontId="36" fillId="0" borderId="12" xfId="0" applyNumberFormat="1" applyFont="1" applyBorder="1" applyAlignment="1" applyProtection="1">
      <alignment/>
      <protection locked="0"/>
    </xf>
    <xf numFmtId="0" fontId="36" fillId="0" borderId="12" xfId="0" applyNumberFormat="1" applyFont="1" applyBorder="1" applyAlignment="1" applyProtection="1">
      <alignment/>
      <protection locked="0"/>
    </xf>
    <xf numFmtId="170" fontId="36" fillId="7" borderId="10" xfId="0" applyNumberFormat="1" applyFont="1" applyFill="1" applyBorder="1" applyAlignment="1" applyProtection="1">
      <alignment/>
      <protection locked="0"/>
    </xf>
    <xf numFmtId="3" fontId="42" fillId="0" borderId="0" xfId="0" applyNumberFormat="1" applyFont="1" applyFill="1" applyAlignment="1" applyProtection="1">
      <alignment horizontal="right"/>
      <protection locked="0"/>
    </xf>
    <xf numFmtId="3" fontId="48" fillId="0" borderId="0" xfId="0" applyNumberFormat="1" applyFont="1" applyAlignment="1">
      <alignment horizontal="left"/>
    </xf>
    <xf numFmtId="173" fontId="42" fillId="0" borderId="0" xfId="0" applyFont="1" applyBorder="1" applyAlignment="1">
      <alignment/>
    </xf>
    <xf numFmtId="170" fontId="36" fillId="0" borderId="0" xfId="0" applyNumberFormat="1" applyFont="1" applyFill="1" applyBorder="1" applyAlignment="1" applyProtection="1">
      <alignment/>
      <protection/>
    </xf>
    <xf numFmtId="3" fontId="36" fillId="0" borderId="0" xfId="0" applyNumberFormat="1" applyFont="1" applyFill="1" applyAlignment="1" applyProtection="1">
      <alignment/>
      <protection/>
    </xf>
    <xf numFmtId="173" fontId="36" fillId="0" borderId="0" xfId="0" applyNumberFormat="1" applyFont="1" applyAlignment="1" applyProtection="1">
      <alignment/>
      <protection locked="0"/>
    </xf>
    <xf numFmtId="170" fontId="36" fillId="0" borderId="0" xfId="0" applyNumberFormat="1" applyFont="1" applyAlignment="1" applyProtection="1">
      <alignment/>
      <protection locked="0"/>
    </xf>
    <xf numFmtId="10" fontId="36" fillId="7" borderId="0" xfId="0" applyNumberFormat="1" applyFont="1" applyFill="1" applyAlignment="1" applyProtection="1">
      <alignment/>
      <protection locked="0"/>
    </xf>
    <xf numFmtId="0" fontId="47" fillId="0" borderId="0" xfId="0" applyNumberFormat="1" applyFont="1" applyFill="1" applyAlignment="1" applyProtection="1">
      <alignment horizontal="left"/>
      <protection locked="0"/>
    </xf>
    <xf numFmtId="0" fontId="49" fillId="0" borderId="0" xfId="0" applyNumberFormat="1" applyFont="1" applyFill="1" applyAlignment="1" applyProtection="1">
      <alignment/>
      <protection locked="0"/>
    </xf>
    <xf numFmtId="10" fontId="36" fillId="0" borderId="0" xfId="0" applyNumberFormat="1" applyFont="1" applyFill="1" applyAlignment="1">
      <alignment/>
    </xf>
    <xf numFmtId="173" fontId="36" fillId="0" borderId="0" xfId="0" applyFont="1" applyFill="1" applyAlignment="1">
      <alignment horizontal="center"/>
    </xf>
    <xf numFmtId="0" fontId="39" fillId="0" borderId="0" xfId="0" applyNumberFormat="1" applyFont="1" applyFill="1" applyAlignment="1">
      <alignment/>
    </xf>
    <xf numFmtId="0" fontId="36" fillId="0" borderId="12" xfId="0" applyNumberFormat="1" applyFont="1" applyFill="1" applyBorder="1" applyAlignment="1">
      <alignment/>
    </xf>
    <xf numFmtId="0" fontId="36" fillId="0" borderId="0" xfId="0" applyNumberFormat="1" applyFont="1" applyFill="1" applyBorder="1" applyAlignment="1">
      <alignment/>
    </xf>
    <xf numFmtId="169" fontId="36" fillId="0" borderId="0" xfId="0" applyNumberFormat="1" applyFont="1" applyFill="1" applyAlignment="1">
      <alignment/>
    </xf>
    <xf numFmtId="0" fontId="50" fillId="0" borderId="0" xfId="0" applyNumberFormat="1" applyFont="1" applyFill="1" applyAlignment="1">
      <alignment/>
    </xf>
    <xf numFmtId="173" fontId="50" fillId="0" borderId="0" xfId="0" applyFont="1" applyAlignment="1">
      <alignment/>
    </xf>
    <xf numFmtId="175" fontId="0" fillId="0" borderId="0" xfId="42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170" fontId="0" fillId="0" borderId="0" xfId="0" applyNumberFormat="1" applyFill="1" applyBorder="1" applyAlignment="1">
      <alignment/>
    </xf>
    <xf numFmtId="10" fontId="0" fillId="0" borderId="0" xfId="69" applyNumberFormat="1" applyFont="1" applyFill="1" applyBorder="1" applyAlignment="1">
      <alignment/>
    </xf>
    <xf numFmtId="170" fontId="0" fillId="0" borderId="0" xfId="0" applyNumberFormat="1" applyBorder="1" applyAlignment="1">
      <alignment/>
    </xf>
    <xf numFmtId="0" fontId="36" fillId="0" borderId="0" xfId="0" applyNumberFormat="1" applyFont="1" applyFill="1" applyAlignment="1" applyProtection="1">
      <alignment horizontal="left"/>
      <protection locked="0"/>
    </xf>
    <xf numFmtId="49" fontId="37" fillId="0" borderId="0" xfId="0" applyNumberFormat="1" applyFont="1" applyFill="1" applyAlignment="1">
      <alignment horizontal="center"/>
    </xf>
    <xf numFmtId="3" fontId="36" fillId="0" borderId="0" xfId="0" applyNumberFormat="1" applyFont="1" applyFill="1" applyAlignment="1">
      <alignment/>
    </xf>
    <xf numFmtId="0" fontId="36" fillId="0" borderId="10" xfId="0" applyNumberFormat="1" applyFont="1" applyFill="1" applyBorder="1" applyAlignment="1" applyProtection="1">
      <alignment horizontal="center"/>
      <protection locked="0"/>
    </xf>
    <xf numFmtId="0" fontId="36" fillId="0" borderId="10" xfId="0" applyNumberFormat="1" applyFont="1" applyFill="1" applyBorder="1" applyAlignment="1" applyProtection="1">
      <alignment horizontal="centerContinuous"/>
      <protection locked="0"/>
    </xf>
    <xf numFmtId="3" fontId="36" fillId="0" borderId="0" xfId="0" applyNumberFormat="1" applyFont="1" applyFill="1" applyAlignment="1">
      <alignment horizontal="fill"/>
    </xf>
    <xf numFmtId="0" fontId="36" fillId="0" borderId="0" xfId="0" applyNumberFormat="1" applyFont="1" applyAlignment="1" applyProtection="1">
      <alignment wrapText="1"/>
      <protection locked="0"/>
    </xf>
    <xf numFmtId="0" fontId="36" fillId="0" borderId="0" xfId="0" applyNumberFormat="1" applyFont="1" applyAlignment="1" applyProtection="1">
      <alignment horizontal="left" wrapText="1"/>
      <protection locked="0"/>
    </xf>
    <xf numFmtId="173" fontId="0" fillId="0" borderId="0" xfId="0" applyFont="1" applyAlignment="1">
      <alignment horizontal="left" wrapText="1"/>
    </xf>
    <xf numFmtId="0" fontId="0" fillId="0" borderId="18" xfId="0" applyNumberForma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0" fontId="0" fillId="0" borderId="20" xfId="0" applyNumberFormat="1" applyFont="1" applyBorder="1" applyAlignment="1">
      <alignment horizontal="center"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eadlineStyle" xfId="55"/>
    <cellStyle name="HeadlineStyleJustified" xfId="56"/>
    <cellStyle name="Hyperlink" xfId="57"/>
    <cellStyle name="Input" xfId="58"/>
    <cellStyle name="Linked Cell" xfId="59"/>
    <cellStyle name="Neutral" xfId="60"/>
    <cellStyle name="Normal 2" xfId="61"/>
    <cellStyle name="Note" xfId="62"/>
    <cellStyle name="Output" xfId="63"/>
    <cellStyle name="Output Amounts" xfId="64"/>
    <cellStyle name="Output Column Headings" xfId="65"/>
    <cellStyle name="Output Line Items" xfId="66"/>
    <cellStyle name="Output Report Heading" xfId="67"/>
    <cellStyle name="Output Report Title" xfId="68"/>
    <cellStyle name="Percent" xfId="69"/>
    <cellStyle name="Percent 2" xfId="70"/>
    <cellStyle name="Style 21" xfId="71"/>
    <cellStyle name="Style 22" xfId="72"/>
    <cellStyle name="Style 23" xfId="73"/>
    <cellStyle name="Style 24" xfId="74"/>
    <cellStyle name="Style 25" xfId="75"/>
    <cellStyle name="Style 26" xfId="76"/>
    <cellStyle name="Style 27" xfId="77"/>
    <cellStyle name="Style 28" xfId="78"/>
    <cellStyle name="Style 29" xfId="79"/>
    <cellStyle name="Style 30" xfId="80"/>
    <cellStyle name="Style 31" xfId="81"/>
    <cellStyle name="Style 32" xfId="82"/>
    <cellStyle name="Style 33" xfId="83"/>
    <cellStyle name="Style 34" xfId="84"/>
    <cellStyle name="Style 35" xfId="85"/>
    <cellStyle name="Style 36" xfId="86"/>
    <cellStyle name="Style 39" xfId="87"/>
    <cellStyle name="Title" xfId="88"/>
    <cellStyle name="Total" xfId="89"/>
    <cellStyle name="Warning Text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asis.midwestiso.org/Corporate\Accounting\RegulatoryAccounting\Attachment%20O%20and%20GG\2010%20Mid-Year%20True%20Up\12-31%20Year%20End%20True%20UP\Models%20Evaluated%20for%202nd%20Pass\2010%20Attachment%20O%20-%20Year%20end%20True%20Up%2002-04-11%20v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asis.midwestiso.org/Corporate\Accounting\RegulatoryAccounting\Attachment%20O%20and%20GG\~2010%20Att-O%20&amp;%20GG~\2010%20Attachment%20O%20-%20Submitted%2012-18-09%202758L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genet\global\Evansville\Management%20Accounting\2008%20Budget\ADI%20Uploads\Files%20Ready%20for%20Review\Ent%202008Monthly%20Budget%20Model%20Export%2011-13-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vansville\Management%20Accounting\Monthly%20&amp;%20Qtrly%20Reports%202004\May%202004\BOD%20May%202004%20short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vansville\Management%20Accounting\Audit%20Committee%202009\March%202009\March%20Audit%20200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asis.midwestiso.org/Corporate\Accounting\RegulatoryAccounting\Attachment%20O%20and%20GG\2010%20Mid-Year%20True%20Up\12-31%20Year%20End%20True%20UP\Models%20Evaluated%20for%202nd%20Pass\2010%20Attachment%20GG%20-%20Year%20End%20True%20Up%2002-04-11%20v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yheidorn\Local%20Settings\Temporary%20Internet%20Files\OLK20D\Enterprise%20May%20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vansville\Management%20Accounting\2005%20Budget%20Book\Label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Report%20Data\Energy%20Report%20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vvfil1a\pbanet$\2008%20Budget\Gen%20Dispatch\Budget%20Dispatch%202008%20V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vvfil1a\pbanet$\dispatch\dispatch_advisor_v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vvfil1a\pbanet$\dispatch\dispatch_200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vvfil1a\pbanet$\dispatch\pricing_model_v3_SQ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vansville\SPCCRESULTS\TPPM\FBC3%20calcs%200608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ue Up Summary"/>
      <sheetName val="Attachment O"/>
      <sheetName val="Workpapers (Pages 1 to 5)"/>
      <sheetName val="Workpapers (page 6 and 7)"/>
      <sheetName val="Workpapapers  (Page 8)"/>
      <sheetName val="Workapapers (Page 9)"/>
      <sheetName val="Workpapers (Page 10)"/>
      <sheetName val="Workpapers (Page 11)"/>
      <sheetName val="Schedule 1"/>
      <sheetName val="TSO Reconciliation"/>
      <sheetName val="Cap StructureJenny Wahnseideler"/>
      <sheetName val="E-5"/>
      <sheetName val="PIS- 12312010"/>
      <sheetName val="Interest Expense"/>
      <sheetName val="Projected ROE"/>
      <sheetName val="RECB G-L"/>
      <sheetName val="TSO G-L"/>
      <sheetName val="cmpare"/>
      <sheetName val="gross receipts"/>
      <sheetName val="amortized ITC"/>
    </sheetNames>
    <sheetDataSet>
      <sheetData sheetId="2">
        <row r="21">
          <cell r="C21">
            <v>1349910551.783077</v>
          </cell>
          <cell r="D21">
            <v>301600122.09923077</v>
          </cell>
          <cell r="E21">
            <v>487752432.90615374</v>
          </cell>
          <cell r="F21">
            <v>29039108.073846154</v>
          </cell>
          <cell r="G21">
            <v>49155545.99076923</v>
          </cell>
        </row>
        <row r="41">
          <cell r="C41">
            <v>-644525867.9015385</v>
          </cell>
          <cell r="D41">
            <v>-89558473.60999998</v>
          </cell>
          <cell r="E41">
            <v>-188292183.5153846</v>
          </cell>
          <cell r="F41">
            <v>-17205132.484615386</v>
          </cell>
          <cell r="G41">
            <v>-23354135.13769231</v>
          </cell>
        </row>
        <row r="68">
          <cell r="C68">
            <v>35788374.53692308</v>
          </cell>
        </row>
        <row r="92">
          <cell r="D92">
            <v>-214054733.68615386</v>
          </cell>
          <cell r="E92">
            <v>-8290372.796923076</v>
          </cell>
          <cell r="F92">
            <v>30345012.55615385</v>
          </cell>
          <cell r="G92">
            <v>0</v>
          </cell>
        </row>
        <row r="115">
          <cell r="C115">
            <v>78737.36</v>
          </cell>
        </row>
        <row r="141">
          <cell r="E141">
            <v>1974275.5</v>
          </cell>
        </row>
        <row r="184">
          <cell r="C184">
            <v>22297499.55</v>
          </cell>
        </row>
      </sheetData>
      <sheetData sheetId="3">
        <row r="8">
          <cell r="E8">
            <v>932795</v>
          </cell>
        </row>
        <row r="9">
          <cell r="E9">
            <v>1059391</v>
          </cell>
        </row>
        <row r="10">
          <cell r="E10">
            <v>160306</v>
          </cell>
        </row>
        <row r="11">
          <cell r="E11">
            <v>9669784</v>
          </cell>
        </row>
        <row r="27">
          <cell r="E27">
            <v>13596805</v>
          </cell>
        </row>
        <row r="30">
          <cell r="E30">
            <v>546803</v>
          </cell>
        </row>
        <row r="53">
          <cell r="E53">
            <v>38705320</v>
          </cell>
        </row>
        <row r="57">
          <cell r="E57">
            <v>6018970</v>
          </cell>
        </row>
        <row r="58">
          <cell r="E58">
            <v>556860</v>
          </cell>
        </row>
        <row r="59">
          <cell r="E59">
            <v>1195676</v>
          </cell>
        </row>
        <row r="63">
          <cell r="E63">
            <v>8704735</v>
          </cell>
        </row>
        <row r="64">
          <cell r="E64">
            <v>7865858</v>
          </cell>
        </row>
        <row r="65">
          <cell r="E65">
            <v>599320</v>
          </cell>
        </row>
      </sheetData>
      <sheetData sheetId="4">
        <row r="7">
          <cell r="E7">
            <v>12939531</v>
          </cell>
        </row>
        <row r="8">
          <cell r="E8">
            <v>1511354</v>
          </cell>
        </row>
        <row r="9">
          <cell r="E9">
            <v>5181077</v>
          </cell>
        </row>
        <row r="10">
          <cell r="E10">
            <v>2018856</v>
          </cell>
        </row>
        <row r="15">
          <cell r="E15">
            <v>2040783825</v>
          </cell>
        </row>
        <row r="16">
          <cell r="E16">
            <v>213321642</v>
          </cell>
        </row>
      </sheetData>
      <sheetData sheetId="5">
        <row r="7">
          <cell r="B7">
            <v>40053027.3</v>
          </cell>
        </row>
        <row r="14">
          <cell r="B14">
            <v>651633380</v>
          </cell>
        </row>
        <row r="15">
          <cell r="B15">
            <v>702022261</v>
          </cell>
        </row>
      </sheetData>
      <sheetData sheetId="6">
        <row r="23">
          <cell r="D23">
            <v>1033500</v>
          </cell>
        </row>
      </sheetData>
      <sheetData sheetId="7">
        <row r="8">
          <cell r="C8">
            <v>3071992.43</v>
          </cell>
        </row>
        <row r="15">
          <cell r="C15">
            <v>147536.61</v>
          </cell>
        </row>
        <row r="16">
          <cell r="C16">
            <v>261155.47</v>
          </cell>
        </row>
        <row r="17">
          <cell r="C17">
            <v>726447.35</v>
          </cell>
        </row>
        <row r="19">
          <cell r="C19">
            <v>18814325.759999998</v>
          </cell>
        </row>
        <row r="26">
          <cell r="C26">
            <v>12460842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ttachment O"/>
      <sheetName val="Workpapers (Pages 1 to 5)"/>
      <sheetName val="Workpapers (page 6 and 7)"/>
      <sheetName val="Workpapapers  (Page 8)"/>
      <sheetName val="Workapapers (Page 9)"/>
      <sheetName val="Workpapes (Page 10)"/>
      <sheetName val="Workpapers (Page 11)"/>
      <sheetName val="Schedule 1"/>
    </sheetNames>
    <sheetDataSet>
      <sheetData sheetId="0">
        <row r="30">
          <cell r="J30">
            <v>27268956.54054168</v>
          </cell>
        </row>
        <row r="236">
          <cell r="J236">
            <v>14613395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DE"/>
      <sheetName val="Budget 1"/>
      <sheetName val="CRITERIA1"/>
      <sheetName val="Pivot Table"/>
      <sheetName val="Accounts"/>
      <sheetName val="NI Summary"/>
      <sheetName val="Enterprises"/>
      <sheetName val="EMS Reports"/>
      <sheetName val="ProLiance"/>
      <sheetName val="Source"/>
      <sheetName val="EMS Hold Co."/>
      <sheetName val="Coal Mining Reports"/>
      <sheetName val="Vectren Fuels"/>
      <sheetName val="Coal Mining Hold Co."/>
      <sheetName val="EIS Reports"/>
      <sheetName val="Miller Pipeline"/>
      <sheetName val="ESG"/>
      <sheetName val="EIS Hold Co."/>
      <sheetName val="Other Reports"/>
      <sheetName val="VCS"/>
      <sheetName val="VUS Hold Co"/>
      <sheetName val="Enviro"/>
      <sheetName val="SIPI"/>
      <sheetName val="Realty"/>
      <sheetName val="Realty TC"/>
      <sheetName val="Haddington"/>
      <sheetName val="Haddington Back-up"/>
      <sheetName val="Ventures"/>
      <sheetName val="Other Hold Co."/>
      <sheetName val="Reserve"/>
      <sheetName val="Capexp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VECTREN IS SUMMARY "/>
      <sheetName val="VUHI IS "/>
      <sheetName val="VUHI MARGIN VARIANCE "/>
      <sheetName val="Corporate O&amp;M YTD"/>
      <sheetName val="VUHI O&amp;M YTD Recon"/>
      <sheetName val="Capital - Actual"/>
      <sheetName val="ENTERPRISES ERNGS  "/>
      <sheetName val="VECTREN CONDENSED BS 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Vectren Summary IS "/>
      <sheetName val="Vectren IS Summary"/>
      <sheetName val="VUHI Net Income"/>
      <sheetName val="Enterprise Energy Marketing "/>
      <sheetName val="Enterprise Coal Mining"/>
      <sheetName val="Enterprise Energy Inf Svcs"/>
      <sheetName val="VVC YTD"/>
      <sheetName val="VUHI MARGIN VARIANCE "/>
      <sheetName val="VUHI IS SUMMARY"/>
      <sheetName val="Vectren EPS Year over Year"/>
      <sheetName val="Vectren Qtr EPS "/>
      <sheetName val="OTHER ISSUES"/>
      <sheetName val="Liberty"/>
      <sheetName val="D&amp;T Fee Summary "/>
      <sheetName val="VECTREN CONDENSED BS"/>
      <sheetName val="VECTREN IS SUMMARY-proj"/>
      <sheetName val="VUHI Net Income-proj "/>
      <sheetName val="Enterprises "/>
      <sheetName val="Proj EPS "/>
      <sheetName val="Liberty Disclosure"/>
      <sheetName val="ProL Sum Data"/>
      <sheetName val="Key Disc"/>
      <sheetName val="Proj EPS"/>
      <sheetName val="Analyst"/>
      <sheetName val="Guidance"/>
      <sheetName val="Analysts"/>
      <sheetName val="VUHI Risks"/>
      <sheetName val="Enterprise Risks"/>
      <sheetName val="ENT YTD"/>
      <sheetName val="Bud to Proj EPS"/>
      <sheetName val="Sales Tax 1"/>
      <sheetName val="Sales Tax 3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ttach GG Proj #1- Year 1"/>
      <sheetName val="1004 Depreciation"/>
      <sheetName val="1259 Depreciation"/>
      <sheetName val="Brown Subs Depreciation"/>
      <sheetName val="Transformer Depreciation"/>
      <sheetName val="345kv line Depreciation"/>
      <sheetName val="Depreciation Rate Summary"/>
      <sheetName val="Current RECB"/>
      <sheetName val="14-RECB CWIP"/>
      <sheetName val="Comparison"/>
      <sheetName val="Approved"/>
      <sheetName val="CWIP"/>
      <sheetName val="Change from Nov Projection"/>
    </sheetNames>
    <sheetDataSet>
      <sheetData sheetId="0">
        <row r="69">
          <cell r="L69">
            <v>3795769.99574351</v>
          </cell>
        </row>
        <row r="70">
          <cell r="L70">
            <v>2477114.9694939805</v>
          </cell>
        </row>
        <row r="74">
          <cell r="L74">
            <v>4999587.780793856</v>
          </cell>
        </row>
        <row r="76">
          <cell r="L76">
            <v>12732657.137888907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terprises (2)"/>
      <sheetName val="Enterprises Cap Ex"/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 03"/>
      <sheetName val="FEB 03"/>
      <sheetName val="MARCH 03"/>
      <sheetName val="APRIL 03"/>
      <sheetName val="MAY 03"/>
      <sheetName val="JUNE 03"/>
      <sheetName val="JULY 03"/>
      <sheetName val="AUG 03"/>
      <sheetName val="SEPT 03"/>
      <sheetName val="OCT 03"/>
      <sheetName val="NOV 03"/>
      <sheetName val="DEC 03"/>
      <sheetName val="200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ispatch"/>
      <sheetName val="Native_costs"/>
      <sheetName val="revisions"/>
      <sheetName val="Outage Sched 070628"/>
      <sheetName val="Assumptions &amp; Inputs"/>
      <sheetName val="Settlements 2006 purch"/>
      <sheetName val="FAC history"/>
      <sheetName val="2008 Coal"/>
      <sheetName val="VFI 2008 070612"/>
      <sheetName val="AD7A YTD 0506"/>
      <sheetName val="NYMEX 070629"/>
      <sheetName val="Sales Forecast"/>
      <sheetName val="A.B. Brown"/>
      <sheetName val="F.B Culley"/>
      <sheetName val="WGS4 SIG"/>
      <sheetName val="Gas Turbines"/>
      <sheetName val="load shapes"/>
      <sheetName val="Coal Utilization"/>
      <sheetName val="Unit Output Factors"/>
      <sheetName val="coal"/>
      <sheetName val="example chem calc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urly Pricing"/>
      <sheetName val="Base Case Optimization"/>
      <sheetName val="Change Case Optimization"/>
      <sheetName val="Steam IC Cost Chart"/>
      <sheetName val="CT IC Cost Chart"/>
      <sheetName val="Unit Cost Tables"/>
    </sheetNames>
    <sheetDataSet>
      <sheetData sheetId="0">
        <row r="4">
          <cell r="I4">
            <v>0</v>
          </cell>
        </row>
        <row r="22">
          <cell r="D22">
            <v>0</v>
          </cell>
          <cell r="E2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ase Case Optimization"/>
      <sheetName val="Chart1"/>
      <sheetName val="Chart2"/>
      <sheetName val="Chart Data"/>
      <sheetName val="FGD"/>
      <sheetName val="O&amp;M"/>
      <sheetName val="ICchar_w_e"/>
      <sheetName val="SysLdchar_w_e"/>
      <sheetName val="SysLd_w_e"/>
      <sheetName val="SysLdchart_wo_e"/>
      <sheetName val="ICchar_wo_e"/>
      <sheetName val="SysLd_no_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Workflow"/>
      <sheetName val="DailyPricing"/>
      <sheetName val="Gas Price History"/>
      <sheetName val="EA Price History"/>
      <sheetName val="Steam IC Cost Chart"/>
      <sheetName val="CT IC Cost Chart"/>
      <sheetName val="Hourly Pricing"/>
      <sheetName val="Unit Cost Tables"/>
      <sheetName val="Base Case Optimization"/>
      <sheetName val="Change Case Optimization"/>
      <sheetName val="ETRM Query"/>
      <sheetName val="Load Data"/>
    </sheetNames>
    <sheetDataSet>
      <sheetData sheetId="7">
        <row r="15">
          <cell r="D15">
            <v>313</v>
          </cell>
          <cell r="E15">
            <v>156.5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Boiler diagram"/>
      <sheetName val="Turbine Cycle"/>
      <sheetName val="Unit Performance"/>
      <sheetName val="Steam Turbine"/>
      <sheetName val="N2calcs"/>
      <sheetName val="Condensate"/>
      <sheetName val="Feedwater"/>
      <sheetName val="Condenser"/>
      <sheetName val="Boiler"/>
      <sheetName val="Pulverizers"/>
      <sheetName val="Input Template"/>
      <sheetName val="DCS Input Data"/>
      <sheetName val="Other Input Data"/>
      <sheetName val="Flow Calcs"/>
      <sheetName val="Derived &amp; Overwrite Data"/>
      <sheetName val="Macros"/>
    </sheetNames>
    <sheetDataSet>
      <sheetData sheetId="12">
        <row r="4">
          <cell r="G4" t="str">
            <v>=PHDGetData("192.168.32.16", C4, 'DCS Input Data'!$E$1, 'DCS Input Data'!$E$2, "", "Average", "OVERALL REDUCTION", 0, "Before", UNI_RET_TAG+UNI_RET_DESC+UNI_RET_UNIT+UNI_RET_TIME+UNI_RET_VALUE+UNI_RET_CONF, UNI_NOTHING)</v>
          </cell>
          <cell r="H4" t="str">
            <v>INWG</v>
          </cell>
          <cell r="I4" t="str">
            <v>WEST WALL FURNACE PRESS</v>
          </cell>
          <cell r="J4" t="str">
            <v>Average</v>
          </cell>
          <cell r="K4">
            <v>38906.708333333336</v>
          </cell>
          <cell r="L4">
            <v>-0.997255075706376</v>
          </cell>
          <cell r="M4">
            <v>100</v>
          </cell>
        </row>
        <row r="5">
          <cell r="G5" t="str">
            <v>=PHDGetData("192.168.32.16", C5, 'DCS Input Data'!$E$1, 'DCS Input Data'!$E$2, "", "Average", "OVERALL REDUCTION", 0, "Before", UNI_RET_TAG+UNI_RET_DESC+UNI_RET_UNIT+UNI_RET_TIME+UNI_RET_VALUE+UNI_RET_CONF, UNI_NOTHING)</v>
          </cell>
          <cell r="H5" t="str">
            <v>INWG</v>
          </cell>
          <cell r="I5" t="str">
            <v>NORTH WALL FURNACE PRESS</v>
          </cell>
          <cell r="J5" t="str">
            <v>Average</v>
          </cell>
          <cell r="K5">
            <v>38906.708333333336</v>
          </cell>
          <cell r="L5">
            <v>-1.02364278766844</v>
          </cell>
          <cell r="M5">
            <v>100</v>
          </cell>
        </row>
        <row r="6">
          <cell r="G6" t="str">
            <v>=PHDGetData("192.168.32.16", C6, 'DCS Input Data'!$E$1, 'DCS Input Data'!$E$2, "", "Average", "OVERALL REDUCTION", 0, "Before", UNI_RET_TAG+UNI_RET_DESC+UNI_RET_UNIT+UNI_RET_TIME+UNI_RET_VALUE+UNI_RET_CONF, UNI_NOTHING)</v>
          </cell>
          <cell r="H6" t="str">
            <v>INWG</v>
          </cell>
          <cell r="I6" t="str">
            <v>EAST WALL FURNACE PRESS</v>
          </cell>
          <cell r="J6" t="str">
            <v>Average</v>
          </cell>
          <cell r="K6">
            <v>38906.708333333336</v>
          </cell>
          <cell r="L6">
            <v>-0.9674517114129332</v>
          </cell>
          <cell r="M6">
            <v>100</v>
          </cell>
        </row>
        <row r="7">
          <cell r="G7" t="str">
            <v>=PHDGetData("192.168.32.16", C7, 'DCS Input Data'!$E$1, 'DCS Input Data'!$E$2, "", "Average", "OVERALL REDUCTION", 0, "Before", UNI_RET_TAG+UNI_RET_DESC+UNI_RET_UNIT+UNI_RET_TIME+UNI_RET_VALUE+UNI_RET_CONF, UNI_NOTHING)</v>
          </cell>
          <cell r="H7" t="str">
            <v>DEGF</v>
          </cell>
          <cell r="I7" t="str">
            <v>OUTSIDE AIR TEMPERATURE</v>
          </cell>
          <cell r="J7" t="str">
            <v>Average</v>
          </cell>
          <cell r="K7">
            <v>38906.708333333336</v>
          </cell>
          <cell r="L7">
            <v>83.40302276611328</v>
          </cell>
          <cell r="M7">
            <v>100</v>
          </cell>
        </row>
        <row r="8">
          <cell r="G8" t="str">
            <v>=PHDGetData("192.168.32.16", C8, 'DCS Input Data'!$E$1, 'DCS Input Data'!$E$2, "", "Average", "OVERALL REDUCTION", 0, "Before", UNI_RET_TAG+UNI_RET_DESC+UNI_RET_UNIT+UNI_RET_TIME+UNI_RET_VALUE+UNI_RET_CONF, UNI_NOTHING)</v>
          </cell>
          <cell r="H8" t="str">
            <v>INHG</v>
          </cell>
          <cell r="I8" t="str">
            <v>BAROMETRIC PRESSURE</v>
          </cell>
          <cell r="J8" t="str">
            <v>Average</v>
          </cell>
          <cell r="K8">
            <v>38906.708333333336</v>
          </cell>
          <cell r="L8">
            <v>29.748920440673828</v>
          </cell>
          <cell r="M8">
            <v>0</v>
          </cell>
        </row>
        <row r="9">
          <cell r="G9" t="str">
            <v>=PHDGetData("192.168.32.16", C9, 'DCS Input Data'!$E$1, 'DCS Input Data'!$E$2, "", "Average", "OVERALL REDUCTION", 0, "Before", UNI_RET_TAG+UNI_RET_DESC+UNI_RET_UNIT+UNI_RET_TIME+UNI_RET_VALUE+UNI_RET_CONF, UNI_NOTHING)</v>
          </cell>
          <cell r="H9" t="str">
            <v>INWG</v>
          </cell>
          <cell r="I9" t="str">
            <v>FDF3A DISCHARGE AIR PRES</v>
          </cell>
          <cell r="J9" t="str">
            <v>Average</v>
          </cell>
          <cell r="K9">
            <v>38906.708333333336</v>
          </cell>
          <cell r="L9">
            <v>14.806483777364095</v>
          </cell>
          <cell r="M9">
            <v>100</v>
          </cell>
        </row>
        <row r="10">
          <cell r="G10" t="str">
            <v>=PHDGetData("192.168.32.16", C10, 'DCS Input Data'!$E$1, 'DCS Input Data'!$E$2, "", "Average", "OVERALL REDUCTION", 0, "Before", UNI_RET_TAG+UNI_RET_DESC+UNI_RET_UNIT+UNI_RET_TIME+UNI_RET_VALUE+UNI_RET_CONF, UNI_NOTHING)</v>
          </cell>
          <cell r="H10" t="str">
            <v>INWG</v>
          </cell>
          <cell r="I10" t="str">
            <v>FDF3B DISCHARGE AIR PRES</v>
          </cell>
          <cell r="J10" t="str">
            <v>Average</v>
          </cell>
          <cell r="K10">
            <v>38906.708333333336</v>
          </cell>
          <cell r="L10">
            <v>16.16314064661662</v>
          </cell>
          <cell r="M10">
            <v>100</v>
          </cell>
        </row>
        <row r="11">
          <cell r="G11" t="str">
            <v>=PHDGetData("192.168.32.16", C11, 'DCS Input Data'!$E$1, 'DCS Input Data'!$E$2, "", "Average", "OVERALL REDUCTION", 0, "Before", UNI_RET_TAG+UNI_RET_DESC+UNI_RET_UNIT+UNI_RET_TIME+UNI_RET_VALUE+UNI_RET_CONF, UNI_NOTHING)</v>
          </cell>
          <cell r="H11" t="str">
            <v>DEGF</v>
          </cell>
          <cell r="I11" t="str">
            <v>AIRHTR 3A IN AIR TEMP</v>
          </cell>
          <cell r="J11" t="str">
            <v>Average</v>
          </cell>
          <cell r="K11">
            <v>38906.708333333336</v>
          </cell>
          <cell r="L11">
            <v>153.42111358642578</v>
          </cell>
          <cell r="M11">
            <v>100</v>
          </cell>
        </row>
        <row r="12">
          <cell r="G12" t="str">
            <v>=PHDGetData("192.168.32.16", C12, 'DCS Input Data'!$E$1, 'DCS Input Data'!$E$2, "", "Average", "OVERALL REDUCTION", 0, "Before", UNI_RET_TAG+UNI_RET_DESC+UNI_RET_UNIT+UNI_RET_TIME+UNI_RET_VALUE+UNI_RET_CONF, UNI_NOTHING)</v>
          </cell>
          <cell r="H12" t="str">
            <v>DEGF</v>
          </cell>
          <cell r="I12" t="str">
            <v>AIRHTR 3B IN AIR TEMP</v>
          </cell>
          <cell r="J12" t="str">
            <v>Average</v>
          </cell>
          <cell r="K12">
            <v>38906.708333333336</v>
          </cell>
          <cell r="L12">
            <v>135.09381052652995</v>
          </cell>
          <cell r="M12">
            <v>100</v>
          </cell>
        </row>
        <row r="13">
          <cell r="G13" t="str">
            <v>=PHDGetData("192.168.32.16", C13, 'DCS Input Data'!$E$1, 'DCS Input Data'!$E$2, "", "Average", "OVERALL REDUCTION", 0, "Before", UNI_RET_TAG+UNI_RET_DESC+UNI_RET_UNIT+UNI_RET_TIME+UNI_RET_VALUE+UNI_RET_CONF, UNI_NOTHING)</v>
          </cell>
          <cell r="H13" t="str">
            <v>INWG</v>
          </cell>
          <cell r="I13" t="str">
            <v>AIR PRHTR 3A INL AIR PRS</v>
          </cell>
          <cell r="J13" t="str">
            <v>Average</v>
          </cell>
          <cell r="K13">
            <v>38906.708333333336</v>
          </cell>
          <cell r="L13">
            <v>12.675439929962158</v>
          </cell>
          <cell r="M13">
            <v>100</v>
          </cell>
        </row>
        <row r="14">
          <cell r="G14" t="str">
            <v>=PHDGetData("192.168.32.16", C14, 'DCS Input Data'!$E$1, 'DCS Input Data'!$E$2, "", "Average", "OVERALL REDUCTION", 0, "Before", UNI_RET_TAG+UNI_RET_DESC+UNI_RET_UNIT+UNI_RET_TIME+UNI_RET_VALUE+UNI_RET_CONF, UNI_NOTHING)</v>
          </cell>
          <cell r="H14" t="str">
            <v>INWG</v>
          </cell>
          <cell r="I14" t="str">
            <v>AIR PRHTR 3B INL AIR PRS</v>
          </cell>
          <cell r="J14" t="str">
            <v>Average</v>
          </cell>
          <cell r="K14">
            <v>38906.708333333336</v>
          </cell>
          <cell r="L14">
            <v>11.591273260116576</v>
          </cell>
          <cell r="M14">
            <v>100</v>
          </cell>
        </row>
        <row r="15">
          <cell r="G15" t="str">
            <v>=PHDGetData("192.168.32.16", C15, 'DCS Input Data'!$E$1, 'DCS Input Data'!$E$2, "", "Average", "OVERALL REDUCTION", 0, "Before", UNI_RET_TAG+UNI_RET_DESC+UNI_RET_UNIT+UNI_RET_TIME+UNI_RET_VALUE+UNI_RET_CONF, UNI_NOTHING)</v>
          </cell>
          <cell r="H15" t="str">
            <v>DEGF</v>
          </cell>
          <cell r="I15" t="str">
            <v>WINDBOX AIR TEMPERATURE</v>
          </cell>
          <cell r="J15" t="str">
            <v>Average</v>
          </cell>
          <cell r="K15">
            <v>38906.708333333336</v>
          </cell>
          <cell r="L15">
            <v>553.4147542317709</v>
          </cell>
          <cell r="M15">
            <v>100</v>
          </cell>
        </row>
        <row r="16">
          <cell r="G16" t="str">
            <v>=PHDGetData("192.168.32.16", C16, 'DCS Input Data'!$E$1, 'DCS Input Data'!$E$2, "", "Average", "OVERALL REDUCTION", 0, "Before", UNI_RET_TAG+UNI_RET_DESC+UNI_RET_UNIT+UNI_RET_TIME+UNI_RET_VALUE+UNI_RET_CONF, UNI_NOTHING)</v>
          </cell>
          <cell r="H16" t="str">
            <v>DEGF</v>
          </cell>
          <cell r="I16" t="str">
            <v>WINDBOX AIR TEMPERATURE</v>
          </cell>
          <cell r="J16" t="str">
            <v>Average</v>
          </cell>
          <cell r="K16">
            <v>38906.708333333336</v>
          </cell>
          <cell r="L16">
            <v>553.4147542317709</v>
          </cell>
          <cell r="M16">
            <v>100</v>
          </cell>
        </row>
        <row r="17">
          <cell r="G17" t="str">
            <v>=PHDGetData("192.168.32.16", C17, 'DCS Input Data'!$E$1, 'DCS Input Data'!$E$2, "", "Average", "OVERALL REDUCTION", 0, "Before", UNI_RET_TAG+UNI_RET_DESC+UNI_RET_UNIT+UNI_RET_TIME+UNI_RET_VALUE+UNI_RET_CONF, UNI_NOTHING)</v>
          </cell>
          <cell r="H17" t="str">
            <v>INWG</v>
          </cell>
          <cell r="I17" t="str">
            <v>WINDBOX AIR PRESSURE</v>
          </cell>
          <cell r="J17" t="str">
            <v>Average</v>
          </cell>
          <cell r="K17">
            <v>38906.708333333336</v>
          </cell>
          <cell r="L17">
            <v>4.792659695943197</v>
          </cell>
          <cell r="M17">
            <v>100</v>
          </cell>
        </row>
        <row r="18">
          <cell r="G18" t="str">
            <v>=PHDGetData("192.168.32.16", C18, 'DCS Input Data'!$E$1, 'DCS Input Data'!$E$2, "", "Average", "OVERALL REDUCTION", 0, "Before", UNI_RET_TAG+UNI_RET_DESC+UNI_RET_UNIT+UNI_RET_TIME+UNI_RET_VALUE+UNI_RET_CONF, UNI_NOTHING)</v>
          </cell>
          <cell r="H18" t="str">
            <v>INWG</v>
          </cell>
          <cell r="I18" t="str">
            <v>WINDBOX AIR PRESSURE</v>
          </cell>
          <cell r="J18" t="str">
            <v>Average</v>
          </cell>
          <cell r="K18">
            <v>38906.708333333336</v>
          </cell>
          <cell r="L18">
            <v>4.792659695943197</v>
          </cell>
          <cell r="M18">
            <v>100</v>
          </cell>
        </row>
        <row r="19">
          <cell r="G19" t="str">
            <v>=PHDGetData("192.168.32.16", C19, 'DCS Input Data'!$E$1, 'DCS Input Data'!$E$2, "", "Average", "OVERALL REDUCTION", 0, "Before", UNI_RET_TAG+UNI_RET_DESC+UNI_RET_UNIT+UNI_RET_TIME+UNI_RET_VALUE+UNI_RET_CONF, UNI_NOTHING)</v>
          </cell>
          <cell r="H19" t="str">
            <v>INWG</v>
          </cell>
          <cell r="I19" t="str">
            <v>REHEATER OUT FLUGAS PRES</v>
          </cell>
          <cell r="J19" t="str">
            <v>Average</v>
          </cell>
          <cell r="K19">
            <v>38906.708333333336</v>
          </cell>
          <cell r="L19">
            <v>-2.629617516199748</v>
          </cell>
          <cell r="M19">
            <v>100</v>
          </cell>
        </row>
        <row r="20">
          <cell r="G20" t="str">
            <v>=PHDGetData("192.168.32.16", C20, 'DCS Input Data'!$E$1, 'DCS Input Data'!$E$2, "", "Average", "OVERALL REDUCTION", 0, "Before", UNI_RET_TAG+UNI_RET_DESC+UNI_RET_UNIT+UNI_RET_TIME+UNI_RET_VALUE+UNI_RET_CONF, UNI_NOTHING)</v>
          </cell>
          <cell r="H20" t="str">
            <v>INWG</v>
          </cell>
          <cell r="I20" t="str">
            <v>PSH OUTLET FLUGAS PRESS</v>
          </cell>
          <cell r="J20" t="str">
            <v>Average</v>
          </cell>
          <cell r="K20">
            <v>38906.708333333336</v>
          </cell>
          <cell r="L20">
            <v>-5.002552080154419</v>
          </cell>
          <cell r="M20">
            <v>100</v>
          </cell>
        </row>
        <row r="21">
          <cell r="G21" t="str">
            <v>=PHDGetData("192.168.32.16", C21, 'DCS Input Data'!$E$1, 'DCS Input Data'!$E$2, "", "Average", "OVERALL REDUCTION", 0, "Before", UNI_RET_TAG+UNI_RET_DESC+UNI_RET_UNIT+UNI_RET_TIME+UNI_RET_VALUE+UNI_RET_CONF, UNI_NOTHING)</v>
          </cell>
          <cell r="H21" t="str">
            <v>DEGF</v>
          </cell>
          <cell r="I21" t="str">
            <v>GAS TEMP TO HEATER 3A</v>
          </cell>
          <cell r="J21" t="str">
            <v>Average</v>
          </cell>
          <cell r="K21">
            <v>38906.708333333336</v>
          </cell>
          <cell r="L21">
            <v>493.227292260064</v>
          </cell>
          <cell r="M21">
            <v>100</v>
          </cell>
        </row>
        <row r="22">
          <cell r="G22" t="str">
            <v>=PHDGetData("192.168.32.16", C22, 'DCS Input Data'!$E$1, 'DCS Input Data'!$E$2, "", "Average", "OVERALL REDUCTION", 0, "Before", UNI_RET_TAG+UNI_RET_DESC+UNI_RET_UNIT+UNI_RET_TIME+UNI_RET_VALUE+UNI_RET_CONF, UNI_NOTHING)</v>
          </cell>
          <cell r="H22" t="str">
            <v>DEGF</v>
          </cell>
          <cell r="I22" t="str">
            <v>GAS TEMP TO HEATER 3A</v>
          </cell>
          <cell r="J22" t="str">
            <v>Average</v>
          </cell>
          <cell r="K22">
            <v>38906.708333333336</v>
          </cell>
          <cell r="L22">
            <v>634.8611518859864</v>
          </cell>
          <cell r="M22">
            <v>100</v>
          </cell>
        </row>
        <row r="23">
          <cell r="G23" t="str">
            <v>=PHDGetData("192.168.32.16", C23, 'DCS Input Data'!$E$1, 'DCS Input Data'!$E$2, "", "Average", "OVERALL REDUCTION", 0, "Before", UNI_RET_TAG+UNI_RET_DESC+UNI_RET_UNIT+UNI_RET_TIME+UNI_RET_VALUE+UNI_RET_CONF, UNI_NOTHING)</v>
          </cell>
          <cell r="H23" t="str">
            <v>DEGF</v>
          </cell>
          <cell r="I23" t="str">
            <v>GAS TEMP TO HEATER 3A</v>
          </cell>
          <cell r="J23" t="str">
            <v>Average</v>
          </cell>
          <cell r="K23">
            <v>38906.708333333336</v>
          </cell>
          <cell r="L23">
            <v>631.5664672851562</v>
          </cell>
          <cell r="M23">
            <v>0</v>
          </cell>
        </row>
        <row r="24">
          <cell r="G24" t="str">
            <v>=PHDGetData("192.168.32.16", C24, 'DCS Input Data'!$E$1, 'DCS Input Data'!$E$2, "", "Average", "OVERALL REDUCTION", 0, "Before", UNI_RET_TAG+UNI_RET_DESC+UNI_RET_UNIT+UNI_RET_TIME+UNI_RET_VALUE+UNI_RET_CONF, UNI_NOTHING)</v>
          </cell>
          <cell r="H24" t="str">
            <v>DEGF</v>
          </cell>
          <cell r="I24" t="str">
            <v>GAS TEMP TO HEATER 3B</v>
          </cell>
          <cell r="J24" t="str">
            <v>Average</v>
          </cell>
          <cell r="K24">
            <v>38906.708333333336</v>
          </cell>
          <cell r="L24">
            <v>630.2879638671875</v>
          </cell>
          <cell r="M24">
            <v>0</v>
          </cell>
        </row>
        <row r="25">
          <cell r="G25" t="str">
            <v>=PHDGetData("192.168.32.16", C25, 'DCS Input Data'!$E$1, 'DCS Input Data'!$E$2, "", "Average", "OVERALL REDUCTION", 0, "Before", UNI_RET_TAG+UNI_RET_DESC+UNI_RET_UNIT+UNI_RET_TIME+UNI_RET_VALUE+UNI_RET_CONF, UNI_NOTHING)</v>
          </cell>
          <cell r="H25" t="str">
            <v>DEGF</v>
          </cell>
          <cell r="I25" t="str">
            <v>GAS TEMP TO HEATER 3B</v>
          </cell>
          <cell r="J25" t="str">
            <v>Average</v>
          </cell>
          <cell r="K25">
            <v>38906.708333333336</v>
          </cell>
          <cell r="L25">
            <v>626.0867614746094</v>
          </cell>
          <cell r="M25">
            <v>0</v>
          </cell>
        </row>
        <row r="26">
          <cell r="G26" t="str">
            <v>=PHDGetData("192.168.32.16", C26, 'DCS Input Data'!$E$1, 'DCS Input Data'!$E$2, "", "Average", "OVERALL REDUCTION", 0, "Before", UNI_RET_TAG+UNI_RET_DESC+UNI_RET_UNIT+UNI_RET_TIME+UNI_RET_VALUE+UNI_RET_CONF, UNI_NOTHING)</v>
          </cell>
          <cell r="H26" t="str">
            <v>DEGF</v>
          </cell>
          <cell r="I26" t="str">
            <v>GAS TEMP TO HEATER 3B</v>
          </cell>
          <cell r="J26" t="str">
            <v>Average</v>
          </cell>
          <cell r="K26">
            <v>38906.708333333336</v>
          </cell>
          <cell r="L26">
            <v>630.9986079067654</v>
          </cell>
          <cell r="M26">
            <v>100</v>
          </cell>
        </row>
        <row r="27">
          <cell r="G27" t="str">
            <v>=PHDGetData("192.168.32.16", C27, 'DCS Input Data'!$E$1, 'DCS Input Data'!$E$2, "", "Average", "OVERALL REDUCTION", 0, "Before", UNI_RET_TAG+UNI_RET_DESC+UNI_RET_UNIT+UNI_RET_TIME+UNI_RET_VALUE+UNI_RET_CONF, UNI_NOTHING)</v>
          </cell>
          <cell r="H27" t="str">
            <v>DEGF</v>
          </cell>
          <cell r="I27" t="str">
            <v>GAS TEMP TO HEATER 3B</v>
          </cell>
          <cell r="J27" t="str">
            <v>Average</v>
          </cell>
          <cell r="K27">
            <v>38906.708333333336</v>
          </cell>
          <cell r="L27">
            <v>634.1489181518555</v>
          </cell>
          <cell r="M27">
            <v>100</v>
          </cell>
        </row>
        <row r="28">
          <cell r="G28" t="str">
            <v>=PHDGetData("192.168.32.16", C28, 'DCS Input Data'!$E$1, 'DCS Input Data'!$E$2, "", "Average", "OVERALL REDUCTION", 0, "Before", UNI_RET_TAG+UNI_RET_DESC+UNI_RET_UNIT+UNI_RET_TIME+UNI_RET_VALUE+UNI_RET_CONF, UNI_NOTHING)</v>
          </cell>
          <cell r="H28" t="str">
            <v>DEGF</v>
          </cell>
          <cell r="I28" t="str">
            <v>GAS TEMP TO HEATER 3B</v>
          </cell>
          <cell r="J28" t="str">
            <v>Average</v>
          </cell>
          <cell r="K28">
            <v>38906.708333333336</v>
          </cell>
          <cell r="L28">
            <v>630.6197776794434</v>
          </cell>
          <cell r="M28">
            <v>100</v>
          </cell>
        </row>
        <row r="29">
          <cell r="G29" t="str">
            <v>=PHDGetData("192.168.32.16", C29, 'DCS Input Data'!$E$1, 'DCS Input Data'!$E$2, "", "Average", "OVERALL REDUCTION", 0, "Before", UNI_RET_TAG+UNI_RET_DESC+UNI_RET_UNIT+UNI_RET_TIME+UNI_RET_VALUE+UNI_RET_CONF, UNI_NOTHING)</v>
          </cell>
          <cell r="H29" t="str">
            <v>INWG</v>
          </cell>
          <cell r="I29" t="str">
            <v>AIR PRHT 3B IN FLUGAS PR</v>
          </cell>
          <cell r="J29" t="str">
            <v>Average</v>
          </cell>
          <cell r="K29">
            <v>38906.708333333336</v>
          </cell>
          <cell r="L29">
            <v>17.935299587249755</v>
          </cell>
          <cell r="M29">
            <v>100</v>
          </cell>
        </row>
        <row r="30">
          <cell r="G30" t="str">
            <v>=PHDGetData("192.168.32.16", C30, 'DCS Input Data'!$E$1, 'DCS Input Data'!$E$2, "", "Average", "OVERALL REDUCTION", 0, "Before", UNI_RET_TAG+UNI_RET_DESC+UNI_RET_UNIT+UNI_RET_TIME+UNI_RET_VALUE+UNI_RET_CONF, UNI_NOTHING)</v>
          </cell>
          <cell r="H30" t="str">
            <v>INWG</v>
          </cell>
          <cell r="I30" t="str">
            <v>AIR PRHT 3B IN FLUGAS PR</v>
          </cell>
          <cell r="J30" t="str">
            <v>Average</v>
          </cell>
          <cell r="K30">
            <v>38906.708333333336</v>
          </cell>
          <cell r="L30">
            <v>18.16500752766927</v>
          </cell>
          <cell r="M30">
            <v>100</v>
          </cell>
        </row>
        <row r="31">
          <cell r="G31" t="str">
            <v>=PHDGetData("192.168.32.16", C31, 'DCS Input Data'!$E$1, 'DCS Input Data'!$E$2, "", "Average", "OVERALL REDUCTION", 0, "Before", UNI_RET_TAG+UNI_RET_DESC+UNI_RET_UNIT+UNI_RET_TIME+UNI_RET_VALUE+UNI_RET_CONF, UNI_NOTHING)</v>
          </cell>
          <cell r="H31" t="str">
            <v>DEGF</v>
          </cell>
          <cell r="I31" t="str">
            <v>AIRHTR 3A OT FLUGAS TEMP</v>
          </cell>
          <cell r="J31" t="str">
            <v>Average</v>
          </cell>
          <cell r="K31">
            <v>38906.708333333336</v>
          </cell>
          <cell r="L31">
            <v>306.4191080729167</v>
          </cell>
          <cell r="M31">
            <v>100</v>
          </cell>
        </row>
        <row r="32">
          <cell r="G32" t="str">
            <v>=PHDGetData("192.168.32.16", C32, 'DCS Input Data'!$E$1, 'DCS Input Data'!$E$2, "", "Average", "OVERALL REDUCTION", 0, "Before", UNI_RET_TAG+UNI_RET_DESC+UNI_RET_UNIT+UNI_RET_TIME+UNI_RET_VALUE+UNI_RET_CONF, UNI_NOTHING)</v>
          </cell>
          <cell r="H32" t="str">
            <v>DEGF</v>
          </cell>
          <cell r="I32" t="str">
            <v>AIRHTR 3B OT FLUGAS TEMP</v>
          </cell>
          <cell r="J32" t="str">
            <v>Average</v>
          </cell>
          <cell r="K32">
            <v>38906.708333333336</v>
          </cell>
          <cell r="L32">
            <v>324.7740427652995</v>
          </cell>
          <cell r="M32">
            <v>100</v>
          </cell>
        </row>
        <row r="33">
          <cell r="G33" t="str">
            <v>=PHDGetData("192.168.32.16", C33, 'DCS Input Data'!$E$1, 'DCS Input Data'!$E$2, "", "Average", "OVERALL REDUCTION", 0, "Before", UNI_RET_TAG+UNI_RET_DESC+UNI_RET_UNIT+UNI_RET_TIME+UNI_RET_VALUE+UNI_RET_CONF, UNI_NOTHING)</v>
          </cell>
          <cell r="H33" t="str">
            <v>INWG</v>
          </cell>
          <cell r="I33" t="str">
            <v>AIR PRHT 3A OT FLUGAS PR</v>
          </cell>
          <cell r="J33" t="str">
            <v>Average</v>
          </cell>
          <cell r="K33">
            <v>38906.708333333336</v>
          </cell>
          <cell r="L33">
            <v>26.869386831919353</v>
          </cell>
          <cell r="M33">
            <v>100</v>
          </cell>
        </row>
        <row r="34">
          <cell r="G34" t="str">
            <v>=PHDGetData("192.168.32.16", C34, 'DCS Input Data'!$E$1, 'DCS Input Data'!$E$2, "", "Average", "OVERALL REDUCTION", 0, "Before", UNI_RET_TAG+UNI_RET_DESC+UNI_RET_UNIT+UNI_RET_TIME+UNI_RET_VALUE+UNI_RET_CONF, UNI_NOTHING)</v>
          </cell>
          <cell r="H34" t="str">
            <v>INWG</v>
          </cell>
          <cell r="I34" t="str">
            <v>AIR HTR 3B OUT FLUE GAS</v>
          </cell>
          <cell r="J34" t="str">
            <v>Average</v>
          </cell>
          <cell r="K34">
            <v>38906.708333333336</v>
          </cell>
          <cell r="L34">
            <v>28.401844120025636</v>
          </cell>
          <cell r="M34">
            <v>100</v>
          </cell>
        </row>
        <row r="35">
          <cell r="G35" t="str">
            <v>=PHDGetData("192.168.32.16", C35, 'DCS Input Data'!$E$1, 'DCS Input Data'!$E$2, "", "Average", "OVERALL REDUCTION", 0, "Before", UNI_RET_TAG+UNI_RET_DESC+UNI_RET_UNIT+UNI_RET_TIME+UNI_RET_VALUE+UNI_RET_CONF, UNI_NOTHING)</v>
          </cell>
          <cell r="H35" t="str">
            <v>DEGF</v>
          </cell>
          <cell r="I35" t="str">
            <v>COND PUMP 3A SUCT TEMP</v>
          </cell>
          <cell r="J35" t="str">
            <v>Average</v>
          </cell>
          <cell r="K35">
            <v>38906.708333333336</v>
          </cell>
          <cell r="L35">
            <v>122.45210647583008</v>
          </cell>
          <cell r="M35">
            <v>100</v>
          </cell>
        </row>
        <row r="36">
          <cell r="G36" t="str">
            <v>=PHDGetData("192.168.32.16", C36, 'DCS Input Data'!$E$1, 'DCS Input Data'!$E$2, "", "Average", "OVERALL REDUCTION", 0, "Before", UNI_RET_TAG+UNI_RET_DESC+UNI_RET_UNIT+UNI_RET_TIME+UNI_RET_VALUE+UNI_RET_CONF, UNI_NOTHING)</v>
          </cell>
          <cell r="H36" t="str">
            <v>DEGF</v>
          </cell>
          <cell r="I36" t="str">
            <v>COND PUMP 3B SUCT TEMP</v>
          </cell>
          <cell r="J36" t="str">
            <v>Average</v>
          </cell>
          <cell r="K36">
            <v>38906.708333333336</v>
          </cell>
          <cell r="L36">
            <v>122.33963012695312</v>
          </cell>
          <cell r="M36">
            <v>100</v>
          </cell>
        </row>
        <row r="37">
          <cell r="G37" t="str">
            <v>=PHDGetData("192.168.32.16", C37, 'DCS Input Data'!$E$1, 'DCS Input Data'!$E$2, "", "Average", "OVERALL REDUCTION", 0, "Before", UNI_RET_TAG+UNI_RET_DESC+UNI_RET_UNIT+UNI_RET_TIME+UNI_RET_VALUE+UNI_RET_CONF, UNI_NOTHING)</v>
          </cell>
          <cell r="H37" t="str">
            <v>PSIG</v>
          </cell>
          <cell r="I37" t="str">
            <v>CONDENSATE HEADER PRESS</v>
          </cell>
          <cell r="J37" t="str">
            <v>Average</v>
          </cell>
          <cell r="K37">
            <v>38906.708333333336</v>
          </cell>
          <cell r="L37">
            <v>355.6293680826823</v>
          </cell>
          <cell r="M37">
            <v>100</v>
          </cell>
        </row>
        <row r="38">
          <cell r="G38" t="str">
            <v>=PHDGetData("192.168.32.16", C38, 'DCS Input Data'!$E$1, 'DCS Input Data'!$E$2, "", "Average", "OVERALL REDUCTION", 0, "Before", UNI_RET_TAG+UNI_RET_DESC+UNI_RET_UNIT+UNI_RET_TIME+UNI_RET_VALUE+UNI_RET_CONF, UNI_NOTHING)</v>
          </cell>
          <cell r="H38" t="str">
            <v>DEGF</v>
          </cell>
          <cell r="I38" t="str">
            <v>FWHTR 36 COND IN TEMP</v>
          </cell>
          <cell r="J38" t="str">
            <v>Average</v>
          </cell>
          <cell r="K38">
            <v>38906.708333333336</v>
          </cell>
          <cell r="L38">
            <v>124.36077880859375</v>
          </cell>
          <cell r="M38">
            <v>100</v>
          </cell>
        </row>
        <row r="39">
          <cell r="G39" t="str">
            <v>=PHDGetData("192.168.32.16", C39, 'DCS Input Data'!$E$1, 'DCS Input Data'!$E$2, "", "Average", "OVERALL REDUCTION", 0, "Before", UNI_RET_TAG+UNI_RET_DESC+UNI_RET_UNIT+UNI_RET_TIME+UNI_RET_VALUE+UNI_RET_CONF, UNI_NOTHING)</v>
          </cell>
          <cell r="H39" t="str">
            <v>DEGF</v>
          </cell>
          <cell r="I39" t="str">
            <v>FWHTR 35 COND IN TEMP</v>
          </cell>
          <cell r="J39" t="str">
            <v>Average</v>
          </cell>
          <cell r="K39">
            <v>38906.708333333336</v>
          </cell>
          <cell r="L39">
            <v>177.51473185221354</v>
          </cell>
          <cell r="M39">
            <v>100</v>
          </cell>
        </row>
        <row r="40">
          <cell r="G40" t="str">
            <v>=PHDGetData("192.168.32.16", C40, 'DCS Input Data'!$E$1, 'DCS Input Data'!$E$2, "", "Average", "OVERALL REDUCTION", 0, "Before", UNI_RET_TAG+UNI_RET_DESC+UNI_RET_UNIT+UNI_RET_TIME+UNI_RET_VALUE+UNI_RET_CONF, UNI_NOTHING)</v>
          </cell>
          <cell r="H40" t="str">
            <v>DEGF</v>
          </cell>
          <cell r="I40" t="str">
            <v>FWHTR 34 COND IN TEMP</v>
          </cell>
          <cell r="J40" t="str">
            <v>Average</v>
          </cell>
          <cell r="K40">
            <v>38906.708333333336</v>
          </cell>
          <cell r="L40">
            <v>242.40965627034504</v>
          </cell>
          <cell r="M40">
            <v>100</v>
          </cell>
        </row>
        <row r="41">
          <cell r="G41" t="str">
            <v>=PHDGetData("192.168.32.16", C41, 'DCS Input Data'!$E$1, 'DCS Input Data'!$E$2, "", "Average", "OVERALL REDUCTION", 0, "Before", UNI_RET_TAG+UNI_RET_DESC+UNI_RET_UNIT+UNI_RET_TIME+UNI_RET_VALUE+UNI_RET_CONF, UNI_NOTHING)</v>
          </cell>
          <cell r="H41" t="str">
            <v>DEGF</v>
          </cell>
          <cell r="I41" t="str">
            <v>DEAREATOR COND IN TEMP</v>
          </cell>
          <cell r="J41" t="str">
            <v>Average</v>
          </cell>
          <cell r="K41">
            <v>38906.708333333336</v>
          </cell>
          <cell r="L41">
            <v>299.61233673095705</v>
          </cell>
          <cell r="M41">
            <v>100</v>
          </cell>
        </row>
        <row r="42">
          <cell r="G42" t="str">
            <v>=PHDGetData("192.168.32.16", C42, 'DCS Input Data'!$E$1, 'DCS Input Data'!$E$2, "", "Average", "OVERALL REDUCTION", 0, "Before", UNI_RET_TAG+UNI_RET_DESC+UNI_RET_UNIT+UNI_RET_TIME+UNI_RET_VALUE+UNI_RET_CONF, UNI_NOTHING)</v>
          </cell>
          <cell r="H42" t="str">
            <v>DEGF</v>
          </cell>
          <cell r="I42" t="str">
            <v>DEA OUTLET WATER TEMP</v>
          </cell>
          <cell r="J42" t="str">
            <v>Average</v>
          </cell>
          <cell r="K42">
            <v>38906.708333333336</v>
          </cell>
          <cell r="L42">
            <v>376.0406463623047</v>
          </cell>
          <cell r="M42">
            <v>100</v>
          </cell>
        </row>
        <row r="43">
          <cell r="G43" t="str">
            <v>=PHDGetData("192.168.32.16", C43, 'DCS Input Data'!$E$1, 'DCS Input Data'!$E$2, "", "Average", "OVERALL REDUCTION", 0, "Before", UNI_RET_TAG+UNI_RET_DESC+UNI_RET_UNIT+UNI_RET_TIME+UNI_RET_VALUE+UNI_RET_CONF, UNI_NOTHING)</v>
          </cell>
          <cell r="H43" t="str">
            <v>KPPH</v>
          </cell>
          <cell r="I43" t="str">
            <v>WATER TO DEAREATOR FLOW</v>
          </cell>
          <cell r="J43" t="str">
            <v>Average</v>
          </cell>
          <cell r="K43">
            <v>38906.708333333336</v>
          </cell>
          <cell r="L43">
            <v>1738.200400797526</v>
          </cell>
          <cell r="M43">
            <v>100</v>
          </cell>
        </row>
        <row r="45">
          <cell r="G45" t="str">
            <v>=PHDGetData("192.168.32.16", C45, 'DCS Input Data'!$E$1, 'DCS Input Data'!$E$2, "", "Average", "OVERALL REDUCTION", 0, "Before", UNI_RET_TAG+UNI_RET_DESC+UNI_RET_UNIT+UNI_RET_TIME+UNI_RET_VALUE+UNI_RET_CONF, UNI_NOTHING)</v>
          </cell>
          <cell r="H45" t="str">
            <v>DEGF</v>
          </cell>
          <cell r="I45" t="str">
            <v>BFP3 DISCHARGE FW TEMP</v>
          </cell>
          <cell r="J45" t="str">
            <v>Average</v>
          </cell>
          <cell r="K45">
            <v>38906.708333333336</v>
          </cell>
          <cell r="L45">
            <v>383.1165532430013</v>
          </cell>
          <cell r="M45">
            <v>100</v>
          </cell>
        </row>
        <row r="46">
          <cell r="G46" t="str">
            <v>=PHDGetData("192.168.32.16", C46, 'DCS Input Data'!$E$1, 'DCS Input Data'!$E$2, "", "Average", "OVERALL REDUCTION", 0, "Before", UNI_RET_TAG+UNI_RET_DESC+UNI_RET_UNIT+UNI_RET_TIME+UNI_RET_VALUE+UNI_RET_CONF, UNI_NOTHING)</v>
          </cell>
          <cell r="H46" t="str">
            <v>DEGF</v>
          </cell>
          <cell r="I46" t="str">
            <v>FWHTR 32 FEEDWTR IN TEMP</v>
          </cell>
          <cell r="J46" t="str">
            <v>Average</v>
          </cell>
          <cell r="K46">
            <v>38906.708333333336</v>
          </cell>
          <cell r="L46">
            <v>383.6505381266276</v>
          </cell>
          <cell r="M46">
            <v>100</v>
          </cell>
        </row>
        <row r="47">
          <cell r="G47" t="str">
            <v>=PHDGetData("192.168.32.16", C47, 'DCS Input Data'!$E$1, 'DCS Input Data'!$E$2, "", "Average", "OVERALL REDUCTION", 0, "Before", UNI_RET_TAG+UNI_RET_DESC+UNI_RET_UNIT+UNI_RET_TIME+UNI_RET_VALUE+UNI_RET_CONF, UNI_NOTHING)</v>
          </cell>
          <cell r="H47" t="str">
            <v>DEGF</v>
          </cell>
          <cell r="I47" t="str">
            <v>FWHTR 31 FEEDWTR IN TEMP</v>
          </cell>
          <cell r="J47" t="str">
            <v>Average</v>
          </cell>
          <cell r="K47">
            <v>38906.708333333336</v>
          </cell>
          <cell r="L47">
            <v>408.4939371744792</v>
          </cell>
          <cell r="M47">
            <v>100</v>
          </cell>
        </row>
        <row r="48">
          <cell r="G48" t="str">
            <v>=PHDGetData("192.168.32.16", C48, 'DCS Input Data'!$E$1, 'DCS Input Data'!$E$2, "", "Average", "OVERALL REDUCTION", 0, "Before", UNI_RET_TAG+UNI_RET_DESC+UNI_RET_UNIT+UNI_RET_TIME+UNI_RET_VALUE+UNI_RET_CONF, UNI_NOTHING)</v>
          </cell>
          <cell r="H48" t="str">
            <v>DEGF</v>
          </cell>
          <cell r="I48" t="str">
            <v>FWHTR 31 OUTLET FW TEMP</v>
          </cell>
          <cell r="J48" t="str">
            <v>Average</v>
          </cell>
          <cell r="K48">
            <v>38906.708333333336</v>
          </cell>
          <cell r="L48">
            <v>467.2796315511068</v>
          </cell>
          <cell r="M48">
            <v>100</v>
          </cell>
        </row>
        <row r="49">
          <cell r="G49" t="str">
            <v>=PHDGetData("192.168.32.16", C49, 'DCS Input Data'!$E$1, 'DCS Input Data'!$E$2, "", "Average", "OVERALL REDUCTION", 0, "Before", UNI_RET_TAG+UNI_RET_DESC+UNI_RET_UNIT+UNI_RET_TIME+UNI_RET_VALUE+UNI_RET_CONF, UNI_NOTHING)</v>
          </cell>
          <cell r="H49" t="str">
            <v>DEGF</v>
          </cell>
          <cell r="I49" t="str">
            <v>ECON FEEDWATER IN TEMP</v>
          </cell>
          <cell r="J49" t="str">
            <v>Average</v>
          </cell>
          <cell r="K49">
            <v>38906.708333333336</v>
          </cell>
          <cell r="L49">
            <v>460.0524714152018</v>
          </cell>
          <cell r="M49">
            <v>100</v>
          </cell>
        </row>
        <row r="50">
          <cell r="G50" t="str">
            <v>=PHDGetData("192.168.32.16", C50, 'DCS Input Data'!$E$1, 'DCS Input Data'!$E$2, "", "Average", "OVERALL REDUCTION", 0, "Before", UNI_RET_TAG+UNI_RET_DESC+UNI_RET_UNIT+UNI_RET_TIME+UNI_RET_VALUE+UNI_RET_CONF, UNI_NOTHING)</v>
          </cell>
          <cell r="H50" t="str">
            <v>DEGF</v>
          </cell>
          <cell r="I50" t="str">
            <v>ECON FW EAST OUT TEMP</v>
          </cell>
          <cell r="J50" t="str">
            <v>Average</v>
          </cell>
          <cell r="K50">
            <v>38906.708333333336</v>
          </cell>
          <cell r="L50">
            <v>527.0989186604818</v>
          </cell>
          <cell r="M50">
            <v>100</v>
          </cell>
        </row>
        <row r="51">
          <cell r="G51" t="str">
            <v>=PHDGetData("192.168.32.16", C51, 'DCS Input Data'!$E$1, 'DCS Input Data'!$E$2, "", "Average", "OVERALL REDUCTION", 0, "Before", UNI_RET_TAG+UNI_RET_DESC+UNI_RET_UNIT+UNI_RET_TIME+UNI_RET_VALUE+UNI_RET_CONF, UNI_NOTHING)</v>
          </cell>
          <cell r="H51" t="str">
            <v>DEGF</v>
          </cell>
          <cell r="I51" t="str">
            <v>ECON FW WEST OUT TEMP</v>
          </cell>
          <cell r="J51" t="str">
            <v>Average</v>
          </cell>
          <cell r="K51">
            <v>38906.708333333336</v>
          </cell>
          <cell r="L51">
            <v>512.2496810913086</v>
          </cell>
          <cell r="M51">
            <v>100</v>
          </cell>
        </row>
        <row r="52">
          <cell r="G52" t="str">
            <v>=PHDGetData("192.168.32.16", C52, 'DCS Input Data'!$E$1, 'DCS Input Data'!$E$2, "", "Average", "OVERALL REDUCTION", 0, "Before", UNI_RET_TAG+UNI_RET_DESC+UNI_RET_UNIT+UNI_RET_TIME+UNI_RET_VALUE+UNI_RET_CONF, UNI_NOTHING)</v>
          </cell>
          <cell r="H52" t="str">
            <v>PSIG</v>
          </cell>
          <cell r="I52" t="str">
            <v>BFP DISCHARGE PRESSURE</v>
          </cell>
          <cell r="J52" t="str">
            <v>Average</v>
          </cell>
          <cell r="K52">
            <v>38906.708333333336</v>
          </cell>
          <cell r="L52">
            <v>2291.588651529948</v>
          </cell>
          <cell r="M52">
            <v>100</v>
          </cell>
        </row>
        <row r="53">
          <cell r="G53" t="str">
            <v>=PHDGetData("192.168.32.16", C53, 'DCS Input Data'!$E$1, 'DCS Input Data'!$E$2, "", "Average", "OVERALL REDUCTION", 0, "Before", UNI_RET_TAG+UNI_RET_DESC+UNI_RET_UNIT+UNI_RET_TIME+UNI_RET_VALUE+UNI_RET_CONF, UNI_NOTHING)</v>
          </cell>
          <cell r="H53" t="str">
            <v>PSIG</v>
          </cell>
          <cell r="I53" t="str">
            <v>ECON INLET FW PRESSURE</v>
          </cell>
          <cell r="J53" t="str">
            <v>Average</v>
          </cell>
          <cell r="K53">
            <v>38906.708333333336</v>
          </cell>
          <cell r="L53">
            <v>2212.675569661458</v>
          </cell>
          <cell r="M53">
            <v>100</v>
          </cell>
        </row>
        <row r="54">
          <cell r="G54" t="str">
            <v>=PHDGetData("192.168.32.16", C54, 'DCS Input Data'!$E$1, 'DCS Input Data'!$E$2, "", "Average", "OVERALL REDUCTION", 0, "Before", UNI_RET_TAG+UNI_RET_DESC+UNI_RET_UNIT+UNI_RET_TIME+UNI_RET_VALUE+UNI_RET_CONF, UNI_NOTHING)</v>
          </cell>
          <cell r="H54" t="str">
            <v>KPPH</v>
          </cell>
          <cell r="I54" t="str">
            <v>FEEDWATER FLOW XMTR B</v>
          </cell>
          <cell r="J54" t="str">
            <v>Average</v>
          </cell>
          <cell r="K54">
            <v>38906.708333333336</v>
          </cell>
          <cell r="L54">
            <v>1965.1762430826823</v>
          </cell>
          <cell r="M54">
            <v>100</v>
          </cell>
        </row>
        <row r="55">
          <cell r="G55" t="str">
            <v>=PHDGetData("192.168.32.16", C55, 'DCS Input Data'!$E$1, 'DCS Input Data'!$E$2, "", "Average", "OVERALL REDUCTION", 0, "Before", UNI_RET_TAG+UNI_RET_DESC+UNI_RET_UNIT+UNI_RET_TIME+UNI_RET_VALUE+UNI_RET_CONF, UNI_NOTHING)</v>
          </cell>
          <cell r="H55" t="str">
            <v>INHG</v>
          </cell>
          <cell r="I55" t="str">
            <v>CONDENSER BACKPRESSURE</v>
          </cell>
          <cell r="J55" t="str">
            <v>Average</v>
          </cell>
          <cell r="K55">
            <v>38906.708333333336</v>
          </cell>
          <cell r="L55">
            <v>3.3569846153259277</v>
          </cell>
          <cell r="M55">
            <v>100</v>
          </cell>
        </row>
        <row r="56">
          <cell r="G56" t="str">
            <v>=PHDGetData("192.168.32.16", C56, 'DCS Input Data'!$E$1, 'DCS Input Data'!$E$2, "", "Average", "OVERALL REDUCTION", 0, "Before", UNI_RET_TAG+UNI_RET_DESC+UNI_RET_UNIT+UNI_RET_TIME+UNI_RET_VALUE+UNI_RET_CONF, UNI_NOTHING)</v>
          </cell>
          <cell r="H56" t="str">
            <v>MW</v>
          </cell>
          <cell r="I56" t="str">
            <v>GEN GROSS MW</v>
          </cell>
          <cell r="J56" t="str">
            <v>Average</v>
          </cell>
          <cell r="K56">
            <v>38906.708333333336</v>
          </cell>
          <cell r="L56">
            <v>284.9974764506022</v>
          </cell>
          <cell r="M56">
            <v>100</v>
          </cell>
        </row>
        <row r="57">
          <cell r="G57" t="str">
            <v>=PHDGetData("192.168.32.16", C57, 'DCS Input Data'!$E$1, 'DCS Input Data'!$E$2, "", "Average", "OVERALL REDUCTION", 0, "Before", UNI_RET_TAG+UNI_RET_DESC+UNI_RET_UNIT+UNI_RET_TIME+UNI_RET_VALUE+UNI_RET_CONF, UNI_NOTHING)</v>
          </cell>
          <cell r="H57" t="str">
            <v>MVAR</v>
          </cell>
          <cell r="I57" t="str">
            <v>GENERATOR MEGAVARS</v>
          </cell>
          <cell r="J57" t="str">
            <v>Average</v>
          </cell>
          <cell r="K57">
            <v>38906.708333333336</v>
          </cell>
          <cell r="L57">
            <v>86.84393081665038</v>
          </cell>
          <cell r="M57">
            <v>100</v>
          </cell>
        </row>
        <row r="58">
          <cell r="G58" t="str">
            <v>=PHDGetData("192.168.32.16", C58, 'DCS Input Data'!$E$1, 'DCS Input Data'!$E$2, "", "Average", "OVERALL REDUCTION", 0, "Before", UNI_RET_TAG+UNI_RET_DESC+UNI_RET_UNIT+UNI_RET_TIME+UNI_RET_VALUE+UNI_RET_CONF, UNI_NOTHING)</v>
          </cell>
          <cell r="H58" t="str">
            <v>MW</v>
          </cell>
          <cell r="I58" t="str">
            <v>UNIT AUX. XFMR MEGAWATTS</v>
          </cell>
          <cell r="J58" t="str">
            <v>Average</v>
          </cell>
          <cell r="K58">
            <v>38906.708333333336</v>
          </cell>
          <cell r="L58">
            <v>9.612936973571777</v>
          </cell>
          <cell r="M58">
            <v>100</v>
          </cell>
        </row>
        <row r="59">
          <cell r="G59" t="str">
            <v>=PHDGetData("192.168.32.16", C59, 'DCS Input Data'!$E$1, 'DCS Input Data'!$E$2, "", "Average", "OVERALL REDUCTION", 0, "Before", UNI_RET_TAG+UNI_RET_DESC+UNI_RET_UNIT+UNI_RET_TIME+UNI_RET_VALUE+UNI_RET_CONF, UNI_NOTHING)</v>
          </cell>
          <cell r="H59" t="str">
            <v>MW</v>
          </cell>
          <cell r="I59" t="str">
            <v>R.S. XFMR MEGAWATTS</v>
          </cell>
          <cell r="J59" t="str">
            <v>Average</v>
          </cell>
          <cell r="K59">
            <v>38906.708333333336</v>
          </cell>
          <cell r="L59">
            <v>0.15234375</v>
          </cell>
          <cell r="M59">
            <v>100</v>
          </cell>
        </row>
        <row r="60">
          <cell r="G60" t="str">
            <v>=PHDGetData("192.168.32.16", C60, 'DCS Input Data'!$E$1, 'DCS Input Data'!$E$2, "", "Average", "OVERALL REDUCTION", 0, "Before", UNI_RET_TAG+UNI_RET_DESC+UNI_RET_UNIT+UNI_RET_TIME+UNI_RET_VALUE+UNI_RET_CONF, UNI_NOTHING)</v>
          </cell>
          <cell r="H60" t="str">
            <v>DEGF</v>
          </cell>
          <cell r="I60" t="str">
            <v>PULV 3A COAL-AIR TEMP</v>
          </cell>
          <cell r="J60" t="str">
            <v>Average</v>
          </cell>
          <cell r="K60">
            <v>38906.708333333336</v>
          </cell>
          <cell r="L60">
            <v>144.98988444010416</v>
          </cell>
          <cell r="M60">
            <v>100</v>
          </cell>
        </row>
        <row r="61">
          <cell r="G61" t="str">
            <v>=PHDGetData("192.168.32.16", C61, 'DCS Input Data'!$E$1, 'DCS Input Data'!$E$2, "", "Average", "OVERALL REDUCTION", 0, "Before", UNI_RET_TAG+UNI_RET_DESC+UNI_RET_UNIT+UNI_RET_TIME+UNI_RET_VALUE+UNI_RET_CONF, UNI_NOTHING)</v>
          </cell>
          <cell r="H61" t="str">
            <v>DEGF</v>
          </cell>
          <cell r="I61" t="str">
            <v>PULV 3B COAL-AIR TEMP</v>
          </cell>
          <cell r="J61" t="str">
            <v>Average</v>
          </cell>
          <cell r="K61">
            <v>38906.708333333336</v>
          </cell>
          <cell r="L61">
            <v>145.00868326822916</v>
          </cell>
          <cell r="M61">
            <v>100</v>
          </cell>
        </row>
        <row r="62">
          <cell r="G62" t="str">
            <v>=PHDGetData("192.168.32.16", C62, 'DCS Input Data'!$E$1, 'DCS Input Data'!$E$2, "", "Average", "OVERALL REDUCTION", 0, "Before", UNI_RET_TAG+UNI_RET_DESC+UNI_RET_UNIT+UNI_RET_TIME+UNI_RET_VALUE+UNI_RET_CONF, UNI_NOTHING)</v>
          </cell>
          <cell r="H62" t="str">
            <v>DEGF</v>
          </cell>
          <cell r="I62" t="str">
            <v>PULV 3C COAL-AIR TEMP</v>
          </cell>
          <cell r="J62" t="str">
            <v>Average</v>
          </cell>
          <cell r="K62">
            <v>38906.708333333336</v>
          </cell>
          <cell r="L62">
            <v>144.9895492553711</v>
          </cell>
          <cell r="M62">
            <v>100</v>
          </cell>
        </row>
        <row r="63">
          <cell r="G63" t="str">
            <v>=PHDGetData("192.168.32.16", C63, 'DCS Input Data'!$E$1, 'DCS Input Data'!$E$2, "", "Average", "OVERALL REDUCTION", 0, "Before", UNI_RET_TAG+UNI_RET_DESC+UNI_RET_UNIT+UNI_RET_TIME+UNI_RET_VALUE+UNI_RET_CONF, UNI_NOTHING)</v>
          </cell>
          <cell r="H63" t="str">
            <v>DEGF</v>
          </cell>
          <cell r="I63" t="str">
            <v>PULV 3D COAL-AIR TEMP</v>
          </cell>
          <cell r="J63" t="str">
            <v>Average</v>
          </cell>
          <cell r="K63">
            <v>38906.708333333336</v>
          </cell>
          <cell r="L63">
            <v>144.9588877360026</v>
          </cell>
          <cell r="M63">
            <v>100</v>
          </cell>
        </row>
        <row r="64">
          <cell r="G64" t="str">
            <v>=PHDGetData("192.168.32.16", C64, 'DCS Input Data'!$E$1, 'DCS Input Data'!$E$2, "", "Average", "OVERALL REDUCTION", 0, "Before", UNI_RET_TAG+UNI_RET_DESC+UNI_RET_UNIT+UNI_RET_TIME+UNI_RET_VALUE+UNI_RET_CONF, UNI_NOTHING)</v>
          </cell>
          <cell r="H64" t="str">
            <v>DEGF</v>
          </cell>
          <cell r="I64" t="str">
            <v>PULV 3E COAL-AIR TEMP</v>
          </cell>
          <cell r="J64" t="str">
            <v>Average</v>
          </cell>
          <cell r="K64">
            <v>38906.708333333336</v>
          </cell>
          <cell r="L64">
            <v>144.93505401611327</v>
          </cell>
          <cell r="M64">
            <v>100</v>
          </cell>
        </row>
        <row r="65">
          <cell r="G65" t="str">
            <v>=PHDGetData("192.168.32.16", C65, 'DCS Input Data'!$E$1, 'DCS Input Data'!$E$2, "", "Average", "OVERALL REDUCTION", 0, "Before", UNI_RET_TAG+UNI_RET_DESC+UNI_RET_UNIT+UNI_RET_TIME+UNI_RET_VALUE+UNI_RET_CONF, UNI_NOTHING)</v>
          </cell>
          <cell r="H65" t="str">
            <v>DEGF</v>
          </cell>
          <cell r="I65" t="str">
            <v>PULV 3F COAL-AIR TEMP</v>
          </cell>
          <cell r="J65" t="str">
            <v>Average</v>
          </cell>
          <cell r="K65">
            <v>38906.708333333336</v>
          </cell>
          <cell r="L65">
            <v>145.03139979044596</v>
          </cell>
          <cell r="M65">
            <v>100</v>
          </cell>
        </row>
        <row r="66">
          <cell r="G66" t="str">
            <v>=PHDGetData("192.168.32.16", C66, 'DCS Input Data'!$E$1, 'DCS Input Data'!$E$2, "", "Average", "OVERALL REDUCTION", 0, "Before", UNI_RET_TAG+UNI_RET_DESC+UNI_RET_UNIT+UNI_RET_TIME+UNI_RET_VALUE+UNI_RET_CONF, UNI_NOTHING)</v>
          </cell>
          <cell r="H66" t="str">
            <v>INWG</v>
          </cell>
          <cell r="I66" t="str">
            <v>PA 3A DIFFERENTIAL PRESS</v>
          </cell>
          <cell r="J66" t="str">
            <v>Average</v>
          </cell>
          <cell r="K66">
            <v>38906.708333333336</v>
          </cell>
          <cell r="L66">
            <v>3.3180253065956964</v>
          </cell>
          <cell r="M66">
            <v>100</v>
          </cell>
        </row>
        <row r="67">
          <cell r="G67" t="str">
            <v>=PHDGetData("192.168.32.16", C67, 'DCS Input Data'!$E$1, 'DCS Input Data'!$E$2, "", "Average", "OVERALL REDUCTION", 0, "Before", UNI_RET_TAG+UNI_RET_DESC+UNI_RET_UNIT+UNI_RET_TIME+UNI_RET_VALUE+UNI_RET_CONF, UNI_NOTHING)</v>
          </cell>
          <cell r="H67" t="str">
            <v>INWG</v>
          </cell>
          <cell r="I67" t="str">
            <v>PA 3B DIFFERENTIAL PRESS</v>
          </cell>
          <cell r="J67" t="str">
            <v>Average</v>
          </cell>
          <cell r="K67">
            <v>38906.708333333336</v>
          </cell>
          <cell r="L67">
            <v>3.8710552112923726</v>
          </cell>
          <cell r="M67">
            <v>100</v>
          </cell>
        </row>
        <row r="68">
          <cell r="G68" t="str">
            <v>=PHDGetData("192.168.32.16", C68, 'DCS Input Data'!$E$1, 'DCS Input Data'!$E$2, "", "Average", "OVERALL REDUCTION", 0, "Before", UNI_RET_TAG+UNI_RET_DESC+UNI_RET_UNIT+UNI_RET_TIME+UNI_RET_VALUE+UNI_RET_CONF, UNI_NOTHING)</v>
          </cell>
          <cell r="H68" t="str">
            <v>INWG</v>
          </cell>
          <cell r="I68" t="str">
            <v>PA 3C DIFFERENTIAL PRESS</v>
          </cell>
          <cell r="J68" t="str">
            <v>Average</v>
          </cell>
          <cell r="K68">
            <v>38906.708333333336</v>
          </cell>
          <cell r="L68">
            <v>3.4785076389047833</v>
          </cell>
          <cell r="M68">
            <v>100</v>
          </cell>
        </row>
        <row r="69">
          <cell r="G69" t="str">
            <v>=PHDGetData("192.168.32.16", C69, 'DCS Input Data'!$E$1, 'DCS Input Data'!$E$2, "", "Average", "OVERALL REDUCTION", 0, "Before", UNI_RET_TAG+UNI_RET_DESC+UNI_RET_UNIT+UNI_RET_TIME+UNI_RET_VALUE+UNI_RET_CONF, UNI_NOTHING)</v>
          </cell>
          <cell r="H69" t="str">
            <v>INWG</v>
          </cell>
          <cell r="I69" t="str">
            <v>PA 3D DIFFERENTIAL PRESS</v>
          </cell>
          <cell r="J69" t="str">
            <v>Average</v>
          </cell>
          <cell r="K69">
            <v>38906.708333333336</v>
          </cell>
          <cell r="L69">
            <v>3.3232305966483224</v>
          </cell>
          <cell r="M69">
            <v>100</v>
          </cell>
        </row>
        <row r="70">
          <cell r="G70" t="str">
            <v>=PHDGetData("192.168.32.16", C70, 'DCS Input Data'!$E$1, 'DCS Input Data'!$E$2, "", "Average", "OVERALL REDUCTION", 0, "Before", UNI_RET_TAG+UNI_RET_DESC+UNI_RET_UNIT+UNI_RET_TIME+UNI_RET_VALUE+UNI_RET_CONF, UNI_NOTHING)</v>
          </cell>
          <cell r="H70" t="str">
            <v>INWG</v>
          </cell>
          <cell r="I70" t="str">
            <v>PA 3E DIFFERENTIAL PRESS</v>
          </cell>
          <cell r="J70" t="str">
            <v>Average</v>
          </cell>
          <cell r="K70">
            <v>38906.708333333336</v>
          </cell>
          <cell r="L70">
            <v>3.43219743417369</v>
          </cell>
          <cell r="M70">
            <v>100</v>
          </cell>
        </row>
        <row r="71">
          <cell r="G71" t="str">
            <v>=PHDGetData("192.168.32.16", C71, 'DCS Input Data'!$E$1, 'DCS Input Data'!$E$2, "", "Average", "OVERALL REDUCTION", 0, "Before", UNI_RET_TAG+UNI_RET_DESC+UNI_RET_UNIT+UNI_RET_TIME+UNI_RET_VALUE+UNI_RET_CONF, UNI_NOTHING)</v>
          </cell>
          <cell r="H71" t="str">
            <v>INWG</v>
          </cell>
          <cell r="I71" t="str">
            <v>PA 3F DIFFERENTIAL PRESS</v>
          </cell>
          <cell r="J71" t="str">
            <v>Average</v>
          </cell>
          <cell r="K71">
            <v>38906.708333333336</v>
          </cell>
          <cell r="L71">
            <v>2.9299862276845507</v>
          </cell>
          <cell r="M71">
            <v>100</v>
          </cell>
        </row>
        <row r="72">
          <cell r="G72" t="str">
            <v>=PHDGetData("192.168.32.16", C72, 'DCS Input Data'!$E$1, 'DCS Input Data'!$E$2, "", "Average", "OVERALL REDUCTION", 0, "Before", UNI_RET_TAG+UNI_RET_DESC+UNI_RET_UNIT+UNI_RET_TIME+UNI_RET_VALUE+UNI_RET_CONF, UNI_NOTHING)</v>
          </cell>
          <cell r="H72" t="str">
            <v>INWG</v>
          </cell>
          <cell r="I72" t="str">
            <v>PULV3A DIFFERENTIAL PRES</v>
          </cell>
          <cell r="J72" t="str">
            <v>Average</v>
          </cell>
          <cell r="K72">
            <v>38906.708333333336</v>
          </cell>
          <cell r="L72">
            <v>16.41679533322652</v>
          </cell>
          <cell r="M72">
            <v>100</v>
          </cell>
        </row>
        <row r="73">
          <cell r="G73" t="str">
            <v>=PHDGetData("192.168.32.16", C73, 'DCS Input Data'!$E$1, 'DCS Input Data'!$E$2, "", "Average", "OVERALL REDUCTION", 0, "Before", UNI_RET_TAG+UNI_RET_DESC+UNI_RET_UNIT+UNI_RET_TIME+UNI_RET_VALUE+UNI_RET_CONF, UNI_NOTHING)</v>
          </cell>
          <cell r="H73" t="str">
            <v>INWG</v>
          </cell>
          <cell r="I73" t="str">
            <v>PULV3B DIFFERENTIAL PRES</v>
          </cell>
          <cell r="J73" t="str">
            <v>Average</v>
          </cell>
          <cell r="K73">
            <v>38906.708333333336</v>
          </cell>
          <cell r="L73">
            <v>14.571684659851922</v>
          </cell>
          <cell r="M73">
            <v>100</v>
          </cell>
        </row>
        <row r="74">
          <cell r="G74" t="str">
            <v>=PHDGetData("192.168.32.16", C74, 'DCS Input Data'!$E$1, 'DCS Input Data'!$E$2, "", "Average", "OVERALL REDUCTION", 0, "Before", UNI_RET_TAG+UNI_RET_DESC+UNI_RET_UNIT+UNI_RET_TIME+UNI_RET_VALUE+UNI_RET_CONF, UNI_NOTHING)</v>
          </cell>
          <cell r="H74" t="str">
            <v>INWG</v>
          </cell>
          <cell r="I74" t="str">
            <v>PULV3C DIFFERENTIAL PRES</v>
          </cell>
          <cell r="J74" t="str">
            <v>Average</v>
          </cell>
          <cell r="K74">
            <v>38906.708333333336</v>
          </cell>
          <cell r="L74">
            <v>16.59501237710317</v>
          </cell>
          <cell r="M74">
            <v>100</v>
          </cell>
        </row>
        <row r="75">
          <cell r="G75" t="str">
            <v>=PHDGetData("192.168.32.16", C75, 'DCS Input Data'!$E$1, 'DCS Input Data'!$E$2, "", "Average", "OVERALL REDUCTION", 0, "Before", UNI_RET_TAG+UNI_RET_DESC+UNI_RET_UNIT+UNI_RET_TIME+UNI_RET_VALUE+UNI_RET_CONF, UNI_NOTHING)</v>
          </cell>
          <cell r="H75" t="str">
            <v>INWG</v>
          </cell>
          <cell r="I75" t="str">
            <v>PULV3D DIFFERENTIAL PRES</v>
          </cell>
          <cell r="J75" t="str">
            <v>Average</v>
          </cell>
          <cell r="K75">
            <v>38906.708333333336</v>
          </cell>
          <cell r="L75">
            <v>18.168851028548346</v>
          </cell>
          <cell r="M75">
            <v>100</v>
          </cell>
        </row>
        <row r="76">
          <cell r="G76" t="str">
            <v>=PHDGetData("192.168.32.16", C76, 'DCS Input Data'!$E$1, 'DCS Input Data'!$E$2, "", "Average", "OVERALL REDUCTION", 0, "Before", UNI_RET_TAG+UNI_RET_DESC+UNI_RET_UNIT+UNI_RET_TIME+UNI_RET_VALUE+UNI_RET_CONF, UNI_NOTHING)</v>
          </cell>
          <cell r="H76" t="str">
            <v>INWG</v>
          </cell>
          <cell r="I76" t="str">
            <v>PULV3E DIFFERENTIAL PRES</v>
          </cell>
          <cell r="J76" t="str">
            <v>Average</v>
          </cell>
          <cell r="K76">
            <v>38906.708333333336</v>
          </cell>
          <cell r="L76">
            <v>16.136294860310024</v>
          </cell>
          <cell r="M76">
            <v>100</v>
          </cell>
        </row>
        <row r="77">
          <cell r="G77" t="str">
            <v>=PHDGetData("192.168.32.16", C77, 'DCS Input Data'!$E$1, 'DCS Input Data'!$E$2, "", "Average", "OVERALL REDUCTION", 0, "Before", UNI_RET_TAG+UNI_RET_DESC+UNI_RET_UNIT+UNI_RET_TIME+UNI_RET_VALUE+UNI_RET_CONF, UNI_NOTHING)</v>
          </cell>
          <cell r="H77" t="str">
            <v>INWG</v>
          </cell>
          <cell r="I77" t="str">
            <v>PULV3F DIFFERENTIAL PRES</v>
          </cell>
          <cell r="J77" t="str">
            <v>Average</v>
          </cell>
          <cell r="K77">
            <v>38906.708333333336</v>
          </cell>
          <cell r="L77">
            <v>15.985525180763668</v>
          </cell>
          <cell r="M77">
            <v>100</v>
          </cell>
        </row>
        <row r="78">
          <cell r="G78" t="str">
            <v>=PHDGetData("192.168.32.16", C78, 'DCS Input Data'!$E$1, 'DCS Input Data'!$E$2, "", "Average", "OVERALL REDUCTION", 0, "Before", UNI_RET_TAG+UNI_RET_DESC+UNI_RET_UNIT+UNI_RET_TIME+UNI_RET_VALUE+UNI_RET_CONF, UNI_NOTHING)</v>
          </cell>
          <cell r="H78" t="str">
            <v>INWG</v>
          </cell>
          <cell r="I78" t="str">
            <v>PULV 3A DISCHARGE PRESS</v>
          </cell>
          <cell r="J78" t="str">
            <v>Average</v>
          </cell>
          <cell r="K78">
            <v>38906.708333333336</v>
          </cell>
          <cell r="L78">
            <v>19.128575715488857</v>
          </cell>
          <cell r="M78">
            <v>100</v>
          </cell>
        </row>
        <row r="79">
          <cell r="G79" t="str">
            <v>=PHDGetData("192.168.32.16", C79, 'DCS Input Data'!$E$1, 'DCS Input Data'!$E$2, "", "Average", "OVERALL REDUCTION", 0, "Before", UNI_RET_TAG+UNI_RET_DESC+UNI_RET_UNIT+UNI_RET_TIME+UNI_RET_VALUE+UNI_RET_CONF, UNI_NOTHING)</v>
          </cell>
          <cell r="H79" t="str">
            <v>INWG</v>
          </cell>
          <cell r="I79" t="str">
            <v>PULV 3B DISCHARGE PRESS</v>
          </cell>
          <cell r="J79" t="str">
            <v>Average</v>
          </cell>
          <cell r="K79">
            <v>38906.708333333336</v>
          </cell>
          <cell r="L79">
            <v>15.970614976618025</v>
          </cell>
          <cell r="M79">
            <v>100</v>
          </cell>
        </row>
        <row r="80">
          <cell r="G80" t="str">
            <v>=PHDGetData("192.168.32.16", C80, 'DCS Input Data'!$E$1, 'DCS Input Data'!$E$2, "", "Average", "OVERALL REDUCTION", 0, "Before", UNI_RET_TAG+UNI_RET_DESC+UNI_RET_UNIT+UNI_RET_TIME+UNI_RET_VALUE+UNI_RET_CONF, UNI_NOTHING)</v>
          </cell>
          <cell r="H80" t="str">
            <v>INWG</v>
          </cell>
          <cell r="I80" t="str">
            <v>PULV 3C DISCHARGE PRESS</v>
          </cell>
          <cell r="J80" t="str">
            <v>Average</v>
          </cell>
          <cell r="K80">
            <v>38906.708333333336</v>
          </cell>
          <cell r="L80">
            <v>12.355793483257294</v>
          </cell>
          <cell r="M80">
            <v>100</v>
          </cell>
        </row>
        <row r="81">
          <cell r="G81" t="str">
            <v>=PHDGetData("192.168.32.16", C81, 'DCS Input Data'!$E$1, 'DCS Input Data'!$E$2, "", "Average", "OVERALL REDUCTION", 0, "Before", UNI_RET_TAG+UNI_RET_DESC+UNI_RET_UNIT+UNI_RET_TIME+UNI_RET_VALUE+UNI_RET_CONF, UNI_NOTHING)</v>
          </cell>
          <cell r="H81" t="str">
            <v>INWG</v>
          </cell>
          <cell r="I81" t="str">
            <v>PULV 3D DISCHARGE PRESS</v>
          </cell>
          <cell r="J81" t="str">
            <v>Average</v>
          </cell>
          <cell r="K81">
            <v>38906.708333333336</v>
          </cell>
          <cell r="L81">
            <v>12.397278325557709</v>
          </cell>
          <cell r="M81">
            <v>100</v>
          </cell>
        </row>
        <row r="82">
          <cell r="G82" t="str">
            <v>=PHDGetData("192.168.32.16", C82, 'DCS Input Data'!$E$1, 'DCS Input Data'!$E$2, "", "Average", "OVERALL REDUCTION", 0, "Before", UNI_RET_TAG+UNI_RET_DESC+UNI_RET_UNIT+UNI_RET_TIME+UNI_RET_VALUE+UNI_RET_CONF, UNI_NOTHING)</v>
          </cell>
          <cell r="H82" t="str">
            <v>INWG</v>
          </cell>
          <cell r="I82" t="str">
            <v>PULV 3E DISCHARGE PRESS</v>
          </cell>
          <cell r="J82" t="str">
            <v>Average</v>
          </cell>
          <cell r="K82">
            <v>38906.708333333336</v>
          </cell>
          <cell r="L82">
            <v>15.110181508594088</v>
          </cell>
          <cell r="M82">
            <v>100</v>
          </cell>
        </row>
        <row r="83">
          <cell r="G83" t="str">
            <v>=PHDGetData("192.168.32.16", C83, 'DCS Input Data'!$E$1, 'DCS Input Data'!$E$2, "", "Average", "OVERALL REDUCTION", 0, "Before", UNI_RET_TAG+UNI_RET_DESC+UNI_RET_UNIT+UNI_RET_TIME+UNI_RET_VALUE+UNI_RET_CONF, UNI_NOTHING)</v>
          </cell>
          <cell r="H83" t="str">
            <v>INWG</v>
          </cell>
          <cell r="I83" t="str">
            <v>PULV 3F DISCHARGE PRESS</v>
          </cell>
          <cell r="J83" t="str">
            <v>Average</v>
          </cell>
          <cell r="K83">
            <v>38906.708333333336</v>
          </cell>
          <cell r="L83">
            <v>16.062703793048858</v>
          </cell>
          <cell r="M83">
            <v>100</v>
          </cell>
        </row>
        <row r="84">
          <cell r="G84" t="str">
            <v>=PHDGetData("192.168.32.16", C84, 'DCS Input Data'!$E$1, 'DCS Input Data'!$E$2, "", "Average", "OVERALL REDUCTION", 0, "Before", UNI_RET_TAG+UNI_RET_DESC+UNI_RET_UNIT+UNI_RET_TIME+UNI_RET_VALUE+UNI_RET_CONF, UNI_NOTHING)</v>
          </cell>
          <cell r="H84" t="str">
            <v>DEGF</v>
          </cell>
          <cell r="I84" t="str">
            <v>PULV 3A INLET AIR TEMP</v>
          </cell>
          <cell r="J84" t="str">
            <v>Average</v>
          </cell>
          <cell r="K84">
            <v>38906.708333333336</v>
          </cell>
          <cell r="L84">
            <v>370.68718450758195</v>
          </cell>
          <cell r="M84">
            <v>100</v>
          </cell>
        </row>
        <row r="85">
          <cell r="G85" t="str">
            <v>=PHDGetData("192.168.32.16", C85, 'DCS Input Data'!$E$1, 'DCS Input Data'!$E$2, "", "Average", "OVERALL REDUCTION", 0, "Before", UNI_RET_TAG+UNI_RET_DESC+UNI_RET_UNIT+UNI_RET_TIME+UNI_RET_VALUE+UNI_RET_CONF, UNI_NOTHING)</v>
          </cell>
          <cell r="H85" t="str">
            <v>DEGF</v>
          </cell>
          <cell r="I85" t="str">
            <v>PULV 3B INLET AIR TEMP</v>
          </cell>
          <cell r="J85" t="str">
            <v>Average</v>
          </cell>
          <cell r="K85">
            <v>38906.708333333336</v>
          </cell>
          <cell r="L85">
            <v>384.75917995876733</v>
          </cell>
          <cell r="M85">
            <v>100</v>
          </cell>
        </row>
        <row r="86">
          <cell r="G86" t="str">
            <v>=PHDGetData("192.168.32.16", C86, 'DCS Input Data'!$E$1, 'DCS Input Data'!$E$2, "", "Average", "OVERALL REDUCTION", 0, "Before", UNI_RET_TAG+UNI_RET_DESC+UNI_RET_UNIT+UNI_RET_TIME+UNI_RET_VALUE+UNI_RET_CONF, UNI_NOTHING)</v>
          </cell>
          <cell r="H86" t="str">
            <v>DEGF</v>
          </cell>
          <cell r="I86" t="str">
            <v>PULV 3C INLET AIR TEMP</v>
          </cell>
          <cell r="J86" t="str">
            <v>Average</v>
          </cell>
          <cell r="K86">
            <v>38906.708333333336</v>
          </cell>
          <cell r="L86">
            <v>362.7864525095622</v>
          </cell>
          <cell r="M86">
            <v>100</v>
          </cell>
        </row>
        <row r="87">
          <cell r="G87" t="str">
            <v>=PHDGetData("192.168.32.16", C87, 'DCS Input Data'!$E$1, 'DCS Input Data'!$E$2, "", "Average", "OVERALL REDUCTION", 0, "Before", UNI_RET_TAG+UNI_RET_DESC+UNI_RET_UNIT+UNI_RET_TIME+UNI_RET_VALUE+UNI_RET_CONF, UNI_NOTHING)</v>
          </cell>
          <cell r="H87" t="str">
            <v>DEGF</v>
          </cell>
          <cell r="I87" t="str">
            <v>PULV 3D INLET AIR TEMP</v>
          </cell>
          <cell r="J87" t="str">
            <v>Average</v>
          </cell>
          <cell r="K87">
            <v>38906.708333333336</v>
          </cell>
          <cell r="L87">
            <v>347.6729781256782</v>
          </cell>
          <cell r="M87">
            <v>100</v>
          </cell>
        </row>
        <row r="88">
          <cell r="G88" t="str">
            <v>=PHDGetData("192.168.32.16", C88, 'DCS Input Data'!$E$1, 'DCS Input Data'!$E$2, "", "Average", "OVERALL REDUCTION", 0, "Before", UNI_RET_TAG+UNI_RET_DESC+UNI_RET_UNIT+UNI_RET_TIME+UNI_RET_VALUE+UNI_RET_CONF, UNI_NOTHING)</v>
          </cell>
          <cell r="H88" t="str">
            <v>DEGF</v>
          </cell>
          <cell r="I88" t="str">
            <v>PULV 3E INLET AIR TEMP</v>
          </cell>
          <cell r="J88" t="str">
            <v>Average</v>
          </cell>
          <cell r="K88">
            <v>38906.708333333336</v>
          </cell>
          <cell r="L88">
            <v>379.98283512539336</v>
          </cell>
          <cell r="M88">
            <v>100</v>
          </cell>
        </row>
        <row r="89">
          <cell r="G89" t="str">
            <v>=PHDGetData("192.168.32.16", C89, 'DCS Input Data'!$E$1, 'DCS Input Data'!$E$2, "", "Average", "OVERALL REDUCTION", 0, "Before", UNI_RET_TAG+UNI_RET_DESC+UNI_RET_UNIT+UNI_RET_TIME+UNI_RET_VALUE+UNI_RET_CONF, UNI_NOTHING)</v>
          </cell>
          <cell r="H89" t="str">
            <v>DEGF</v>
          </cell>
          <cell r="I89" t="str">
            <v>PULV 3F INLET AIR TEMP</v>
          </cell>
          <cell r="J89" t="str">
            <v>Average</v>
          </cell>
          <cell r="K89">
            <v>38906.708333333336</v>
          </cell>
          <cell r="L89">
            <v>344.5355979410807</v>
          </cell>
          <cell r="M89">
            <v>100</v>
          </cell>
        </row>
        <row r="91">
          <cell r="G91" t="str">
            <v>=PHDGetData("192.168.32.16", C91, 'DCS Input Data'!$E$1, 'DCS Input Data'!$E$2, "", "Average", "OVERALL REDUCTION", 0, "Before", UNI_RET_TAG+UNI_RET_DESC+UNI_RET_UNIT+UNI_RET_TIME+UNI_RET_VALUE+UNI_RET_CONF, UNI_NOTHING)</v>
          </cell>
          <cell r="I91" t="str">
            <v>EAST O2 PROBES AVERAGE</v>
          </cell>
          <cell r="J91" t="str">
            <v>Average</v>
          </cell>
          <cell r="K91">
            <v>38906.708333333336</v>
          </cell>
          <cell r="L91">
            <v>3.8464500029881794</v>
          </cell>
          <cell r="M91">
            <v>100</v>
          </cell>
        </row>
        <row r="92">
          <cell r="G92" t="str">
            <v>=PHDGetData("192.168.32.16", C92, 'DCS Input Data'!$E$1, 'DCS Input Data'!$E$2, "", "Average", "OVERALL REDUCTION", 0, "Before", UNI_RET_TAG+UNI_RET_DESC+UNI_RET_UNIT+UNI_RET_TIME+UNI_RET_VALUE+UNI_RET_CONF, UNI_NOTHING)</v>
          </cell>
          <cell r="I92" t="str">
            <v>WEST O2 PROBES AVERAGE</v>
          </cell>
          <cell r="J92" t="str">
            <v>Average</v>
          </cell>
          <cell r="K92">
            <v>38906.708333333336</v>
          </cell>
          <cell r="L92">
            <v>3.0162073612213134</v>
          </cell>
          <cell r="M92">
            <v>100</v>
          </cell>
        </row>
        <row r="93">
          <cell r="G93" t="str">
            <v>=PHDGetData("192.168.32.16", C93, 'DCS Input Data'!$E$1, 'DCS Input Data'!$E$2, "", "Average", "OVERALL REDUCTION", 0, "Before", UNI_RET_TAG+UNI_RET_DESC+UNI_RET_UNIT+UNI_RET_TIME+UNI_RET_VALUE+UNI_RET_CONF, UNI_NOTHING)</v>
          </cell>
          <cell r="H93" t="str">
            <v>%</v>
          </cell>
          <cell r="I93" t="str">
            <v>T/G CTL VALVE POSITION</v>
          </cell>
          <cell r="J93" t="str">
            <v>Average</v>
          </cell>
          <cell r="K93">
            <v>38906.708333333336</v>
          </cell>
          <cell r="L93">
            <v>27.008220672607422</v>
          </cell>
          <cell r="M93">
            <v>100</v>
          </cell>
        </row>
        <row r="94">
          <cell r="G94" t="str">
            <v>=PHDGetData("192.168.32.16", C94, 'DCS Input Data'!$E$1, 'DCS Input Data'!$E$2, "", "Average", "OVERALL REDUCTION", 0, "Before", UNI_RET_TAG+UNI_RET_DESC+UNI_RET_UNIT+UNI_RET_TIME+UNI_RET_VALUE+UNI_RET_CONF, UNI_NOTHING)</v>
          </cell>
          <cell r="H94" t="str">
            <v>DEGF</v>
          </cell>
          <cell r="I94" t="str">
            <v>T/G CROSSOVER STEAM TEMP</v>
          </cell>
          <cell r="J94" t="str">
            <v>Average</v>
          </cell>
          <cell r="K94">
            <v>38906.708333333336</v>
          </cell>
          <cell r="L94">
            <v>750.5566853841145</v>
          </cell>
          <cell r="M94">
            <v>100</v>
          </cell>
        </row>
        <row r="95">
          <cell r="G95" t="str">
            <v>=PHDGetData("192.168.32.16", C95, 'DCS Input Data'!$E$1, 'DCS Input Data'!$E$2, "", "Average", "OVERALL REDUCTION", 0, "Before", UNI_RET_TAG+UNI_RET_DESC+UNI_RET_UNIT+UNI_RET_TIME+UNI_RET_VALUE+UNI_RET_CONF, UNI_NOTHING)</v>
          </cell>
          <cell r="H95" t="str">
            <v>PSIG</v>
          </cell>
          <cell r="I95" t="str">
            <v>TG CROSSOVER STEAM PRESS</v>
          </cell>
          <cell r="J95" t="str">
            <v>Average</v>
          </cell>
          <cell r="K95">
            <v>38906.708333333336</v>
          </cell>
          <cell r="L95">
            <v>176.78438262939454</v>
          </cell>
          <cell r="M95">
            <v>100</v>
          </cell>
        </row>
        <row r="98">
          <cell r="G98" t="str">
            <v>=PHDGetData("192.168.32.16", C98, 'DCS Input Data'!$E$1, 'DCS Input Data'!$E$2, "", "Average", "OVERALL REDUCTION", 0, "Before", UNI_RET_TAG+UNI_RET_DESC+UNI_RET_UNIT+UNI_RET_TIME+UNI_RET_VALUE+UNI_RET_CONF, UNI_NOTHING)</v>
          </cell>
          <cell r="H98" t="str">
            <v>PSIG</v>
          </cell>
          <cell r="I98" t="str">
            <v>AIRHTR COIL STM HDR PRES</v>
          </cell>
          <cell r="J98" t="str">
            <v>Average</v>
          </cell>
          <cell r="K98">
            <v>38906.708333333336</v>
          </cell>
          <cell r="L98">
            <v>171.2864682515462</v>
          </cell>
          <cell r="M98">
            <v>100</v>
          </cell>
        </row>
        <row r="99">
          <cell r="G99" t="str">
            <v>=PHDGetData("192.168.32.16", C99, 'DCS Input Data'!$E$1, 'DCS Input Data'!$E$2, "", "Average", "OVERALL REDUCTION", 0, "Before", UNI_RET_TAG+UNI_RET_DESC+UNI_RET_UNIT+UNI_RET_TIME+UNI_RET_VALUE+UNI_RET_CONF, UNI_NOTHING)</v>
          </cell>
          <cell r="H99" t="str">
            <v>DEGF</v>
          </cell>
          <cell r="I99" t="str">
            <v>EAST SSH OUTLET STM TEMP</v>
          </cell>
          <cell r="J99" t="str">
            <v>Average</v>
          </cell>
          <cell r="K99">
            <v>38906.708333333336</v>
          </cell>
          <cell r="L99">
            <v>999.947432454427</v>
          </cell>
          <cell r="M99">
            <v>100</v>
          </cell>
        </row>
        <row r="100">
          <cell r="G100" t="str">
            <v>=PHDGetData("192.168.32.16", C100, 'DCS Input Data'!$E$1, 'DCS Input Data'!$E$2, "", "Average", "OVERALL REDUCTION", 0, "Before", UNI_RET_TAG+UNI_RET_DESC+UNI_RET_UNIT+UNI_RET_TIME+UNI_RET_VALUE+UNI_RET_CONF, UNI_NOTHING)</v>
          </cell>
          <cell r="H100" t="str">
            <v>DEGF</v>
          </cell>
          <cell r="I100" t="str">
            <v>WEST SSH OUTLET STM TEMP</v>
          </cell>
          <cell r="J100" t="str">
            <v>Average</v>
          </cell>
          <cell r="K100">
            <v>38906.708333333336</v>
          </cell>
          <cell r="L100">
            <v>1014.6622914632161</v>
          </cell>
          <cell r="M100">
            <v>100</v>
          </cell>
        </row>
        <row r="101">
          <cell r="G101" t="str">
            <v>=PHDGetData("192.168.32.16", C101, 'DCS Input Data'!$E$1, 'DCS Input Data'!$E$2, "", "Average", "OVERALL REDUCTION", 0, "Before", UNI_RET_TAG+UNI_RET_DESC+UNI_RET_UNIT+UNI_RET_TIME+UNI_RET_VALUE+UNI_RET_CONF, UNI_NOTHING)</v>
          </cell>
          <cell r="H101" t="str">
            <v>DEGF</v>
          </cell>
          <cell r="I101" t="str">
            <v>CIRC WTR INLET EAST TEMP</v>
          </cell>
          <cell r="J101" t="str">
            <v>Average</v>
          </cell>
          <cell r="K101">
            <v>38906.708333333336</v>
          </cell>
          <cell r="L101">
            <v>74.92154693603516</v>
          </cell>
          <cell r="M101">
            <v>100</v>
          </cell>
        </row>
        <row r="102">
          <cell r="G102" t="str">
            <v>=PHDGetData("192.168.32.16", C102, 'DCS Input Data'!$E$1, 'DCS Input Data'!$E$2, "", "Average", "OVERALL REDUCTION", 0, "Before", UNI_RET_TAG+UNI_RET_DESC+UNI_RET_UNIT+UNI_RET_TIME+UNI_RET_VALUE+UNI_RET_CONF, UNI_NOTHING)</v>
          </cell>
          <cell r="H102" t="str">
            <v>DEGF</v>
          </cell>
          <cell r="I102" t="str">
            <v>CIRC WTR INLET WEST TEMP</v>
          </cell>
          <cell r="J102" t="str">
            <v>Average</v>
          </cell>
          <cell r="K102">
            <v>38906.708333333336</v>
          </cell>
          <cell r="L102">
            <v>73.5931167602539</v>
          </cell>
          <cell r="M102">
            <v>100</v>
          </cell>
        </row>
        <row r="103">
          <cell r="G103" t="str">
            <v>=PHDGetData("192.168.32.16", C103, 'DCS Input Data'!$E$1, 'DCS Input Data'!$E$2, "", "Average", "OVERALL REDUCTION", 0, "Before", UNI_RET_TAG+UNI_RET_DESC+UNI_RET_UNIT+UNI_RET_TIME+UNI_RET_VALUE+UNI_RET_CONF, UNI_NOTHING)</v>
          </cell>
          <cell r="H103" t="str">
            <v>DEGF</v>
          </cell>
          <cell r="I103" t="str">
            <v>CIRC WTR OTLET EAST TEMP</v>
          </cell>
          <cell r="J103" t="str">
            <v>Average</v>
          </cell>
          <cell r="K103">
            <v>38906.708333333336</v>
          </cell>
          <cell r="L103">
            <v>100.86188507080078</v>
          </cell>
          <cell r="M103">
            <v>100</v>
          </cell>
        </row>
        <row r="104">
          <cell r="G104" t="str">
            <v>=PHDGetData("192.168.32.16", C104, 'DCS Input Data'!$E$1, 'DCS Input Data'!$E$2, "", "Average", "OVERALL REDUCTION", 0, "Before", UNI_RET_TAG+UNI_RET_DESC+UNI_RET_UNIT+UNI_RET_TIME+UNI_RET_VALUE+UNI_RET_CONF, UNI_NOTHING)</v>
          </cell>
          <cell r="H104" t="str">
            <v>DEGF</v>
          </cell>
          <cell r="I104" t="str">
            <v>CIRC WTR OTLET WEST TEMP</v>
          </cell>
          <cell r="J104" t="str">
            <v>Average</v>
          </cell>
          <cell r="K104">
            <v>38906.708333333336</v>
          </cell>
          <cell r="L104">
            <v>119.06674677530924</v>
          </cell>
          <cell r="M104">
            <v>100</v>
          </cell>
        </row>
        <row r="105">
          <cell r="G105" t="str">
            <v>=PHDGetData("192.168.32.16", C105, 'DCS Input Data'!$E$1, 'DCS Input Data'!$E$2, "", "Average", "OVERALL REDUCTION", 0, "Before", UNI_RET_TAG+UNI_RET_DESC+UNI_RET_UNIT+UNI_RET_TIME+UNI_RET_VALUE+UNI_RET_CONF, UNI_NOTHING)</v>
          </cell>
          <cell r="H105" t="str">
            <v>DEGF</v>
          </cell>
          <cell r="I105" t="str">
            <v>FWHTR 31 SHEL DRAIN TEMP</v>
          </cell>
          <cell r="J105" t="str">
            <v>Average</v>
          </cell>
          <cell r="K105">
            <v>38906.708333333336</v>
          </cell>
          <cell r="L105">
            <v>416.8787643432617</v>
          </cell>
          <cell r="M105">
            <v>100</v>
          </cell>
        </row>
        <row r="106">
          <cell r="G106" t="str">
            <v>=PHDGetData("192.168.32.16", C106, 'DCS Input Data'!$E$1, 'DCS Input Data'!$E$2, "", "Average", "OVERALL REDUCTION", 0, "Before", UNI_RET_TAG+UNI_RET_DESC+UNI_RET_UNIT+UNI_RET_TIME+UNI_RET_VALUE+UNI_RET_CONF, UNI_NOTHING)</v>
          </cell>
          <cell r="H106" t="str">
            <v>DEGF</v>
          </cell>
          <cell r="I106" t="str">
            <v>FWHTR 32 SHEL DRAIN TEMP</v>
          </cell>
          <cell r="J106" t="str">
            <v>Average</v>
          </cell>
          <cell r="K106">
            <v>38906.708333333336</v>
          </cell>
          <cell r="L106">
            <v>391.8107355753581</v>
          </cell>
          <cell r="M106">
            <v>100</v>
          </cell>
        </row>
        <row r="107">
          <cell r="G107" t="str">
            <v>=PHDGetData("192.168.32.16", C107, 'DCS Input Data'!$E$1, 'DCS Input Data'!$E$2, "", "Average", "OVERALL REDUCTION", 0, "Before", UNI_RET_TAG+UNI_RET_DESC+UNI_RET_UNIT+UNI_RET_TIME+UNI_RET_VALUE+UNI_RET_CONF, UNI_NOTHING)</v>
          </cell>
          <cell r="H107" t="str">
            <v>DEGF</v>
          </cell>
          <cell r="I107" t="str">
            <v>FWHTR 34 SHEL DRAIN TEMP</v>
          </cell>
          <cell r="J107" t="str">
            <v>Average</v>
          </cell>
          <cell r="K107">
            <v>38906.708333333336</v>
          </cell>
          <cell r="L107">
            <v>253.11979395548502</v>
          </cell>
          <cell r="M107">
            <v>100</v>
          </cell>
        </row>
        <row r="108">
          <cell r="G108" t="str">
            <v>=PHDGetData("192.168.32.16", C108, 'DCS Input Data'!$E$1, 'DCS Input Data'!$E$2, "", "Average", "OVERALL REDUCTION", 0, "Before", UNI_RET_TAG+UNI_RET_DESC+UNI_RET_UNIT+UNI_RET_TIME+UNI_RET_VALUE+UNI_RET_CONF, UNI_NOTHING)</v>
          </cell>
          <cell r="H108" t="str">
            <v>DEGF</v>
          </cell>
          <cell r="I108" t="str">
            <v>FWHTR 35 SHEL DRAIN TEMP</v>
          </cell>
          <cell r="J108" t="str">
            <v>Average</v>
          </cell>
          <cell r="K108">
            <v>38906.708333333336</v>
          </cell>
          <cell r="L108">
            <v>197.5989959716797</v>
          </cell>
          <cell r="M108">
            <v>100</v>
          </cell>
        </row>
        <row r="109">
          <cell r="G109" t="str">
            <v>=PHDGetData("192.168.32.16", C109, 'DCS Input Data'!$E$1, 'DCS Input Data'!$E$2, "", "Average", "OVERALL REDUCTION", 0, "Before", UNI_RET_TAG+UNI_RET_DESC+UNI_RET_UNIT+UNI_RET_TIME+UNI_RET_VALUE+UNI_RET_CONF, UNI_NOTHING)</v>
          </cell>
          <cell r="H109" t="str">
            <v>DEGF</v>
          </cell>
          <cell r="I109" t="str">
            <v>FWHTR 36 SHEL DRAIN TEMP</v>
          </cell>
          <cell r="J109" t="str">
            <v>Average</v>
          </cell>
          <cell r="K109">
            <v>38906.708333333336</v>
          </cell>
          <cell r="L109">
            <v>141.56617075602213</v>
          </cell>
          <cell r="M109">
            <v>100</v>
          </cell>
        </row>
        <row r="110">
          <cell r="G110" t="str">
            <v>=PHDGetData("192.168.32.16", C110, 'DCS Input Data'!$E$1, 'DCS Input Data'!$E$2, "", "Average", "OVERALL REDUCTION", 0, "Before", UNI_RET_TAG+UNI_RET_DESC+UNI_RET_UNIT+UNI_RET_TIME+UNI_RET_VALUE+UNI_RET_CONF, UNI_NOTHING)</v>
          </cell>
          <cell r="H110" t="str">
            <v>PSIG</v>
          </cell>
          <cell r="I110" t="str">
            <v>FWHTR 31 SHELL PRESSURE</v>
          </cell>
          <cell r="J110" t="str">
            <v>Average</v>
          </cell>
          <cell r="K110">
            <v>38906.708333333336</v>
          </cell>
          <cell r="L110">
            <v>517.7452850341797</v>
          </cell>
          <cell r="M110">
            <v>100</v>
          </cell>
        </row>
        <row r="111">
          <cell r="G111" t="str">
            <v>=PHDGetData("192.168.32.16", C111, 'DCS Input Data'!$E$1, 'DCS Input Data'!$E$2, "", "Average", "OVERALL REDUCTION", 0, "Before", UNI_RET_TAG+UNI_RET_DESC+UNI_RET_UNIT+UNI_RET_TIME+UNI_RET_VALUE+UNI_RET_CONF, UNI_NOTHING)</v>
          </cell>
          <cell r="H111" t="str">
            <v>PSIG</v>
          </cell>
          <cell r="I111" t="str">
            <v>FWHTR 32 SHELL PRESSURE</v>
          </cell>
          <cell r="J111" t="str">
            <v>Average</v>
          </cell>
          <cell r="K111">
            <v>38906.708333333336</v>
          </cell>
          <cell r="L111">
            <v>204.5323944091797</v>
          </cell>
          <cell r="M111">
            <v>50</v>
          </cell>
        </row>
        <row r="112">
          <cell r="G112" t="str">
            <v>=PHDGetData("192.168.32.16", C112, 'DCS Input Data'!$E$1, 'DCS Input Data'!$E$2, "", "Average", "OVERALL REDUCTION", 0, "Before", UNI_RET_TAG+UNI_RET_DESC+UNI_RET_UNIT+UNI_RET_TIME+UNI_RET_VALUE+UNI_RET_CONF, UNI_NOTHING)</v>
          </cell>
          <cell r="H112" t="str">
            <v>PSIG</v>
          </cell>
          <cell r="I112" t="str">
            <v>FWHTR 34 SHELL PRESSURE</v>
          </cell>
          <cell r="J112" t="str">
            <v>Average</v>
          </cell>
          <cell r="K112">
            <v>38906.708333333336</v>
          </cell>
          <cell r="L112">
            <v>57.13063367207845</v>
          </cell>
          <cell r="M112">
            <v>100</v>
          </cell>
        </row>
        <row r="113">
          <cell r="G113" t="str">
            <v>=PHDGetData("192.168.32.16", C113, 'DCS Input Data'!$E$1, 'DCS Input Data'!$E$2, "", "Average", "OVERALL REDUCTION", 0, "Before", UNI_RET_TAG+UNI_RET_DESC+UNI_RET_UNIT+UNI_RET_TIME+UNI_RET_VALUE+UNI_RET_CONF, UNI_NOTHING)</v>
          </cell>
          <cell r="H113" t="str">
            <v>PSIG</v>
          </cell>
          <cell r="I113" t="str">
            <v>FWHTR 35 SHELL PRESSURE</v>
          </cell>
          <cell r="J113" t="str">
            <v>Average</v>
          </cell>
          <cell r="K113">
            <v>38906.708333333336</v>
          </cell>
          <cell r="L113">
            <v>14.20461490948995</v>
          </cell>
          <cell r="M113">
            <v>100</v>
          </cell>
        </row>
        <row r="114">
          <cell r="G114" t="str">
            <v>=PHDGetData("192.168.32.16", C114, 'DCS Input Data'!$E$1, 'DCS Input Data'!$E$2, "", "Average", "OVERALL REDUCTION", 0, "Before", UNI_RET_TAG+UNI_RET_DESC+UNI_RET_UNIT+UNI_RET_TIME+UNI_RET_VALUE+UNI_RET_CONF, UNI_NOTHING)</v>
          </cell>
          <cell r="H114" t="str">
            <v>PSIG</v>
          </cell>
          <cell r="I114" t="str">
            <v>FWHTR 36 SHELL PRESSURE</v>
          </cell>
          <cell r="J114" t="str">
            <v>Average</v>
          </cell>
          <cell r="K114">
            <v>38906.708333333336</v>
          </cell>
          <cell r="L114">
            <v>-5.639226118723552</v>
          </cell>
          <cell r="M114">
            <v>100</v>
          </cell>
        </row>
        <row r="115">
          <cell r="G115" t="str">
            <v>=PHDGetData("192.168.32.16", C115, 'DCS Input Data'!$E$1, 'DCS Input Data'!$E$2, "", "Average", "OVERALL REDUCTION", 0, "Before", UNI_RET_TAG+UNI_RET_DESC+UNI_RET_UNIT+UNI_RET_TIME+UNI_RET_VALUE+UNI_RET_CONF, UNI_NOTHING)</v>
          </cell>
          <cell r="H115" t="str">
            <v>PSIG</v>
          </cell>
          <cell r="I115" t="str">
            <v>DEAERATOR PRESSURE</v>
          </cell>
          <cell r="J115" t="str">
            <v>Average</v>
          </cell>
          <cell r="K115">
            <v>38906.708333333336</v>
          </cell>
          <cell r="L115">
            <v>176.31618169148763</v>
          </cell>
          <cell r="M115">
            <v>100</v>
          </cell>
        </row>
        <row r="116">
          <cell r="G116" t="str">
            <v>=PHDGetData("192.168.32.16", C116, 'DCS Input Data'!$E$1, 'DCS Input Data'!$E$2, "", "Average", "OVERALL REDUCTION", 0, "Before", UNI_RET_TAG+UNI_RET_DESC+UNI_RET_UNIT+UNI_RET_TIME+UNI_RET_VALUE+UNI_RET_CONF, UNI_NOTHING)</v>
          </cell>
          <cell r="H116" t="str">
            <v>DEGF</v>
          </cell>
          <cell r="I116" t="str">
            <v>PSH EAST OUTLET STM TEMP</v>
          </cell>
          <cell r="J116" t="str">
            <v>Average</v>
          </cell>
          <cell r="K116">
            <v>38906.708333333336</v>
          </cell>
          <cell r="L116">
            <v>795.2796081542969</v>
          </cell>
          <cell r="M116">
            <v>100</v>
          </cell>
        </row>
        <row r="117">
          <cell r="G117" t="str">
            <v>=PHDGetData("192.168.32.16", C117, 'DCS Input Data'!$E$1, 'DCS Input Data'!$E$2, "", "Average", "OVERALL REDUCTION", 0, "Before", UNI_RET_TAG+UNI_RET_DESC+UNI_RET_UNIT+UNI_RET_TIME+UNI_RET_VALUE+UNI_RET_CONF, UNI_NOTHING)</v>
          </cell>
          <cell r="H117" t="str">
            <v>DEGF</v>
          </cell>
          <cell r="I117" t="str">
            <v>PSH WEST OUTLET STM TEMP</v>
          </cell>
          <cell r="J117" t="str">
            <v>Average</v>
          </cell>
          <cell r="K117">
            <v>38906.708333333336</v>
          </cell>
          <cell r="L117">
            <v>793.4129140218099</v>
          </cell>
          <cell r="M117">
            <v>100</v>
          </cell>
        </row>
        <row r="118">
          <cell r="G118" t="str">
            <v>=PHDGetData("192.168.32.16", C118, 'DCS Input Data'!$E$1, 'DCS Input Data'!$E$2, "", "Average", "OVERALL REDUCTION", 0, "Before", UNI_RET_TAG+UNI_RET_DESC+UNI_RET_UNIT+UNI_RET_TIME+UNI_RET_VALUE+UNI_RET_CONF, UNI_NOTHING)</v>
          </cell>
          <cell r="H118" t="str">
            <v>DEGF</v>
          </cell>
          <cell r="I118" t="str">
            <v>REHEATER INLET STM TEMP</v>
          </cell>
          <cell r="J118" t="str">
            <v>Average</v>
          </cell>
          <cell r="K118">
            <v>38906.708333333336</v>
          </cell>
          <cell r="L118">
            <v>660.4294962565104</v>
          </cell>
          <cell r="M118">
            <v>100</v>
          </cell>
        </row>
        <row r="119">
          <cell r="G119" t="str">
            <v>=PHDGetData("192.168.32.16", C119, 'DCS Input Data'!$E$1, 'DCS Input Data'!$E$2, "", "Average", "OVERALL REDUCTION", 0, "Before", UNI_RET_TAG+UNI_RET_DESC+UNI_RET_UNIT+UNI_RET_TIME+UNI_RET_VALUE+UNI_RET_CONF, UNI_NOTHING)</v>
          </cell>
          <cell r="H119" t="str">
            <v>DEGF</v>
          </cell>
          <cell r="I119" t="str">
            <v>#1 EXTRACTION STEAM TEMP</v>
          </cell>
          <cell r="J119" t="str">
            <v>Average</v>
          </cell>
          <cell r="K119">
            <v>38906.708333333336</v>
          </cell>
          <cell r="L119">
            <v>696.4265848795573</v>
          </cell>
          <cell r="M119">
            <v>100</v>
          </cell>
        </row>
        <row r="120">
          <cell r="G120" t="str">
            <v>=PHDGetData("192.168.32.16", C120, 'DCS Input Data'!$E$1, 'DCS Input Data'!$E$2, "", "Average", "OVERALL REDUCTION", 0, "Before", UNI_RET_TAG+UNI_RET_DESC+UNI_RET_UNIT+UNI_RET_TIME+UNI_RET_VALUE+UNI_RET_CONF, UNI_NOTHING)</v>
          </cell>
          <cell r="H120" t="str">
            <v>DEGF</v>
          </cell>
          <cell r="I120" t="str">
            <v>#2 EXTRACTION STEAM TEMP</v>
          </cell>
          <cell r="J120" t="str">
            <v>Average</v>
          </cell>
          <cell r="K120">
            <v>38906.708333333336</v>
          </cell>
          <cell r="L120">
            <v>917.6798512776693</v>
          </cell>
          <cell r="M120">
            <v>100</v>
          </cell>
        </row>
        <row r="121">
          <cell r="G121" t="str">
            <v>=PHDGetData("192.168.32.16", C121, 'DCS Input Data'!$E$1, 'DCS Input Data'!$E$2, "", "Average", "OVERALL REDUCTION", 0, "Before", UNI_RET_TAG+UNI_RET_DESC+UNI_RET_UNIT+UNI_RET_TIME+UNI_RET_VALUE+UNI_RET_CONF, UNI_NOTHING)</v>
          </cell>
          <cell r="H121" t="str">
            <v>DEGF</v>
          </cell>
          <cell r="I121" t="str">
            <v>#2 EXTRACTION STEAM TEMP</v>
          </cell>
          <cell r="J121" t="str">
            <v>Average</v>
          </cell>
          <cell r="K121">
            <v>38906.708333333336</v>
          </cell>
          <cell r="L121">
            <v>721.7718109130859</v>
          </cell>
          <cell r="M121">
            <v>100</v>
          </cell>
        </row>
        <row r="122">
          <cell r="G122" t="str">
            <v>=PHDGetData("192.168.32.16", C122, 'DCS Input Data'!$E$1, 'DCS Input Data'!$E$2, "", "Average", "OVERALL REDUCTION", 0, "Before", UNI_RET_TAG+UNI_RET_DESC+UNI_RET_UNIT+UNI_RET_TIME+UNI_RET_VALUE+UNI_RET_CONF, UNI_NOTHING)</v>
          </cell>
          <cell r="H122" t="str">
            <v>DEGF</v>
          </cell>
          <cell r="I122" t="str">
            <v>#4 EXTRACTION STEAM TEMP</v>
          </cell>
          <cell r="J122" t="str">
            <v>Average</v>
          </cell>
          <cell r="K122">
            <v>38906.708333333336</v>
          </cell>
          <cell r="L122">
            <v>600.7220052083334</v>
          </cell>
          <cell r="M122">
            <v>100</v>
          </cell>
        </row>
        <row r="123">
          <cell r="G123" t="str">
            <v>=PHDGetData("192.168.32.16", C123, 'DCS Input Data'!$E$1, 'DCS Input Data'!$E$2, "", "Average", "OVERALL REDUCTION", 0, "Before", UNI_RET_TAG+UNI_RET_DESC+UNI_RET_UNIT+UNI_RET_TIME+UNI_RET_VALUE+UNI_RET_CONF, UNI_NOTHING)</v>
          </cell>
          <cell r="H123" t="str">
            <v>DEGF</v>
          </cell>
          <cell r="I123" t="str">
            <v>#5 NORTH EXT STEAM TEMP</v>
          </cell>
          <cell r="J123" t="str">
            <v>Average</v>
          </cell>
          <cell r="K123">
            <v>38906.708333333336</v>
          </cell>
          <cell r="L123">
            <v>390.57306009928385</v>
          </cell>
          <cell r="M123">
            <v>100</v>
          </cell>
        </row>
        <row r="124">
          <cell r="G124" t="str">
            <v>=PHDGetData("192.168.32.16", C124, 'DCS Input Data'!$E$1, 'DCS Input Data'!$E$2, "", "Average", "OVERALL REDUCTION", 0, "Before", UNI_RET_TAG+UNI_RET_DESC+UNI_RET_UNIT+UNI_RET_TIME+UNI_RET_VALUE+UNI_RET_CONF, UNI_NOTHING)</v>
          </cell>
          <cell r="H124" t="str">
            <v>DEGF</v>
          </cell>
          <cell r="I124" t="str">
            <v>#5 SOUTH EXT STEAM TEMP</v>
          </cell>
          <cell r="J124" t="str">
            <v>Average</v>
          </cell>
          <cell r="K124">
            <v>38906.708333333336</v>
          </cell>
          <cell r="L124">
            <v>128.3598164876302</v>
          </cell>
          <cell r="M124">
            <v>100</v>
          </cell>
        </row>
        <row r="125">
          <cell r="G125" t="str">
            <v>=PHDGetData("192.168.32.16", C125, 'DCS Input Data'!$E$1, 'DCS Input Data'!$E$2, "", "Average", "OVERALL REDUCTION", 0, "Before", UNI_RET_TAG+UNI_RET_DESC+UNI_RET_UNIT+UNI_RET_TIME+UNI_RET_VALUE+UNI_RET_CONF, UNI_NOTHING)</v>
          </cell>
          <cell r="H125" t="str">
            <v>DEGF</v>
          </cell>
          <cell r="I125" t="str">
            <v>#6 NORTH EXT STEAM TEMP</v>
          </cell>
          <cell r="J125" t="str">
            <v>Average</v>
          </cell>
          <cell r="K125">
            <v>38906.708333333336</v>
          </cell>
          <cell r="L125">
            <v>511.3567657470703</v>
          </cell>
          <cell r="M125">
            <v>0</v>
          </cell>
        </row>
        <row r="126">
          <cell r="G126" t="str">
            <v>=PHDGetData("192.168.32.16", C126, 'DCS Input Data'!$E$1, 'DCS Input Data'!$E$2, "", "Average", "OVERALL REDUCTION", 0, "Before", UNI_RET_TAG+UNI_RET_DESC+UNI_RET_UNIT+UNI_RET_TIME+UNI_RET_VALUE+UNI_RET_CONF, UNI_NOTHING)</v>
          </cell>
          <cell r="H126" t="str">
            <v>DEGF</v>
          </cell>
          <cell r="I126" t="str">
            <v>#6 SOUTH EXT STEAM TEMP</v>
          </cell>
          <cell r="J126" t="str">
            <v>Average</v>
          </cell>
          <cell r="K126">
            <v>38906.708333333336</v>
          </cell>
          <cell r="L126">
            <v>182.15686721801757</v>
          </cell>
          <cell r="M126">
            <v>100</v>
          </cell>
        </row>
        <row r="127">
          <cell r="G127" t="str">
            <v>=PHDGetData("192.168.32.16", C127, 'DCS Input Data'!$E$1, 'DCS Input Data'!$E$2, "", "Average", "OVERALL REDUCTION", 0, "Before", UNI_RET_TAG+UNI_RET_DESC+UNI_RET_UNIT+UNI_RET_TIME+UNI_RET_VALUE+UNI_RET_CONF, UNI_NOTHING)</v>
          </cell>
          <cell r="H127" t="str">
            <v>DEGF</v>
          </cell>
          <cell r="I127" t="str">
            <v>BFPT EXHAUST STEAM TEMP</v>
          </cell>
          <cell r="J127" t="str">
            <v>Average</v>
          </cell>
          <cell r="K127">
            <v>38906.708333333336</v>
          </cell>
          <cell r="L127">
            <v>88.0443115234375</v>
          </cell>
          <cell r="M127">
            <v>0</v>
          </cell>
        </row>
        <row r="128">
          <cell r="G128" t="str">
            <v>=PHDGetData("192.168.32.16", C128, 'DCS Input Data'!$E$1, 'DCS Input Data'!$E$2, "", "Average", "OVERALL REDUCTION", 0, "Before", UNI_RET_TAG+UNI_RET_DESC+UNI_RET_UNIT+UNI_RET_TIME+UNI_RET_VALUE+UNI_RET_CONF, UNI_NOTHING)</v>
          </cell>
          <cell r="H128" t="str">
            <v>PSIG</v>
          </cell>
          <cell r="I128" t="str">
            <v>MAIN/THROTTLE STM PRESS</v>
          </cell>
          <cell r="J128" t="str">
            <v>Average</v>
          </cell>
          <cell r="K128">
            <v>38906.708333333336</v>
          </cell>
          <cell r="L128">
            <v>1859.379268391927</v>
          </cell>
          <cell r="M128">
            <v>100</v>
          </cell>
        </row>
        <row r="129">
          <cell r="G129" t="str">
            <v>=PHDGetData("192.168.32.16", C129, 'DCS Input Data'!$E$1, 'DCS Input Data'!$E$2, "", "Average", "OVERALL REDUCTION", 0, "Before", UNI_RET_TAG+UNI_RET_DESC+UNI_RET_UNIT+UNI_RET_TIME+UNI_RET_VALUE+UNI_RET_CONF, UNI_NOTHING)</v>
          </cell>
          <cell r="H129" t="str">
            <v>PSIG</v>
          </cell>
          <cell r="I129" t="str">
            <v>MAIN/THROTTLE STM PRESS</v>
          </cell>
          <cell r="J129" t="str">
            <v>Average</v>
          </cell>
          <cell r="K129">
            <v>38906.708333333336</v>
          </cell>
          <cell r="L129">
            <v>1859.379268391927</v>
          </cell>
          <cell r="M129">
            <v>100</v>
          </cell>
        </row>
        <row r="130">
          <cell r="G130" t="str">
            <v>=PHDGetData("192.168.32.16", C130, 'DCS Input Data'!$E$1, 'DCS Input Data'!$E$2, "", "Average", "OVERALL REDUCTION", 0, "Before", UNI_RET_TAG+UNI_RET_DESC+UNI_RET_UNIT+UNI_RET_TIME+UNI_RET_VALUE+UNI_RET_CONF, UNI_NOTHING)</v>
          </cell>
          <cell r="H130" t="str">
            <v>PSIG</v>
          </cell>
          <cell r="I130" t="str">
            <v>TG STEAM CHEST PRESSURE</v>
          </cell>
          <cell r="J130" t="str">
            <v>Average</v>
          </cell>
          <cell r="K130">
            <v>38906.708333333336</v>
          </cell>
          <cell r="L130">
            <v>1817.136104329427</v>
          </cell>
          <cell r="M130">
            <v>100</v>
          </cell>
        </row>
        <row r="132">
          <cell r="G132" t="str">
            <v>=PHDGetData("192.168.32.16", C132, 'DCS Input Data'!$E$1, 'DCS Input Data'!$E$2, "", "Average", "OVERALL REDUCTION", 0, "Before", UNI_RET_TAG+UNI_RET_DESC+UNI_RET_UNIT+UNI_RET_TIME+UNI_RET_VALUE+UNI_RET_CONF, UNI_NOTHING)</v>
          </cell>
          <cell r="H132" t="str">
            <v>PSIG</v>
          </cell>
          <cell r="I132" t="str">
            <v>COLD REHEAT STEAM PRESS</v>
          </cell>
          <cell r="J132" t="str">
            <v>Average</v>
          </cell>
          <cell r="K132">
            <v>38906.708333333336</v>
          </cell>
          <cell r="L132">
            <v>464.4289779663086</v>
          </cell>
          <cell r="M132">
            <v>100</v>
          </cell>
        </row>
        <row r="133">
          <cell r="G133" t="str">
            <v>=PHDGetData("192.168.32.16", C133, 'DCS Input Data'!$E$1, 'DCS Input Data'!$E$2, "", "Average", "OVERALL REDUCTION", 0, "Before", UNI_RET_TAG+UNI_RET_DESC+UNI_RET_UNIT+UNI_RET_TIME+UNI_RET_VALUE+UNI_RET_CONF, UNI_NOTHING)</v>
          </cell>
          <cell r="H133" t="str">
            <v>PSIG</v>
          </cell>
          <cell r="I133" t="str">
            <v>HOT REHEAT STEAM PRESS</v>
          </cell>
          <cell r="J133" t="str">
            <v>Average</v>
          </cell>
          <cell r="K133">
            <v>38906.708333333336</v>
          </cell>
          <cell r="L133">
            <v>384.33855895996095</v>
          </cell>
          <cell r="M133">
            <v>100</v>
          </cell>
        </row>
        <row r="134">
          <cell r="G134" t="str">
            <v>=PHDGetData("192.168.32.16", C134, 'DCS Input Data'!$E$1, 'DCS Input Data'!$E$2, "", "Average", "OVERALL REDUCTION", 0, "Before", UNI_RET_TAG+UNI_RET_DESC+UNI_RET_UNIT+UNI_RET_TIME+UNI_RET_VALUE+UNI_RET_CONF, UNI_NOTHING)</v>
          </cell>
          <cell r="H134" t="str">
            <v>PSIG</v>
          </cell>
          <cell r="I134" t="str">
            <v>TG REHEAT BOWL STM PRESS</v>
          </cell>
          <cell r="J134" t="str">
            <v>Average</v>
          </cell>
          <cell r="K134">
            <v>38906.708333333336</v>
          </cell>
          <cell r="L134">
            <v>494.93151499430337</v>
          </cell>
          <cell r="M134">
            <v>100</v>
          </cell>
        </row>
        <row r="135">
          <cell r="G135" t="str">
            <v>=PHDGetData("192.168.32.16", C135, 'DCS Input Data'!$E$1, 'DCS Input Data'!$E$2, "", "Average", "OVERALL REDUCTION", 0, "Before", UNI_RET_TAG+UNI_RET_DESC+UNI_RET_UNIT+UNI_RET_TIME+UNI_RET_VALUE+UNI_RET_CONF, UNI_NOTHING)</v>
          </cell>
          <cell r="H135" t="str">
            <v>DEGF</v>
          </cell>
          <cell r="I135" t="str">
            <v>T/G TURB EXH HOOD TEMP</v>
          </cell>
          <cell r="J135" t="str">
            <v>Average</v>
          </cell>
          <cell r="K135">
            <v>38906.708333333336</v>
          </cell>
          <cell r="L135">
            <v>116.58630765279135</v>
          </cell>
          <cell r="M135">
            <v>100</v>
          </cell>
        </row>
        <row r="136">
          <cell r="G136" t="str">
            <v>=PHDGetData("192.168.32.16", C136, 'DCS Input Data'!$E$1, 'DCS Input Data'!$E$2, "", "Average", "OVERALL REDUCTION", 0, "Before", UNI_RET_TAG+UNI_RET_DESC+UNI_RET_UNIT+UNI_RET_TIME+UNI_RET_VALUE+UNI_RET_CONF, UNI_NOTHING)</v>
          </cell>
          <cell r="H136" t="str">
            <v>KPPH</v>
          </cell>
          <cell r="I136" t="str">
            <v>AH 3A COILS STM FLOW RTE</v>
          </cell>
          <cell r="J136" t="str">
            <v>Average</v>
          </cell>
          <cell r="K136">
            <v>38906.708333333336</v>
          </cell>
          <cell r="L136">
            <v>25.944014517466226</v>
          </cell>
          <cell r="M136">
            <v>100</v>
          </cell>
        </row>
        <row r="137">
          <cell r="G137" t="str">
            <v>=PHDGetData("192.168.32.16", C137, 'DCS Input Data'!$E$1, 'DCS Input Data'!$E$2, "", "Average", "OVERALL REDUCTION", 0, "Before", UNI_RET_TAG+UNI_RET_DESC+UNI_RET_UNIT+UNI_RET_TIME+UNI_RET_VALUE+UNI_RET_CONF, UNI_NOTHING)</v>
          </cell>
          <cell r="H137" t="str">
            <v>DEGF</v>
          </cell>
          <cell r="I137" t="str">
            <v>AH 3A COILS SUP STM TEMP</v>
          </cell>
          <cell r="J137" t="str">
            <v>Average</v>
          </cell>
          <cell r="K137">
            <v>38906.708333333336</v>
          </cell>
          <cell r="L137">
            <v>711.7268137613933</v>
          </cell>
          <cell r="M137">
            <v>100</v>
          </cell>
        </row>
        <row r="138">
          <cell r="G138" t="str">
            <v>=PHDGetData("192.168.32.16", C138, 'DCS Input Data'!$E$1, 'DCS Input Data'!$E$2, "", "Average", "OVERALL REDUCTION", 0, "Before", UNI_RET_TAG+UNI_RET_DESC+UNI_RET_UNIT+UNI_RET_TIME+UNI_RET_VALUE+UNI_RET_CONF, UNI_NOTHING)</v>
          </cell>
          <cell r="H138" t="str">
            <v>DEGF</v>
          </cell>
          <cell r="I138" t="str">
            <v>SH STM SPRAY WATER TEMP</v>
          </cell>
          <cell r="J138" t="str">
            <v>Average</v>
          </cell>
          <cell r="K138">
            <v>38906.708333333336</v>
          </cell>
          <cell r="L138">
            <v>384.6729059855143</v>
          </cell>
          <cell r="M138">
            <v>100</v>
          </cell>
        </row>
        <row r="139">
          <cell r="G139" t="str">
            <v>=PHDGetData("192.168.32.16", C139, 'DCS Input Data'!$E$1, 'DCS Input Data'!$E$2, "", "Average", "OVERALL REDUCTION", 0, "Before", UNI_RET_TAG+UNI_RET_DESC+UNI_RET_UNIT+UNI_RET_TIME+UNI_RET_VALUE+UNI_RET_CONF, UNI_NOTHING)</v>
          </cell>
          <cell r="H139" t="str">
            <v>PSIG</v>
          </cell>
          <cell r="I139" t="str">
            <v>SUPRHT SPRAY WATER PRESS</v>
          </cell>
          <cell r="J139" t="str">
            <v>Average</v>
          </cell>
          <cell r="K139">
            <v>38906.708333333336</v>
          </cell>
          <cell r="L139">
            <v>2434.70947265625</v>
          </cell>
          <cell r="M139">
            <v>100</v>
          </cell>
        </row>
        <row r="140">
          <cell r="G140" t="str">
            <v>=PHDGetData("192.168.32.16", C140, 'DCS Input Data'!$E$1, 'DCS Input Data'!$E$2, "", "Average", "OVERALL REDUCTION", 0, "Before", UNI_RET_TAG+UNI_RET_DESC+UNI_RET_UNIT+UNI_RET_TIME+UNI_RET_VALUE+UNI_RET_CONF, UNI_NOTHING)</v>
          </cell>
          <cell r="H140" t="str">
            <v>KPPH</v>
          </cell>
          <cell r="I140" t="str">
            <v>SUPERHEAT SPRAY WTR FLOW</v>
          </cell>
          <cell r="J140" t="str">
            <v>Average</v>
          </cell>
          <cell r="K140">
            <v>38906.708333333336</v>
          </cell>
          <cell r="L140">
            <v>74.52121276855469</v>
          </cell>
          <cell r="M140">
            <v>100</v>
          </cell>
        </row>
        <row r="141">
          <cell r="G141" t="str">
            <v>=PHDGetData("192.168.32.16", C141, 'DCS Input Data'!$E$1, 'DCS Input Data'!$E$2, "", "Average", "OVERALL REDUCTION", 0, "Before", UNI_RET_TAG+UNI_RET_DESC+UNI_RET_UNIT+UNI_RET_TIME+UNI_RET_VALUE+UNI_RET_CONF, UNI_NOTHING)</v>
          </cell>
          <cell r="H141" t="str">
            <v>DEGF</v>
          </cell>
          <cell r="I141" t="str">
            <v>RH STM SPRAY WATER TEMP</v>
          </cell>
          <cell r="J141" t="str">
            <v>Average</v>
          </cell>
          <cell r="K141">
            <v>38906.708333333336</v>
          </cell>
          <cell r="L141">
            <v>379.7891805013021</v>
          </cell>
          <cell r="M141">
            <v>100</v>
          </cell>
        </row>
        <row r="142">
          <cell r="G142" t="str">
            <v>=PHDGetData("192.168.32.16", C142, 'DCS Input Data'!$E$1, 'DCS Input Data'!$E$2, "", "Average", "OVERALL REDUCTION", 0, "Before", UNI_RET_TAG+UNI_RET_DESC+UNI_RET_UNIT+UNI_RET_TIME+UNI_RET_VALUE+UNI_RET_CONF, UNI_NOTHING)</v>
          </cell>
          <cell r="H142" t="str">
            <v>PSIG</v>
          </cell>
          <cell r="I142" t="str">
            <v>REHEAT SPRAY WATER PRESS</v>
          </cell>
          <cell r="J142" t="str">
            <v>Average</v>
          </cell>
          <cell r="K142">
            <v>38906.708333333336</v>
          </cell>
          <cell r="L142">
            <v>1002.2320058186849</v>
          </cell>
          <cell r="M142">
            <v>100</v>
          </cell>
        </row>
        <row r="143">
          <cell r="G143" t="str">
            <v>=PHDGetData("192.168.32.16", C143, 'DCS Input Data'!$E$1, 'DCS Input Data'!$E$2, "", "Average", "OVERALL REDUCTION", 0, "Before", UNI_RET_TAG+UNI_RET_DESC+UNI_RET_UNIT+UNI_RET_TIME+UNI_RET_VALUE+UNI_RET_CONF, UNI_NOTHING)</v>
          </cell>
          <cell r="H143" t="str">
            <v>KPPH</v>
          </cell>
          <cell r="I143" t="str">
            <v>REHEAT SPRAY WATER FLOW</v>
          </cell>
          <cell r="J143" t="str">
            <v>Average</v>
          </cell>
          <cell r="K143">
            <v>38906.708333333336</v>
          </cell>
          <cell r="L143">
            <v>36.32879212697347</v>
          </cell>
          <cell r="M143">
            <v>100</v>
          </cell>
        </row>
        <row r="144">
          <cell r="G144" t="str">
            <v>=PHDGetData("192.168.32.16", C144, 'DCS Input Data'!$E$1, 'DCS Input Data'!$E$2, "", "Average", "OVERALL REDUCTION", 0, "Before", UNI_RET_TAG+UNI_RET_DESC+UNI_RET_UNIT+UNI_RET_TIME+UNI_RET_VALUE+UNI_RET_CONF, UNI_NOTHING)</v>
          </cell>
          <cell r="H144" t="str">
            <v>DEGF</v>
          </cell>
          <cell r="I144" t="str">
            <v>MAIN/THROTTLE STEAM TEMP</v>
          </cell>
          <cell r="J144" t="str">
            <v>Average</v>
          </cell>
          <cell r="K144">
            <v>38906.708333333336</v>
          </cell>
          <cell r="L144">
            <v>996.3773040771484</v>
          </cell>
          <cell r="M144">
            <v>100</v>
          </cell>
        </row>
        <row r="145">
          <cell r="G145" t="str">
            <v>=PHDGetData("192.168.32.16", C145, 'DCS Input Data'!$E$1, 'DCS Input Data'!$E$2, "", "Average", "OVERALL REDUCTION", 0, "Before", UNI_RET_TAG+UNI_RET_DESC+UNI_RET_UNIT+UNI_RET_TIME+UNI_RET_VALUE+UNI_RET_CONF, UNI_NOTHING)</v>
          </cell>
          <cell r="H145" t="str">
            <v>DEGF</v>
          </cell>
          <cell r="I145" t="str">
            <v>COLD RH STM AT TURB TEMP</v>
          </cell>
          <cell r="J145" t="str">
            <v>Average</v>
          </cell>
          <cell r="K145">
            <v>38906.708333333336</v>
          </cell>
          <cell r="L145">
            <v>697.1810668945312</v>
          </cell>
          <cell r="M145">
            <v>100</v>
          </cell>
        </row>
        <row r="146">
          <cell r="G146" t="str">
            <v>=PHDGetData("192.168.32.16", C146, 'DCS Input Data'!$E$1, 'DCS Input Data'!$E$2, "", "Average", "OVERALL REDUCTION", 0, "Before", UNI_RET_TAG+UNI_RET_DESC+UNI_RET_UNIT+UNI_RET_TIME+UNI_RET_VALUE+UNI_RET_CONF, UNI_NOTHING)</v>
          </cell>
          <cell r="H146" t="str">
            <v>DEGF</v>
          </cell>
          <cell r="I146" t="str">
            <v>RH STM TEMP</v>
          </cell>
          <cell r="J146" t="str">
            <v>Average</v>
          </cell>
          <cell r="K146">
            <v>38906.708333333336</v>
          </cell>
          <cell r="L146">
            <v>1002.6955362955729</v>
          </cell>
          <cell r="M146">
            <v>100</v>
          </cell>
        </row>
        <row r="147">
          <cell r="G147" t="str">
            <v>=PHDGetData("192.168.32.16", C147, 'DCS Input Data'!$E$1, 'DCS Input Data'!$E$2, "", "Average", "OVERALL REDUCTION", 0, "Before", UNI_RET_TAG+UNI_RET_DESC+UNI_RET_UNIT+UNI_RET_TIME+UNI_RET_VALUE+UNI_RET_CONF, UNI_NOTHING)</v>
          </cell>
          <cell r="H147" t="str">
            <v>PSIG</v>
          </cell>
          <cell r="I147" t="str">
            <v>BOILER STM DRUM PRESS B</v>
          </cell>
          <cell r="J147" t="str">
            <v>Average</v>
          </cell>
          <cell r="K147">
            <v>38906.708333333336</v>
          </cell>
          <cell r="L147">
            <v>2100.852990722656</v>
          </cell>
          <cell r="M147">
            <v>100</v>
          </cell>
        </row>
        <row r="148">
          <cell r="G148" t="str">
            <v>=PHDGetData("192.168.32.16", C148, 'DCS Input Data'!$E$1, 'DCS Input Data'!$E$2, "", "Average", "OVERALL REDUCTION", 0, "Before", UNI_RET_TAG+UNI_RET_DESC+UNI_RET_UNIT+UNI_RET_TIME+UNI_RET_VALUE+UNI_RET_CONF, UNI_NOTHING)</v>
          </cell>
          <cell r="H148" t="str">
            <v>PSIG</v>
          </cell>
          <cell r="I148" t="str">
            <v>BOILER STM DRUM PRESS C</v>
          </cell>
          <cell r="J148" t="str">
            <v>Average</v>
          </cell>
          <cell r="K148">
            <v>38906.708333333336</v>
          </cell>
          <cell r="L148">
            <v>2104.613496907552</v>
          </cell>
          <cell r="M148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55"/>
  <sheetViews>
    <sheetView tabSelected="1" zoomScale="75" zoomScaleNormal="75" zoomScalePageLayoutView="0" workbookViewId="0" topLeftCell="A1">
      <selection activeCell="B35" sqref="B35"/>
    </sheetView>
  </sheetViews>
  <sheetFormatPr defaultColWidth="8.88671875" defaultRowHeight="15"/>
  <cols>
    <col min="1" max="1" width="63.5546875" style="0" customWidth="1"/>
    <col min="2" max="2" width="24.5546875" style="0" customWidth="1"/>
    <col min="3" max="3" width="13.5546875" style="0" customWidth="1"/>
    <col min="4" max="4" width="12.10546875" style="0" customWidth="1"/>
    <col min="5" max="5" width="14.10546875" style="0" bestFit="1" customWidth="1"/>
    <col min="6" max="6" width="12.6640625" style="0" bestFit="1" customWidth="1"/>
    <col min="7" max="7" width="16.21484375" style="0" customWidth="1"/>
    <col min="8" max="8" width="16.6640625" style="0" customWidth="1"/>
  </cols>
  <sheetData>
    <row r="1" ht="15.75">
      <c r="A1" s="1" t="s">
        <v>0</v>
      </c>
    </row>
    <row r="2" spans="1:8" ht="15.75">
      <c r="A2" s="1" t="s">
        <v>1</v>
      </c>
      <c r="E2" s="28"/>
      <c r="F2" s="28"/>
      <c r="G2" s="28"/>
      <c r="H2" s="28"/>
    </row>
    <row r="3" spans="1:8" ht="15.75">
      <c r="A3" s="1" t="s">
        <v>2</v>
      </c>
      <c r="E3" s="28"/>
      <c r="F3" s="28"/>
      <c r="G3" s="28"/>
      <c r="H3" s="28"/>
    </row>
    <row r="4" spans="5:8" ht="15">
      <c r="E4" s="28"/>
      <c r="F4" s="227"/>
      <c r="G4" s="28"/>
      <c r="H4" s="28"/>
    </row>
    <row r="5" spans="5:8" ht="15">
      <c r="E5" s="28"/>
      <c r="F5" s="28"/>
      <c r="G5" s="28"/>
      <c r="H5" s="28"/>
    </row>
    <row r="6" spans="1:8" ht="15.75">
      <c r="A6" s="1" t="s">
        <v>3</v>
      </c>
      <c r="B6" s="2"/>
      <c r="E6" s="28"/>
      <c r="F6" s="227"/>
      <c r="G6" s="28"/>
      <c r="H6" s="28"/>
    </row>
    <row r="7" spans="1:8" ht="15">
      <c r="A7" s="3" t="s">
        <v>4</v>
      </c>
      <c r="B7" s="4">
        <f>+'Attachment O'!J30+'Attachment O'!J236</f>
        <v>40106308.13780667</v>
      </c>
      <c r="E7" s="28"/>
      <c r="F7" s="229"/>
      <c r="G7" s="28"/>
      <c r="H7" s="28"/>
    </row>
    <row r="8" spans="1:8" ht="15">
      <c r="A8" s="3" t="s">
        <v>5</v>
      </c>
      <c r="B8" s="5">
        <f>-'Attachment O'!J236</f>
        <v>-12732657.137888907</v>
      </c>
      <c r="E8" s="28"/>
      <c r="F8" s="28"/>
      <c r="G8" s="28"/>
      <c r="H8" s="28"/>
    </row>
    <row r="9" spans="1:8" ht="15">
      <c r="A9" s="3"/>
      <c r="B9" s="4"/>
      <c r="C9" s="2">
        <f>+B7+B8</f>
        <v>27373650.99991776</v>
      </c>
      <c r="E9" s="28"/>
      <c r="F9" s="230"/>
      <c r="G9" s="28"/>
      <c r="H9" s="28"/>
    </row>
    <row r="10" spans="1:8" ht="15">
      <c r="A10" s="3"/>
      <c r="B10" s="4"/>
      <c r="C10" s="2"/>
      <c r="E10" s="28"/>
      <c r="F10" s="28"/>
      <c r="G10" s="28"/>
      <c r="H10" s="28"/>
    </row>
    <row r="11" spans="1:8" ht="15">
      <c r="A11" s="3" t="s">
        <v>6</v>
      </c>
      <c r="B11" s="6">
        <f>+'[10]Attachment O'!$J$30+'[10]Attachment O'!$J$236</f>
        <v>41882351.54054168</v>
      </c>
      <c r="E11" s="28"/>
      <c r="F11" s="28"/>
      <c r="G11" s="28"/>
      <c r="H11" s="28"/>
    </row>
    <row r="12" spans="1:8" ht="15">
      <c r="A12" s="3" t="s">
        <v>7</v>
      </c>
      <c r="B12" s="5">
        <f>-B44</f>
        <v>-14613394.73006685</v>
      </c>
      <c r="E12" s="28"/>
      <c r="F12" s="28"/>
      <c r="G12" s="28"/>
      <c r="H12" s="28"/>
    </row>
    <row r="13" spans="1:8" ht="15">
      <c r="A13" s="3"/>
      <c r="B13" s="4"/>
      <c r="C13" s="2">
        <f>+B11+B12</f>
        <v>27268956.810474828</v>
      </c>
      <c r="E13" s="28"/>
      <c r="F13" s="28"/>
      <c r="G13" s="28"/>
      <c r="H13" s="28"/>
    </row>
    <row r="14" spans="3:8" ht="15">
      <c r="C14" s="7"/>
      <c r="E14" s="28"/>
      <c r="F14" s="28"/>
      <c r="G14" s="28"/>
      <c r="H14" s="28"/>
    </row>
    <row r="15" spans="1:8" ht="15">
      <c r="A15" s="3" t="s">
        <v>8</v>
      </c>
      <c r="C15" s="2">
        <f>+C9-C13</f>
        <v>104694.1894429326</v>
      </c>
      <c r="E15" s="28"/>
      <c r="F15" s="28"/>
      <c r="G15" s="28"/>
      <c r="H15" s="28"/>
    </row>
    <row r="16" spans="1:8" ht="15">
      <c r="A16" s="8"/>
      <c r="E16" s="28"/>
      <c r="F16" s="28"/>
      <c r="G16" s="28"/>
      <c r="H16" s="28"/>
    </row>
    <row r="17" spans="1:8" ht="15">
      <c r="A17" s="9" t="s">
        <v>9</v>
      </c>
      <c r="C17" s="2">
        <f>+'[1]Workpapers (Page 10)'!D23</f>
        <v>1033500</v>
      </c>
      <c r="E17" s="28"/>
      <c r="F17" s="28"/>
      <c r="G17" s="28"/>
      <c r="H17" s="28"/>
    </row>
    <row r="18" spans="1:8" ht="15">
      <c r="A18" s="9" t="s">
        <v>10</v>
      </c>
      <c r="C18" s="5">
        <v>950583</v>
      </c>
      <c r="E18" s="28"/>
      <c r="F18" s="28"/>
      <c r="G18" s="28"/>
      <c r="H18" s="28"/>
    </row>
    <row r="19" spans="1:8" ht="15">
      <c r="A19" s="9" t="s">
        <v>11</v>
      </c>
      <c r="C19" s="2">
        <f>+C17-C18</f>
        <v>82917</v>
      </c>
      <c r="E19" s="28"/>
      <c r="F19" s="28"/>
      <c r="G19" s="28"/>
      <c r="H19" s="28"/>
    </row>
    <row r="20" spans="1:8" ht="15">
      <c r="A20" s="10" t="s">
        <v>12</v>
      </c>
      <c r="C20" s="11">
        <v>28.687</v>
      </c>
      <c r="E20" s="28"/>
      <c r="F20" s="28"/>
      <c r="G20" s="28"/>
      <c r="H20" s="28"/>
    </row>
    <row r="21" spans="1:8" ht="15">
      <c r="A21" s="9" t="s">
        <v>13</v>
      </c>
      <c r="C21" s="2">
        <f>-C19*C20</f>
        <v>-2378639.9790000003</v>
      </c>
      <c r="E21" s="28"/>
      <c r="F21" s="28"/>
      <c r="G21" s="28"/>
      <c r="H21" s="28"/>
    </row>
    <row r="22" spans="1:8" ht="15">
      <c r="A22" s="9"/>
      <c r="C22" s="5"/>
      <c r="E22" s="28"/>
      <c r="F22" s="28"/>
      <c r="G22" s="28"/>
      <c r="H22" s="28"/>
    </row>
    <row r="23" spans="1:8" ht="15">
      <c r="A23" s="3" t="s">
        <v>14</v>
      </c>
      <c r="C23" s="12">
        <f>+C21+C15</f>
        <v>-2273945.7895570677</v>
      </c>
      <c r="E23" s="28"/>
      <c r="F23" s="28"/>
      <c r="G23" s="28"/>
      <c r="H23" s="28"/>
    </row>
    <row r="24" spans="1:8" ht="15">
      <c r="A24" s="3"/>
      <c r="B24" s="12"/>
      <c r="E24" s="28"/>
      <c r="F24" s="28"/>
      <c r="G24" s="28"/>
      <c r="H24" s="28"/>
    </row>
    <row r="25" spans="1:8" ht="15">
      <c r="A25" s="3" t="s">
        <v>15</v>
      </c>
      <c r="B25" s="12"/>
      <c r="E25" s="28"/>
      <c r="F25" s="28"/>
      <c r="G25" s="28"/>
      <c r="H25" s="28"/>
    </row>
    <row r="26" spans="2:8" ht="15">
      <c r="B26" s="12"/>
      <c r="E26" s="28"/>
      <c r="F26" s="28"/>
      <c r="G26" s="28"/>
      <c r="H26" s="28"/>
    </row>
    <row r="27" spans="1:8" ht="15">
      <c r="A27" s="3" t="s">
        <v>16</v>
      </c>
      <c r="C27" s="13">
        <f>3.25%/12</f>
        <v>0.0027083333333333334</v>
      </c>
      <c r="E27" s="28"/>
      <c r="F27" s="28"/>
      <c r="G27" s="28"/>
      <c r="H27" s="28"/>
    </row>
    <row r="28" spans="2:8" ht="15">
      <c r="B28" s="14" t="s">
        <v>17</v>
      </c>
      <c r="C28" s="12">
        <f>+C23*C27</f>
        <v>-6158.6031800503915</v>
      </c>
      <c r="E28" s="28"/>
      <c r="F28" s="227"/>
      <c r="G28" s="28"/>
      <c r="H28" s="28"/>
    </row>
    <row r="29" spans="1:8" ht="15">
      <c r="A29" s="3"/>
      <c r="C29" s="15" t="s">
        <v>18</v>
      </c>
      <c r="E29" s="28"/>
      <c r="F29" s="228"/>
      <c r="G29" s="28"/>
      <c r="H29" s="28"/>
    </row>
    <row r="30" spans="1:8" ht="15">
      <c r="A30" s="3"/>
      <c r="C30" s="16">
        <f>24*C28</f>
        <v>-147806.4763212094</v>
      </c>
      <c r="E30" s="28"/>
      <c r="F30" s="228"/>
      <c r="G30" s="28"/>
      <c r="H30" s="28"/>
    </row>
    <row r="31" spans="1:8" ht="15">
      <c r="A31" s="3" t="s">
        <v>19</v>
      </c>
      <c r="C31" s="12">
        <f>+C23+C30</f>
        <v>-2421752.265878277</v>
      </c>
      <c r="E31" s="28"/>
      <c r="F31" s="28"/>
      <c r="G31" s="28"/>
      <c r="H31" s="28"/>
    </row>
    <row r="32" spans="2:8" ht="15">
      <c r="B32" s="14"/>
      <c r="C32" s="17"/>
      <c r="D32" s="17"/>
      <c r="E32" s="28"/>
      <c r="F32" s="28"/>
      <c r="G32" s="28"/>
      <c r="H32" s="28"/>
    </row>
    <row r="33" spans="1:8" ht="15">
      <c r="A33" s="3"/>
      <c r="B33" s="12"/>
      <c r="E33" s="28"/>
      <c r="F33" s="28"/>
      <c r="G33" s="28"/>
      <c r="H33" s="28"/>
    </row>
    <row r="34" ht="15">
      <c r="F34" s="18"/>
    </row>
    <row r="35" spans="2:6" ht="15.75">
      <c r="B35" s="19"/>
      <c r="D35" s="20"/>
      <c r="F35" s="18"/>
    </row>
    <row r="36" spans="1:8" ht="15.75">
      <c r="A36" s="21" t="s">
        <v>20</v>
      </c>
      <c r="B36" s="20" t="s">
        <v>21</v>
      </c>
      <c r="D36" s="20" t="s">
        <v>22</v>
      </c>
      <c r="E36" s="20" t="s">
        <v>23</v>
      </c>
      <c r="G36" s="20"/>
      <c r="H36" s="20" t="s">
        <v>24</v>
      </c>
    </row>
    <row r="37" spans="1:8" ht="15.75">
      <c r="A37" s="22"/>
      <c r="B37" s="23" t="s">
        <v>25</v>
      </c>
      <c r="C37" s="22"/>
      <c r="D37" s="23" t="s">
        <v>26</v>
      </c>
      <c r="E37" s="23" t="s">
        <v>25</v>
      </c>
      <c r="G37" s="24" t="s">
        <v>27</v>
      </c>
      <c r="H37" s="24" t="s">
        <v>28</v>
      </c>
    </row>
    <row r="38" spans="1:8" ht="15.75">
      <c r="A38" s="25" t="s">
        <v>29</v>
      </c>
      <c r="B38" s="25" t="s">
        <v>30</v>
      </c>
      <c r="C38" s="26" t="s">
        <v>31</v>
      </c>
      <c r="D38" s="26" t="s">
        <v>32</v>
      </c>
      <c r="E38" s="25" t="s">
        <v>30</v>
      </c>
      <c r="F38" s="25" t="s">
        <v>24</v>
      </c>
      <c r="G38" s="27" t="s">
        <v>33</v>
      </c>
      <c r="H38" s="27" t="s">
        <v>34</v>
      </c>
    </row>
    <row r="39" spans="1:8" ht="15">
      <c r="A39" s="28" t="s">
        <v>35</v>
      </c>
      <c r="B39" s="29">
        <v>4557635.463164692</v>
      </c>
      <c r="C39" s="30">
        <f>+B39/$B$44</f>
        <v>0.31188067847010403</v>
      </c>
      <c r="D39" s="29">
        <f>+C39*$D$44</f>
        <v>4874533.534504062</v>
      </c>
      <c r="E39" s="29">
        <f>+'[14]Attach GG Proj #1- Year 1'!L69</f>
        <v>3795769.99574351</v>
      </c>
      <c r="F39" s="4">
        <f>+E39-D39</f>
        <v>-1078763.5387605517</v>
      </c>
      <c r="G39" s="2">
        <f>+F39/$F$44*$F$46</f>
        <v>-70119.63001943586</v>
      </c>
      <c r="H39" s="4">
        <f>+F39+G39</f>
        <v>-1148883.1687799876</v>
      </c>
    </row>
    <row r="40" spans="1:8" ht="15">
      <c r="A40" s="28" t="s">
        <v>36</v>
      </c>
      <c r="B40" s="29">
        <v>2909523.001021959</v>
      </c>
      <c r="C40" s="30">
        <f>+B40/$B$44</f>
        <v>0.19909973382404136</v>
      </c>
      <c r="D40" s="29">
        <f>+C40*$D$44</f>
        <v>3111825.7597645735</v>
      </c>
      <c r="E40" s="29">
        <f>+'[14]Attach GG Proj #1- Year 1'!L70</f>
        <v>2477114.9694939805</v>
      </c>
      <c r="F40" s="4">
        <f>+E40-D40</f>
        <v>-634710.790270593</v>
      </c>
      <c r="G40" s="2">
        <f>+F40/$F$44*$F$46</f>
        <v>-41256.20136758854</v>
      </c>
      <c r="H40" s="4">
        <f>+F40+G40</f>
        <v>-675966.9916381815</v>
      </c>
    </row>
    <row r="41" spans="1:8" ht="15">
      <c r="A41" s="28" t="s">
        <v>37</v>
      </c>
      <c r="B41" s="2">
        <v>340012.382387631</v>
      </c>
      <c r="C41" s="30">
        <f>+B41/$B$44</f>
        <v>0.023267172937446245</v>
      </c>
      <c r="D41" s="29">
        <f>+C41*$D$44</f>
        <v>363653.8668988399</v>
      </c>
      <c r="E41" s="29">
        <v>177050.2</v>
      </c>
      <c r="F41" s="4">
        <f>+E41-D41</f>
        <v>-186603.66689883987</v>
      </c>
      <c r="G41" s="2">
        <f>+F41/$F$44*$F$46</f>
        <v>-12129.238348424591</v>
      </c>
      <c r="H41" s="4">
        <f>+F41+G41</f>
        <v>-198732.90524726445</v>
      </c>
    </row>
    <row r="42" spans="1:8" ht="15">
      <c r="A42" s="28" t="s">
        <v>38</v>
      </c>
      <c r="B42" s="2">
        <v>1837539.3807462386</v>
      </c>
      <c r="C42" s="30">
        <f>+B42/$B$44</f>
        <v>0.1257434986660237</v>
      </c>
      <c r="D42" s="29">
        <f>+C42*$D$44</f>
        <v>1965305.7829683858</v>
      </c>
      <c r="E42" s="29">
        <v>1283134.2</v>
      </c>
      <c r="F42" s="4">
        <f>+E42-D42</f>
        <v>-682171.5829683859</v>
      </c>
      <c r="G42" s="2">
        <f>+F42/$F$44*$F$46</f>
        <v>-44341.15289294508</v>
      </c>
      <c r="H42" s="4">
        <f>+F42+G42</f>
        <v>-726512.735861331</v>
      </c>
    </row>
    <row r="43" spans="1:8" ht="15">
      <c r="A43" s="28" t="s">
        <v>39</v>
      </c>
      <c r="B43" s="5">
        <v>4968684.502746331</v>
      </c>
      <c r="C43" s="30">
        <f>+B43/$B$44</f>
        <v>0.3400089161023847</v>
      </c>
      <c r="D43" s="31">
        <f>+C43*$D$44</f>
        <v>5314163.325864139</v>
      </c>
      <c r="E43" s="31">
        <f>+'[14]Attach GG Proj #1- Year 1'!$L$74</f>
        <v>4999587.780793856</v>
      </c>
      <c r="F43" s="5">
        <f>+E43-D43</f>
        <v>-314575.5450702831</v>
      </c>
      <c r="G43" s="5">
        <f>+F43/$F$44*$F$46</f>
        <v>-20447.4104295684</v>
      </c>
      <c r="H43" s="5">
        <f>+F43+G43</f>
        <v>-335022.9554998515</v>
      </c>
    </row>
    <row r="44" spans="1:8" ht="15">
      <c r="A44" s="22"/>
      <c r="B44" s="2">
        <f>SUM(B39:B43)</f>
        <v>14613394.73006685</v>
      </c>
      <c r="D44" s="32">
        <v>15629482.27</v>
      </c>
      <c r="E44" s="32">
        <f>SUM(E39:E43)</f>
        <v>12732657.146031346</v>
      </c>
      <c r="F44" s="32">
        <f>SUM(F39:F43)</f>
        <v>-2896825.1239686534</v>
      </c>
      <c r="G44" s="2">
        <f>SUM(G39:G43)</f>
        <v>-188293.6330579625</v>
      </c>
      <c r="H44" s="2">
        <f>SUM(H39:H43)</f>
        <v>-3085118.757026616</v>
      </c>
    </row>
    <row r="45" spans="4:10" ht="15">
      <c r="D45" s="3"/>
      <c r="E45" s="28"/>
      <c r="F45" s="3"/>
      <c r="H45" s="4"/>
      <c r="I45" s="18"/>
      <c r="J45" s="18"/>
    </row>
    <row r="46" spans="1:10" ht="15">
      <c r="A46" t="s">
        <v>457</v>
      </c>
      <c r="C46" s="18"/>
      <c r="D46" s="3"/>
      <c r="E46" s="227"/>
      <c r="F46" s="33">
        <f>0.0325*F44*2</f>
        <v>-188293.63305796246</v>
      </c>
      <c r="G46" s="2"/>
      <c r="H46" s="4"/>
      <c r="I46" s="18"/>
      <c r="J46" s="18"/>
    </row>
    <row r="47" spans="1:7" ht="15">
      <c r="A47" t="s">
        <v>40</v>
      </c>
      <c r="C47" s="18"/>
      <c r="E47" s="231"/>
      <c r="F47" s="12">
        <f>+F44+F46</f>
        <v>-3085118.757026616</v>
      </c>
      <c r="G47" s="2"/>
    </row>
    <row r="48" ht="15">
      <c r="E48" s="18"/>
    </row>
    <row r="55" ht="15">
      <c r="C55" s="2"/>
    </row>
  </sheetData>
  <sheetProtection/>
  <printOptions/>
  <pageMargins left="0.75" right="0.75" top="1" bottom="1" header="0.5" footer="0.5"/>
  <pageSetup horizontalDpi="600" verticalDpi="600" orientation="portrait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424"/>
  <sheetViews>
    <sheetView zoomScale="75" zoomScaleNormal="75" zoomScaleSheetLayoutView="65" zoomScalePageLayoutView="0" workbookViewId="0" topLeftCell="A384">
      <selection activeCell="P410" sqref="P410"/>
    </sheetView>
  </sheetViews>
  <sheetFormatPr defaultColWidth="8.88671875" defaultRowHeight="15"/>
  <cols>
    <col min="1" max="1" width="4.3359375" style="34" customWidth="1"/>
    <col min="2" max="2" width="1.5625" style="34" customWidth="1"/>
    <col min="3" max="3" width="43.3359375" style="34" customWidth="1"/>
    <col min="4" max="4" width="20.88671875" style="34" customWidth="1"/>
    <col min="5" max="5" width="16.3359375" style="34" customWidth="1"/>
    <col min="6" max="6" width="6.4453125" style="34" customWidth="1"/>
    <col min="7" max="7" width="7.6640625" style="34" customWidth="1"/>
    <col min="8" max="8" width="16.6640625" style="34" customWidth="1"/>
    <col min="9" max="9" width="1.77734375" style="34" customWidth="1"/>
    <col min="10" max="10" width="13.88671875" style="34" customWidth="1"/>
    <col min="11" max="11" width="3.5546875" style="34" customWidth="1"/>
    <col min="12" max="12" width="8.88671875" style="59" customWidth="1"/>
    <col min="13" max="13" width="8.88671875" style="34" customWidth="1"/>
    <col min="14" max="14" width="24.99609375" style="34" customWidth="1"/>
    <col min="15" max="16384" width="8.88671875" style="34" customWidth="1"/>
  </cols>
  <sheetData>
    <row r="1" spans="1:12" ht="15.75">
      <c r="A1" s="34" t="s">
        <v>41</v>
      </c>
      <c r="C1" s="35"/>
      <c r="D1" s="35"/>
      <c r="E1" s="36"/>
      <c r="F1" s="35"/>
      <c r="G1" s="35"/>
      <c r="H1" s="35"/>
      <c r="I1" s="37"/>
      <c r="J1" s="38"/>
      <c r="K1" s="38"/>
      <c r="L1" s="39" t="s">
        <v>42</v>
      </c>
    </row>
    <row r="2" spans="1:12" ht="15.75">
      <c r="A2" s="34" t="s">
        <v>43</v>
      </c>
      <c r="C2" s="35"/>
      <c r="D2" s="35"/>
      <c r="E2" s="232"/>
      <c r="F2" s="91"/>
      <c r="G2" s="91"/>
      <c r="H2" s="91"/>
      <c r="I2" s="37"/>
      <c r="J2" s="40"/>
      <c r="K2" s="40"/>
      <c r="L2" s="39" t="s">
        <v>44</v>
      </c>
    </row>
    <row r="3" spans="3:12" ht="15.75">
      <c r="C3" s="35"/>
      <c r="E3" s="232"/>
      <c r="F3" s="91"/>
      <c r="G3" s="91"/>
      <c r="H3" s="91"/>
      <c r="I3" s="37"/>
      <c r="J3" s="40"/>
      <c r="K3" s="40"/>
      <c r="L3" s="39"/>
    </row>
    <row r="4" spans="3:12" ht="15.75">
      <c r="C4" s="35"/>
      <c r="E4" s="232"/>
      <c r="F4" s="91"/>
      <c r="G4" s="91"/>
      <c r="H4" s="91"/>
      <c r="I4" s="37"/>
      <c r="J4" s="37"/>
      <c r="L4" s="41" t="s">
        <v>45</v>
      </c>
    </row>
    <row r="5" spans="3:12" ht="15.75">
      <c r="C5" s="35"/>
      <c r="D5" s="35"/>
      <c r="E5" s="232"/>
      <c r="F5" s="91"/>
      <c r="G5" s="91"/>
      <c r="H5" s="91"/>
      <c r="I5" s="37"/>
      <c r="J5" s="37"/>
      <c r="K5" s="42"/>
      <c r="L5" s="43" t="s">
        <v>46</v>
      </c>
    </row>
    <row r="6" spans="3:12" ht="15.75">
      <c r="C6" s="35"/>
      <c r="D6" s="35"/>
      <c r="E6" s="232"/>
      <c r="F6" s="91"/>
      <c r="G6" s="91"/>
      <c r="H6" s="91"/>
      <c r="I6" s="37"/>
      <c r="J6" s="37"/>
      <c r="K6" s="42"/>
      <c r="L6" s="44"/>
    </row>
    <row r="7" spans="3:12" ht="15.75">
      <c r="C7" s="35" t="s">
        <v>47</v>
      </c>
      <c r="D7" s="35"/>
      <c r="E7" s="232" t="s">
        <v>48</v>
      </c>
      <c r="F7" s="91"/>
      <c r="G7" s="91"/>
      <c r="H7" s="91"/>
      <c r="I7" s="37"/>
      <c r="J7" s="45" t="s">
        <v>49</v>
      </c>
      <c r="K7" s="46"/>
      <c r="L7" s="46"/>
    </row>
    <row r="8" spans="3:12" ht="15.75">
      <c r="C8" s="35"/>
      <c r="D8" s="47" t="s">
        <v>50</v>
      </c>
      <c r="E8" s="52" t="s">
        <v>51</v>
      </c>
      <c r="F8" s="52"/>
      <c r="G8" s="52"/>
      <c r="H8" s="52"/>
      <c r="I8" s="37"/>
      <c r="J8" s="37"/>
      <c r="K8" s="42"/>
      <c r="L8" s="44"/>
    </row>
    <row r="9" spans="3:12" ht="15.75">
      <c r="C9" s="42"/>
      <c r="D9" s="42"/>
      <c r="E9" s="44"/>
      <c r="F9" s="44"/>
      <c r="G9" s="44"/>
      <c r="H9" s="44"/>
      <c r="I9" s="42"/>
      <c r="J9" s="42"/>
      <c r="K9" s="42"/>
      <c r="L9" s="44"/>
    </row>
    <row r="10" spans="1:12" ht="15.75">
      <c r="A10" s="38"/>
      <c r="C10" s="42"/>
      <c r="D10" s="42"/>
      <c r="E10" s="233" t="s">
        <v>52</v>
      </c>
      <c r="F10" s="44"/>
      <c r="G10" s="44"/>
      <c r="H10" s="44"/>
      <c r="I10" s="42"/>
      <c r="J10" s="42"/>
      <c r="K10" s="42"/>
      <c r="L10" s="44"/>
    </row>
    <row r="11" spans="1:14" ht="15.75">
      <c r="A11" s="38"/>
      <c r="C11" s="42"/>
      <c r="D11" s="42"/>
      <c r="E11" s="134"/>
      <c r="F11" s="44"/>
      <c r="G11" s="44"/>
      <c r="H11" s="44"/>
      <c r="I11" s="42"/>
      <c r="J11" s="42"/>
      <c r="K11" s="42"/>
      <c r="L11" s="44"/>
      <c r="N11" s="35"/>
    </row>
    <row r="12" spans="1:14" ht="15.75">
      <c r="A12" s="38" t="s">
        <v>53</v>
      </c>
      <c r="C12" s="42"/>
      <c r="D12" s="42"/>
      <c r="E12" s="134"/>
      <c r="F12" s="44"/>
      <c r="G12" s="44"/>
      <c r="H12" s="44"/>
      <c r="I12" s="42"/>
      <c r="J12" s="38" t="s">
        <v>54</v>
      </c>
      <c r="K12" s="42"/>
      <c r="L12" s="44"/>
      <c r="N12" s="35"/>
    </row>
    <row r="13" spans="1:12" ht="16.5" thickBot="1">
      <c r="A13" s="48" t="s">
        <v>55</v>
      </c>
      <c r="C13" s="42"/>
      <c r="D13" s="42"/>
      <c r="E13" s="44"/>
      <c r="F13" s="44"/>
      <c r="G13" s="44"/>
      <c r="H13" s="44"/>
      <c r="I13" s="42"/>
      <c r="J13" s="48" t="s">
        <v>56</v>
      </c>
      <c r="K13" s="42"/>
      <c r="L13" s="44"/>
    </row>
    <row r="14" spans="1:12" ht="15.75">
      <c r="A14" s="38">
        <v>1</v>
      </c>
      <c r="C14" s="42" t="s">
        <v>57</v>
      </c>
      <c r="D14" s="42"/>
      <c r="E14" s="234"/>
      <c r="F14" s="44"/>
      <c r="G14" s="44"/>
      <c r="H14" s="44"/>
      <c r="I14" s="42"/>
      <c r="J14" s="49">
        <f>+J237</f>
        <v>29520002.89991776</v>
      </c>
      <c r="K14" s="42"/>
      <c r="L14" s="44"/>
    </row>
    <row r="15" spans="1:12" ht="15.75">
      <c r="A15" s="38"/>
      <c r="C15" s="42"/>
      <c r="D15" s="42"/>
      <c r="E15" s="44"/>
      <c r="F15" s="44"/>
      <c r="G15" s="44"/>
      <c r="H15" s="44"/>
      <c r="I15" s="42"/>
      <c r="J15" s="50"/>
      <c r="K15" s="42"/>
      <c r="L15" s="44"/>
    </row>
    <row r="16" spans="1:12" ht="15.75">
      <c r="A16" s="38"/>
      <c r="C16" s="42"/>
      <c r="D16" s="42"/>
      <c r="E16" s="44"/>
      <c r="F16" s="44"/>
      <c r="G16" s="44"/>
      <c r="H16" s="44"/>
      <c r="I16" s="42"/>
      <c r="J16" s="50"/>
      <c r="K16" s="42"/>
      <c r="L16" s="44"/>
    </row>
    <row r="17" spans="1:12" ht="16.5" thickBot="1">
      <c r="A17" s="38" t="s">
        <v>50</v>
      </c>
      <c r="C17" s="51" t="s">
        <v>58</v>
      </c>
      <c r="D17" s="52" t="s">
        <v>59</v>
      </c>
      <c r="E17" s="235" t="s">
        <v>60</v>
      </c>
      <c r="F17" s="52"/>
      <c r="G17" s="236" t="s">
        <v>61</v>
      </c>
      <c r="H17" s="236"/>
      <c r="I17" s="42"/>
      <c r="J17" s="50"/>
      <c r="K17" s="42"/>
      <c r="L17" s="44"/>
    </row>
    <row r="18" spans="1:12" ht="15.75">
      <c r="A18" s="38">
        <v>2</v>
      </c>
      <c r="C18" s="51" t="s">
        <v>62</v>
      </c>
      <c r="D18" s="47" t="s">
        <v>63</v>
      </c>
      <c r="E18" s="52">
        <f>J324</f>
        <v>0</v>
      </c>
      <c r="F18" s="52"/>
      <c r="G18" s="52" t="s">
        <v>64</v>
      </c>
      <c r="H18" s="171">
        <f>J272</f>
        <v>1</v>
      </c>
      <c r="I18" s="47"/>
      <c r="J18" s="47">
        <f>+H18*E18</f>
        <v>0</v>
      </c>
      <c r="K18" s="42"/>
      <c r="L18" s="44"/>
    </row>
    <row r="19" spans="1:12" ht="15.75">
      <c r="A19" s="38">
        <v>3</v>
      </c>
      <c r="C19" s="51" t="s">
        <v>65</v>
      </c>
      <c r="D19" s="47" t="s">
        <v>66</v>
      </c>
      <c r="E19" s="52">
        <f>J330</f>
        <v>2146351.8999999976</v>
      </c>
      <c r="F19" s="52"/>
      <c r="G19" s="52" t="str">
        <f aca="true" t="shared" si="0" ref="G19:H21">+G18</f>
        <v>TP</v>
      </c>
      <c r="H19" s="171">
        <f t="shared" si="0"/>
        <v>1</v>
      </c>
      <c r="I19" s="47"/>
      <c r="J19" s="47">
        <f>+H19*E19</f>
        <v>2146351.8999999976</v>
      </c>
      <c r="K19" s="42"/>
      <c r="L19" s="44"/>
    </row>
    <row r="20" spans="1:17" ht="15.75">
      <c r="A20" s="38">
        <v>4</v>
      </c>
      <c r="C20" s="53" t="s">
        <v>67</v>
      </c>
      <c r="D20" s="47"/>
      <c r="E20" s="52">
        <v>0</v>
      </c>
      <c r="F20" s="52"/>
      <c r="G20" s="52" t="str">
        <f t="shared" si="0"/>
        <v>TP</v>
      </c>
      <c r="H20" s="171">
        <f t="shared" si="0"/>
        <v>1</v>
      </c>
      <c r="I20" s="47"/>
      <c r="J20" s="47">
        <f>+H20*E20</f>
        <v>0</v>
      </c>
      <c r="K20" s="42"/>
      <c r="L20" s="44"/>
      <c r="N20" s="54" t="s">
        <v>68</v>
      </c>
      <c r="O20" s="55"/>
      <c r="P20" s="55"/>
      <c r="Q20" s="55"/>
    </row>
    <row r="21" spans="1:17" ht="16.5" thickBot="1">
      <c r="A21" s="38">
        <v>5</v>
      </c>
      <c r="C21" s="53" t="s">
        <v>69</v>
      </c>
      <c r="D21" s="47"/>
      <c r="E21" s="52">
        <v>0</v>
      </c>
      <c r="F21" s="52"/>
      <c r="G21" s="52" t="str">
        <f t="shared" si="0"/>
        <v>TP</v>
      </c>
      <c r="H21" s="171">
        <f t="shared" si="0"/>
        <v>1</v>
      </c>
      <c r="I21" s="47"/>
      <c r="J21" s="56">
        <f>+H21*E21</f>
        <v>0</v>
      </c>
      <c r="K21" s="42"/>
      <c r="L21" s="44"/>
      <c r="N21" s="54" t="s">
        <v>70</v>
      </c>
      <c r="O21" s="55"/>
      <c r="P21" s="55"/>
      <c r="Q21" s="55"/>
    </row>
    <row r="22" spans="1:17" ht="15.75">
      <c r="A22" s="38"/>
      <c r="C22" s="51" t="s">
        <v>71</v>
      </c>
      <c r="D22" s="42"/>
      <c r="E22" s="237" t="s">
        <v>50</v>
      </c>
      <c r="F22" s="52"/>
      <c r="G22" s="52"/>
      <c r="H22" s="171"/>
      <c r="I22" s="47"/>
      <c r="J22" s="47">
        <f>SUM(J18:J21)</f>
        <v>2146351.8999999976</v>
      </c>
      <c r="K22" s="42"/>
      <c r="L22" s="44"/>
      <c r="N22" s="57"/>
      <c r="O22" s="55"/>
      <c r="P22" s="55"/>
      <c r="Q22" s="55"/>
    </row>
    <row r="23" spans="1:17" ht="15.75">
      <c r="A23" s="38"/>
      <c r="D23" s="42"/>
      <c r="E23" s="52" t="s">
        <v>50</v>
      </c>
      <c r="F23" s="44"/>
      <c r="G23" s="44"/>
      <c r="H23" s="171"/>
      <c r="I23" s="42"/>
      <c r="K23" s="42"/>
      <c r="L23" s="44"/>
      <c r="N23" s="57"/>
      <c r="O23" s="55"/>
      <c r="P23" s="55"/>
      <c r="Q23" s="55"/>
    </row>
    <row r="24" spans="1:17" ht="15.75">
      <c r="A24" s="58" t="s">
        <v>72</v>
      </c>
      <c r="B24" s="59"/>
      <c r="C24" s="59" t="s">
        <v>73</v>
      </c>
      <c r="D24" s="44"/>
      <c r="E24" s="52"/>
      <c r="F24" s="44"/>
      <c r="G24" s="44"/>
      <c r="H24" s="171"/>
      <c r="I24" s="42"/>
      <c r="K24" s="42"/>
      <c r="L24" s="44"/>
      <c r="N24" s="57"/>
      <c r="O24" s="55"/>
      <c r="P24" s="55"/>
      <c r="Q24" s="55"/>
    </row>
    <row r="25" spans="1:17" ht="15.75">
      <c r="A25" s="58" t="s">
        <v>74</v>
      </c>
      <c r="B25" s="59"/>
      <c r="C25" s="59" t="s">
        <v>75</v>
      </c>
      <c r="D25" s="44" t="s">
        <v>76</v>
      </c>
      <c r="E25" s="52"/>
      <c r="F25" s="44"/>
      <c r="G25" s="44"/>
      <c r="H25" s="171"/>
      <c r="I25" s="42"/>
      <c r="K25" s="42"/>
      <c r="L25" s="44"/>
      <c r="N25" s="57"/>
      <c r="O25" s="55"/>
      <c r="P25" s="55"/>
      <c r="Q25" s="55"/>
    </row>
    <row r="26" spans="1:17" ht="15.75">
      <c r="A26" s="58" t="s">
        <v>77</v>
      </c>
      <c r="B26" s="59"/>
      <c r="C26" s="59" t="s">
        <v>78</v>
      </c>
      <c r="D26" s="44" t="s">
        <v>79</v>
      </c>
      <c r="E26" s="52"/>
      <c r="F26" s="44"/>
      <c r="G26" s="44"/>
      <c r="H26" s="171"/>
      <c r="I26" s="42"/>
      <c r="K26" s="42"/>
      <c r="L26" s="44"/>
      <c r="N26" s="57"/>
      <c r="O26" s="55"/>
      <c r="P26" s="55"/>
      <c r="Q26" s="55"/>
    </row>
    <row r="27" spans="1:17" ht="15.75">
      <c r="A27" s="58" t="s">
        <v>80</v>
      </c>
      <c r="B27" s="59"/>
      <c r="C27" s="59" t="s">
        <v>81</v>
      </c>
      <c r="D27" s="44" t="s">
        <v>82</v>
      </c>
      <c r="E27" s="52"/>
      <c r="F27" s="44"/>
      <c r="G27" s="44"/>
      <c r="H27" s="171"/>
      <c r="I27" s="42"/>
      <c r="K27" s="42"/>
      <c r="L27" s="44"/>
      <c r="N27" s="57"/>
      <c r="O27" s="55"/>
      <c r="P27" s="55"/>
      <c r="Q27" s="55"/>
    </row>
    <row r="28" spans="1:17" ht="15.75">
      <c r="A28" s="58" t="s">
        <v>83</v>
      </c>
      <c r="B28" s="59"/>
      <c r="C28" s="59" t="s">
        <v>84</v>
      </c>
      <c r="D28" s="44"/>
      <c r="E28" s="52"/>
      <c r="F28" s="44"/>
      <c r="G28" s="44"/>
      <c r="H28" s="171"/>
      <c r="I28" s="42"/>
      <c r="K28" s="42"/>
      <c r="L28" s="44"/>
      <c r="N28" s="57"/>
      <c r="O28" s="55"/>
      <c r="P28" s="55"/>
      <c r="Q28" s="55"/>
    </row>
    <row r="29" spans="1:17" ht="15.75">
      <c r="A29" s="58"/>
      <c r="B29" s="59"/>
      <c r="C29" s="60"/>
      <c r="D29" s="44"/>
      <c r="E29" s="59"/>
      <c r="F29" s="59"/>
      <c r="G29" s="59"/>
      <c r="H29" s="59"/>
      <c r="J29" s="47"/>
      <c r="K29" s="42"/>
      <c r="L29" s="44"/>
      <c r="N29" s="57"/>
      <c r="O29" s="55"/>
      <c r="P29" s="55"/>
      <c r="Q29" s="55"/>
    </row>
    <row r="30" spans="1:17" ht="16.5" thickBot="1">
      <c r="A30" s="58">
        <v>7</v>
      </c>
      <c r="B30" s="59"/>
      <c r="C30" s="60" t="s">
        <v>85</v>
      </c>
      <c r="D30" s="44" t="s">
        <v>86</v>
      </c>
      <c r="E30" s="237" t="s">
        <v>50</v>
      </c>
      <c r="F30" s="52"/>
      <c r="G30" s="52"/>
      <c r="H30" s="52"/>
      <c r="I30" s="47"/>
      <c r="J30" s="61">
        <f>+J14-J22</f>
        <v>27373650.99991776</v>
      </c>
      <c r="K30" s="42"/>
      <c r="L30" s="44"/>
      <c r="N30" s="57"/>
      <c r="O30" s="55"/>
      <c r="P30" s="55"/>
      <c r="Q30" s="55"/>
    </row>
    <row r="31" spans="1:17" ht="16.5" thickTop="1">
      <c r="A31" s="38"/>
      <c r="D31" s="42"/>
      <c r="E31" s="237"/>
      <c r="F31" s="52"/>
      <c r="G31" s="52"/>
      <c r="H31" s="52"/>
      <c r="I31" s="47"/>
      <c r="K31" s="42"/>
      <c r="L31" s="44"/>
      <c r="N31" s="57"/>
      <c r="O31" s="55"/>
      <c r="P31" s="55"/>
      <c r="Q31" s="55"/>
    </row>
    <row r="32" spans="1:17" ht="15.75">
      <c r="A32" s="38"/>
      <c r="D32" s="47"/>
      <c r="E32" s="59"/>
      <c r="F32" s="59"/>
      <c r="G32" s="59"/>
      <c r="H32" s="59"/>
      <c r="J32" s="47"/>
      <c r="K32" s="42"/>
      <c r="L32" s="44"/>
      <c r="N32" s="57"/>
      <c r="O32" s="55"/>
      <c r="P32" s="55"/>
      <c r="Q32" s="55"/>
    </row>
    <row r="33" spans="1:17" ht="15.75">
      <c r="A33" s="38"/>
      <c r="C33" s="51" t="s">
        <v>87</v>
      </c>
      <c r="D33" s="42"/>
      <c r="E33" s="50"/>
      <c r="F33" s="42"/>
      <c r="G33" s="42"/>
      <c r="H33" s="42"/>
      <c r="I33" s="42"/>
      <c r="J33" s="50"/>
      <c r="K33" s="42"/>
      <c r="L33" s="44"/>
      <c r="N33" s="57"/>
      <c r="O33" s="55"/>
      <c r="P33" s="55"/>
      <c r="Q33" s="55"/>
    </row>
    <row r="34" spans="1:17" ht="15.75">
      <c r="A34" s="38">
        <v>8</v>
      </c>
      <c r="C34" s="51" t="s">
        <v>88</v>
      </c>
      <c r="E34" s="50"/>
      <c r="F34" s="42"/>
      <c r="G34" s="42"/>
      <c r="H34" s="62" t="s">
        <v>89</v>
      </c>
      <c r="I34" s="42"/>
      <c r="J34" s="63">
        <f>'[1]Workpapers (Page 10)'!D23</f>
        <v>1033500</v>
      </c>
      <c r="K34" s="42"/>
      <c r="L34" s="44"/>
      <c r="N34" s="64"/>
      <c r="O34" s="55"/>
      <c r="P34" s="55"/>
      <c r="Q34" s="55"/>
    </row>
    <row r="35" spans="1:12" ht="15.75">
      <c r="A35" s="38">
        <v>9</v>
      </c>
      <c r="C35" s="51" t="s">
        <v>90</v>
      </c>
      <c r="D35" s="47"/>
      <c r="E35" s="47"/>
      <c r="F35" s="47"/>
      <c r="G35" s="47"/>
      <c r="H35" s="52" t="s">
        <v>91</v>
      </c>
      <c r="I35" s="47"/>
      <c r="J35" s="63">
        <v>0</v>
      </c>
      <c r="K35" s="42"/>
      <c r="L35" s="44"/>
    </row>
    <row r="36" spans="1:12" ht="15.75">
      <c r="A36" s="38">
        <v>10</v>
      </c>
      <c r="C36" s="53" t="s">
        <v>92</v>
      </c>
      <c r="D36" s="42"/>
      <c r="E36" s="42"/>
      <c r="F36" s="42"/>
      <c r="H36" s="62" t="s">
        <v>93</v>
      </c>
      <c r="I36" s="42"/>
      <c r="J36" s="63">
        <v>0</v>
      </c>
      <c r="K36" s="42"/>
      <c r="L36" s="44"/>
    </row>
    <row r="37" spans="1:12" ht="15.75">
      <c r="A37" s="38">
        <v>11</v>
      </c>
      <c r="C37" s="51" t="s">
        <v>94</v>
      </c>
      <c r="D37" s="42"/>
      <c r="E37" s="42"/>
      <c r="F37" s="42"/>
      <c r="H37" s="62" t="s">
        <v>95</v>
      </c>
      <c r="I37" s="42"/>
      <c r="J37" s="65">
        <v>0</v>
      </c>
      <c r="K37" s="42"/>
      <c r="L37" s="44"/>
    </row>
    <row r="38" spans="1:12" ht="15.75">
      <c r="A38" s="38">
        <v>12</v>
      </c>
      <c r="C38" s="53" t="s">
        <v>96</v>
      </c>
      <c r="D38" s="42"/>
      <c r="E38" s="42"/>
      <c r="F38" s="42"/>
      <c r="G38" s="42"/>
      <c r="H38" s="37"/>
      <c r="I38" s="42"/>
      <c r="J38" s="65">
        <v>0</v>
      </c>
      <c r="K38" s="42"/>
      <c r="L38" s="44"/>
    </row>
    <row r="39" spans="1:12" ht="15.75">
      <c r="A39" s="38">
        <v>13</v>
      </c>
      <c r="C39" s="53" t="s">
        <v>97</v>
      </c>
      <c r="D39" s="42"/>
      <c r="E39" s="42"/>
      <c r="F39" s="42"/>
      <c r="G39" s="42"/>
      <c r="H39" s="62"/>
      <c r="I39" s="42"/>
      <c r="J39" s="65">
        <v>0</v>
      </c>
      <c r="K39" s="42"/>
      <c r="L39" s="44"/>
    </row>
    <row r="40" spans="1:12" ht="16.5" thickBot="1">
      <c r="A40" s="38">
        <v>14</v>
      </c>
      <c r="C40" s="53" t="s">
        <v>98</v>
      </c>
      <c r="D40" s="42"/>
      <c r="E40" s="42"/>
      <c r="F40" s="42"/>
      <c r="G40" s="42"/>
      <c r="H40" s="37"/>
      <c r="I40" s="42"/>
      <c r="J40" s="66">
        <v>0</v>
      </c>
      <c r="K40" s="42"/>
      <c r="L40" s="44"/>
    </row>
    <row r="41" spans="1:12" ht="15.75">
      <c r="A41" s="38">
        <v>15</v>
      </c>
      <c r="C41" s="35" t="s">
        <v>99</v>
      </c>
      <c r="D41" s="42"/>
      <c r="E41" s="42"/>
      <c r="F41" s="42"/>
      <c r="G41" s="42"/>
      <c r="H41" s="42"/>
      <c r="I41" s="42"/>
      <c r="J41" s="50">
        <f>SUM(J34:J40)</f>
        <v>1033500</v>
      </c>
      <c r="K41" s="42"/>
      <c r="L41" s="44"/>
    </row>
    <row r="42" spans="1:12" ht="15.75">
      <c r="A42" s="38"/>
      <c r="C42" s="51"/>
      <c r="D42" s="42"/>
      <c r="E42" s="42"/>
      <c r="F42" s="42"/>
      <c r="G42" s="42"/>
      <c r="H42" s="42"/>
      <c r="I42" s="42"/>
      <c r="J42" s="50"/>
      <c r="K42" s="42"/>
      <c r="L42" s="44"/>
    </row>
    <row r="43" spans="1:12" ht="15.75">
      <c r="A43" s="38">
        <v>16</v>
      </c>
      <c r="C43" s="51" t="s">
        <v>100</v>
      </c>
      <c r="D43" s="42" t="s">
        <v>101</v>
      </c>
      <c r="E43" s="67">
        <f>IF(J41&gt;0,J30/J41,0)</f>
        <v>26.48635800669353</v>
      </c>
      <c r="F43" s="42"/>
      <c r="G43" s="42"/>
      <c r="H43" s="42"/>
      <c r="I43" s="42"/>
      <c r="K43" s="42"/>
      <c r="L43" s="44"/>
    </row>
    <row r="44" spans="1:12" ht="15.75">
      <c r="A44" s="38">
        <v>17</v>
      </c>
      <c r="C44" s="51" t="s">
        <v>102</v>
      </c>
      <c r="D44" s="42" t="s">
        <v>103</v>
      </c>
      <c r="E44" s="67">
        <f>+E43/12</f>
        <v>2.207196500557794</v>
      </c>
      <c r="F44" s="42"/>
      <c r="G44" s="42"/>
      <c r="H44" s="42"/>
      <c r="I44" s="42"/>
      <c r="K44" s="42"/>
      <c r="L44" s="44"/>
    </row>
    <row r="45" spans="1:12" ht="15.75">
      <c r="A45" s="38"/>
      <c r="C45" s="51"/>
      <c r="D45" s="42"/>
      <c r="E45" s="67"/>
      <c r="F45" s="42"/>
      <c r="G45" s="42"/>
      <c r="H45" s="42"/>
      <c r="I45" s="42"/>
      <c r="K45" s="42"/>
      <c r="L45" s="44"/>
    </row>
    <row r="46" spans="1:12" ht="15.75">
      <c r="A46" s="38"/>
      <c r="C46" s="51"/>
      <c r="D46" s="42"/>
      <c r="E46" s="68" t="s">
        <v>104</v>
      </c>
      <c r="F46" s="42"/>
      <c r="G46" s="42"/>
      <c r="H46" s="42"/>
      <c r="I46" s="42"/>
      <c r="J46" s="69" t="s">
        <v>105</v>
      </c>
      <c r="K46" s="42"/>
      <c r="L46" s="44"/>
    </row>
    <row r="47" spans="1:12" ht="15.75">
      <c r="A47" s="38"/>
      <c r="C47" s="51"/>
      <c r="D47" s="42"/>
      <c r="E47" s="67"/>
      <c r="F47" s="42"/>
      <c r="G47" s="42"/>
      <c r="H47" s="42"/>
      <c r="I47" s="42"/>
      <c r="K47" s="42"/>
      <c r="L47" s="44"/>
    </row>
    <row r="48" spans="1:12" ht="15.75">
      <c r="A48" s="38">
        <v>18</v>
      </c>
      <c r="C48" s="51" t="s">
        <v>106</v>
      </c>
      <c r="D48" s="70" t="s">
        <v>107</v>
      </c>
      <c r="E48" s="67">
        <f>+E43/52</f>
        <v>0.5093530385902602</v>
      </c>
      <c r="F48" s="42"/>
      <c r="G48" s="42"/>
      <c r="H48" s="42"/>
      <c r="I48" s="42"/>
      <c r="J48" s="71">
        <f>+E43/52</f>
        <v>0.5093530385902602</v>
      </c>
      <c r="K48" s="42"/>
      <c r="L48" s="44"/>
    </row>
    <row r="49" spans="1:12" ht="15.75">
      <c r="A49" s="38">
        <v>19</v>
      </c>
      <c r="C49" s="51" t="s">
        <v>108</v>
      </c>
      <c r="D49" s="70" t="s">
        <v>109</v>
      </c>
      <c r="E49" s="67">
        <f>+E48/5</f>
        <v>0.10187060771805204</v>
      </c>
      <c r="F49" s="42" t="s">
        <v>110</v>
      </c>
      <c r="H49" s="42"/>
      <c r="I49" s="42"/>
      <c r="J49" s="71">
        <f>+J48/7</f>
        <v>0.07276471979860859</v>
      </c>
      <c r="K49" s="42"/>
      <c r="L49" s="44"/>
    </row>
    <row r="50" spans="1:12" ht="15.75">
      <c r="A50" s="38">
        <v>20</v>
      </c>
      <c r="C50" s="51" t="s">
        <v>111</v>
      </c>
      <c r="D50" s="70" t="s">
        <v>112</v>
      </c>
      <c r="E50" s="67">
        <f>+E49/16*1000</f>
        <v>6.366912982378253</v>
      </c>
      <c r="F50" s="42" t="s">
        <v>113</v>
      </c>
      <c r="H50" s="42"/>
      <c r="I50" s="42"/>
      <c r="J50" s="71">
        <f>+J49/24*1000</f>
        <v>3.0318633249420244</v>
      </c>
      <c r="K50" s="42"/>
      <c r="L50" s="44" t="s">
        <v>50</v>
      </c>
    </row>
    <row r="51" spans="1:12" ht="15.75">
      <c r="A51" s="38"/>
      <c r="C51" s="51"/>
      <c r="D51" s="42" t="s">
        <v>114</v>
      </c>
      <c r="E51" s="42"/>
      <c r="F51" s="42" t="s">
        <v>115</v>
      </c>
      <c r="H51" s="42"/>
      <c r="I51" s="42"/>
      <c r="K51" s="42"/>
      <c r="L51" s="44" t="s">
        <v>50</v>
      </c>
    </row>
    <row r="52" spans="1:12" ht="15.75">
      <c r="A52" s="38"/>
      <c r="C52" s="51"/>
      <c r="D52" s="42"/>
      <c r="E52" s="42"/>
      <c r="F52" s="42"/>
      <c r="H52" s="42"/>
      <c r="I52" s="42"/>
      <c r="K52" s="42"/>
      <c r="L52" s="44" t="s">
        <v>50</v>
      </c>
    </row>
    <row r="53" spans="1:12" ht="15.75">
      <c r="A53" s="38">
        <v>21</v>
      </c>
      <c r="C53" s="51" t="s">
        <v>116</v>
      </c>
      <c r="D53" s="42" t="s">
        <v>117</v>
      </c>
      <c r="E53" s="72">
        <v>0</v>
      </c>
      <c r="F53" s="73" t="s">
        <v>118</v>
      </c>
      <c r="G53" s="73"/>
      <c r="H53" s="73"/>
      <c r="I53" s="73"/>
      <c r="J53" s="73">
        <f>E53</f>
        <v>0</v>
      </c>
      <c r="K53" s="73" t="s">
        <v>118</v>
      </c>
      <c r="L53" s="44"/>
    </row>
    <row r="54" spans="1:12" ht="15.75">
      <c r="A54" s="38">
        <v>22</v>
      </c>
      <c r="C54" s="51"/>
      <c r="D54" s="42"/>
      <c r="E54" s="72">
        <v>0</v>
      </c>
      <c r="F54" s="73" t="s">
        <v>119</v>
      </c>
      <c r="G54" s="73"/>
      <c r="H54" s="73"/>
      <c r="I54" s="73"/>
      <c r="J54" s="73">
        <f>E54</f>
        <v>0</v>
      </c>
      <c r="K54" s="73" t="s">
        <v>119</v>
      </c>
      <c r="L54" s="44"/>
    </row>
    <row r="55" spans="1:12" s="59" customFormat="1" ht="15.75">
      <c r="A55" s="58"/>
      <c r="C55" s="60"/>
      <c r="D55" s="44"/>
      <c r="E55" s="74"/>
      <c r="F55" s="74"/>
      <c r="G55" s="74"/>
      <c r="H55" s="74"/>
      <c r="I55" s="74"/>
      <c r="J55" s="74"/>
      <c r="K55" s="74"/>
      <c r="L55" s="44"/>
    </row>
    <row r="56" spans="1:12" s="59" customFormat="1" ht="15.75">
      <c r="A56" s="58"/>
      <c r="C56" s="60"/>
      <c r="D56" s="44"/>
      <c r="E56" s="74"/>
      <c r="F56" s="74"/>
      <c r="G56" s="74"/>
      <c r="H56" s="74"/>
      <c r="I56" s="74"/>
      <c r="J56" s="74"/>
      <c r="K56" s="74"/>
      <c r="L56" s="44"/>
    </row>
    <row r="57" spans="1:12" s="59" customFormat="1" ht="15.75">
      <c r="A57" s="58"/>
      <c r="C57" s="60"/>
      <c r="D57" s="44"/>
      <c r="E57" s="74"/>
      <c r="F57" s="74"/>
      <c r="G57" s="74"/>
      <c r="H57" s="74"/>
      <c r="I57" s="74"/>
      <c r="J57" s="74"/>
      <c r="K57" s="74"/>
      <c r="L57" s="44"/>
    </row>
    <row r="58" spans="1:12" s="59" customFormat="1" ht="15.75">
      <c r="A58" s="58"/>
      <c r="C58" s="60"/>
      <c r="D58" s="44"/>
      <c r="E58" s="74"/>
      <c r="F58" s="74"/>
      <c r="G58" s="74"/>
      <c r="H58" s="74"/>
      <c r="I58" s="74"/>
      <c r="J58" s="74"/>
      <c r="K58" s="74"/>
      <c r="L58" s="44"/>
    </row>
    <row r="59" spans="1:12" s="59" customFormat="1" ht="15.75">
      <c r="A59" s="58"/>
      <c r="C59" s="60"/>
      <c r="D59" s="44"/>
      <c r="E59" s="74"/>
      <c r="F59" s="74"/>
      <c r="G59" s="74"/>
      <c r="H59" s="74"/>
      <c r="I59" s="74"/>
      <c r="J59" s="74"/>
      <c r="K59" s="74"/>
      <c r="L59" s="44"/>
    </row>
    <row r="60" spans="1:12" s="59" customFormat="1" ht="15.75">
      <c r="A60" s="58"/>
      <c r="C60" s="60"/>
      <c r="D60" s="44"/>
      <c r="E60" s="74"/>
      <c r="F60" s="74"/>
      <c r="G60" s="74"/>
      <c r="H60" s="74"/>
      <c r="I60" s="74"/>
      <c r="J60" s="74"/>
      <c r="K60" s="74"/>
      <c r="L60" s="44"/>
    </row>
    <row r="61" spans="1:12" s="59" customFormat="1" ht="15.75">
      <c r="A61" s="58"/>
      <c r="C61" s="60"/>
      <c r="D61" s="44"/>
      <c r="E61" s="74"/>
      <c r="F61" s="74"/>
      <c r="G61" s="74"/>
      <c r="H61" s="74"/>
      <c r="I61" s="74"/>
      <c r="J61" s="74"/>
      <c r="K61" s="74"/>
      <c r="L61" s="44"/>
    </row>
    <row r="62" spans="1:12" s="59" customFormat="1" ht="15.75">
      <c r="A62" s="58"/>
      <c r="C62" s="60"/>
      <c r="D62" s="44"/>
      <c r="E62" s="74"/>
      <c r="F62" s="74"/>
      <c r="G62" s="74"/>
      <c r="H62" s="74"/>
      <c r="I62" s="74"/>
      <c r="J62" s="74"/>
      <c r="K62" s="74"/>
      <c r="L62" s="44"/>
    </row>
    <row r="63" spans="1:12" s="59" customFormat="1" ht="15.75">
      <c r="A63" s="58"/>
      <c r="C63" s="60"/>
      <c r="D63" s="44"/>
      <c r="E63" s="74"/>
      <c r="F63" s="74"/>
      <c r="G63" s="74"/>
      <c r="H63" s="74"/>
      <c r="I63" s="74"/>
      <c r="J63" s="74"/>
      <c r="K63" s="74"/>
      <c r="L63" s="44"/>
    </row>
    <row r="64" spans="1:12" s="59" customFormat="1" ht="15.75">
      <c r="A64" s="58"/>
      <c r="C64" s="60"/>
      <c r="D64" s="44"/>
      <c r="E64" s="74"/>
      <c r="F64" s="74"/>
      <c r="G64" s="74"/>
      <c r="H64" s="74"/>
      <c r="I64" s="74"/>
      <c r="J64" s="74"/>
      <c r="K64" s="74"/>
      <c r="L64" s="44"/>
    </row>
    <row r="65" spans="1:12" s="59" customFormat="1" ht="15.75">
      <c r="A65" s="58"/>
      <c r="C65" s="60"/>
      <c r="D65" s="44"/>
      <c r="E65" s="74"/>
      <c r="F65" s="74"/>
      <c r="G65" s="74"/>
      <c r="H65" s="74"/>
      <c r="I65" s="74"/>
      <c r="J65" s="74"/>
      <c r="K65" s="74"/>
      <c r="L65" s="44"/>
    </row>
    <row r="66" spans="1:12" s="59" customFormat="1" ht="15.75">
      <c r="A66" s="58"/>
      <c r="C66" s="60"/>
      <c r="D66" s="44"/>
      <c r="E66" s="74"/>
      <c r="F66" s="74"/>
      <c r="G66" s="74"/>
      <c r="H66" s="74"/>
      <c r="I66" s="74"/>
      <c r="J66" s="74"/>
      <c r="K66" s="74"/>
      <c r="L66" s="44"/>
    </row>
    <row r="67" spans="1:12" s="59" customFormat="1" ht="15.75">
      <c r="A67" s="58"/>
      <c r="C67" s="60"/>
      <c r="D67" s="44"/>
      <c r="E67" s="74"/>
      <c r="F67" s="74"/>
      <c r="G67" s="74"/>
      <c r="H67" s="74"/>
      <c r="I67" s="74"/>
      <c r="J67" s="74"/>
      <c r="K67" s="74"/>
      <c r="L67" s="44"/>
    </row>
    <row r="68" spans="1:12" s="59" customFormat="1" ht="15.75">
      <c r="A68" s="58"/>
      <c r="C68" s="60"/>
      <c r="D68" s="44"/>
      <c r="E68" s="74"/>
      <c r="F68" s="74"/>
      <c r="G68" s="74"/>
      <c r="H68" s="74"/>
      <c r="I68" s="74"/>
      <c r="J68" s="74"/>
      <c r="K68" s="74"/>
      <c r="L68" s="44"/>
    </row>
    <row r="69" spans="1:12" s="59" customFormat="1" ht="15.75">
      <c r="A69" s="58"/>
      <c r="C69" s="60"/>
      <c r="D69" s="44"/>
      <c r="E69" s="74"/>
      <c r="F69" s="74"/>
      <c r="G69" s="74"/>
      <c r="H69" s="74"/>
      <c r="I69" s="74"/>
      <c r="J69" s="74"/>
      <c r="K69" s="74"/>
      <c r="L69" s="44"/>
    </row>
    <row r="70" spans="1:12" s="59" customFormat="1" ht="15.75">
      <c r="A70" s="58"/>
      <c r="C70" s="60"/>
      <c r="D70" s="44"/>
      <c r="E70" s="74"/>
      <c r="F70" s="74"/>
      <c r="G70" s="74"/>
      <c r="H70" s="74"/>
      <c r="I70" s="74"/>
      <c r="J70" s="74"/>
      <c r="K70" s="74"/>
      <c r="L70" s="44"/>
    </row>
    <row r="71" spans="1:12" s="59" customFormat="1" ht="15.75">
      <c r="A71" s="58"/>
      <c r="C71" s="60"/>
      <c r="D71" s="44"/>
      <c r="E71" s="74"/>
      <c r="F71" s="74"/>
      <c r="G71" s="74"/>
      <c r="H71" s="74"/>
      <c r="I71" s="74"/>
      <c r="J71" s="74"/>
      <c r="K71" s="74"/>
      <c r="L71" s="44"/>
    </row>
    <row r="72" spans="1:12" s="59" customFormat="1" ht="15.75">
      <c r="A72" s="58"/>
      <c r="C72" s="60"/>
      <c r="D72" s="44"/>
      <c r="E72" s="74"/>
      <c r="F72" s="74"/>
      <c r="G72" s="74"/>
      <c r="H72" s="74"/>
      <c r="I72" s="74"/>
      <c r="J72" s="74"/>
      <c r="K72" s="74"/>
      <c r="L72" s="44"/>
    </row>
    <row r="73" spans="1:12" s="59" customFormat="1" ht="15.75">
      <c r="A73" s="58"/>
      <c r="C73" s="60"/>
      <c r="D73" s="44"/>
      <c r="E73" s="74"/>
      <c r="F73" s="74"/>
      <c r="G73" s="74"/>
      <c r="H73" s="74"/>
      <c r="I73" s="74"/>
      <c r="J73" s="74"/>
      <c r="K73" s="74"/>
      <c r="L73" s="44"/>
    </row>
    <row r="74" spans="1:12" s="59" customFormat="1" ht="15.75">
      <c r="A74" s="58"/>
      <c r="C74" s="60"/>
      <c r="D74" s="44"/>
      <c r="E74" s="74"/>
      <c r="F74" s="74"/>
      <c r="G74" s="74"/>
      <c r="H74" s="74"/>
      <c r="I74" s="74"/>
      <c r="J74" s="74"/>
      <c r="K74" s="74"/>
      <c r="L74" s="44"/>
    </row>
    <row r="75" spans="1:12" s="59" customFormat="1" ht="15.75">
      <c r="A75" s="58"/>
      <c r="C75" s="60"/>
      <c r="D75" s="44"/>
      <c r="E75" s="74"/>
      <c r="F75" s="74"/>
      <c r="G75" s="74"/>
      <c r="H75" s="74"/>
      <c r="I75" s="74"/>
      <c r="J75" s="74"/>
      <c r="K75" s="74"/>
      <c r="L75" s="44"/>
    </row>
    <row r="76" spans="1:12" s="59" customFormat="1" ht="15.75">
      <c r="A76" s="58"/>
      <c r="C76" s="60"/>
      <c r="D76" s="44"/>
      <c r="E76" s="74"/>
      <c r="F76" s="74"/>
      <c r="G76" s="74"/>
      <c r="H76" s="74"/>
      <c r="I76" s="74"/>
      <c r="J76" s="74"/>
      <c r="K76" s="74"/>
      <c r="L76" s="44"/>
    </row>
    <row r="77" spans="1:12" s="59" customFormat="1" ht="15.75">
      <c r="A77" s="58"/>
      <c r="C77" s="60"/>
      <c r="D77" s="44"/>
      <c r="E77" s="74"/>
      <c r="F77" s="74"/>
      <c r="G77" s="74"/>
      <c r="H77" s="74"/>
      <c r="I77" s="74"/>
      <c r="J77" s="74"/>
      <c r="K77" s="74"/>
      <c r="L77" s="44"/>
    </row>
    <row r="78" spans="1:12" s="59" customFormat="1" ht="15.75">
      <c r="A78" s="58"/>
      <c r="C78" s="60"/>
      <c r="D78" s="44"/>
      <c r="E78" s="74"/>
      <c r="F78" s="74"/>
      <c r="G78" s="74"/>
      <c r="H78" s="74"/>
      <c r="I78" s="74"/>
      <c r="J78" s="74"/>
      <c r="K78" s="74"/>
      <c r="L78" s="44"/>
    </row>
    <row r="79" spans="1:12" s="59" customFormat="1" ht="15.75">
      <c r="A79" s="58"/>
      <c r="C79" s="60"/>
      <c r="D79" s="44"/>
      <c r="E79" s="74"/>
      <c r="F79" s="74"/>
      <c r="G79" s="74"/>
      <c r="H79" s="74"/>
      <c r="I79" s="74"/>
      <c r="J79" s="74"/>
      <c r="K79" s="74"/>
      <c r="L79" s="44"/>
    </row>
    <row r="80" spans="1:12" s="59" customFormat="1" ht="15.75">
      <c r="A80" s="58"/>
      <c r="C80" s="60"/>
      <c r="D80" s="44"/>
      <c r="E80" s="74"/>
      <c r="F80" s="74"/>
      <c r="G80" s="74"/>
      <c r="H80" s="74"/>
      <c r="I80" s="74"/>
      <c r="J80" s="74"/>
      <c r="K80" s="74"/>
      <c r="L80" s="44"/>
    </row>
    <row r="81" spans="1:12" s="59" customFormat="1" ht="15.75">
      <c r="A81" s="58"/>
      <c r="C81" s="60"/>
      <c r="D81" s="44"/>
      <c r="E81" s="74"/>
      <c r="F81" s="74"/>
      <c r="G81" s="74"/>
      <c r="H81" s="74"/>
      <c r="I81" s="74"/>
      <c r="J81" s="74"/>
      <c r="K81" s="74"/>
      <c r="L81" s="44"/>
    </row>
    <row r="82" spans="1:12" s="59" customFormat="1" ht="15.75">
      <c r="A82" s="58"/>
      <c r="C82" s="60"/>
      <c r="D82" s="44"/>
      <c r="E82" s="74"/>
      <c r="F82" s="74"/>
      <c r="G82" s="74"/>
      <c r="H82" s="74"/>
      <c r="I82" s="74"/>
      <c r="J82" s="74"/>
      <c r="K82" s="74"/>
      <c r="L82" s="44"/>
    </row>
    <row r="83" spans="1:12" s="59" customFormat="1" ht="15.75">
      <c r="A83" s="58"/>
      <c r="C83" s="60"/>
      <c r="D83" s="44"/>
      <c r="E83" s="74"/>
      <c r="F83" s="74"/>
      <c r="G83" s="74"/>
      <c r="H83" s="74"/>
      <c r="I83" s="74"/>
      <c r="J83" s="74"/>
      <c r="K83" s="74"/>
      <c r="L83" s="44"/>
    </row>
    <row r="84" spans="1:12" s="59" customFormat="1" ht="15.75">
      <c r="A84" s="58"/>
      <c r="C84" s="60"/>
      <c r="D84" s="44"/>
      <c r="E84" s="74"/>
      <c r="F84" s="74"/>
      <c r="G84" s="74"/>
      <c r="H84" s="74"/>
      <c r="I84" s="74"/>
      <c r="J84" s="74"/>
      <c r="K84" s="74"/>
      <c r="L84" s="44"/>
    </row>
    <row r="85" spans="1:12" s="59" customFormat="1" ht="15.75">
      <c r="A85" s="58"/>
      <c r="C85" s="60"/>
      <c r="D85" s="44"/>
      <c r="E85" s="74"/>
      <c r="F85" s="74"/>
      <c r="G85" s="74"/>
      <c r="H85" s="74"/>
      <c r="I85" s="74"/>
      <c r="J85" s="74"/>
      <c r="K85" s="74"/>
      <c r="L85" s="44"/>
    </row>
    <row r="86" spans="1:12" ht="15.75">
      <c r="A86" s="35" t="s">
        <v>120</v>
      </c>
      <c r="C86" s="51"/>
      <c r="D86" s="47"/>
      <c r="E86" s="75"/>
      <c r="F86" s="47"/>
      <c r="G86" s="47"/>
      <c r="H86" s="76"/>
      <c r="I86" s="47"/>
      <c r="J86" s="75"/>
      <c r="K86" s="47"/>
      <c r="L86" s="77" t="s">
        <v>121</v>
      </c>
    </row>
    <row r="87" spans="1:12" ht="15.75">
      <c r="A87" s="35" t="s">
        <v>122</v>
      </c>
      <c r="C87" s="51"/>
      <c r="D87" s="47"/>
      <c r="E87" s="75"/>
      <c r="F87" s="47"/>
      <c r="G87" s="47"/>
      <c r="H87" s="76"/>
      <c r="I87" s="47"/>
      <c r="J87" s="75"/>
      <c r="K87" s="47"/>
      <c r="L87" s="77"/>
    </row>
    <row r="88" spans="1:12" ht="15.75">
      <c r="A88" s="34" t="s">
        <v>41</v>
      </c>
      <c r="C88" s="35"/>
      <c r="D88" s="35"/>
      <c r="E88" s="36"/>
      <c r="F88" s="35"/>
      <c r="G88" s="35"/>
      <c r="H88" s="35"/>
      <c r="I88" s="37"/>
      <c r="J88" s="38"/>
      <c r="K88" s="38"/>
      <c r="L88" s="39" t="s">
        <v>123</v>
      </c>
    </row>
    <row r="89" spans="1:12" ht="15.75">
      <c r="A89" s="34" t="s">
        <v>43</v>
      </c>
      <c r="C89" s="35"/>
      <c r="D89" s="35"/>
      <c r="E89" s="36"/>
      <c r="F89" s="35"/>
      <c r="G89" s="35"/>
      <c r="H89" s="35"/>
      <c r="I89" s="37"/>
      <c r="J89" s="40"/>
      <c r="K89" s="40"/>
      <c r="L89" s="39" t="s">
        <v>124</v>
      </c>
    </row>
    <row r="90" spans="3:12" ht="15.75">
      <c r="C90" s="35"/>
      <c r="D90" s="35"/>
      <c r="E90" s="36"/>
      <c r="F90" s="35"/>
      <c r="G90" s="35"/>
      <c r="H90" s="35"/>
      <c r="I90" s="37"/>
      <c r="J90" s="37"/>
      <c r="L90" s="41" t="s">
        <v>45</v>
      </c>
    </row>
    <row r="91" spans="3:12" ht="15.75">
      <c r="C91" s="35"/>
      <c r="D91" s="35"/>
      <c r="E91" s="36"/>
      <c r="F91" s="35"/>
      <c r="G91" s="35"/>
      <c r="H91" s="35"/>
      <c r="I91" s="37"/>
      <c r="J91" s="37"/>
      <c r="K91" s="42"/>
      <c r="L91" s="43" t="s">
        <v>125</v>
      </c>
    </row>
    <row r="92" spans="3:12" ht="15.75">
      <c r="C92" s="35"/>
      <c r="D92" s="35"/>
      <c r="E92" s="36"/>
      <c r="F92" s="35"/>
      <c r="G92" s="35"/>
      <c r="H92" s="35"/>
      <c r="I92" s="37"/>
      <c r="J92" s="37"/>
      <c r="K92" s="42"/>
      <c r="L92" s="43"/>
    </row>
    <row r="93" spans="3:12" ht="15.75">
      <c r="C93" s="35" t="s">
        <v>47</v>
      </c>
      <c r="D93" s="35"/>
      <c r="E93" s="36" t="s">
        <v>48</v>
      </c>
      <c r="F93" s="35"/>
      <c r="G93" s="35"/>
      <c r="H93" s="35"/>
      <c r="I93" s="37"/>
      <c r="J93" s="45" t="str">
        <f>J7</f>
        <v>For the 12 months ended 12/31/10</v>
      </c>
      <c r="K93" s="46"/>
      <c r="L93" s="46"/>
    </row>
    <row r="94" spans="3:12" ht="15.75">
      <c r="C94" s="35"/>
      <c r="D94" s="47" t="s">
        <v>50</v>
      </c>
      <c r="E94" s="47" t="s">
        <v>51</v>
      </c>
      <c r="F94" s="47"/>
      <c r="G94" s="47"/>
      <c r="H94" s="47"/>
      <c r="I94" s="37"/>
      <c r="J94" s="37"/>
      <c r="K94" s="42"/>
      <c r="L94" s="44"/>
    </row>
    <row r="95" spans="3:12" ht="15.75">
      <c r="C95" s="35"/>
      <c r="D95" s="47"/>
      <c r="E95" s="47"/>
      <c r="F95" s="47"/>
      <c r="G95" s="47"/>
      <c r="H95" s="47"/>
      <c r="I95" s="37"/>
      <c r="J95" s="37"/>
      <c r="K95" s="42"/>
      <c r="L95" s="44"/>
    </row>
    <row r="96" spans="3:12" ht="15.75">
      <c r="C96" s="51"/>
      <c r="D96" s="42"/>
      <c r="E96" s="78" t="str">
        <f>E10</f>
        <v>VECTREN</v>
      </c>
      <c r="F96" s="47"/>
      <c r="G96" s="47"/>
      <c r="H96" s="47"/>
      <c r="I96" s="47"/>
      <c r="J96" s="47"/>
      <c r="K96" s="47"/>
      <c r="L96" s="52"/>
    </row>
    <row r="97" spans="3:12" ht="15.75">
      <c r="C97" s="79" t="s">
        <v>126</v>
      </c>
      <c r="D97" s="79" t="s">
        <v>127</v>
      </c>
      <c r="E97" s="79" t="s">
        <v>128</v>
      </c>
      <c r="F97" s="47" t="s">
        <v>50</v>
      </c>
      <c r="G97" s="47"/>
      <c r="H97" s="80" t="s">
        <v>129</v>
      </c>
      <c r="I97" s="47"/>
      <c r="J97" s="81" t="s">
        <v>130</v>
      </c>
      <c r="K97" s="47"/>
      <c r="L97" s="82"/>
    </row>
    <row r="98" spans="3:12" ht="15.75">
      <c r="C98" s="51"/>
      <c r="D98" s="83" t="s">
        <v>131</v>
      </c>
      <c r="E98" s="47"/>
      <c r="F98" s="47"/>
      <c r="G98" s="47"/>
      <c r="H98" s="38"/>
      <c r="I98" s="47"/>
      <c r="J98" s="84" t="s">
        <v>132</v>
      </c>
      <c r="K98" s="47"/>
      <c r="L98" s="82"/>
    </row>
    <row r="99" spans="1:12" ht="15.75">
      <c r="A99" s="38" t="s">
        <v>53</v>
      </c>
      <c r="C99" s="51"/>
      <c r="D99" s="85" t="s">
        <v>133</v>
      </c>
      <c r="E99" s="84" t="s">
        <v>134</v>
      </c>
      <c r="F99" s="86"/>
      <c r="G99" s="84" t="s">
        <v>135</v>
      </c>
      <c r="I99" s="86"/>
      <c r="J99" s="38" t="s">
        <v>136</v>
      </c>
      <c r="K99" s="47"/>
      <c r="L99" s="82"/>
    </row>
    <row r="100" spans="1:12" ht="16.5" thickBot="1">
      <c r="A100" s="48" t="s">
        <v>55</v>
      </c>
      <c r="C100" s="87" t="s">
        <v>137</v>
      </c>
      <c r="D100" s="47"/>
      <c r="E100" s="47"/>
      <c r="F100" s="47"/>
      <c r="G100" s="47"/>
      <c r="H100" s="47"/>
      <c r="I100" s="47"/>
      <c r="J100" s="47"/>
      <c r="K100" s="47"/>
      <c r="L100" s="52"/>
    </row>
    <row r="101" spans="1:12" ht="15.75">
      <c r="A101" s="38"/>
      <c r="C101" s="51"/>
      <c r="D101" s="47"/>
      <c r="E101" s="47"/>
      <c r="F101" s="47"/>
      <c r="G101" s="47"/>
      <c r="H101" s="47"/>
      <c r="I101" s="47"/>
      <c r="J101" s="47"/>
      <c r="K101" s="47"/>
      <c r="L101" s="52"/>
    </row>
    <row r="102" spans="1:12" ht="15.75">
      <c r="A102" s="38"/>
      <c r="C102" s="60" t="s">
        <v>138</v>
      </c>
      <c r="D102" s="47"/>
      <c r="E102" s="47"/>
      <c r="F102" s="47"/>
      <c r="G102" s="47"/>
      <c r="H102" s="47"/>
      <c r="I102" s="47"/>
      <c r="J102" s="47"/>
      <c r="K102" s="47"/>
      <c r="L102" s="52"/>
    </row>
    <row r="103" spans="1:12" ht="15.75">
      <c r="A103" s="38">
        <v>1</v>
      </c>
      <c r="C103" s="60" t="s">
        <v>139</v>
      </c>
      <c r="D103" s="52" t="s">
        <v>140</v>
      </c>
      <c r="E103" s="88">
        <f>'[1]Workpapers (Pages 1 to 5)'!C21</f>
        <v>1349910551.783077</v>
      </c>
      <c r="F103" s="47"/>
      <c r="G103" s="47" t="s">
        <v>141</v>
      </c>
      <c r="H103" s="89" t="s">
        <v>50</v>
      </c>
      <c r="I103" s="47"/>
      <c r="J103" s="47" t="s">
        <v>50</v>
      </c>
      <c r="K103" s="47"/>
      <c r="L103" s="52"/>
    </row>
    <row r="104" spans="1:16" ht="15.75">
      <c r="A104" s="38">
        <v>2</v>
      </c>
      <c r="C104" s="60" t="s">
        <v>142</v>
      </c>
      <c r="D104" s="52" t="s">
        <v>143</v>
      </c>
      <c r="E104" s="88">
        <f>+'[1]Workpapers (Pages 1 to 5)'!D21</f>
        <v>301600122.09923077</v>
      </c>
      <c r="F104" s="47"/>
      <c r="G104" s="47" t="s">
        <v>64</v>
      </c>
      <c r="H104" s="89">
        <f>J272</f>
        <v>1</v>
      </c>
      <c r="I104" s="47"/>
      <c r="J104" s="47">
        <f>+H104*E104</f>
        <v>301600122.09923077</v>
      </c>
      <c r="K104" s="47"/>
      <c r="L104" s="52"/>
      <c r="N104" s="59"/>
      <c r="O104" s="59"/>
      <c r="P104" s="59"/>
    </row>
    <row r="105" spans="1:12" ht="15.75">
      <c r="A105" s="38">
        <v>3</v>
      </c>
      <c r="C105" s="60" t="s">
        <v>144</v>
      </c>
      <c r="D105" s="52" t="s">
        <v>145</v>
      </c>
      <c r="E105" s="88">
        <f>'[1]Workpapers (Pages 1 to 5)'!E21</f>
        <v>487752432.90615374</v>
      </c>
      <c r="F105" s="47"/>
      <c r="G105" s="47" t="s">
        <v>141</v>
      </c>
      <c r="H105" s="89" t="s">
        <v>50</v>
      </c>
      <c r="I105" s="47"/>
      <c r="J105" s="47" t="s">
        <v>50</v>
      </c>
      <c r="K105" s="47"/>
      <c r="L105" s="52"/>
    </row>
    <row r="106" spans="1:12" ht="15.75">
      <c r="A106" s="38">
        <v>4</v>
      </c>
      <c r="C106" s="60" t="s">
        <v>146</v>
      </c>
      <c r="D106" s="52" t="s">
        <v>147</v>
      </c>
      <c r="E106" s="88">
        <f>'[1]Workpapers (Pages 1 to 5)'!F21</f>
        <v>29039108.073846154</v>
      </c>
      <c r="F106" s="47"/>
      <c r="G106" s="47" t="s">
        <v>148</v>
      </c>
      <c r="H106" s="89">
        <f>J290</f>
        <v>0.06980586137669256</v>
      </c>
      <c r="I106" s="47"/>
      <c r="J106" s="47">
        <f>+H106*E106</f>
        <v>2027099.9527056983</v>
      </c>
      <c r="K106" s="47"/>
      <c r="L106" s="52"/>
    </row>
    <row r="107" spans="1:12" ht="16.5" thickBot="1">
      <c r="A107" s="38">
        <v>5</v>
      </c>
      <c r="C107" s="60" t="s">
        <v>149</v>
      </c>
      <c r="D107" s="52" t="s">
        <v>150</v>
      </c>
      <c r="E107" s="90">
        <f>'[1]Workpapers (Pages 1 to 5)'!G21</f>
        <v>49155545.99076923</v>
      </c>
      <c r="F107" s="47"/>
      <c r="G107" s="47" t="s">
        <v>151</v>
      </c>
      <c r="H107" s="89">
        <f>L295</f>
        <v>0.06319964831873877</v>
      </c>
      <c r="I107" s="47"/>
      <c r="J107" s="56">
        <f>+H107*E107</f>
        <v>3106613.219532205</v>
      </c>
      <c r="K107" s="47"/>
      <c r="L107" s="52"/>
    </row>
    <row r="108" spans="1:12" ht="15.75">
      <c r="A108" s="38">
        <v>6</v>
      </c>
      <c r="C108" s="91" t="s">
        <v>152</v>
      </c>
      <c r="D108" s="52"/>
      <c r="E108" s="47">
        <f>SUM(E103:E107)</f>
        <v>2217457760.853077</v>
      </c>
      <c r="F108" s="47"/>
      <c r="G108" s="47" t="s">
        <v>153</v>
      </c>
      <c r="H108" s="76">
        <f>IF(J108&gt;0,J108/E108,0)</f>
        <v>0.1383267995839818</v>
      </c>
      <c r="I108" s="47"/>
      <c r="J108" s="47">
        <f>SUM(J103:J107)</f>
        <v>306733835.27146864</v>
      </c>
      <c r="K108" s="47"/>
      <c r="L108" s="92"/>
    </row>
    <row r="109" spans="3:12" ht="15.75">
      <c r="C109" s="60"/>
      <c r="D109" s="47"/>
      <c r="E109" s="47"/>
      <c r="F109" s="47"/>
      <c r="G109" s="47"/>
      <c r="H109" s="76"/>
      <c r="I109" s="47"/>
      <c r="J109" s="47"/>
      <c r="K109" s="47"/>
      <c r="L109" s="92"/>
    </row>
    <row r="110" spans="3:12" ht="15.75">
      <c r="C110" s="60" t="s">
        <v>154</v>
      </c>
      <c r="D110" s="47"/>
      <c r="E110" s="47"/>
      <c r="F110" s="47"/>
      <c r="G110" s="47"/>
      <c r="H110" s="47"/>
      <c r="I110" s="47"/>
      <c r="J110" s="47"/>
      <c r="K110" s="47"/>
      <c r="L110" s="52"/>
    </row>
    <row r="111" spans="1:12" ht="15.75">
      <c r="A111" s="38">
        <v>7</v>
      </c>
      <c r="C111" s="51" t="str">
        <f>+C103</f>
        <v>  Production</v>
      </c>
      <c r="D111" s="47" t="s">
        <v>155</v>
      </c>
      <c r="E111" s="88">
        <f>-'[1]Workpapers (Pages 1 to 5)'!C41</f>
        <v>644525867.9015385</v>
      </c>
      <c r="F111" s="47"/>
      <c r="G111" s="47" t="str">
        <f aca="true" t="shared" si="1" ref="G111:H115">+G103</f>
        <v>NA</v>
      </c>
      <c r="H111" s="89" t="str">
        <f t="shared" si="1"/>
        <v> </v>
      </c>
      <c r="I111" s="47"/>
      <c r="J111" s="47" t="s">
        <v>50</v>
      </c>
      <c r="K111" s="47"/>
      <c r="L111" s="52"/>
    </row>
    <row r="112" spans="1:12" ht="15.75">
      <c r="A112" s="38">
        <v>8</v>
      </c>
      <c r="C112" s="51" t="str">
        <f>+C104</f>
        <v>  Transmission</v>
      </c>
      <c r="D112" s="47" t="s">
        <v>156</v>
      </c>
      <c r="E112" s="88">
        <f>-'[1]Workpapers (Pages 1 to 5)'!D41</f>
        <v>89558473.60999998</v>
      </c>
      <c r="F112" s="47"/>
      <c r="G112" s="47" t="str">
        <f t="shared" si="1"/>
        <v>TP</v>
      </c>
      <c r="H112" s="89">
        <f t="shared" si="1"/>
        <v>1</v>
      </c>
      <c r="I112" s="47"/>
      <c r="J112" s="47">
        <f>+H112*E112</f>
        <v>89558473.60999998</v>
      </c>
      <c r="K112" s="47"/>
      <c r="L112" s="52"/>
    </row>
    <row r="113" spans="1:12" ht="15.75">
      <c r="A113" s="38">
        <v>9</v>
      </c>
      <c r="C113" s="51" t="str">
        <f>+C105</f>
        <v>  Distribution</v>
      </c>
      <c r="D113" s="47" t="s">
        <v>157</v>
      </c>
      <c r="E113" s="88">
        <f>-'[1]Workpapers (Pages 1 to 5)'!E41</f>
        <v>188292183.5153846</v>
      </c>
      <c r="F113" s="47"/>
      <c r="G113" s="47" t="str">
        <f t="shared" si="1"/>
        <v>NA</v>
      </c>
      <c r="H113" s="89" t="str">
        <f t="shared" si="1"/>
        <v> </v>
      </c>
      <c r="I113" s="47"/>
      <c r="J113" s="47" t="s">
        <v>50</v>
      </c>
      <c r="K113" s="47"/>
      <c r="L113" s="52"/>
    </row>
    <row r="114" spans="1:12" ht="15.75">
      <c r="A114" s="38">
        <v>10</v>
      </c>
      <c r="C114" s="51" t="str">
        <f>+C106</f>
        <v>  General &amp; Intangible</v>
      </c>
      <c r="D114" s="47" t="s">
        <v>158</v>
      </c>
      <c r="E114" s="88">
        <f>-'[1]Workpapers (Pages 1 to 5)'!F41</f>
        <v>17205132.484615386</v>
      </c>
      <c r="F114" s="47"/>
      <c r="G114" s="47" t="str">
        <f t="shared" si="1"/>
        <v>W/S</v>
      </c>
      <c r="H114" s="89">
        <f t="shared" si="1"/>
        <v>0.06980586137669256</v>
      </c>
      <c r="I114" s="47"/>
      <c r="J114" s="47">
        <f>+H114*E114</f>
        <v>1201019.0931886917</v>
      </c>
      <c r="K114" s="47"/>
      <c r="L114" s="52"/>
    </row>
    <row r="115" spans="1:12" ht="16.5" thickBot="1">
      <c r="A115" s="38">
        <v>11</v>
      </c>
      <c r="C115" s="51" t="str">
        <f>+C107</f>
        <v>  Common</v>
      </c>
      <c r="D115" s="47" t="s">
        <v>150</v>
      </c>
      <c r="E115" s="90">
        <f>-'[1]Workpapers (Pages 1 to 5)'!G41</f>
        <v>23354135.13769231</v>
      </c>
      <c r="F115" s="47"/>
      <c r="G115" s="47" t="str">
        <f t="shared" si="1"/>
        <v>CE</v>
      </c>
      <c r="H115" s="89">
        <f t="shared" si="1"/>
        <v>0.06319964831873877</v>
      </c>
      <c r="I115" s="47"/>
      <c r="J115" s="56">
        <f>+H115*E115</f>
        <v>1475973.127490454</v>
      </c>
      <c r="K115" s="47"/>
      <c r="L115" s="52"/>
    </row>
    <row r="116" spans="1:12" ht="15.75">
      <c r="A116" s="38">
        <v>12</v>
      </c>
      <c r="C116" s="51" t="s">
        <v>159</v>
      </c>
      <c r="D116" s="47"/>
      <c r="E116" s="47">
        <f>SUM(E111:E115)</f>
        <v>962935792.6492308</v>
      </c>
      <c r="F116" s="47"/>
      <c r="G116" s="47"/>
      <c r="H116" s="47"/>
      <c r="I116" s="47"/>
      <c r="J116" s="47">
        <f>SUM(J111:J115)</f>
        <v>92235465.83067913</v>
      </c>
      <c r="K116" s="47"/>
      <c r="L116" s="52"/>
    </row>
    <row r="117" spans="1:12" ht="15.75">
      <c r="A117" s="38"/>
      <c r="D117" s="47" t="s">
        <v>50</v>
      </c>
      <c r="F117" s="47"/>
      <c r="G117" s="47"/>
      <c r="H117" s="76"/>
      <c r="I117" s="47"/>
      <c r="K117" s="47"/>
      <c r="L117" s="92"/>
    </row>
    <row r="118" spans="1:12" ht="15.75">
      <c r="A118" s="38"/>
      <c r="C118" s="60" t="s">
        <v>160</v>
      </c>
      <c r="D118" s="47"/>
      <c r="E118" s="47"/>
      <c r="F118" s="47"/>
      <c r="G118" s="47"/>
      <c r="H118" s="47"/>
      <c r="I118" s="47"/>
      <c r="J118" s="47"/>
      <c r="K118" s="47"/>
      <c r="L118" s="52"/>
    </row>
    <row r="119" spans="1:12" ht="15.75">
      <c r="A119" s="38">
        <v>13</v>
      </c>
      <c r="C119" s="51" t="str">
        <f>+C111</f>
        <v>  Production</v>
      </c>
      <c r="D119" s="47" t="s">
        <v>161</v>
      </c>
      <c r="E119" s="47">
        <f>E103-E111</f>
        <v>705384683.8815385</v>
      </c>
      <c r="F119" s="47"/>
      <c r="G119" s="47"/>
      <c r="H119" s="76"/>
      <c r="I119" s="47"/>
      <c r="J119" s="47" t="s">
        <v>50</v>
      </c>
      <c r="K119" s="47"/>
      <c r="L119" s="92"/>
    </row>
    <row r="120" spans="1:12" ht="15.75">
      <c r="A120" s="38">
        <v>14</v>
      </c>
      <c r="C120" s="51" t="str">
        <f>+C112</f>
        <v>  Transmission</v>
      </c>
      <c r="D120" s="47" t="s">
        <v>162</v>
      </c>
      <c r="E120" s="47">
        <f>E104-E112</f>
        <v>212041648.48923078</v>
      </c>
      <c r="F120" s="47"/>
      <c r="G120" s="47"/>
      <c r="H120" s="89"/>
      <c r="I120" s="47"/>
      <c r="J120" s="47">
        <f>J104-J112</f>
        <v>212041648.48923078</v>
      </c>
      <c r="K120" s="47"/>
      <c r="L120" s="92"/>
    </row>
    <row r="121" spans="1:12" ht="15.75">
      <c r="A121" s="38">
        <v>15</v>
      </c>
      <c r="C121" s="51" t="str">
        <f>+C113</f>
        <v>  Distribution</v>
      </c>
      <c r="D121" s="47" t="s">
        <v>163</v>
      </c>
      <c r="E121" s="47">
        <f>E105-E113</f>
        <v>299460249.3907691</v>
      </c>
      <c r="F121" s="47"/>
      <c r="G121" s="47"/>
      <c r="H121" s="76"/>
      <c r="I121" s="47"/>
      <c r="J121" s="47" t="s">
        <v>50</v>
      </c>
      <c r="K121" s="47"/>
      <c r="L121" s="92"/>
    </row>
    <row r="122" spans="1:12" ht="15.75">
      <c r="A122" s="38">
        <v>16</v>
      </c>
      <c r="C122" s="51" t="str">
        <f>+C114</f>
        <v>  General &amp; Intangible</v>
      </c>
      <c r="D122" s="47" t="s">
        <v>164</v>
      </c>
      <c r="E122" s="47">
        <f>E106-E114</f>
        <v>11833975.589230768</v>
      </c>
      <c r="F122" s="47"/>
      <c r="G122" s="47"/>
      <c r="H122" s="76"/>
      <c r="I122" s="47"/>
      <c r="J122" s="47">
        <f>J106-J114</f>
        <v>826080.8595170067</v>
      </c>
      <c r="K122" s="47"/>
      <c r="L122" s="92"/>
    </row>
    <row r="123" spans="1:12" ht="16.5" thickBot="1">
      <c r="A123" s="38">
        <v>17</v>
      </c>
      <c r="C123" s="51" t="str">
        <f>+C115</f>
        <v>  Common</v>
      </c>
      <c r="D123" s="47" t="s">
        <v>165</v>
      </c>
      <c r="E123" s="56">
        <f>E107-E115</f>
        <v>25801410.85307692</v>
      </c>
      <c r="F123" s="47"/>
      <c r="G123" s="47"/>
      <c r="H123" s="76"/>
      <c r="I123" s="47"/>
      <c r="J123" s="56">
        <f>J107-J115</f>
        <v>1630640.092041751</v>
      </c>
      <c r="K123" s="47"/>
      <c r="L123" s="92"/>
    </row>
    <row r="124" spans="1:12" ht="15.75">
      <c r="A124" s="38">
        <v>18</v>
      </c>
      <c r="C124" s="51" t="s">
        <v>166</v>
      </c>
      <c r="D124" s="47"/>
      <c r="E124" s="47">
        <f>SUM(E119:E123)</f>
        <v>1254521968.2038462</v>
      </c>
      <c r="F124" s="47"/>
      <c r="G124" s="47" t="s">
        <v>167</v>
      </c>
      <c r="H124" s="76">
        <f>IF(J124&gt;0,J124/E124,0)</f>
        <v>0.17098016206754532</v>
      </c>
      <c r="I124" s="47"/>
      <c r="J124" s="47">
        <f>SUM(J119:J123)</f>
        <v>214498369.44078955</v>
      </c>
      <c r="K124" s="47"/>
      <c r="L124" s="52"/>
    </row>
    <row r="125" spans="1:12" ht="15.75">
      <c r="A125" s="38"/>
      <c r="D125" s="47"/>
      <c r="F125" s="47"/>
      <c r="I125" s="47"/>
      <c r="K125" s="47"/>
      <c r="L125" s="92"/>
    </row>
    <row r="126" spans="1:13" s="59" customFormat="1" ht="15.75">
      <c r="A126" s="58" t="s">
        <v>168</v>
      </c>
      <c r="B126" s="93"/>
      <c r="C126" s="94" t="s">
        <v>169</v>
      </c>
      <c r="D126" s="52" t="s">
        <v>170</v>
      </c>
      <c r="E126" s="95">
        <f>'[1]Workpapers (Pages 1 to 5)'!C68</f>
        <v>35788374.53692308</v>
      </c>
      <c r="F126" s="52"/>
      <c r="G126" s="52"/>
      <c r="H126" s="96">
        <f>H139</f>
        <v>1</v>
      </c>
      <c r="I126" s="52"/>
      <c r="J126" s="52">
        <f>+H126*E126</f>
        <v>35788374.53692308</v>
      </c>
      <c r="K126" s="52"/>
      <c r="L126" s="97"/>
      <c r="M126" s="98"/>
    </row>
    <row r="127" spans="1:13" s="59" customFormat="1" ht="15.75">
      <c r="A127" s="99"/>
      <c r="B127" s="93"/>
      <c r="C127" s="94" t="s">
        <v>171</v>
      </c>
      <c r="D127" s="52"/>
      <c r="E127" s="95"/>
      <c r="F127" s="52"/>
      <c r="G127" s="52"/>
      <c r="H127" s="96"/>
      <c r="I127" s="52"/>
      <c r="J127" s="52"/>
      <c r="K127" s="52"/>
      <c r="L127" s="97"/>
      <c r="M127" s="98"/>
    </row>
    <row r="128" spans="1:13" s="59" customFormat="1" ht="15.75">
      <c r="A128" s="99"/>
      <c r="B128" s="93"/>
      <c r="C128" s="59" t="s">
        <v>172</v>
      </c>
      <c r="D128" s="52"/>
      <c r="E128" s="95"/>
      <c r="F128" s="52"/>
      <c r="G128" s="52"/>
      <c r="H128" s="96"/>
      <c r="I128" s="52"/>
      <c r="J128" s="52"/>
      <c r="K128" s="52"/>
      <c r="L128" s="97"/>
      <c r="M128" s="98"/>
    </row>
    <row r="129" spans="1:12" ht="15.75">
      <c r="A129" s="58"/>
      <c r="B129" s="59"/>
      <c r="C129" s="59"/>
      <c r="D129" s="52"/>
      <c r="E129" s="59"/>
      <c r="F129" s="52"/>
      <c r="G129" s="59"/>
      <c r="H129" s="59"/>
      <c r="I129" s="52"/>
      <c r="J129" s="59"/>
      <c r="K129" s="52"/>
      <c r="L129" s="92"/>
    </row>
    <row r="130" spans="1:12" ht="15.75">
      <c r="A130" s="58"/>
      <c r="B130" s="59"/>
      <c r="C130" s="91" t="s">
        <v>173</v>
      </c>
      <c r="D130" s="52"/>
      <c r="E130" s="52"/>
      <c r="F130" s="52"/>
      <c r="G130" s="52"/>
      <c r="H130" s="52"/>
      <c r="I130" s="52"/>
      <c r="J130" s="52"/>
      <c r="K130" s="52"/>
      <c r="L130" s="52"/>
    </row>
    <row r="131" spans="1:12" ht="15.75">
      <c r="A131" s="58">
        <v>19</v>
      </c>
      <c r="B131" s="59"/>
      <c r="C131" s="60" t="s">
        <v>174</v>
      </c>
      <c r="D131" s="52" t="s">
        <v>50</v>
      </c>
      <c r="E131" s="88">
        <v>0</v>
      </c>
      <c r="F131" s="52"/>
      <c r="G131" s="52" t="str">
        <f>+G111</f>
        <v>NA</v>
      </c>
      <c r="H131" s="100" t="s">
        <v>175</v>
      </c>
      <c r="I131" s="52"/>
      <c r="J131" s="95">
        <v>0</v>
      </c>
      <c r="K131" s="52"/>
      <c r="L131" s="92"/>
    </row>
    <row r="132" spans="1:12" ht="15.75">
      <c r="A132" s="58">
        <v>20</v>
      </c>
      <c r="B132" s="59"/>
      <c r="C132" s="60" t="s">
        <v>176</v>
      </c>
      <c r="D132" s="52" t="s">
        <v>177</v>
      </c>
      <c r="E132" s="88">
        <f>'[1]Workpapers (Pages 1 to 5)'!D92</f>
        <v>-214054733.68615386</v>
      </c>
      <c r="F132" s="52"/>
      <c r="G132" s="52" t="s">
        <v>178</v>
      </c>
      <c r="H132" s="96">
        <f>+H124</f>
        <v>0.17098016206754532</v>
      </c>
      <c r="I132" s="52"/>
      <c r="J132" s="95">
        <f>E132*H132</f>
        <v>-36599113.05698384</v>
      </c>
      <c r="K132" s="52"/>
      <c r="L132" s="92"/>
    </row>
    <row r="133" spans="1:12" ht="15.75">
      <c r="A133" s="58">
        <v>21</v>
      </c>
      <c r="B133" s="59"/>
      <c r="C133" s="60" t="s">
        <v>179</v>
      </c>
      <c r="D133" s="52" t="s">
        <v>180</v>
      </c>
      <c r="E133" s="88">
        <f>'[1]Workpapers (Pages 1 to 5)'!E92</f>
        <v>-8290372.796923076</v>
      </c>
      <c r="F133" s="52"/>
      <c r="G133" s="52" t="s">
        <v>178</v>
      </c>
      <c r="H133" s="96">
        <f>+H132</f>
        <v>0.17098016206754532</v>
      </c>
      <c r="I133" s="52"/>
      <c r="J133" s="95">
        <f>E133*H133</f>
        <v>-1417489.2844182765</v>
      </c>
      <c r="K133" s="52"/>
      <c r="L133" s="92"/>
    </row>
    <row r="134" spans="1:12" ht="15.75">
      <c r="A134" s="58">
        <v>22</v>
      </c>
      <c r="B134" s="59"/>
      <c r="C134" s="60" t="s">
        <v>181</v>
      </c>
      <c r="D134" s="52" t="s">
        <v>182</v>
      </c>
      <c r="E134" s="88">
        <f>'[1]Workpapers (Pages 1 to 5)'!F92</f>
        <v>30345012.55615385</v>
      </c>
      <c r="F134" s="52"/>
      <c r="G134" s="52" t="str">
        <f>+G133</f>
        <v>NP</v>
      </c>
      <c r="H134" s="96">
        <f>+H133</f>
        <v>0.17098016206754532</v>
      </c>
      <c r="I134" s="52"/>
      <c r="J134" s="95">
        <f>E134*H134</f>
        <v>5188395.164792883</v>
      </c>
      <c r="K134" s="52"/>
      <c r="L134" s="92"/>
    </row>
    <row r="135" spans="1:13" ht="15.75">
      <c r="A135" s="58">
        <v>23</v>
      </c>
      <c r="B135" s="59"/>
      <c r="C135" s="59" t="s">
        <v>183</v>
      </c>
      <c r="D135" s="59" t="s">
        <v>184</v>
      </c>
      <c r="E135" s="88">
        <f>'[1]Workpapers (Pages 1 to 5)'!G92</f>
        <v>0</v>
      </c>
      <c r="F135" s="52"/>
      <c r="G135" s="52" t="s">
        <v>178</v>
      </c>
      <c r="H135" s="96">
        <f>+H133</f>
        <v>0.17098016206754532</v>
      </c>
      <c r="I135" s="52"/>
      <c r="J135" s="101">
        <f>E135*H135</f>
        <v>0</v>
      </c>
      <c r="K135" s="52"/>
      <c r="L135" s="92"/>
      <c r="M135" s="102"/>
    </row>
    <row r="136" spans="1:13" s="59" customFormat="1" ht="16.5" thickBot="1">
      <c r="A136" s="58" t="s">
        <v>185</v>
      </c>
      <c r="C136" s="59" t="s">
        <v>186</v>
      </c>
      <c r="E136" s="90">
        <v>0</v>
      </c>
      <c r="F136" s="52"/>
      <c r="G136" s="52"/>
      <c r="H136" s="96">
        <v>0</v>
      </c>
      <c r="I136" s="52"/>
      <c r="J136" s="103">
        <f>+H136*E136</f>
        <v>0</v>
      </c>
      <c r="K136" s="52"/>
      <c r="L136" s="97"/>
      <c r="M136" s="98"/>
    </row>
    <row r="137" spans="1:12" ht="15.75">
      <c r="A137" s="58">
        <v>24</v>
      </c>
      <c r="B137" s="59"/>
      <c r="C137" s="60" t="s">
        <v>187</v>
      </c>
      <c r="D137" s="52"/>
      <c r="E137" s="95">
        <f>SUM(E131:E136)</f>
        <v>-192000093.9269231</v>
      </c>
      <c r="F137" s="52"/>
      <c r="G137" s="52"/>
      <c r="H137" s="52"/>
      <c r="I137" s="52"/>
      <c r="J137" s="95">
        <f>SUM(J131:J136)</f>
        <v>-32828207.176609237</v>
      </c>
      <c r="K137" s="52"/>
      <c r="L137" s="52"/>
    </row>
    <row r="138" spans="1:12" ht="15.75">
      <c r="A138" s="58"/>
      <c r="B138" s="59"/>
      <c r="C138" s="59"/>
      <c r="D138" s="52"/>
      <c r="E138" s="59"/>
      <c r="F138" s="52"/>
      <c r="G138" s="52"/>
      <c r="H138" s="92"/>
      <c r="I138" s="52"/>
      <c r="J138" s="59"/>
      <c r="K138" s="52"/>
      <c r="L138" s="92"/>
    </row>
    <row r="139" spans="1:12" ht="15.75">
      <c r="A139" s="58">
        <v>25</v>
      </c>
      <c r="B139" s="59"/>
      <c r="C139" s="91" t="s">
        <v>188</v>
      </c>
      <c r="D139" s="52" t="s">
        <v>189</v>
      </c>
      <c r="E139" s="52">
        <f>'[1]Workpapers (Pages 1 to 5)'!C115</f>
        <v>78737.36</v>
      </c>
      <c r="F139" s="52"/>
      <c r="G139" s="52" t="str">
        <f>+G112</f>
        <v>TP</v>
      </c>
      <c r="H139" s="96">
        <f>+H112</f>
        <v>1</v>
      </c>
      <c r="I139" s="52"/>
      <c r="J139" s="52">
        <f>+H139*E139</f>
        <v>78737.36</v>
      </c>
      <c r="K139" s="52"/>
      <c r="L139" s="52"/>
    </row>
    <row r="140" spans="1:12" ht="15.75">
      <c r="A140" s="58"/>
      <c r="B140" s="59"/>
      <c r="C140" s="60"/>
      <c r="D140" s="52"/>
      <c r="E140" s="52"/>
      <c r="F140" s="52"/>
      <c r="G140" s="52"/>
      <c r="H140" s="52"/>
      <c r="I140" s="52"/>
      <c r="J140" s="52"/>
      <c r="K140" s="52"/>
      <c r="L140" s="52"/>
    </row>
    <row r="141" spans="1:12" ht="15.75">
      <c r="A141" s="58"/>
      <c r="B141" s="59"/>
      <c r="C141" s="60" t="s">
        <v>190</v>
      </c>
      <c r="D141" s="52" t="s">
        <v>50</v>
      </c>
      <c r="E141" s="52"/>
      <c r="F141" s="52"/>
      <c r="G141" s="52"/>
      <c r="H141" s="52"/>
      <c r="I141" s="52"/>
      <c r="J141" s="52"/>
      <c r="K141" s="52"/>
      <c r="L141" s="52"/>
    </row>
    <row r="142" spans="1:12" ht="15.75">
      <c r="A142" s="58">
        <v>26</v>
      </c>
      <c r="B142" s="59"/>
      <c r="C142" s="60" t="s">
        <v>191</v>
      </c>
      <c r="D142" s="59" t="s">
        <v>192</v>
      </c>
      <c r="E142" s="52">
        <f>+E197/8</f>
        <v>5260692.25</v>
      </c>
      <c r="F142" s="52"/>
      <c r="G142" s="52"/>
      <c r="H142" s="92"/>
      <c r="I142" s="52"/>
      <c r="J142" s="52">
        <f>+J197/8</f>
        <v>554777.1435052707</v>
      </c>
      <c r="K142" s="44"/>
      <c r="L142" s="92"/>
    </row>
    <row r="143" spans="1:12" ht="15.75">
      <c r="A143" s="58">
        <v>27</v>
      </c>
      <c r="B143" s="59"/>
      <c r="C143" s="60" t="s">
        <v>193</v>
      </c>
      <c r="D143" s="52" t="s">
        <v>194</v>
      </c>
      <c r="E143" s="88">
        <f>+'[1]Workpapers (Pages 1 to 5)'!E141</f>
        <v>1974275.5</v>
      </c>
      <c r="F143" s="52"/>
      <c r="G143" s="52" t="s">
        <v>195</v>
      </c>
      <c r="H143" s="96">
        <f>J282</f>
        <v>0.8416913385166589</v>
      </c>
      <c r="I143" s="52"/>
      <c r="J143" s="52">
        <f>+H143*E143</f>
        <v>1661730.588195646</v>
      </c>
      <c r="K143" s="52" t="s">
        <v>50</v>
      </c>
      <c r="L143" s="92"/>
    </row>
    <row r="144" spans="1:12" ht="16.5" thickBot="1">
      <c r="A144" s="58">
        <v>28</v>
      </c>
      <c r="B144" s="59"/>
      <c r="C144" s="60" t="s">
        <v>196</v>
      </c>
      <c r="D144" s="52" t="s">
        <v>197</v>
      </c>
      <c r="E144" s="104">
        <f>'[1]Workpapers (Pages 1 to 5)'!C184</f>
        <v>22297499.55</v>
      </c>
      <c r="F144" s="52"/>
      <c r="G144" s="52" t="s">
        <v>198</v>
      </c>
      <c r="H144" s="96">
        <f>+H108</f>
        <v>0.1383267995839818</v>
      </c>
      <c r="I144" s="52"/>
      <c r="J144" s="104">
        <f>+H144*E144</f>
        <v>3084341.7514767745</v>
      </c>
      <c r="K144" s="52"/>
      <c r="L144" s="92"/>
    </row>
    <row r="145" spans="1:12" ht="15.75">
      <c r="A145" s="58">
        <v>29</v>
      </c>
      <c r="B145" s="59"/>
      <c r="C145" s="60" t="s">
        <v>199</v>
      </c>
      <c r="D145" s="44"/>
      <c r="E145" s="52">
        <f>E142+E143+E144</f>
        <v>29532467.3</v>
      </c>
      <c r="F145" s="44"/>
      <c r="G145" s="44"/>
      <c r="H145" s="44"/>
      <c r="I145" s="44"/>
      <c r="J145" s="52">
        <f>J142+J143+J144</f>
        <v>5300849.483177692</v>
      </c>
      <c r="K145" s="44"/>
      <c r="L145" s="44"/>
    </row>
    <row r="146" spans="1:12" ht="16.5" thickBot="1">
      <c r="A146" s="59"/>
      <c r="B146" s="59"/>
      <c r="C146" s="59"/>
      <c r="D146" s="52"/>
      <c r="E146" s="105"/>
      <c r="F146" s="52"/>
      <c r="G146" s="52"/>
      <c r="H146" s="52"/>
      <c r="I146" s="52"/>
      <c r="J146" s="105"/>
      <c r="K146" s="52"/>
      <c r="L146" s="52"/>
    </row>
    <row r="147" spans="1:12" ht="16.5" thickBot="1">
      <c r="A147" s="58">
        <v>30</v>
      </c>
      <c r="B147" s="59"/>
      <c r="C147" s="60" t="s">
        <v>200</v>
      </c>
      <c r="D147" s="52"/>
      <c r="E147" s="106">
        <f>+E145+E139+E137+E126+E124</f>
        <v>1127921453.4738462</v>
      </c>
      <c r="F147" s="52"/>
      <c r="G147" s="52"/>
      <c r="H147" s="92"/>
      <c r="I147" s="52"/>
      <c r="J147" s="106">
        <f>+J145+J139+J137+J126+J124</f>
        <v>222838123.6442811</v>
      </c>
      <c r="K147" s="47"/>
      <c r="L147" s="92"/>
    </row>
    <row r="148" spans="1:12" ht="16.5" thickTop="1">
      <c r="A148" s="38"/>
      <c r="C148" s="51"/>
      <c r="D148" s="47"/>
      <c r="E148" s="75"/>
      <c r="F148" s="47"/>
      <c r="G148" s="47"/>
      <c r="H148" s="76"/>
      <c r="I148" s="47"/>
      <c r="J148" s="75"/>
      <c r="K148" s="47"/>
      <c r="L148" s="92"/>
    </row>
    <row r="149" spans="1:12" ht="15.75">
      <c r="A149" s="38"/>
      <c r="C149" s="51"/>
      <c r="D149" s="47"/>
      <c r="E149" s="75"/>
      <c r="F149" s="47"/>
      <c r="G149" s="47"/>
      <c r="H149" s="76"/>
      <c r="I149" s="47"/>
      <c r="J149" s="75"/>
      <c r="K149" s="47"/>
      <c r="L149" s="92"/>
    </row>
    <row r="150" spans="1:12" ht="15.75">
      <c r="A150" s="38"/>
      <c r="C150" s="51"/>
      <c r="D150" s="47"/>
      <c r="E150" s="75"/>
      <c r="F150" s="47"/>
      <c r="G150" s="47"/>
      <c r="H150" s="76"/>
      <c r="I150" s="47"/>
      <c r="J150" s="75"/>
      <c r="K150" s="47"/>
      <c r="L150" s="92"/>
    </row>
    <row r="151" spans="1:12" ht="15.75">
      <c r="A151" s="38"/>
      <c r="C151" s="51"/>
      <c r="D151" s="47"/>
      <c r="E151" s="75"/>
      <c r="F151" s="47"/>
      <c r="G151" s="47"/>
      <c r="H151" s="76"/>
      <c r="I151" s="47"/>
      <c r="J151" s="75"/>
      <c r="K151" s="47"/>
      <c r="L151" s="92"/>
    </row>
    <row r="152" spans="1:12" ht="15.75">
      <c r="A152" s="38"/>
      <c r="C152" s="51"/>
      <c r="D152" s="47"/>
      <c r="E152" s="75"/>
      <c r="F152" s="47"/>
      <c r="G152" s="47"/>
      <c r="H152" s="76"/>
      <c r="I152" s="47"/>
      <c r="J152" s="75"/>
      <c r="K152" s="47"/>
      <c r="L152" s="92"/>
    </row>
    <row r="153" spans="1:12" ht="15.75">
      <c r="A153" s="38"/>
      <c r="C153" s="51"/>
      <c r="D153" s="47"/>
      <c r="E153" s="75"/>
      <c r="F153" s="47"/>
      <c r="G153" s="47"/>
      <c r="H153" s="76"/>
      <c r="I153" s="47"/>
      <c r="J153" s="75"/>
      <c r="K153" s="47"/>
      <c r="L153" s="92"/>
    </row>
    <row r="154" spans="1:12" ht="15.75">
      <c r="A154" s="38"/>
      <c r="C154" s="51"/>
      <c r="D154" s="47"/>
      <c r="E154" s="75"/>
      <c r="F154" s="47"/>
      <c r="G154" s="47"/>
      <c r="H154" s="76"/>
      <c r="I154" s="47"/>
      <c r="J154" s="75"/>
      <c r="K154" s="47"/>
      <c r="L154" s="92"/>
    </row>
    <row r="155" spans="1:12" ht="15.75">
      <c r="A155" s="38"/>
      <c r="C155" s="51"/>
      <c r="D155" s="47"/>
      <c r="E155" s="75"/>
      <c r="F155" s="47"/>
      <c r="G155" s="47"/>
      <c r="H155" s="76"/>
      <c r="I155" s="47"/>
      <c r="J155" s="75"/>
      <c r="K155" s="47"/>
      <c r="L155" s="92"/>
    </row>
    <row r="156" spans="1:12" ht="15.75">
      <c r="A156" s="38"/>
      <c r="C156" s="51"/>
      <c r="D156" s="47"/>
      <c r="E156" s="75"/>
      <c r="F156" s="47"/>
      <c r="G156" s="47"/>
      <c r="H156" s="76"/>
      <c r="I156" s="47"/>
      <c r="J156" s="75"/>
      <c r="K156" s="47"/>
      <c r="L156" s="92"/>
    </row>
    <row r="157" spans="1:12" ht="15.75">
      <c r="A157" s="38"/>
      <c r="C157" s="51"/>
      <c r="D157" s="47"/>
      <c r="E157" s="75"/>
      <c r="F157" s="47"/>
      <c r="G157" s="47"/>
      <c r="H157" s="76"/>
      <c r="I157" s="47"/>
      <c r="J157" s="75"/>
      <c r="K157" s="47"/>
      <c r="L157" s="92"/>
    </row>
    <row r="158" spans="1:12" ht="15.75">
      <c r="A158" s="38"/>
      <c r="C158" s="51"/>
      <c r="D158" s="47"/>
      <c r="E158" s="75"/>
      <c r="F158" s="47"/>
      <c r="G158" s="47"/>
      <c r="H158" s="76"/>
      <c r="I158" s="47"/>
      <c r="J158" s="75"/>
      <c r="K158" s="47"/>
      <c r="L158" s="92"/>
    </row>
    <row r="159" spans="1:12" ht="15.75">
      <c r="A159" s="38"/>
      <c r="C159" s="51"/>
      <c r="D159" s="47"/>
      <c r="E159" s="75"/>
      <c r="F159" s="47"/>
      <c r="G159" s="47"/>
      <c r="H159" s="76"/>
      <c r="I159" s="47"/>
      <c r="J159" s="75"/>
      <c r="K159" s="47"/>
      <c r="L159" s="92"/>
    </row>
    <row r="160" spans="1:12" ht="15.75">
      <c r="A160" s="38"/>
      <c r="C160" s="51"/>
      <c r="D160" s="47"/>
      <c r="E160" s="75"/>
      <c r="F160" s="47"/>
      <c r="G160" s="47"/>
      <c r="H160" s="76"/>
      <c r="I160" s="47"/>
      <c r="J160" s="75"/>
      <c r="K160" s="47"/>
      <c r="L160" s="92"/>
    </row>
    <row r="161" spans="1:12" ht="15.75">
      <c r="A161" s="38"/>
      <c r="C161" s="51"/>
      <c r="D161" s="47"/>
      <c r="E161" s="75"/>
      <c r="F161" s="47"/>
      <c r="G161" s="47"/>
      <c r="H161" s="76"/>
      <c r="I161" s="47"/>
      <c r="J161" s="75"/>
      <c r="K161" s="47"/>
      <c r="L161" s="92"/>
    </row>
    <row r="162" spans="1:12" ht="15.75">
      <c r="A162" s="38"/>
      <c r="C162" s="51"/>
      <c r="D162" s="47"/>
      <c r="E162" s="75"/>
      <c r="F162" s="47"/>
      <c r="G162" s="47"/>
      <c r="H162" s="76"/>
      <c r="I162" s="47"/>
      <c r="J162" s="75"/>
      <c r="K162" s="47"/>
      <c r="L162" s="92"/>
    </row>
    <row r="163" spans="1:12" ht="15.75">
      <c r="A163" s="38"/>
      <c r="C163" s="51"/>
      <c r="D163" s="47"/>
      <c r="E163" s="75"/>
      <c r="F163" s="47"/>
      <c r="G163" s="47"/>
      <c r="H163" s="76"/>
      <c r="I163" s="47"/>
      <c r="J163" s="75"/>
      <c r="K163" s="47"/>
      <c r="L163" s="92"/>
    </row>
    <row r="164" spans="1:12" ht="15.75">
      <c r="A164" s="38"/>
      <c r="C164" s="51"/>
      <c r="D164" s="47"/>
      <c r="E164" s="75"/>
      <c r="F164" s="47"/>
      <c r="G164" s="47"/>
      <c r="H164" s="76"/>
      <c r="I164" s="47"/>
      <c r="J164" s="75"/>
      <c r="K164" s="47"/>
      <c r="L164" s="92"/>
    </row>
    <row r="165" spans="1:12" ht="15.75">
      <c r="A165" s="38"/>
      <c r="C165" s="51"/>
      <c r="D165" s="47"/>
      <c r="E165" s="75"/>
      <c r="F165" s="47"/>
      <c r="G165" s="47"/>
      <c r="H165" s="76"/>
      <c r="I165" s="47"/>
      <c r="J165" s="75"/>
      <c r="K165" s="47"/>
      <c r="L165" s="92"/>
    </row>
    <row r="166" spans="1:12" ht="15.75">
      <c r="A166" s="38"/>
      <c r="C166" s="51"/>
      <c r="D166" s="47"/>
      <c r="E166" s="75"/>
      <c r="F166" s="47"/>
      <c r="G166" s="47"/>
      <c r="H166" s="76"/>
      <c r="I166" s="47"/>
      <c r="J166" s="75"/>
      <c r="K166" s="47"/>
      <c r="L166" s="92"/>
    </row>
    <row r="168" spans="1:12" ht="15.75">
      <c r="A168" s="38"/>
      <c r="C168" s="51"/>
      <c r="D168" s="47"/>
      <c r="E168" s="75"/>
      <c r="F168" s="47"/>
      <c r="G168" s="47"/>
      <c r="H168" s="76"/>
      <c r="I168" s="47"/>
      <c r="J168" s="75"/>
      <c r="K168" s="47"/>
      <c r="L168" s="92"/>
    </row>
    <row r="169" spans="1:12" ht="15.75">
      <c r="A169" s="35" t="s">
        <v>120</v>
      </c>
      <c r="C169" s="51"/>
      <c r="D169" s="47"/>
      <c r="E169" s="75"/>
      <c r="F169" s="47"/>
      <c r="G169" s="47"/>
      <c r="H169" s="76"/>
      <c r="I169" s="47"/>
      <c r="J169" s="75"/>
      <c r="K169" s="47"/>
      <c r="L169" s="77" t="s">
        <v>121</v>
      </c>
    </row>
    <row r="170" spans="1:12" ht="15.75">
      <c r="A170" s="35" t="s">
        <v>122</v>
      </c>
      <c r="C170" s="51"/>
      <c r="D170" s="47"/>
      <c r="E170" s="75"/>
      <c r="F170" s="47"/>
      <c r="G170" s="47"/>
      <c r="H170" s="76"/>
      <c r="I170" s="47"/>
      <c r="J170" s="75"/>
      <c r="K170" s="47"/>
      <c r="L170" s="77"/>
    </row>
    <row r="171" spans="1:12" ht="15.75">
      <c r="A171" s="238"/>
      <c r="B171" s="238"/>
      <c r="C171" s="238"/>
      <c r="D171" s="238"/>
      <c r="E171" s="238"/>
      <c r="F171" s="238"/>
      <c r="G171" s="238"/>
      <c r="H171" s="238"/>
      <c r="I171" s="238"/>
      <c r="J171" s="238"/>
      <c r="K171" s="238"/>
      <c r="L171" s="238"/>
    </row>
    <row r="172" spans="1:12" ht="15.75">
      <c r="A172" s="34" t="s">
        <v>41</v>
      </c>
      <c r="C172" s="35"/>
      <c r="D172" s="35"/>
      <c r="E172" s="36"/>
      <c r="F172" s="35"/>
      <c r="G172" s="35"/>
      <c r="H172" s="35"/>
      <c r="I172" s="37"/>
      <c r="J172" s="38"/>
      <c r="K172" s="38"/>
      <c r="L172" s="39" t="s">
        <v>201</v>
      </c>
    </row>
    <row r="173" spans="1:12" ht="15.75">
      <c r="A173" s="34" t="s">
        <v>43</v>
      </c>
      <c r="C173" s="35"/>
      <c r="D173" s="35"/>
      <c r="E173" s="36"/>
      <c r="F173" s="35"/>
      <c r="G173" s="35"/>
      <c r="H173" s="35"/>
      <c r="I173" s="37"/>
      <c r="J173" s="40"/>
      <c r="K173" s="40"/>
      <c r="L173" s="39" t="s">
        <v>202</v>
      </c>
    </row>
    <row r="174" spans="3:12" ht="15.75">
      <c r="C174" s="35"/>
      <c r="D174" s="35"/>
      <c r="E174" s="36"/>
      <c r="F174" s="35"/>
      <c r="G174" s="35"/>
      <c r="H174" s="35"/>
      <c r="I174" s="37"/>
      <c r="J174" s="40"/>
      <c r="K174" s="40"/>
      <c r="L174" s="39"/>
    </row>
    <row r="175" spans="3:12" ht="15.75">
      <c r="C175" s="35"/>
      <c r="D175" s="35"/>
      <c r="E175" s="36"/>
      <c r="F175" s="35"/>
      <c r="G175" s="35"/>
      <c r="H175" s="35"/>
      <c r="I175" s="37"/>
      <c r="J175" s="37"/>
      <c r="L175" s="41" t="s">
        <v>45</v>
      </c>
    </row>
    <row r="176" spans="3:12" ht="15.75">
      <c r="C176" s="35"/>
      <c r="D176" s="35"/>
      <c r="E176" s="36"/>
      <c r="F176" s="35"/>
      <c r="G176" s="35"/>
      <c r="H176" s="35"/>
      <c r="I176" s="37"/>
      <c r="J176" s="37"/>
      <c r="K176" s="42"/>
      <c r="L176" s="43" t="s">
        <v>203</v>
      </c>
    </row>
    <row r="177" spans="3:12" ht="15.75">
      <c r="C177" s="35"/>
      <c r="D177" s="35"/>
      <c r="E177" s="36"/>
      <c r="F177" s="35"/>
      <c r="G177" s="35"/>
      <c r="H177" s="35"/>
      <c r="I177" s="37"/>
      <c r="J177" s="37"/>
      <c r="K177" s="42"/>
      <c r="L177" s="43"/>
    </row>
    <row r="178" spans="3:12" ht="15.75">
      <c r="C178" s="35" t="s">
        <v>47</v>
      </c>
      <c r="D178" s="35"/>
      <c r="E178" s="36" t="s">
        <v>48</v>
      </c>
      <c r="F178" s="35"/>
      <c r="G178" s="35"/>
      <c r="H178" s="35"/>
      <c r="I178" s="37"/>
      <c r="J178" s="45" t="str">
        <f>J7</f>
        <v>For the 12 months ended 12/31/10</v>
      </c>
      <c r="K178" s="46"/>
      <c r="L178" s="46"/>
    </row>
    <row r="179" spans="3:12" ht="15.75">
      <c r="C179" s="35"/>
      <c r="D179" s="47" t="s">
        <v>50</v>
      </c>
      <c r="E179" s="47" t="s">
        <v>51</v>
      </c>
      <c r="F179" s="47"/>
      <c r="G179" s="47"/>
      <c r="H179" s="47"/>
      <c r="I179" s="37"/>
      <c r="J179" s="37"/>
      <c r="K179" s="42"/>
      <c r="L179" s="44"/>
    </row>
    <row r="180" spans="3:12" ht="15.75">
      <c r="C180" s="35"/>
      <c r="D180" s="47"/>
      <c r="E180" s="47"/>
      <c r="F180" s="47"/>
      <c r="G180" s="47"/>
      <c r="H180" s="47"/>
      <c r="I180" s="37"/>
      <c r="J180" s="37"/>
      <c r="K180" s="42"/>
      <c r="L180" s="44"/>
    </row>
    <row r="181" spans="1:12" ht="15.75">
      <c r="A181" s="38"/>
      <c r="E181" s="107" t="str">
        <f>E10</f>
        <v>VECTREN</v>
      </c>
      <c r="K181" s="47"/>
      <c r="L181" s="52"/>
    </row>
    <row r="182" spans="1:12" ht="15.75">
      <c r="A182" s="38"/>
      <c r="C182" s="79" t="s">
        <v>126</v>
      </c>
      <c r="D182" s="79" t="s">
        <v>127</v>
      </c>
      <c r="E182" s="79" t="s">
        <v>128</v>
      </c>
      <c r="F182" s="47" t="s">
        <v>50</v>
      </c>
      <c r="G182" s="47"/>
      <c r="H182" s="80" t="s">
        <v>129</v>
      </c>
      <c r="I182" s="47"/>
      <c r="J182" s="81" t="s">
        <v>130</v>
      </c>
      <c r="K182" s="47"/>
      <c r="L182" s="52"/>
    </row>
    <row r="183" spans="1:12" ht="15.75">
      <c r="A183" s="38"/>
      <c r="C183" s="79"/>
      <c r="D183" s="37"/>
      <c r="E183" s="37"/>
      <c r="F183" s="37"/>
      <c r="G183" s="37"/>
      <c r="H183" s="37"/>
      <c r="I183" s="37"/>
      <c r="J183" s="37"/>
      <c r="K183" s="37"/>
      <c r="L183" s="108"/>
    </row>
    <row r="184" spans="1:12" ht="15.75">
      <c r="A184" s="38" t="s">
        <v>53</v>
      </c>
      <c r="C184" s="51"/>
      <c r="D184" s="83" t="s">
        <v>131</v>
      </c>
      <c r="E184" s="47"/>
      <c r="F184" s="47"/>
      <c r="G184" s="47"/>
      <c r="H184" s="38"/>
      <c r="I184" s="47"/>
      <c r="J184" s="84" t="s">
        <v>132</v>
      </c>
      <c r="K184" s="47"/>
      <c r="L184" s="108"/>
    </row>
    <row r="185" spans="1:12" ht="16.5" thickBot="1">
      <c r="A185" s="48" t="s">
        <v>55</v>
      </c>
      <c r="C185" s="51"/>
      <c r="D185" s="85" t="s">
        <v>133</v>
      </c>
      <c r="E185" s="84" t="s">
        <v>134</v>
      </c>
      <c r="F185" s="86"/>
      <c r="G185" s="84" t="s">
        <v>135</v>
      </c>
      <c r="I185" s="86"/>
      <c r="J185" s="38" t="s">
        <v>136</v>
      </c>
      <c r="K185" s="47"/>
      <c r="L185" s="108"/>
    </row>
    <row r="186" spans="3:12" ht="15.75">
      <c r="C186" s="51"/>
      <c r="D186" s="47"/>
      <c r="E186" s="109"/>
      <c r="F186" s="110"/>
      <c r="G186" s="111"/>
      <c r="I186" s="110"/>
      <c r="J186" s="109"/>
      <c r="K186" s="47"/>
      <c r="L186" s="52"/>
    </row>
    <row r="187" spans="1:12" ht="15.75">
      <c r="A187" s="38"/>
      <c r="C187" s="51" t="s">
        <v>204</v>
      </c>
      <c r="D187" s="47"/>
      <c r="E187" s="47"/>
      <c r="F187" s="47"/>
      <c r="G187" s="47"/>
      <c r="H187" s="47"/>
      <c r="I187" s="47"/>
      <c r="J187" s="47"/>
      <c r="K187" s="47"/>
      <c r="L187" s="52"/>
    </row>
    <row r="188" spans="1:12" ht="15.75">
      <c r="A188" s="38">
        <v>1</v>
      </c>
      <c r="C188" s="51" t="s">
        <v>205</v>
      </c>
      <c r="D188" s="47" t="s">
        <v>206</v>
      </c>
      <c r="E188" s="88">
        <f>'[1]Workpapers (page 6 and 7)'!E27</f>
        <v>13596805</v>
      </c>
      <c r="F188" s="47"/>
      <c r="G188" s="47" t="s">
        <v>195</v>
      </c>
      <c r="H188" s="89">
        <f>J282</f>
        <v>0.8416913385166589</v>
      </c>
      <c r="I188" s="47"/>
      <c r="J188" s="47">
        <f aca="true" t="shared" si="2" ref="J188:J196">+H188*E188</f>
        <v>11444313</v>
      </c>
      <c r="K188" s="42"/>
      <c r="L188" s="52"/>
    </row>
    <row r="189" spans="1:12" ht="15.75">
      <c r="A189" s="58" t="s">
        <v>207</v>
      </c>
      <c r="B189" s="59"/>
      <c r="C189" s="60" t="s">
        <v>208</v>
      </c>
      <c r="D189" s="52"/>
      <c r="E189" s="88">
        <f>'[1]Workpapers (page 6 and 7)'!E11</f>
        <v>9669784</v>
      </c>
      <c r="F189" s="47"/>
      <c r="G189" s="112"/>
      <c r="H189" s="89">
        <v>1</v>
      </c>
      <c r="I189" s="47"/>
      <c r="J189" s="47">
        <f t="shared" si="2"/>
        <v>9669784</v>
      </c>
      <c r="K189" s="42"/>
      <c r="L189" s="52"/>
    </row>
    <row r="190" spans="1:12" ht="15.75">
      <c r="A190" s="38">
        <v>2</v>
      </c>
      <c r="C190" s="51" t="s">
        <v>209</v>
      </c>
      <c r="D190" s="47" t="s">
        <v>210</v>
      </c>
      <c r="E190" s="88">
        <v>0</v>
      </c>
      <c r="F190" s="47"/>
      <c r="G190" s="47" t="s">
        <v>50</v>
      </c>
      <c r="H190" s="89">
        <v>1</v>
      </c>
      <c r="I190" s="47"/>
      <c r="J190" s="47">
        <f t="shared" si="2"/>
        <v>0</v>
      </c>
      <c r="K190" s="42"/>
      <c r="L190" s="52"/>
    </row>
    <row r="191" spans="1:12" ht="15.75">
      <c r="A191" s="38">
        <v>3</v>
      </c>
      <c r="C191" s="51" t="s">
        <v>211</v>
      </c>
      <c r="D191" s="47" t="s">
        <v>212</v>
      </c>
      <c r="E191" s="88">
        <f>'[1]Workpapers (page 6 and 7)'!E53</f>
        <v>38705320</v>
      </c>
      <c r="F191" s="47"/>
      <c r="G191" s="47" t="s">
        <v>148</v>
      </c>
      <c r="H191" s="89">
        <f>+H114</f>
        <v>0.06980586137669256</v>
      </c>
      <c r="I191" s="47"/>
      <c r="J191" s="47">
        <f t="shared" si="2"/>
        <v>2701858.202460526</v>
      </c>
      <c r="K191" s="47"/>
      <c r="L191" s="52"/>
    </row>
    <row r="192" spans="1:12" ht="15.75">
      <c r="A192" s="38">
        <v>4</v>
      </c>
      <c r="C192" s="51" t="s">
        <v>213</v>
      </c>
      <c r="D192" s="47"/>
      <c r="E192" s="88">
        <v>0</v>
      </c>
      <c r="F192" s="47"/>
      <c r="G192" s="47" t="str">
        <f>+G191</f>
        <v>W/S</v>
      </c>
      <c r="H192" s="89">
        <f>+H191</f>
        <v>0.06980586137669256</v>
      </c>
      <c r="I192" s="47"/>
      <c r="J192" s="47">
        <f t="shared" si="2"/>
        <v>0</v>
      </c>
      <c r="K192" s="47"/>
      <c r="L192" s="52"/>
    </row>
    <row r="193" spans="1:12" ht="15.75">
      <c r="A193" s="38">
        <v>5</v>
      </c>
      <c r="C193" s="60" t="s">
        <v>214</v>
      </c>
      <c r="D193" s="52"/>
      <c r="E193" s="88">
        <f>'[1]Workpapers (page 6 and 7)'!E30</f>
        <v>546803</v>
      </c>
      <c r="F193" s="47"/>
      <c r="G193" s="47" t="str">
        <f>+G192</f>
        <v>W/S</v>
      </c>
      <c r="H193" s="89">
        <f>+H192</f>
        <v>0.06980586137669256</v>
      </c>
      <c r="I193" s="47"/>
      <c r="J193" s="47">
        <f t="shared" si="2"/>
        <v>38170.05441835962</v>
      </c>
      <c r="K193" s="47"/>
      <c r="L193" s="52"/>
    </row>
    <row r="194" spans="1:12" ht="15.75">
      <c r="A194" s="38" t="s">
        <v>215</v>
      </c>
      <c r="C194" s="60" t="s">
        <v>216</v>
      </c>
      <c r="D194" s="52"/>
      <c r="E194" s="88">
        <v>0</v>
      </c>
      <c r="F194" s="47"/>
      <c r="G194" s="113" t="str">
        <f>+G188</f>
        <v>TE</v>
      </c>
      <c r="H194" s="96">
        <f>+H188</f>
        <v>0.8416913385166589</v>
      </c>
      <c r="I194" s="47"/>
      <c r="J194" s="47">
        <f t="shared" si="2"/>
        <v>0</v>
      </c>
      <c r="K194" s="47"/>
      <c r="L194" s="52"/>
    </row>
    <row r="195" spans="1:12" ht="15.75">
      <c r="A195" s="38">
        <v>6</v>
      </c>
      <c r="C195" s="60" t="s">
        <v>149</v>
      </c>
      <c r="D195" s="52" t="str">
        <f>+D115</f>
        <v>356.1</v>
      </c>
      <c r="E195" s="88">
        <v>0</v>
      </c>
      <c r="F195" s="47"/>
      <c r="G195" s="47" t="s">
        <v>151</v>
      </c>
      <c r="H195" s="89">
        <f>+H115</f>
        <v>0.06319964831873877</v>
      </c>
      <c r="I195" s="47"/>
      <c r="J195" s="47">
        <f t="shared" si="2"/>
        <v>0</v>
      </c>
      <c r="K195" s="47"/>
      <c r="L195" s="52"/>
    </row>
    <row r="196" spans="1:12" ht="16.5" thickBot="1">
      <c r="A196" s="38">
        <v>7</v>
      </c>
      <c r="C196" s="51" t="s">
        <v>217</v>
      </c>
      <c r="D196" s="47"/>
      <c r="E196" s="90">
        <v>0</v>
      </c>
      <c r="F196" s="47"/>
      <c r="G196" s="47" t="s">
        <v>50</v>
      </c>
      <c r="H196" s="89">
        <v>1</v>
      </c>
      <c r="I196" s="47"/>
      <c r="J196" s="56">
        <f t="shared" si="2"/>
        <v>0</v>
      </c>
      <c r="K196" s="47"/>
      <c r="L196" s="52"/>
    </row>
    <row r="197" spans="1:12" ht="15.75">
      <c r="A197" s="58">
        <v>8</v>
      </c>
      <c r="B197" s="59"/>
      <c r="C197" s="60" t="s">
        <v>218</v>
      </c>
      <c r="D197" s="52"/>
      <c r="E197" s="52">
        <f>+E188-E189-E190+E191-E192-E193+E194+E195+E196</f>
        <v>42085538</v>
      </c>
      <c r="F197" s="52"/>
      <c r="G197" s="52"/>
      <c r="H197" s="52"/>
      <c r="I197" s="52"/>
      <c r="J197" s="52">
        <f>+J188-J189-J190+J191-J192-J193+J194+J195+J196</f>
        <v>4438217.148042166</v>
      </c>
      <c r="K197" s="47"/>
      <c r="L197" s="52"/>
    </row>
    <row r="198" spans="1:12" ht="15.75">
      <c r="A198" s="58"/>
      <c r="B198" s="59"/>
      <c r="C198" s="59"/>
      <c r="D198" s="52"/>
      <c r="E198" s="59"/>
      <c r="F198" s="52"/>
      <c r="G198" s="52"/>
      <c r="H198" s="52"/>
      <c r="I198" s="52"/>
      <c r="J198" s="59"/>
      <c r="K198" s="47"/>
      <c r="L198" s="52"/>
    </row>
    <row r="199" spans="1:12" ht="15.75">
      <c r="A199" s="58"/>
      <c r="B199" s="59"/>
      <c r="C199" s="60" t="s">
        <v>219</v>
      </c>
      <c r="D199" s="52"/>
      <c r="E199" s="52"/>
      <c r="F199" s="52"/>
      <c r="G199" s="52"/>
      <c r="H199" s="52"/>
      <c r="I199" s="52"/>
      <c r="J199" s="52"/>
      <c r="K199" s="47"/>
      <c r="L199" s="52"/>
    </row>
    <row r="200" spans="1:12" ht="15.75">
      <c r="A200" s="58">
        <v>9</v>
      </c>
      <c r="B200" s="59"/>
      <c r="C200" s="60" t="str">
        <f>+C188</f>
        <v>  Transmission </v>
      </c>
      <c r="D200" s="52" t="s">
        <v>220</v>
      </c>
      <c r="E200" s="88">
        <f>'[1]Workpapers (page 6 and 7)'!E57</f>
        <v>6018970</v>
      </c>
      <c r="F200" s="52"/>
      <c r="G200" s="52" t="s">
        <v>64</v>
      </c>
      <c r="H200" s="96">
        <f>+H139</f>
        <v>1</v>
      </c>
      <c r="I200" s="52"/>
      <c r="J200" s="52">
        <f>+H200*E200</f>
        <v>6018970</v>
      </c>
      <c r="K200" s="47"/>
      <c r="L200" s="92"/>
    </row>
    <row r="201" spans="1:13" s="59" customFormat="1" ht="15.75">
      <c r="A201" s="58" t="s">
        <v>221</v>
      </c>
      <c r="B201" s="114"/>
      <c r="C201" s="60" t="s">
        <v>222</v>
      </c>
      <c r="D201" s="115"/>
      <c r="E201" s="88">
        <v>0</v>
      </c>
      <c r="F201" s="52"/>
      <c r="G201" s="52"/>
      <c r="H201" s="96">
        <v>1</v>
      </c>
      <c r="I201" s="52"/>
      <c r="J201" s="52">
        <f>+H201*E201</f>
        <v>0</v>
      </c>
      <c r="K201" s="115"/>
      <c r="L201" s="97"/>
      <c r="M201" s="93"/>
    </row>
    <row r="202" spans="1:12" ht="15.75">
      <c r="A202" s="38">
        <v>10</v>
      </c>
      <c r="C202" s="51" t="s">
        <v>223</v>
      </c>
      <c r="D202" s="47" t="s">
        <v>224</v>
      </c>
      <c r="E202" s="88">
        <f>'[1]Workpapers (page 6 and 7)'!E58</f>
        <v>556860</v>
      </c>
      <c r="F202" s="47"/>
      <c r="G202" s="47" t="s">
        <v>148</v>
      </c>
      <c r="H202" s="89">
        <f>+H191</f>
        <v>0.06980586137669256</v>
      </c>
      <c r="I202" s="47"/>
      <c r="J202" s="47">
        <f>+H202*E202</f>
        <v>38872.09196622502</v>
      </c>
      <c r="K202" s="47"/>
      <c r="L202" s="92"/>
    </row>
    <row r="203" spans="1:12" ht="16.5" thickBot="1">
      <c r="A203" s="38">
        <v>11</v>
      </c>
      <c r="C203" s="51" t="str">
        <f>+C195</f>
        <v>  Common</v>
      </c>
      <c r="D203" s="47" t="s">
        <v>225</v>
      </c>
      <c r="E203" s="90">
        <f>'[1]Workpapers (page 6 and 7)'!E59</f>
        <v>1195676</v>
      </c>
      <c r="F203" s="47"/>
      <c r="G203" s="47" t="s">
        <v>151</v>
      </c>
      <c r="H203" s="89">
        <f>+H195</f>
        <v>0.06319964831873877</v>
      </c>
      <c r="I203" s="47"/>
      <c r="J203" s="56">
        <f>+H203*E203</f>
        <v>75566.3027031563</v>
      </c>
      <c r="K203" s="47"/>
      <c r="L203" s="92"/>
    </row>
    <row r="204" spans="1:12" ht="15.75">
      <c r="A204" s="58">
        <v>12</v>
      </c>
      <c r="B204" s="59"/>
      <c r="C204" s="60" t="s">
        <v>226</v>
      </c>
      <c r="D204" s="52"/>
      <c r="E204" s="52">
        <f>SUM(E200:E203)</f>
        <v>7771506</v>
      </c>
      <c r="F204" s="52"/>
      <c r="G204" s="52"/>
      <c r="H204" s="52"/>
      <c r="I204" s="52"/>
      <c r="J204" s="52">
        <f>SUM(J200:J203)</f>
        <v>6133408.394669381</v>
      </c>
      <c r="K204" s="47"/>
      <c r="L204" s="52"/>
    </row>
    <row r="205" spans="1:12" ht="15.75">
      <c r="A205" s="38"/>
      <c r="C205" s="51"/>
      <c r="D205" s="47"/>
      <c r="E205" s="47"/>
      <c r="F205" s="47"/>
      <c r="G205" s="47"/>
      <c r="H205" s="47"/>
      <c r="I205" s="47"/>
      <c r="J205" s="47"/>
      <c r="K205" s="47"/>
      <c r="L205" s="52"/>
    </row>
    <row r="206" spans="1:12" ht="15.75">
      <c r="A206" s="38" t="s">
        <v>50</v>
      </c>
      <c r="C206" s="51" t="s">
        <v>227</v>
      </c>
      <c r="E206" s="47"/>
      <c r="F206" s="47"/>
      <c r="G206" s="47"/>
      <c r="H206" s="47"/>
      <c r="I206" s="47"/>
      <c r="J206" s="47"/>
      <c r="K206" s="47"/>
      <c r="L206" s="52"/>
    </row>
    <row r="207" spans="1:12" ht="15.75">
      <c r="A207" s="38"/>
      <c r="C207" s="51" t="s">
        <v>228</v>
      </c>
      <c r="F207" s="47"/>
      <c r="G207" s="47"/>
      <c r="I207" s="47"/>
      <c r="K207" s="47"/>
      <c r="L207" s="92"/>
    </row>
    <row r="208" spans="1:12" ht="15.75">
      <c r="A208" s="38">
        <v>13</v>
      </c>
      <c r="C208" s="51" t="s">
        <v>229</v>
      </c>
      <c r="D208" s="47" t="s">
        <v>230</v>
      </c>
      <c r="E208" s="88">
        <v>0</v>
      </c>
      <c r="F208" s="47"/>
      <c r="G208" s="47" t="s">
        <v>148</v>
      </c>
      <c r="H208" s="116">
        <f>+H202</f>
        <v>0.06980586137669256</v>
      </c>
      <c r="I208" s="47"/>
      <c r="J208" s="47">
        <f>+H208*E208</f>
        <v>0</v>
      </c>
      <c r="K208" s="47"/>
      <c r="L208" s="92"/>
    </row>
    <row r="209" spans="1:12" ht="15.75">
      <c r="A209" s="38">
        <v>14</v>
      </c>
      <c r="C209" s="51" t="s">
        <v>231</v>
      </c>
      <c r="D209" s="47" t="str">
        <f>+D208</f>
        <v>263.i</v>
      </c>
      <c r="E209" s="88">
        <v>0</v>
      </c>
      <c r="F209" s="47"/>
      <c r="G209" s="47" t="str">
        <f>+G208</f>
        <v>W/S</v>
      </c>
      <c r="H209" s="116">
        <f>+H208</f>
        <v>0.06980586137669256</v>
      </c>
      <c r="I209" s="47"/>
      <c r="J209" s="47">
        <f>+H209*E209</f>
        <v>0</v>
      </c>
      <c r="K209" s="47"/>
      <c r="L209" s="92"/>
    </row>
    <row r="210" spans="1:12" ht="15.75">
      <c r="A210" s="38">
        <v>15</v>
      </c>
      <c r="C210" s="51" t="s">
        <v>232</v>
      </c>
      <c r="D210" s="47" t="s">
        <v>50</v>
      </c>
      <c r="F210" s="47"/>
      <c r="G210" s="47"/>
      <c r="I210" s="47"/>
      <c r="K210" s="47"/>
      <c r="L210" s="92"/>
    </row>
    <row r="211" spans="1:12" ht="15.75">
      <c r="A211" s="38">
        <v>16</v>
      </c>
      <c r="C211" s="51" t="s">
        <v>233</v>
      </c>
      <c r="D211" s="47" t="s">
        <v>230</v>
      </c>
      <c r="E211" s="88">
        <f>'[1]Workpapers (page 6 and 7)'!E63</f>
        <v>8704735</v>
      </c>
      <c r="F211" s="47"/>
      <c r="G211" s="47" t="s">
        <v>198</v>
      </c>
      <c r="H211" s="116">
        <f>+H108</f>
        <v>0.1383267995839818</v>
      </c>
      <c r="I211" s="47"/>
      <c r="J211" s="47">
        <f>+H211*E211</f>
        <v>1204098.133776672</v>
      </c>
      <c r="K211" s="47"/>
      <c r="L211" s="92"/>
    </row>
    <row r="212" spans="1:12" ht="15.75">
      <c r="A212" s="38">
        <v>17</v>
      </c>
      <c r="C212" s="51" t="s">
        <v>234</v>
      </c>
      <c r="D212" s="47" t="s">
        <v>230</v>
      </c>
      <c r="E212" s="88">
        <f>'[1]Workpapers (page 6 and 7)'!E64</f>
        <v>7865858</v>
      </c>
      <c r="F212" s="47"/>
      <c r="G212" s="52" t="str">
        <f>+G131</f>
        <v>NA</v>
      </c>
      <c r="H212" s="117" t="s">
        <v>175</v>
      </c>
      <c r="I212" s="47"/>
      <c r="J212" s="47">
        <v>0</v>
      </c>
      <c r="K212" s="47"/>
      <c r="L212" s="92"/>
    </row>
    <row r="213" spans="1:12" ht="15.75">
      <c r="A213" s="38">
        <v>18</v>
      </c>
      <c r="C213" s="51" t="s">
        <v>235</v>
      </c>
      <c r="D213" s="47" t="str">
        <f>+D212</f>
        <v>263.i</v>
      </c>
      <c r="E213" s="88">
        <v>0</v>
      </c>
      <c r="F213" s="47"/>
      <c r="G213" s="47" t="str">
        <f>+G211</f>
        <v>GP</v>
      </c>
      <c r="H213" s="116">
        <f>+H211</f>
        <v>0.1383267995839818</v>
      </c>
      <c r="I213" s="47"/>
      <c r="J213" s="47">
        <f>+H213*E213</f>
        <v>0</v>
      </c>
      <c r="K213" s="47"/>
      <c r="L213" s="92"/>
    </row>
    <row r="214" spans="1:12" ht="16.5" thickBot="1">
      <c r="A214" s="38">
        <v>19</v>
      </c>
      <c r="C214" s="51" t="s">
        <v>236</v>
      </c>
      <c r="D214" s="47"/>
      <c r="E214" s="90">
        <v>0</v>
      </c>
      <c r="F214" s="47"/>
      <c r="G214" s="47" t="s">
        <v>198</v>
      </c>
      <c r="H214" s="116">
        <f>+H211</f>
        <v>0.1383267995839818</v>
      </c>
      <c r="I214" s="47"/>
      <c r="J214" s="56">
        <f>+H214*E214</f>
        <v>0</v>
      </c>
      <c r="K214" s="47"/>
      <c r="L214" s="92"/>
    </row>
    <row r="215" spans="1:12" ht="15.75">
      <c r="A215" s="38">
        <v>20</v>
      </c>
      <c r="C215" s="51" t="s">
        <v>237</v>
      </c>
      <c r="D215" s="47"/>
      <c r="E215" s="47">
        <f>SUM(E208:E214)</f>
        <v>16570593</v>
      </c>
      <c r="F215" s="47"/>
      <c r="G215" s="47"/>
      <c r="H215" s="116"/>
      <c r="I215" s="47"/>
      <c r="J215" s="47">
        <f>SUM(J208:J214)</f>
        <v>1204098.133776672</v>
      </c>
      <c r="K215" s="47"/>
      <c r="L215" s="52"/>
    </row>
    <row r="216" spans="1:12" ht="15.75">
      <c r="A216" s="38"/>
      <c r="C216" s="51"/>
      <c r="D216" s="47"/>
      <c r="E216" s="47"/>
      <c r="F216" s="47"/>
      <c r="G216" s="47"/>
      <c r="H216" s="116"/>
      <c r="I216" s="47"/>
      <c r="J216" s="47"/>
      <c r="K216" s="47"/>
      <c r="L216" s="52"/>
    </row>
    <row r="217" spans="1:12" ht="15.75">
      <c r="A217" s="38" t="s">
        <v>238</v>
      </c>
      <c r="C217" s="51"/>
      <c r="D217" s="47"/>
      <c r="E217" s="47"/>
      <c r="F217" s="47"/>
      <c r="G217" s="47"/>
      <c r="H217" s="116"/>
      <c r="I217" s="47"/>
      <c r="J217" s="47"/>
      <c r="K217" s="47"/>
      <c r="L217" s="52"/>
    </row>
    <row r="218" spans="1:11" ht="15.75">
      <c r="A218" s="38" t="s">
        <v>50</v>
      </c>
      <c r="C218" s="51" t="s">
        <v>239</v>
      </c>
      <c r="D218" s="47" t="s">
        <v>240</v>
      </c>
      <c r="E218" s="47"/>
      <c r="F218" s="47"/>
      <c r="H218" s="118"/>
      <c r="I218" s="47"/>
      <c r="K218" s="47"/>
    </row>
    <row r="219" spans="1:11" ht="15.75">
      <c r="A219" s="38">
        <v>21</v>
      </c>
      <c r="C219" s="119" t="s">
        <v>241</v>
      </c>
      <c r="D219" s="47"/>
      <c r="E219" s="120">
        <f>IF(E374&gt;0,1-(((1-E375)*(1-E374))/(1-E375*E374*E376)),0)</f>
        <v>0.40525</v>
      </c>
      <c r="F219" s="47"/>
      <c r="H219" s="118"/>
      <c r="I219" s="47"/>
      <c r="K219" s="47"/>
    </row>
    <row r="220" spans="1:11" ht="15.75">
      <c r="A220" s="38">
        <v>22</v>
      </c>
      <c r="C220" s="34" t="s">
        <v>242</v>
      </c>
      <c r="D220" s="47"/>
      <c r="E220" s="120">
        <f>IF(J314&gt;0,(E219/(1-E219))*(1-J311/J314),0)</f>
        <v>0.4664247792202376</v>
      </c>
      <c r="F220" s="47"/>
      <c r="H220" s="118"/>
      <c r="I220" s="47"/>
      <c r="K220" s="47"/>
    </row>
    <row r="221" spans="1:11" ht="15.75">
      <c r="A221" s="38"/>
      <c r="C221" s="51" t="s">
        <v>243</v>
      </c>
      <c r="D221" s="47"/>
      <c r="E221" s="47"/>
      <c r="F221" s="47"/>
      <c r="H221" s="118"/>
      <c r="I221" s="47"/>
      <c r="K221" s="47"/>
    </row>
    <row r="222" spans="1:11" ht="15.75">
      <c r="A222" s="38"/>
      <c r="C222" s="51" t="s">
        <v>244</v>
      </c>
      <c r="D222" s="47"/>
      <c r="E222" s="47"/>
      <c r="F222" s="47"/>
      <c r="H222" s="118"/>
      <c r="I222" s="47"/>
      <c r="K222" s="47"/>
    </row>
    <row r="223" spans="1:11" ht="15.75">
      <c r="A223" s="38">
        <v>23</v>
      </c>
      <c r="C223" s="119" t="s">
        <v>245</v>
      </c>
      <c r="D223" s="47"/>
      <c r="E223" s="121">
        <f>IF(E219&gt;0,1/(1-E219),0)</f>
        <v>1.6813787305590584</v>
      </c>
      <c r="F223" s="47"/>
      <c r="H223" s="118"/>
      <c r="I223" s="47"/>
      <c r="K223" s="47"/>
    </row>
    <row r="224" spans="1:11" ht="15.75">
      <c r="A224" s="38">
        <v>24</v>
      </c>
      <c r="C224" s="51" t="s">
        <v>246</v>
      </c>
      <c r="D224" s="47"/>
      <c r="E224" s="88">
        <f>-'[1]Workpapers (page 6 and 7)'!E65</f>
        <v>-599320</v>
      </c>
      <c r="F224" s="47"/>
      <c r="H224" s="118"/>
      <c r="I224" s="47"/>
      <c r="K224" s="47"/>
    </row>
    <row r="225" spans="1:11" ht="15.75">
      <c r="A225" s="38"/>
      <c r="C225" s="51"/>
      <c r="D225" s="47"/>
      <c r="E225" s="47"/>
      <c r="F225" s="47"/>
      <c r="H225" s="118"/>
      <c r="I225" s="47"/>
      <c r="K225" s="47"/>
    </row>
    <row r="226" spans="1:12" ht="15.75">
      <c r="A226" s="38">
        <v>25</v>
      </c>
      <c r="C226" s="119" t="s">
        <v>247</v>
      </c>
      <c r="D226" s="122"/>
      <c r="E226" s="47">
        <f>E220*E230</f>
        <v>49343591.99346659</v>
      </c>
      <c r="F226" s="47"/>
      <c r="G226" s="47" t="s">
        <v>141</v>
      </c>
      <c r="H226" s="116"/>
      <c r="I226" s="47"/>
      <c r="J226" s="47">
        <f>E220*J230</f>
        <v>9748580.825223241</v>
      </c>
      <c r="K226" s="47"/>
      <c r="L226" s="123" t="s">
        <v>50</v>
      </c>
    </row>
    <row r="227" spans="1:12" ht="16.5" thickBot="1">
      <c r="A227" s="38">
        <v>26</v>
      </c>
      <c r="C227" s="34" t="s">
        <v>248</v>
      </c>
      <c r="D227" s="122"/>
      <c r="E227" s="124">
        <f>E223*E224</f>
        <v>-1007683.9007986549</v>
      </c>
      <c r="F227" s="47"/>
      <c r="G227" s="34" t="s">
        <v>178</v>
      </c>
      <c r="H227" s="116">
        <f>H124</f>
        <v>0.17098016206754532</v>
      </c>
      <c r="I227" s="47"/>
      <c r="J227" s="124">
        <f>H227*E227</f>
        <v>-172293.95667141027</v>
      </c>
      <c r="K227" s="47"/>
      <c r="L227" s="123"/>
    </row>
    <row r="228" spans="1:12" ht="15.75">
      <c r="A228" s="38">
        <v>27</v>
      </c>
      <c r="C228" s="125" t="s">
        <v>249</v>
      </c>
      <c r="D228" s="34" t="s">
        <v>250</v>
      </c>
      <c r="E228" s="77">
        <f>+E226+E227</f>
        <v>48335908.09266794</v>
      </c>
      <c r="F228" s="47"/>
      <c r="G228" s="47" t="s">
        <v>50</v>
      </c>
      <c r="H228" s="116" t="s">
        <v>50</v>
      </c>
      <c r="I228" s="47"/>
      <c r="J228" s="77">
        <f>+J226+J227</f>
        <v>9576286.86855183</v>
      </c>
      <c r="K228" s="47"/>
      <c r="L228" s="52"/>
    </row>
    <row r="229" spans="1:12" ht="15.75">
      <c r="A229" s="38" t="s">
        <v>50</v>
      </c>
      <c r="D229" s="126"/>
      <c r="E229" s="47"/>
      <c r="F229" s="47"/>
      <c r="G229" s="47"/>
      <c r="H229" s="116"/>
      <c r="I229" s="47"/>
      <c r="J229" s="47"/>
      <c r="K229" s="47"/>
      <c r="L229" s="52"/>
    </row>
    <row r="230" spans="1:11" ht="15.75">
      <c r="A230" s="38">
        <v>28</v>
      </c>
      <c r="C230" s="51" t="s">
        <v>251</v>
      </c>
      <c r="D230" s="76"/>
      <c r="E230" s="47">
        <f>+$J314*E147</f>
        <v>105791103.28563271</v>
      </c>
      <c r="F230" s="47"/>
      <c r="G230" s="47" t="s">
        <v>141</v>
      </c>
      <c r="H230" s="118"/>
      <c r="I230" s="47"/>
      <c r="J230" s="47">
        <f>+$J314*J147</f>
        <v>20900649.49276662</v>
      </c>
      <c r="K230" s="47"/>
    </row>
    <row r="231" spans="1:12" ht="15.75">
      <c r="A231" s="38"/>
      <c r="C231" s="125" t="s">
        <v>252</v>
      </c>
      <c r="E231" s="47"/>
      <c r="F231" s="47"/>
      <c r="G231" s="47"/>
      <c r="H231" s="118"/>
      <c r="I231" s="47"/>
      <c r="J231" s="47"/>
      <c r="K231" s="47"/>
      <c r="L231" s="92"/>
    </row>
    <row r="232" spans="1:12" ht="16.5" thickBot="1">
      <c r="A232" s="38"/>
      <c r="C232" s="51"/>
      <c r="E232" s="56"/>
      <c r="F232" s="47"/>
      <c r="G232" s="47"/>
      <c r="H232" s="118"/>
      <c r="I232" s="47"/>
      <c r="J232" s="56"/>
      <c r="K232" s="47"/>
      <c r="L232" s="92"/>
    </row>
    <row r="233" spans="1:12" ht="16.5" thickBot="1">
      <c r="A233" s="38">
        <v>29</v>
      </c>
      <c r="C233" s="51" t="s">
        <v>253</v>
      </c>
      <c r="D233" s="47"/>
      <c r="E233" s="127">
        <f>+E230+E228+E215+E204+E197</f>
        <v>220554648.37830067</v>
      </c>
      <c r="F233" s="47"/>
      <c r="G233" s="47"/>
      <c r="H233" s="47"/>
      <c r="I233" s="47"/>
      <c r="J233" s="127">
        <f>+J230+J228+J215+J204+J197</f>
        <v>42252660.03780667</v>
      </c>
      <c r="K233" s="50"/>
      <c r="L233" s="44"/>
    </row>
    <row r="234" spans="1:12" ht="16.5" thickTop="1">
      <c r="A234" s="38">
        <v>30</v>
      </c>
      <c r="C234" s="51" t="s">
        <v>254</v>
      </c>
      <c r="D234" s="47"/>
      <c r="E234" s="75"/>
      <c r="F234" s="47"/>
      <c r="G234" s="47"/>
      <c r="H234" s="47"/>
      <c r="I234" s="47"/>
      <c r="J234" s="75"/>
      <c r="K234" s="50"/>
      <c r="L234" s="44"/>
    </row>
    <row r="235" spans="1:12" ht="15.75">
      <c r="A235" s="38"/>
      <c r="C235" s="51" t="s">
        <v>255</v>
      </c>
      <c r="D235" s="47"/>
      <c r="E235" s="75"/>
      <c r="F235" s="47"/>
      <c r="G235" s="47"/>
      <c r="H235" s="47"/>
      <c r="I235" s="47"/>
      <c r="J235" s="75"/>
      <c r="K235" s="42"/>
      <c r="L235" s="44"/>
    </row>
    <row r="236" spans="1:12" ht="15.75">
      <c r="A236" s="38"/>
      <c r="C236" s="51" t="s">
        <v>256</v>
      </c>
      <c r="D236" s="47"/>
      <c r="E236" s="128">
        <f>+'[14]Attach GG Proj #1- Year 1'!$L$76</f>
        <v>12732657.137888907</v>
      </c>
      <c r="F236" s="47"/>
      <c r="G236" s="47"/>
      <c r="H236" s="47"/>
      <c r="I236" s="47"/>
      <c r="J236" s="129">
        <f>E236</f>
        <v>12732657.137888907</v>
      </c>
      <c r="K236" s="42"/>
      <c r="L236" s="44"/>
    </row>
    <row r="237" spans="1:12" ht="15.75">
      <c r="A237" s="38">
        <v>31</v>
      </c>
      <c r="C237" s="51" t="s">
        <v>257</v>
      </c>
      <c r="D237" s="47"/>
      <c r="E237" s="130">
        <f>E233-E236</f>
        <v>207821991.24041176</v>
      </c>
      <c r="F237" s="47"/>
      <c r="G237" s="47"/>
      <c r="H237" s="47"/>
      <c r="I237" s="47"/>
      <c r="J237" s="130">
        <f>J233-J236</f>
        <v>29520002.89991776</v>
      </c>
      <c r="K237" s="50"/>
      <c r="L237" s="44"/>
    </row>
    <row r="238" spans="1:12" ht="15.75">
      <c r="A238" s="38"/>
      <c r="C238" s="51" t="s">
        <v>258</v>
      </c>
      <c r="D238" s="47"/>
      <c r="E238" s="75"/>
      <c r="F238" s="47"/>
      <c r="G238" s="47"/>
      <c r="H238" s="47"/>
      <c r="I238" s="47"/>
      <c r="J238" s="75"/>
      <c r="K238" s="42"/>
      <c r="L238" s="44"/>
    </row>
    <row r="239" spans="1:12" ht="15.75">
      <c r="A239" s="38"/>
      <c r="C239" s="51"/>
      <c r="D239" s="47"/>
      <c r="E239" s="75"/>
      <c r="F239" s="47"/>
      <c r="G239" s="47"/>
      <c r="H239" s="47"/>
      <c r="I239" s="47"/>
      <c r="J239" s="75"/>
      <c r="K239" s="50"/>
      <c r="L239" s="44"/>
    </row>
    <row r="240" spans="1:12" ht="15.75">
      <c r="A240" s="38"/>
      <c r="C240" s="51"/>
      <c r="D240" s="47"/>
      <c r="E240" s="75"/>
      <c r="F240" s="47"/>
      <c r="G240" s="47"/>
      <c r="H240" s="47"/>
      <c r="I240" s="47"/>
      <c r="J240" s="75"/>
      <c r="K240" s="42"/>
      <c r="L240" s="44"/>
    </row>
    <row r="241" spans="1:12" ht="15.75">
      <c r="A241" s="38"/>
      <c r="C241" s="51"/>
      <c r="D241" s="47"/>
      <c r="E241" s="75"/>
      <c r="F241" s="47"/>
      <c r="G241" s="47"/>
      <c r="H241" s="47"/>
      <c r="I241" s="47"/>
      <c r="J241" s="75"/>
      <c r="K241" s="42"/>
      <c r="L241" s="44"/>
    </row>
    <row r="242" spans="1:12" ht="15.75">
      <c r="A242" s="38"/>
      <c r="C242" s="51"/>
      <c r="D242" s="47"/>
      <c r="E242" s="75"/>
      <c r="F242" s="47"/>
      <c r="G242" s="47"/>
      <c r="H242" s="47"/>
      <c r="I242" s="47"/>
      <c r="J242" s="75"/>
      <c r="K242" s="42"/>
      <c r="L242" s="44"/>
    </row>
    <row r="243" spans="1:12" ht="15.75">
      <c r="A243" s="38"/>
      <c r="C243" s="51"/>
      <c r="D243" s="47"/>
      <c r="E243" s="75"/>
      <c r="F243" s="47"/>
      <c r="G243" s="47"/>
      <c r="H243" s="47"/>
      <c r="I243" s="47"/>
      <c r="J243" s="75"/>
      <c r="K243" s="42"/>
      <c r="L243" s="44"/>
    </row>
    <row r="244" spans="1:12" ht="15.75">
      <c r="A244" s="38"/>
      <c r="C244" s="51"/>
      <c r="D244" s="47"/>
      <c r="E244" s="75"/>
      <c r="F244" s="47"/>
      <c r="G244" s="47"/>
      <c r="H244" s="47"/>
      <c r="I244" s="47"/>
      <c r="J244" s="75"/>
      <c r="K244" s="42"/>
      <c r="L244" s="44"/>
    </row>
    <row r="245" spans="1:12" ht="15.75">
      <c r="A245" s="38"/>
      <c r="C245" s="51"/>
      <c r="D245" s="47"/>
      <c r="E245" s="75"/>
      <c r="F245" s="47"/>
      <c r="G245" s="47"/>
      <c r="H245" s="47"/>
      <c r="I245" s="47"/>
      <c r="J245" s="75"/>
      <c r="K245" s="42"/>
      <c r="L245" s="44"/>
    </row>
    <row r="246" spans="1:12" ht="15.75">
      <c r="A246" s="38"/>
      <c r="C246" s="51"/>
      <c r="D246" s="47"/>
      <c r="E246" s="75"/>
      <c r="F246" s="47"/>
      <c r="G246" s="47"/>
      <c r="H246" s="47"/>
      <c r="I246" s="47"/>
      <c r="J246" s="75"/>
      <c r="K246" s="42"/>
      <c r="L246" s="44"/>
    </row>
    <row r="247" spans="1:12" ht="15.75">
      <c r="A247" s="38"/>
      <c r="C247" s="51"/>
      <c r="D247" s="47"/>
      <c r="E247" s="75"/>
      <c r="F247" s="47"/>
      <c r="G247" s="47"/>
      <c r="H247" s="47"/>
      <c r="I247" s="47"/>
      <c r="J247" s="75"/>
      <c r="K247" s="42"/>
      <c r="L247" s="44"/>
    </row>
    <row r="248" spans="1:12" ht="15.75">
      <c r="A248" s="38"/>
      <c r="C248" s="51"/>
      <c r="D248" s="47"/>
      <c r="E248" s="75"/>
      <c r="F248" s="47"/>
      <c r="G248" s="47"/>
      <c r="H248" s="47"/>
      <c r="I248" s="47"/>
      <c r="J248" s="75"/>
      <c r="K248" s="42"/>
      <c r="L248" s="44"/>
    </row>
    <row r="249" spans="1:12" ht="15.75">
      <c r="A249" s="38"/>
      <c r="C249" s="51"/>
      <c r="D249" s="47"/>
      <c r="E249" s="75"/>
      <c r="F249" s="47"/>
      <c r="G249" s="47"/>
      <c r="H249" s="47"/>
      <c r="I249" s="47"/>
      <c r="J249" s="75"/>
      <c r="K249" s="42"/>
      <c r="L249" s="44"/>
    </row>
    <row r="250" spans="1:12" ht="15.75">
      <c r="A250" s="35" t="s">
        <v>120</v>
      </c>
      <c r="C250" s="51"/>
      <c r="D250" s="47"/>
      <c r="E250" s="75"/>
      <c r="F250" s="47"/>
      <c r="G250" s="47"/>
      <c r="H250" s="76"/>
      <c r="I250" s="47"/>
      <c r="J250" s="75"/>
      <c r="K250" s="52"/>
      <c r="L250" s="77" t="s">
        <v>121</v>
      </c>
    </row>
    <row r="251" spans="1:12" ht="15.75">
      <c r="A251" s="35" t="s">
        <v>122</v>
      </c>
      <c r="C251" s="60"/>
      <c r="D251" s="47"/>
      <c r="E251" s="75"/>
      <c r="F251" s="47"/>
      <c r="G251" s="47"/>
      <c r="H251" s="76"/>
      <c r="I251" s="47"/>
      <c r="J251" s="75"/>
      <c r="K251" s="47"/>
      <c r="L251" s="77"/>
    </row>
    <row r="252" spans="1:12" ht="15.75">
      <c r="A252" s="239"/>
      <c r="B252" s="240"/>
      <c r="C252" s="240"/>
      <c r="D252" s="240"/>
      <c r="E252" s="240"/>
      <c r="F252" s="240"/>
      <c r="G252" s="240"/>
      <c r="H252" s="240"/>
      <c r="I252" s="240"/>
      <c r="J252" s="240"/>
      <c r="K252" s="240"/>
      <c r="L252" s="240"/>
    </row>
    <row r="253" spans="1:12" ht="15.75">
      <c r="A253" s="240"/>
      <c r="B253" s="240"/>
      <c r="C253" s="240"/>
      <c r="D253" s="240"/>
      <c r="E253" s="240"/>
      <c r="F253" s="240"/>
      <c r="G253" s="240"/>
      <c r="H253" s="240"/>
      <c r="I253" s="240"/>
      <c r="J253" s="240"/>
      <c r="K253" s="240"/>
      <c r="L253" s="240"/>
    </row>
    <row r="254" spans="1:12" ht="15.75">
      <c r="A254" s="34" t="s">
        <v>41</v>
      </c>
      <c r="C254" s="35"/>
      <c r="D254" s="35"/>
      <c r="E254" s="36"/>
      <c r="F254" s="35"/>
      <c r="G254" s="35"/>
      <c r="H254" s="35"/>
      <c r="I254" s="37"/>
      <c r="J254" s="38"/>
      <c r="K254" s="38"/>
      <c r="L254" s="39" t="s">
        <v>259</v>
      </c>
    </row>
    <row r="255" spans="1:12" ht="15.75">
      <c r="A255" s="34" t="s">
        <v>43</v>
      </c>
      <c r="C255" s="35"/>
      <c r="D255" s="35"/>
      <c r="E255" s="36"/>
      <c r="F255" s="35"/>
      <c r="G255" s="35"/>
      <c r="H255" s="35"/>
      <c r="I255" s="37"/>
      <c r="J255" s="40"/>
      <c r="K255" s="40"/>
      <c r="L255" s="39" t="s">
        <v>260</v>
      </c>
    </row>
    <row r="256" spans="3:12" ht="15.75">
      <c r="C256" s="35"/>
      <c r="D256" s="35"/>
      <c r="E256" s="36"/>
      <c r="F256" s="35"/>
      <c r="G256" s="35"/>
      <c r="H256" s="35"/>
      <c r="I256" s="37"/>
      <c r="J256" s="37"/>
      <c r="L256" s="41" t="s">
        <v>45</v>
      </c>
    </row>
    <row r="257" spans="3:12" ht="15.75">
      <c r="C257" s="35"/>
      <c r="D257" s="35"/>
      <c r="E257" s="36"/>
      <c r="F257" s="35"/>
      <c r="G257" s="35"/>
      <c r="H257" s="35"/>
      <c r="I257" s="37"/>
      <c r="J257" s="37"/>
      <c r="K257" s="42"/>
      <c r="L257" s="43" t="s">
        <v>261</v>
      </c>
    </row>
    <row r="258" spans="3:12" ht="15.75">
      <c r="C258" s="35"/>
      <c r="D258" s="35"/>
      <c r="E258" s="36"/>
      <c r="F258" s="35"/>
      <c r="G258" s="35"/>
      <c r="H258" s="35"/>
      <c r="I258" s="37"/>
      <c r="J258" s="37"/>
      <c r="K258" s="42"/>
      <c r="L258" s="43"/>
    </row>
    <row r="259" spans="3:12" ht="15.75">
      <c r="C259" s="35" t="s">
        <v>47</v>
      </c>
      <c r="D259" s="35"/>
      <c r="E259" s="36" t="s">
        <v>48</v>
      </c>
      <c r="F259" s="35"/>
      <c r="G259" s="35"/>
      <c r="H259" s="35"/>
      <c r="I259" s="37"/>
      <c r="J259" s="45" t="str">
        <f>J7</f>
        <v>For the 12 months ended 12/31/10</v>
      </c>
      <c r="K259" s="46"/>
      <c r="L259" s="46"/>
    </row>
    <row r="260" spans="3:12" ht="15.75">
      <c r="C260" s="35"/>
      <c r="D260" s="47" t="s">
        <v>50</v>
      </c>
      <c r="E260" s="47" t="s">
        <v>51</v>
      </c>
      <c r="F260" s="47"/>
      <c r="G260" s="47"/>
      <c r="H260" s="47"/>
      <c r="I260" s="37"/>
      <c r="J260" s="37"/>
      <c r="K260" s="42"/>
      <c r="L260" s="44"/>
    </row>
    <row r="261" spans="1:12" ht="15.75">
      <c r="A261" s="38"/>
      <c r="K261" s="47"/>
      <c r="L261" s="52"/>
    </row>
    <row r="262" spans="1:12" ht="15.75">
      <c r="A262" s="38"/>
      <c r="E262" s="107" t="str">
        <f>E10</f>
        <v>VECTREN</v>
      </c>
      <c r="K262" s="47"/>
      <c r="L262" s="52"/>
    </row>
    <row r="263" spans="1:12" ht="15.75">
      <c r="A263" s="38"/>
      <c r="D263" s="87" t="s">
        <v>262</v>
      </c>
      <c r="F263" s="42"/>
      <c r="G263" s="42"/>
      <c r="H263" s="42"/>
      <c r="I263" s="42"/>
      <c r="J263" s="42"/>
      <c r="K263" s="47"/>
      <c r="L263" s="52"/>
    </row>
    <row r="264" spans="1:12" ht="15.75">
      <c r="A264" s="38" t="s">
        <v>53</v>
      </c>
      <c r="C264" s="87"/>
      <c r="D264" s="42"/>
      <c r="E264" s="42"/>
      <c r="F264" s="42"/>
      <c r="G264" s="42"/>
      <c r="H264" s="42"/>
      <c r="I264" s="42"/>
      <c r="J264" s="42"/>
      <c r="K264" s="47"/>
      <c r="L264" s="52"/>
    </row>
    <row r="265" spans="1:12" ht="16.5" thickBot="1">
      <c r="A265" s="48" t="s">
        <v>55</v>
      </c>
      <c r="C265" s="91" t="s">
        <v>263</v>
      </c>
      <c r="D265" s="44"/>
      <c r="E265" s="44"/>
      <c r="F265" s="44"/>
      <c r="G265" s="44"/>
      <c r="H265" s="44"/>
      <c r="I265" s="59"/>
      <c r="J265" s="59"/>
      <c r="K265" s="52"/>
      <c r="L265" s="52"/>
    </row>
    <row r="266" spans="1:12" ht="15.75">
      <c r="A266" s="38"/>
      <c r="C266" s="91"/>
      <c r="D266" s="44"/>
      <c r="E266" s="44"/>
      <c r="F266" s="44"/>
      <c r="G266" s="44"/>
      <c r="H266" s="44"/>
      <c r="I266" s="44"/>
      <c r="J266" s="44"/>
      <c r="K266" s="52"/>
      <c r="L266" s="52"/>
    </row>
    <row r="267" spans="1:12" ht="15.75">
      <c r="A267" s="38">
        <v>1</v>
      </c>
      <c r="C267" s="62" t="s">
        <v>264</v>
      </c>
      <c r="D267" s="44"/>
      <c r="E267" s="52"/>
      <c r="F267" s="52"/>
      <c r="G267" s="52"/>
      <c r="H267" s="52"/>
      <c r="I267" s="52"/>
      <c r="J267" s="52">
        <f>E104</f>
        <v>301600122.09923077</v>
      </c>
      <c r="K267" s="52"/>
      <c r="L267" s="52"/>
    </row>
    <row r="268" spans="1:12" ht="15.75">
      <c r="A268" s="38">
        <v>2</v>
      </c>
      <c r="C268" s="62" t="s">
        <v>265</v>
      </c>
      <c r="D268" s="59"/>
      <c r="E268" s="59"/>
      <c r="F268" s="59"/>
      <c r="G268" s="59"/>
      <c r="H268" s="59"/>
      <c r="I268" s="59"/>
      <c r="J268" s="88">
        <v>0</v>
      </c>
      <c r="K268" s="52"/>
      <c r="L268" s="52"/>
    </row>
    <row r="269" spans="1:12" ht="16.5" thickBot="1">
      <c r="A269" s="38">
        <v>3</v>
      </c>
      <c r="C269" s="131" t="s">
        <v>266</v>
      </c>
      <c r="D269" s="132"/>
      <c r="E269" s="104"/>
      <c r="F269" s="52"/>
      <c r="G269" s="52"/>
      <c r="H269" s="133"/>
      <c r="I269" s="52"/>
      <c r="J269" s="90">
        <v>0</v>
      </c>
      <c r="K269" s="52"/>
      <c r="L269" s="52"/>
    </row>
    <row r="270" spans="1:12" ht="15.75">
      <c r="A270" s="38">
        <v>4</v>
      </c>
      <c r="C270" s="62" t="s">
        <v>267</v>
      </c>
      <c r="D270" s="44"/>
      <c r="E270" s="52"/>
      <c r="F270" s="52"/>
      <c r="G270" s="52"/>
      <c r="H270" s="133"/>
      <c r="I270" s="52"/>
      <c r="J270" s="52">
        <f>J267-J268-J269</f>
        <v>301600122.09923077</v>
      </c>
      <c r="K270" s="52"/>
      <c r="L270" s="52"/>
    </row>
    <row r="271" spans="1:12" ht="15.75">
      <c r="A271" s="38"/>
      <c r="C271" s="59"/>
      <c r="D271" s="44"/>
      <c r="E271" s="52"/>
      <c r="F271" s="52"/>
      <c r="G271" s="52"/>
      <c r="H271" s="133"/>
      <c r="I271" s="52"/>
      <c r="J271" s="59"/>
      <c r="K271" s="52"/>
      <c r="L271" s="52"/>
    </row>
    <row r="272" spans="1:12" ht="15.75">
      <c r="A272" s="38">
        <v>5</v>
      </c>
      <c r="C272" s="62" t="s">
        <v>268</v>
      </c>
      <c r="D272" s="134"/>
      <c r="E272" s="135"/>
      <c r="F272" s="135"/>
      <c r="G272" s="135"/>
      <c r="H272" s="136"/>
      <c r="I272" s="52" t="s">
        <v>269</v>
      </c>
      <c r="J272" s="100">
        <f>IF(J267&gt;0,J270/J267,0)</f>
        <v>1</v>
      </c>
      <c r="K272" s="52"/>
      <c r="L272" s="52"/>
    </row>
    <row r="273" spans="1:16" ht="15.75">
      <c r="A273" s="38"/>
      <c r="C273" s="59"/>
      <c r="D273" s="59"/>
      <c r="E273" s="59"/>
      <c r="F273" s="59"/>
      <c r="G273" s="59"/>
      <c r="H273" s="59"/>
      <c r="I273" s="59"/>
      <c r="J273" s="59"/>
      <c r="K273" s="52"/>
      <c r="L273" s="52"/>
      <c r="N273" s="137" t="s">
        <v>270</v>
      </c>
      <c r="O273" s="137"/>
      <c r="P273" s="137"/>
    </row>
    <row r="274" spans="1:19" ht="15.75">
      <c r="A274" s="38"/>
      <c r="C274" s="60" t="s">
        <v>271</v>
      </c>
      <c r="D274" s="59"/>
      <c r="E274" s="59"/>
      <c r="F274" s="59"/>
      <c r="G274" s="59"/>
      <c r="H274" s="59"/>
      <c r="I274" s="59"/>
      <c r="J274" s="59"/>
      <c r="K274" s="52"/>
      <c r="L274" s="52"/>
      <c r="N274" s="138"/>
      <c r="O274" s="55"/>
      <c r="P274" s="139"/>
      <c r="Q274" s="138"/>
      <c r="R274" s="55"/>
      <c r="S274" s="55"/>
    </row>
    <row r="275" spans="1:19" ht="15.75">
      <c r="A275" s="38"/>
      <c r="C275" s="59"/>
      <c r="D275" s="59"/>
      <c r="E275" s="59"/>
      <c r="F275" s="59"/>
      <c r="G275" s="59"/>
      <c r="H275" s="59"/>
      <c r="I275" s="59"/>
      <c r="J275" s="59"/>
      <c r="K275" s="52"/>
      <c r="L275" s="52"/>
      <c r="N275" s="241" t="s">
        <v>272</v>
      </c>
      <c r="O275" s="242"/>
      <c r="P275" s="242"/>
      <c r="Q275" s="242"/>
      <c r="R275" s="242"/>
      <c r="S275" s="243"/>
    </row>
    <row r="276" spans="1:19" ht="15.75">
      <c r="A276" s="38">
        <v>6</v>
      </c>
      <c r="C276" s="59" t="s">
        <v>273</v>
      </c>
      <c r="D276" s="59"/>
      <c r="E276" s="44"/>
      <c r="F276" s="44"/>
      <c r="G276" s="44"/>
      <c r="H276" s="82"/>
      <c r="I276" s="44"/>
      <c r="J276" s="52">
        <f>E188</f>
        <v>13596805</v>
      </c>
      <c r="K276" s="52"/>
      <c r="L276" s="52"/>
      <c r="N276" s="140"/>
      <c r="O276" s="141"/>
      <c r="P276" s="142"/>
      <c r="Q276" s="143"/>
      <c r="R276" s="141"/>
      <c r="S276" s="144"/>
    </row>
    <row r="277" spans="1:19" ht="16.5" thickBot="1">
      <c r="A277" s="38">
        <v>7</v>
      </c>
      <c r="C277" s="131" t="s">
        <v>274</v>
      </c>
      <c r="D277" s="132"/>
      <c r="E277" s="104"/>
      <c r="F277" s="104"/>
      <c r="G277" s="52"/>
      <c r="H277" s="52"/>
      <c r="I277" s="52"/>
      <c r="J277" s="90">
        <f>('[1]Workpapers (page 6 and 7)'!E8+'[1]Workpapers (page 6 and 7)'!E9+'[1]Workpapers (page 6 and 7)'!E10)</f>
        <v>2152492</v>
      </c>
      <c r="K277" s="52"/>
      <c r="L277" s="52"/>
      <c r="M277" s="62"/>
      <c r="N277" s="145">
        <f>J277</f>
        <v>2152492</v>
      </c>
      <c r="O277" s="146" t="s">
        <v>275</v>
      </c>
      <c r="P277" s="142"/>
      <c r="Q277" s="143"/>
      <c r="R277" s="141"/>
      <c r="S277" s="144"/>
    </row>
    <row r="278" spans="1:19" ht="15.75">
      <c r="A278" s="38">
        <v>8</v>
      </c>
      <c r="C278" s="62" t="s">
        <v>276</v>
      </c>
      <c r="D278" s="134"/>
      <c r="E278" s="135"/>
      <c r="F278" s="135"/>
      <c r="G278" s="135"/>
      <c r="H278" s="136"/>
      <c r="I278" s="135"/>
      <c r="J278" s="52">
        <f>+J276-J277</f>
        <v>11444313</v>
      </c>
      <c r="K278" s="59"/>
      <c r="N278" s="147">
        <v>589996</v>
      </c>
      <c r="O278" s="64" t="s">
        <v>277</v>
      </c>
      <c r="P278" s="148"/>
      <c r="Q278" s="148"/>
      <c r="R278"/>
      <c r="S278" s="149"/>
    </row>
    <row r="279" spans="1:19" ht="15.75">
      <c r="A279" s="38"/>
      <c r="C279" s="62"/>
      <c r="D279" s="44"/>
      <c r="E279" s="52"/>
      <c r="F279" s="52"/>
      <c r="G279" s="52"/>
      <c r="H279" s="52"/>
      <c r="I279" s="59"/>
      <c r="J279" s="59"/>
      <c r="K279" s="59"/>
      <c r="N279" s="150">
        <f>N277-N278</f>
        <v>1562496</v>
      </c>
      <c r="O279" s="64" t="s">
        <v>278</v>
      </c>
      <c r="P279"/>
      <c r="Q279"/>
      <c r="R279"/>
      <c r="S279" s="149"/>
    </row>
    <row r="280" spans="1:19" ht="15.75">
      <c r="A280" s="38">
        <v>9</v>
      </c>
      <c r="C280" s="62" t="s">
        <v>279</v>
      </c>
      <c r="D280" s="44"/>
      <c r="E280" s="52"/>
      <c r="F280" s="52"/>
      <c r="G280" s="52"/>
      <c r="H280" s="52"/>
      <c r="I280" s="52"/>
      <c r="J280" s="96">
        <f>IF(J276&gt;0,J278/J276,0)</f>
        <v>0.8416913385166589</v>
      </c>
      <c r="K280" s="59"/>
      <c r="N280" s="151"/>
      <c r="O280" s="152" t="s">
        <v>280</v>
      </c>
      <c r="P280" s="153"/>
      <c r="Q280" s="153"/>
      <c r="R280" s="141"/>
      <c r="S280" s="144"/>
    </row>
    <row r="281" spans="1:19" ht="15.75">
      <c r="A281" s="38">
        <v>10</v>
      </c>
      <c r="C281" s="62" t="s">
        <v>281</v>
      </c>
      <c r="D281" s="44"/>
      <c r="E281" s="52"/>
      <c r="F281" s="52"/>
      <c r="G281" s="52"/>
      <c r="H281" s="52"/>
      <c r="I281" s="44" t="s">
        <v>64</v>
      </c>
      <c r="J281" s="154">
        <f>J272</f>
        <v>1</v>
      </c>
      <c r="K281" s="59"/>
      <c r="N281" s="145">
        <v>0</v>
      </c>
      <c r="O281" s="153" t="s">
        <v>282</v>
      </c>
      <c r="P281" s="18"/>
      <c r="Q281" s="153"/>
      <c r="R281" s="141"/>
      <c r="S281" s="144"/>
    </row>
    <row r="282" spans="1:19" ht="15.75">
      <c r="A282" s="38">
        <v>11</v>
      </c>
      <c r="C282" s="62" t="s">
        <v>283</v>
      </c>
      <c r="D282" s="44"/>
      <c r="E282" s="44"/>
      <c r="F282" s="44"/>
      <c r="G282" s="44"/>
      <c r="H282" s="44"/>
      <c r="I282" s="44" t="s">
        <v>284</v>
      </c>
      <c r="J282" s="155">
        <f>+J281*J280</f>
        <v>0.8416913385166589</v>
      </c>
      <c r="K282" s="59"/>
      <c r="N282" s="156" t="s">
        <v>50</v>
      </c>
      <c r="O282" s="153" t="s">
        <v>285</v>
      </c>
      <c r="P282" s="18"/>
      <c r="Q282" s="153"/>
      <c r="R282" s="141"/>
      <c r="S282" s="144"/>
    </row>
    <row r="283" spans="1:19" ht="15.75">
      <c r="A283" s="38"/>
      <c r="D283" s="42"/>
      <c r="E283" s="47"/>
      <c r="F283" s="47"/>
      <c r="G283" s="47"/>
      <c r="H283" s="157"/>
      <c r="I283" s="47"/>
      <c r="N283" s="158" t="s">
        <v>50</v>
      </c>
      <c r="O283" s="153" t="s">
        <v>286</v>
      </c>
      <c r="P283" s="18"/>
      <c r="Q283" s="159"/>
      <c r="R283" s="141"/>
      <c r="S283" s="144"/>
    </row>
    <row r="284" spans="1:19" ht="15.75">
      <c r="A284" s="38" t="s">
        <v>50</v>
      </c>
      <c r="C284" s="51" t="s">
        <v>287</v>
      </c>
      <c r="D284" s="47"/>
      <c r="E284" s="47"/>
      <c r="F284" s="47"/>
      <c r="G284" s="47"/>
      <c r="H284" s="47"/>
      <c r="I284" s="47"/>
      <c r="J284" s="47"/>
      <c r="K284" s="47"/>
      <c r="L284" s="52"/>
      <c r="N284" s="150">
        <f>SUM(N281:N283)</f>
        <v>0</v>
      </c>
      <c r="O284" s="160" t="s">
        <v>288</v>
      </c>
      <c r="P284" s="142"/>
      <c r="Q284" s="143"/>
      <c r="R284" s="141"/>
      <c r="S284" s="144"/>
    </row>
    <row r="285" spans="1:19" ht="16.5" thickBot="1">
      <c r="A285" s="38" t="s">
        <v>50</v>
      </c>
      <c r="C285" s="51"/>
      <c r="D285" s="56" t="s">
        <v>289</v>
      </c>
      <c r="E285" s="161" t="s">
        <v>290</v>
      </c>
      <c r="F285" s="161" t="s">
        <v>64</v>
      </c>
      <c r="G285" s="47"/>
      <c r="H285" s="161" t="s">
        <v>291</v>
      </c>
      <c r="I285" s="47"/>
      <c r="J285" s="47"/>
      <c r="K285" s="47"/>
      <c r="L285" s="52"/>
      <c r="N285" s="162">
        <f>N279-N284</f>
        <v>1562496</v>
      </c>
      <c r="O285" s="163" t="s">
        <v>292</v>
      </c>
      <c r="P285" s="164"/>
      <c r="Q285" s="165"/>
      <c r="R285" s="166"/>
      <c r="S285" s="167"/>
    </row>
    <row r="286" spans="1:12" ht="15.75">
      <c r="A286" s="38">
        <v>12</v>
      </c>
      <c r="C286" s="51" t="s">
        <v>139</v>
      </c>
      <c r="D286" s="47" t="s">
        <v>293</v>
      </c>
      <c r="E286" s="88">
        <f>'[1]Workpapapers  (Page 8)'!E7</f>
        <v>12939531</v>
      </c>
      <c r="F286" s="168">
        <v>0</v>
      </c>
      <c r="G286" s="168"/>
      <c r="H286" s="47">
        <f>E286*F286</f>
        <v>0</v>
      </c>
      <c r="I286" s="47"/>
      <c r="J286" s="47"/>
      <c r="K286" s="47"/>
      <c r="L286" s="52"/>
    </row>
    <row r="287" spans="1:12" ht="15.75">
      <c r="A287" s="38">
        <v>13</v>
      </c>
      <c r="C287" s="51" t="s">
        <v>142</v>
      </c>
      <c r="D287" s="47" t="s">
        <v>294</v>
      </c>
      <c r="E287" s="88">
        <f>'[1]Workpapapers  (Page 8)'!E8</f>
        <v>1511354</v>
      </c>
      <c r="F287" s="168">
        <f>+J272</f>
        <v>1</v>
      </c>
      <c r="G287" s="168"/>
      <c r="H287" s="47">
        <f>E287*F287</f>
        <v>1511354</v>
      </c>
      <c r="I287" s="47"/>
      <c r="J287" s="47"/>
      <c r="K287" s="47"/>
      <c r="L287" s="52"/>
    </row>
    <row r="288" spans="1:12" ht="15.75">
      <c r="A288" s="38">
        <v>14</v>
      </c>
      <c r="C288" s="51" t="s">
        <v>144</v>
      </c>
      <c r="D288" s="47" t="s">
        <v>295</v>
      </c>
      <c r="E288" s="88">
        <f>'[1]Workpapapers  (Page 8)'!E9</f>
        <v>5181077</v>
      </c>
      <c r="F288" s="168">
        <v>0</v>
      </c>
      <c r="G288" s="168"/>
      <c r="H288" s="47">
        <f>E288*F288</f>
        <v>0</v>
      </c>
      <c r="I288" s="47"/>
      <c r="J288" s="169" t="s">
        <v>296</v>
      </c>
      <c r="K288" s="47"/>
      <c r="L288" s="52"/>
    </row>
    <row r="289" spans="1:12" ht="16.5" thickBot="1">
      <c r="A289" s="38">
        <v>15</v>
      </c>
      <c r="C289" s="51" t="s">
        <v>297</v>
      </c>
      <c r="D289" s="47" t="s">
        <v>298</v>
      </c>
      <c r="E289" s="90">
        <f>'[1]Workpapapers  (Page 8)'!E10</f>
        <v>2018856</v>
      </c>
      <c r="F289" s="168">
        <v>0</v>
      </c>
      <c r="G289" s="168"/>
      <c r="H289" s="56">
        <f>E289*F289</f>
        <v>0</v>
      </c>
      <c r="I289" s="47"/>
      <c r="J289" s="48" t="s">
        <v>299</v>
      </c>
      <c r="K289" s="47"/>
      <c r="L289" s="52"/>
    </row>
    <row r="290" spans="1:12" ht="15.75">
      <c r="A290" s="38">
        <v>16</v>
      </c>
      <c r="C290" s="51" t="s">
        <v>300</v>
      </c>
      <c r="D290" s="47"/>
      <c r="E290" s="47">
        <f>SUM(E286:E289)</f>
        <v>21650818</v>
      </c>
      <c r="F290" s="47"/>
      <c r="G290" s="47"/>
      <c r="H290" s="47">
        <f>SUM(H286:H289)</f>
        <v>1511354</v>
      </c>
      <c r="I290" s="79" t="s">
        <v>301</v>
      </c>
      <c r="J290" s="89">
        <f>IF(H290&gt;0,H290/E290,0)</f>
        <v>0.06980586137669256</v>
      </c>
      <c r="K290" s="157" t="s">
        <v>301</v>
      </c>
      <c r="L290" s="52" t="s">
        <v>302</v>
      </c>
    </row>
    <row r="291" spans="1:12" ht="15.75">
      <c r="A291" s="38"/>
      <c r="C291" s="51"/>
      <c r="D291" s="47"/>
      <c r="E291" s="47"/>
      <c r="F291" s="47"/>
      <c r="G291" s="47"/>
      <c r="H291" s="47"/>
      <c r="I291" s="47"/>
      <c r="J291" s="47"/>
      <c r="K291" s="47"/>
      <c r="L291" s="52"/>
    </row>
    <row r="292" spans="1:12" ht="15.75">
      <c r="A292" s="38"/>
      <c r="C292" s="51" t="s">
        <v>303</v>
      </c>
      <c r="D292" s="47"/>
      <c r="E292" s="47"/>
      <c r="F292" s="47"/>
      <c r="G292" s="47"/>
      <c r="H292" s="47"/>
      <c r="I292" s="47"/>
      <c r="J292" s="47"/>
      <c r="K292" s="47"/>
      <c r="L292" s="52"/>
    </row>
    <row r="293" spans="1:10" ht="15.75">
      <c r="A293" s="38"/>
      <c r="C293" s="51"/>
      <c r="D293" s="47"/>
      <c r="E293" s="83" t="s">
        <v>290</v>
      </c>
      <c r="F293" s="47"/>
      <c r="G293" s="47"/>
      <c r="H293" s="157" t="s">
        <v>304</v>
      </c>
      <c r="I293" s="118" t="s">
        <v>50</v>
      </c>
      <c r="J293" s="76" t="str">
        <f>+J288</f>
        <v>W&amp;S Allocator</v>
      </c>
    </row>
    <row r="294" spans="1:12" ht="15.75">
      <c r="A294" s="38">
        <v>17</v>
      </c>
      <c r="C294" s="51" t="s">
        <v>305</v>
      </c>
      <c r="D294" s="47" t="s">
        <v>306</v>
      </c>
      <c r="E294" s="88">
        <f>'[1]Workpapapers  (Page 8)'!E15</f>
        <v>2040783825</v>
      </c>
      <c r="F294" s="47"/>
      <c r="H294" s="38" t="s">
        <v>307</v>
      </c>
      <c r="I294" s="170"/>
      <c r="J294" s="38" t="s">
        <v>308</v>
      </c>
      <c r="K294" s="47"/>
      <c r="L294" s="82" t="s">
        <v>151</v>
      </c>
    </row>
    <row r="295" spans="1:12" ht="15.75">
      <c r="A295" s="38">
        <v>18</v>
      </c>
      <c r="C295" s="51" t="s">
        <v>309</v>
      </c>
      <c r="D295" s="47" t="s">
        <v>310</v>
      </c>
      <c r="E295" s="88">
        <f>'[1]Workpapapers  (Page 8)'!E16</f>
        <v>213321642</v>
      </c>
      <c r="F295" s="47"/>
      <c r="H295" s="116">
        <f>IF(E297&gt;0,E294/E297,0)</f>
        <v>0.9053630608136936</v>
      </c>
      <c r="I295" s="157" t="s">
        <v>311</v>
      </c>
      <c r="J295" s="116">
        <f>J290</f>
        <v>0.06980586137669256</v>
      </c>
      <c r="K295" s="118" t="s">
        <v>301</v>
      </c>
      <c r="L295" s="171">
        <f>J295*H295</f>
        <v>0.06319964831873877</v>
      </c>
    </row>
    <row r="296" spans="1:12" ht="16.5" thickBot="1">
      <c r="A296" s="38">
        <v>19</v>
      </c>
      <c r="C296" s="172" t="s">
        <v>312</v>
      </c>
      <c r="D296" s="56" t="s">
        <v>313</v>
      </c>
      <c r="E296" s="90">
        <v>0</v>
      </c>
      <c r="F296" s="47"/>
      <c r="G296" s="47"/>
      <c r="H296" s="47" t="s">
        <v>50</v>
      </c>
      <c r="I296" s="47"/>
      <c r="J296" s="47"/>
      <c r="K296" s="47"/>
      <c r="L296" s="52"/>
    </row>
    <row r="297" spans="1:12" ht="15.75">
      <c r="A297" s="38">
        <v>20</v>
      </c>
      <c r="C297" s="51" t="s">
        <v>314</v>
      </c>
      <c r="D297" s="47"/>
      <c r="E297" s="47">
        <f>E294+E295+E296</f>
        <v>2254105467</v>
      </c>
      <c r="F297" s="47"/>
      <c r="G297" s="47"/>
      <c r="H297" s="47"/>
      <c r="I297" s="47"/>
      <c r="J297" s="47"/>
      <c r="K297" s="47"/>
      <c r="L297" s="52"/>
    </row>
    <row r="298" spans="1:12" ht="15.75">
      <c r="A298" s="38"/>
      <c r="C298" s="51"/>
      <c r="D298" s="47"/>
      <c r="F298" s="47"/>
      <c r="G298" s="47"/>
      <c r="H298" s="47"/>
      <c r="I298" s="47"/>
      <c r="J298" s="47"/>
      <c r="K298" s="47"/>
      <c r="L298" s="52"/>
    </row>
    <row r="299" spans="1:19" ht="16.5" thickBot="1">
      <c r="A299" s="38"/>
      <c r="B299" s="37"/>
      <c r="C299" s="35" t="s">
        <v>315</v>
      </c>
      <c r="D299" s="47"/>
      <c r="E299" s="47"/>
      <c r="F299" s="47"/>
      <c r="G299" s="47"/>
      <c r="H299" s="47"/>
      <c r="I299" s="47"/>
      <c r="J299" s="161" t="s">
        <v>290</v>
      </c>
      <c r="K299" s="47"/>
      <c r="L299" s="52"/>
      <c r="N299" s="138"/>
      <c r="O299" s="55"/>
      <c r="P299" s="139"/>
      <c r="Q299" s="138"/>
      <c r="R299" s="55"/>
      <c r="S299" s="55"/>
    </row>
    <row r="300" spans="1:19" ht="15.75">
      <c r="A300" s="38">
        <v>21</v>
      </c>
      <c r="B300" s="37"/>
      <c r="C300" s="37"/>
      <c r="D300" s="47" t="s">
        <v>316</v>
      </c>
      <c r="E300" s="47"/>
      <c r="F300" s="47"/>
      <c r="G300" s="47"/>
      <c r="H300" s="47"/>
      <c r="I300" s="47"/>
      <c r="J300" s="173">
        <f>+'[1]Workapapers (Page 9)'!B7</f>
        <v>40053027.3</v>
      </c>
      <c r="K300" s="47"/>
      <c r="L300" s="52"/>
      <c r="N300" s="138"/>
      <c r="O300" s="55"/>
      <c r="P300" s="139"/>
      <c r="Q300" s="138"/>
      <c r="R300" s="55"/>
      <c r="S300" s="55"/>
    </row>
    <row r="301" spans="1:12" ht="15.75">
      <c r="A301" s="38"/>
      <c r="C301" s="51"/>
      <c r="D301" s="47"/>
      <c r="E301" s="47"/>
      <c r="F301" s="47"/>
      <c r="G301" s="47"/>
      <c r="H301" s="47"/>
      <c r="I301" s="47"/>
      <c r="J301" s="47"/>
      <c r="K301" s="47"/>
      <c r="L301" s="52"/>
    </row>
    <row r="302" spans="1:12" ht="15.75">
      <c r="A302" s="38">
        <v>22</v>
      </c>
      <c r="B302" s="37"/>
      <c r="C302" s="35"/>
      <c r="D302" s="47" t="s">
        <v>317</v>
      </c>
      <c r="E302" s="47"/>
      <c r="F302" s="47"/>
      <c r="G302" s="47"/>
      <c r="H302" s="47"/>
      <c r="I302" s="52"/>
      <c r="J302" s="174">
        <v>0</v>
      </c>
      <c r="K302" s="47"/>
      <c r="L302" s="52"/>
    </row>
    <row r="303" spans="1:12" ht="15.75">
      <c r="A303" s="38"/>
      <c r="B303" s="37"/>
      <c r="C303" s="35"/>
      <c r="D303" s="47"/>
      <c r="E303" s="47"/>
      <c r="F303" s="47"/>
      <c r="G303" s="47"/>
      <c r="H303" s="47"/>
      <c r="I303" s="47"/>
      <c r="J303" s="47"/>
      <c r="K303" s="47"/>
      <c r="L303" s="52"/>
    </row>
    <row r="304" spans="1:12" ht="15.75">
      <c r="A304" s="38"/>
      <c r="B304" s="37"/>
      <c r="C304" s="35" t="s">
        <v>318</v>
      </c>
      <c r="D304" s="47"/>
      <c r="E304" s="47"/>
      <c r="F304" s="47"/>
      <c r="G304" s="47"/>
      <c r="H304" s="47"/>
      <c r="I304" s="47"/>
      <c r="J304" s="47"/>
      <c r="K304" s="47"/>
      <c r="L304" s="52"/>
    </row>
    <row r="305" spans="1:12" ht="15.75">
      <c r="A305" s="38">
        <v>23</v>
      </c>
      <c r="B305" s="37"/>
      <c r="C305" s="35"/>
      <c r="D305" s="47" t="s">
        <v>319</v>
      </c>
      <c r="E305" s="37"/>
      <c r="F305" s="47"/>
      <c r="G305" s="47"/>
      <c r="H305" s="47"/>
      <c r="I305" s="47"/>
      <c r="J305" s="88">
        <f>+'[1]Workapapers (Page 9)'!B15</f>
        <v>702022261</v>
      </c>
      <c r="K305" s="47"/>
      <c r="L305" s="52"/>
    </row>
    <row r="306" spans="1:12" ht="15.75">
      <c r="A306" s="38">
        <v>24</v>
      </c>
      <c r="B306" s="37"/>
      <c r="C306" s="35"/>
      <c r="D306" s="47" t="s">
        <v>320</v>
      </c>
      <c r="E306" s="47"/>
      <c r="F306" s="47"/>
      <c r="G306" s="47"/>
      <c r="H306" s="47"/>
      <c r="I306" s="47"/>
      <c r="J306" s="175">
        <f>-E312</f>
        <v>0</v>
      </c>
      <c r="K306" s="47"/>
      <c r="L306" s="52"/>
    </row>
    <row r="307" spans="1:12" ht="16.5" thickBot="1">
      <c r="A307" s="38">
        <v>25</v>
      </c>
      <c r="B307" s="37"/>
      <c r="C307" s="35"/>
      <c r="D307" s="47" t="s">
        <v>321</v>
      </c>
      <c r="E307" s="47"/>
      <c r="F307" s="47"/>
      <c r="G307" s="47"/>
      <c r="H307" s="47"/>
      <c r="I307" s="47"/>
      <c r="J307" s="90">
        <v>0</v>
      </c>
      <c r="K307" s="47"/>
      <c r="L307" s="52"/>
    </row>
    <row r="308" spans="1:12" ht="15.75">
      <c r="A308" s="38">
        <v>26</v>
      </c>
      <c r="B308" s="37"/>
      <c r="C308" s="37"/>
      <c r="D308" s="47" t="s">
        <v>322</v>
      </c>
      <c r="E308" s="37" t="s">
        <v>323</v>
      </c>
      <c r="F308" s="37"/>
      <c r="G308" s="37"/>
      <c r="H308" s="37"/>
      <c r="I308" s="37"/>
      <c r="J308" s="47">
        <f>+J305+J306+J307</f>
        <v>702022261</v>
      </c>
      <c r="K308" s="47"/>
      <c r="L308" s="52"/>
    </row>
    <row r="309" spans="1:12" ht="15.75">
      <c r="A309" s="38"/>
      <c r="C309" s="51"/>
      <c r="D309" s="47"/>
      <c r="E309" s="47"/>
      <c r="F309" s="47"/>
      <c r="G309" s="47"/>
      <c r="H309" s="157" t="s">
        <v>324</v>
      </c>
      <c r="I309" s="47"/>
      <c r="J309" s="47"/>
      <c r="K309" s="47"/>
      <c r="L309" s="52"/>
    </row>
    <row r="310" spans="1:12" ht="16.5" thickBot="1">
      <c r="A310" s="38"/>
      <c r="C310" s="51"/>
      <c r="D310" s="47"/>
      <c r="E310" s="48" t="s">
        <v>290</v>
      </c>
      <c r="F310" s="48" t="s">
        <v>325</v>
      </c>
      <c r="G310" s="47"/>
      <c r="H310" s="48" t="s">
        <v>326</v>
      </c>
      <c r="I310" s="47"/>
      <c r="J310" s="48" t="s">
        <v>327</v>
      </c>
      <c r="K310" s="47"/>
      <c r="L310" s="52"/>
    </row>
    <row r="311" spans="1:11" ht="15.75">
      <c r="A311" s="38">
        <v>27</v>
      </c>
      <c r="C311" s="35" t="s">
        <v>328</v>
      </c>
      <c r="E311" s="88">
        <f>+'[1]Workapapers (Page 9)'!B14</f>
        <v>651633380</v>
      </c>
      <c r="F311" s="176">
        <f>IF($E$314&gt;0,E311/$E$314,0)</f>
        <v>0.48138785098890596</v>
      </c>
      <c r="G311" s="177"/>
      <c r="H311" s="177">
        <f>IF(E311&gt;0,J300/E311,0)</f>
        <v>0.06146558560275104</v>
      </c>
      <c r="J311" s="177">
        <f>H311*F311</f>
        <v>0.029588786163082963</v>
      </c>
      <c r="K311" s="178" t="s">
        <v>329</v>
      </c>
    </row>
    <row r="312" spans="1:11" ht="15.75">
      <c r="A312" s="38">
        <v>28</v>
      </c>
      <c r="C312" s="35" t="s">
        <v>330</v>
      </c>
      <c r="E312" s="88">
        <v>0</v>
      </c>
      <c r="F312" s="176">
        <f>IF($E$314&gt;0,E312/$E$314,0)</f>
        <v>0</v>
      </c>
      <c r="G312" s="177"/>
      <c r="H312" s="177">
        <f>IF(E312&gt;0,J302/E312,0)</f>
        <v>0</v>
      </c>
      <c r="J312" s="177">
        <f>H312*F312</f>
        <v>0</v>
      </c>
      <c r="K312" s="47"/>
    </row>
    <row r="313" spans="1:11" ht="16.5" thickBot="1">
      <c r="A313" s="38">
        <v>29</v>
      </c>
      <c r="C313" s="35" t="s">
        <v>331</v>
      </c>
      <c r="E313" s="56">
        <f>+'[1]Workapapers (Page 9)'!B15</f>
        <v>702022261</v>
      </c>
      <c r="F313" s="176">
        <f>IF($E$314&gt;0,E313/$E$314,0)</f>
        <v>0.518612149011094</v>
      </c>
      <c r="G313" s="177"/>
      <c r="H313" s="179">
        <v>0.1238</v>
      </c>
      <c r="J313" s="180">
        <f>H313*F313</f>
        <v>0.06420418404757343</v>
      </c>
      <c r="K313" s="47"/>
    </row>
    <row r="314" spans="1:11" ht="15.75">
      <c r="A314" s="38">
        <v>30</v>
      </c>
      <c r="C314" s="51" t="s">
        <v>332</v>
      </c>
      <c r="E314" s="47">
        <f>E313+E312+E311</f>
        <v>1353655641</v>
      </c>
      <c r="F314" s="47" t="s">
        <v>50</v>
      </c>
      <c r="G314" s="47"/>
      <c r="H314" s="47"/>
      <c r="I314" s="47"/>
      <c r="J314" s="116">
        <f>SUM(J311:J313)</f>
        <v>0.09379297021065638</v>
      </c>
      <c r="K314" s="178" t="s">
        <v>333</v>
      </c>
    </row>
    <row r="315" spans="6:9" ht="15.75">
      <c r="F315" s="47"/>
      <c r="G315" s="47"/>
      <c r="H315" s="47"/>
      <c r="I315" s="47"/>
    </row>
    <row r="316" spans="1:12" ht="15.75">
      <c r="A316" s="38"/>
      <c r="L316" s="52"/>
    </row>
    <row r="317" spans="1:12" ht="15.75">
      <c r="A317" s="38"/>
      <c r="C317" s="35" t="s">
        <v>334</v>
      </c>
      <c r="D317" s="37"/>
      <c r="E317" s="37"/>
      <c r="F317" s="37"/>
      <c r="G317" s="37"/>
      <c r="H317" s="37"/>
      <c r="I317" s="37"/>
      <c r="J317" s="37"/>
      <c r="K317" s="37"/>
      <c r="L317" s="62"/>
    </row>
    <row r="318" spans="1:11" ht="16.5" thickBot="1">
      <c r="A318" s="38"/>
      <c r="C318" s="35"/>
      <c r="D318" s="35"/>
      <c r="E318" s="35"/>
      <c r="F318" s="35"/>
      <c r="G318" s="35"/>
      <c r="H318" s="35"/>
      <c r="I318" s="35"/>
      <c r="J318" s="48" t="s">
        <v>335</v>
      </c>
      <c r="K318" s="181"/>
    </row>
    <row r="319" spans="1:11" ht="15.75">
      <c r="A319" s="38"/>
      <c r="C319" s="35" t="s">
        <v>336</v>
      </c>
      <c r="D319" s="37"/>
      <c r="E319" s="37" t="s">
        <v>337</v>
      </c>
      <c r="F319" s="37" t="s">
        <v>338</v>
      </c>
      <c r="G319" s="37"/>
      <c r="H319" s="182" t="s">
        <v>50</v>
      </c>
      <c r="I319" s="183"/>
      <c r="J319" s="184"/>
      <c r="K319" s="184"/>
    </row>
    <row r="320" spans="1:11" ht="15.75">
      <c r="A320" s="38">
        <v>31</v>
      </c>
      <c r="C320" s="34" t="s">
        <v>339</v>
      </c>
      <c r="D320" s="37"/>
      <c r="E320" s="37"/>
      <c r="G320" s="37"/>
      <c r="I320" s="183"/>
      <c r="J320" s="185">
        <v>0</v>
      </c>
      <c r="K320" s="186"/>
    </row>
    <row r="321" spans="1:11" ht="16.5" thickBot="1">
      <c r="A321" s="38">
        <v>32</v>
      </c>
      <c r="C321" s="187" t="s">
        <v>340</v>
      </c>
      <c r="D321" s="188"/>
      <c r="E321" s="187"/>
      <c r="F321" s="189"/>
      <c r="G321" s="189"/>
      <c r="H321" s="189"/>
      <c r="I321" s="37"/>
      <c r="J321" s="190">
        <v>0</v>
      </c>
      <c r="K321" s="191"/>
    </row>
    <row r="322" spans="1:15" ht="15.75">
      <c r="A322" s="38">
        <v>33</v>
      </c>
      <c r="C322" s="34" t="s">
        <v>341</v>
      </c>
      <c r="D322" s="42"/>
      <c r="F322" s="37"/>
      <c r="G322" s="37"/>
      <c r="H322" s="37"/>
      <c r="I322" s="37"/>
      <c r="J322" s="192">
        <f>+J320-J321</f>
        <v>0</v>
      </c>
      <c r="K322" s="186"/>
      <c r="N322" s="193"/>
      <c r="O322" s="193"/>
    </row>
    <row r="323" spans="1:15" ht="15.75">
      <c r="A323" s="38"/>
      <c r="C323" s="34" t="s">
        <v>50</v>
      </c>
      <c r="D323" s="42"/>
      <c r="F323" s="37"/>
      <c r="G323" s="37"/>
      <c r="H323" s="73"/>
      <c r="I323" s="37"/>
      <c r="J323" s="194" t="s">
        <v>50</v>
      </c>
      <c r="K323" s="184"/>
      <c r="L323" s="195"/>
      <c r="N323" s="193"/>
      <c r="O323" s="193"/>
    </row>
    <row r="324" spans="1:15" ht="15.75">
      <c r="A324" s="38">
        <v>34</v>
      </c>
      <c r="C324" s="35" t="s">
        <v>342</v>
      </c>
      <c r="D324" s="42"/>
      <c r="F324" s="37"/>
      <c r="G324" s="37"/>
      <c r="H324" s="196"/>
      <c r="I324" s="37"/>
      <c r="J324" s="197">
        <v>0</v>
      </c>
      <c r="K324" s="184"/>
      <c r="L324" s="195"/>
      <c r="N324" s="198" t="s">
        <v>343</v>
      </c>
      <c r="O324" s="193"/>
    </row>
    <row r="325" spans="1:15" ht="15.75">
      <c r="A325" s="38"/>
      <c r="D325" s="37"/>
      <c r="E325" s="37"/>
      <c r="F325" s="37"/>
      <c r="G325" s="37"/>
      <c r="H325" s="37"/>
      <c r="I325" s="37"/>
      <c r="J325" s="194"/>
      <c r="K325" s="184"/>
      <c r="L325" s="195"/>
      <c r="N325" s="199"/>
      <c r="O325" s="193"/>
    </row>
    <row r="326" spans="3:15" ht="15.75">
      <c r="C326" s="35" t="s">
        <v>344</v>
      </c>
      <c r="D326" s="37"/>
      <c r="E326" s="37" t="s">
        <v>345</v>
      </c>
      <c r="F326" s="37"/>
      <c r="G326" s="37"/>
      <c r="H326" s="37"/>
      <c r="I326" s="37"/>
      <c r="L326" s="200"/>
      <c r="N326" s="199"/>
      <c r="O326" s="193"/>
    </row>
    <row r="327" spans="1:15" ht="15.75">
      <c r="A327" s="38">
        <v>35</v>
      </c>
      <c r="C327" s="35" t="s">
        <v>346</v>
      </c>
      <c r="D327" s="47"/>
      <c r="E327" s="47"/>
      <c r="F327" s="47"/>
      <c r="G327" s="47"/>
      <c r="H327" s="47"/>
      <c r="I327" s="47"/>
      <c r="J327" s="201">
        <f>+'[1]Workpapers (Page 11)'!C19</f>
        <v>18814325.759999998</v>
      </c>
      <c r="K327" s="202"/>
      <c r="L327" s="200"/>
      <c r="N327" s="198" t="s">
        <v>347</v>
      </c>
      <c r="O327" s="193"/>
    </row>
    <row r="328" spans="1:15" ht="15.75">
      <c r="A328" s="38">
        <v>36</v>
      </c>
      <c r="C328" s="203" t="s">
        <v>348</v>
      </c>
      <c r="D328" s="204"/>
      <c r="E328" s="204"/>
      <c r="F328" s="204"/>
      <c r="G328" s="204"/>
      <c r="H328" s="37"/>
      <c r="I328" s="37"/>
      <c r="J328" s="201">
        <f>+'[1]Workpapers (Page 11)'!C8+'[1]Workpapers (Page 11)'!C15+'[1]Workpapers (Page 11)'!C16+'[1]Workpapers (Page 11)'!C17</f>
        <v>4207131.86</v>
      </c>
      <c r="L328" s="205"/>
      <c r="N328" s="198" t="s">
        <v>349</v>
      </c>
      <c r="O328" s="193"/>
    </row>
    <row r="329" spans="1:15" s="183" customFormat="1" ht="16.5" thickBot="1">
      <c r="A329" s="38" t="s">
        <v>350</v>
      </c>
      <c r="B329" s="34"/>
      <c r="C329" s="206" t="s">
        <v>351</v>
      </c>
      <c r="D329" s="207"/>
      <c r="E329" s="207"/>
      <c r="F329" s="207"/>
      <c r="G329" s="207"/>
      <c r="H329" s="207"/>
      <c r="I329" s="37"/>
      <c r="J329" s="208">
        <f>'[1]Workpapers (Page 11)'!C26</f>
        <v>12460842</v>
      </c>
      <c r="L329" s="209"/>
      <c r="N329" s="210"/>
      <c r="O329" s="211"/>
    </row>
    <row r="330" spans="1:15" ht="15.75">
      <c r="A330" s="38">
        <v>37</v>
      </c>
      <c r="C330" s="34" t="s">
        <v>352</v>
      </c>
      <c r="D330" s="38"/>
      <c r="E330" s="47"/>
      <c r="F330" s="47"/>
      <c r="G330" s="47"/>
      <c r="H330" s="47"/>
      <c r="I330" s="37"/>
      <c r="J330" s="212">
        <f>+J327-J329-J328</f>
        <v>2146351.8999999976</v>
      </c>
      <c r="K330" s="202"/>
      <c r="L330" s="213"/>
      <c r="N330" s="193"/>
      <c r="O330" s="193"/>
    </row>
    <row r="331" spans="1:15" ht="15.75">
      <c r="A331" s="38"/>
      <c r="C331" s="214"/>
      <c r="D331" s="38"/>
      <c r="E331" s="47"/>
      <c r="F331" s="47"/>
      <c r="G331" s="47"/>
      <c r="H331" s="47"/>
      <c r="I331" s="37"/>
      <c r="J331" s="212"/>
      <c r="K331" s="202"/>
      <c r="L331" s="213"/>
      <c r="N331" s="193"/>
      <c r="O331" s="193"/>
    </row>
    <row r="332" spans="1:15" ht="15.75">
      <c r="A332" s="38"/>
      <c r="C332" s="214"/>
      <c r="D332" s="38"/>
      <c r="E332" s="47"/>
      <c r="F332" s="47"/>
      <c r="G332" s="47"/>
      <c r="H332" s="47"/>
      <c r="I332" s="37"/>
      <c r="J332" s="212"/>
      <c r="K332" s="202"/>
      <c r="L332" s="213"/>
      <c r="N332" s="193"/>
      <c r="O332" s="193"/>
    </row>
    <row r="333" spans="1:15" ht="15.75">
      <c r="A333" s="35" t="s">
        <v>120</v>
      </c>
      <c r="C333" s="51"/>
      <c r="D333" s="47"/>
      <c r="E333" s="75"/>
      <c r="F333" s="47"/>
      <c r="G333" s="47"/>
      <c r="H333" s="76"/>
      <c r="I333" s="47"/>
      <c r="J333" s="75"/>
      <c r="K333" s="52"/>
      <c r="L333" s="77" t="s">
        <v>121</v>
      </c>
      <c r="N333" s="193"/>
      <c r="O333" s="193"/>
    </row>
    <row r="334" spans="1:12" ht="15.75">
      <c r="A334" s="35" t="s">
        <v>122</v>
      </c>
      <c r="C334" s="60"/>
      <c r="D334" s="47"/>
      <c r="E334" s="75"/>
      <c r="F334" s="47"/>
      <c r="G334" s="47"/>
      <c r="H334" s="76"/>
      <c r="I334" s="47"/>
      <c r="J334" s="75"/>
      <c r="K334" s="47"/>
      <c r="L334" s="77"/>
    </row>
    <row r="335" spans="1:12" ht="15.75">
      <c r="A335" s="239"/>
      <c r="B335" s="240"/>
      <c r="C335" s="240"/>
      <c r="D335" s="240"/>
      <c r="E335" s="240"/>
      <c r="F335" s="240"/>
      <c r="G335" s="240"/>
      <c r="H335" s="240"/>
      <c r="I335" s="240"/>
      <c r="J335" s="240"/>
      <c r="K335" s="240"/>
      <c r="L335" s="240"/>
    </row>
    <row r="336" spans="1:12" ht="15.75">
      <c r="A336" s="240"/>
      <c r="B336" s="240"/>
      <c r="C336" s="240"/>
      <c r="D336" s="240"/>
      <c r="E336" s="240"/>
      <c r="F336" s="240"/>
      <c r="G336" s="240"/>
      <c r="H336" s="240"/>
      <c r="I336" s="240"/>
      <c r="J336" s="240"/>
      <c r="K336" s="240"/>
      <c r="L336" s="240"/>
    </row>
    <row r="337" spans="1:12" ht="15.75">
      <c r="A337" s="34" t="s">
        <v>41</v>
      </c>
      <c r="C337" s="35"/>
      <c r="D337" s="35"/>
      <c r="E337" s="36"/>
      <c r="F337" s="35"/>
      <c r="G337" s="35"/>
      <c r="H337" s="35"/>
      <c r="I337" s="37"/>
      <c r="J337" s="38"/>
      <c r="K337" s="38"/>
      <c r="L337" s="39" t="s">
        <v>353</v>
      </c>
    </row>
    <row r="338" spans="1:12" ht="15.75">
      <c r="A338" s="34" t="s">
        <v>43</v>
      </c>
      <c r="C338" s="35"/>
      <c r="D338" s="35"/>
      <c r="E338" s="36"/>
      <c r="F338" s="35"/>
      <c r="G338" s="35"/>
      <c r="H338" s="35"/>
      <c r="I338" s="37"/>
      <c r="J338" s="40"/>
      <c r="K338" s="40"/>
      <c r="L338" s="39" t="s">
        <v>354</v>
      </c>
    </row>
    <row r="339" spans="3:12" ht="15.75">
      <c r="C339" s="35"/>
      <c r="D339" s="35"/>
      <c r="E339" s="36"/>
      <c r="F339" s="35"/>
      <c r="G339" s="35"/>
      <c r="H339" s="35"/>
      <c r="I339" s="37"/>
      <c r="J339" s="37"/>
      <c r="L339" s="41" t="s">
        <v>45</v>
      </c>
    </row>
    <row r="340" spans="3:12" ht="15.75">
      <c r="C340" s="35"/>
      <c r="D340" s="35"/>
      <c r="E340" s="36"/>
      <c r="F340" s="35"/>
      <c r="G340" s="35"/>
      <c r="H340" s="35"/>
      <c r="I340" s="37"/>
      <c r="J340" s="37"/>
      <c r="K340" s="42"/>
      <c r="L340" s="43" t="s">
        <v>355</v>
      </c>
    </row>
    <row r="341" spans="3:12" ht="15.75">
      <c r="C341" s="35"/>
      <c r="D341" s="35"/>
      <c r="E341" s="36"/>
      <c r="F341" s="35"/>
      <c r="G341" s="35"/>
      <c r="H341" s="35"/>
      <c r="I341" s="37"/>
      <c r="J341" s="37"/>
      <c r="K341" s="42"/>
      <c r="L341" s="43"/>
    </row>
    <row r="342" spans="3:12" ht="15.75">
      <c r="C342" s="35" t="s">
        <v>47</v>
      </c>
      <c r="D342" s="35"/>
      <c r="E342" s="36" t="s">
        <v>48</v>
      </c>
      <c r="F342" s="35"/>
      <c r="G342" s="35"/>
      <c r="H342" s="35"/>
      <c r="I342" s="37"/>
      <c r="J342" s="45" t="str">
        <f>J7</f>
        <v>For the 12 months ended 12/31/10</v>
      </c>
      <c r="K342" s="46"/>
      <c r="L342" s="46"/>
    </row>
    <row r="343" spans="3:12" ht="15.75">
      <c r="C343" s="35"/>
      <c r="D343" s="47" t="s">
        <v>50</v>
      </c>
      <c r="E343" s="47" t="s">
        <v>51</v>
      </c>
      <c r="F343" s="47"/>
      <c r="G343" s="47"/>
      <c r="H343" s="47"/>
      <c r="I343" s="37"/>
      <c r="J343" s="37"/>
      <c r="K343" s="42"/>
      <c r="L343" s="44"/>
    </row>
    <row r="344" spans="1:12" ht="15.75">
      <c r="A344" s="38"/>
      <c r="B344" s="37"/>
      <c r="C344" s="214"/>
      <c r="D344" s="38"/>
      <c r="E344" s="47"/>
      <c r="F344" s="47"/>
      <c r="G344" s="47"/>
      <c r="H344" s="47"/>
      <c r="I344" s="37"/>
      <c r="J344" s="215"/>
      <c r="K344" s="184"/>
      <c r="L344" s="213"/>
    </row>
    <row r="345" spans="1:12" ht="15.75">
      <c r="A345" s="38"/>
      <c r="B345" s="37"/>
      <c r="C345" s="214"/>
      <c r="D345" s="38"/>
      <c r="E345" s="78" t="str">
        <f>E10</f>
        <v>VECTREN</v>
      </c>
      <c r="F345" s="47"/>
      <c r="G345" s="47"/>
      <c r="H345" s="47"/>
      <c r="I345" s="37"/>
      <c r="J345" s="215"/>
      <c r="K345" s="184"/>
      <c r="L345" s="213"/>
    </row>
    <row r="346" spans="1:12" ht="15.75">
      <c r="A346" s="38"/>
      <c r="B346" s="37"/>
      <c r="C346" s="214"/>
      <c r="D346" s="38"/>
      <c r="E346" s="47"/>
      <c r="F346" s="47"/>
      <c r="G346" s="47"/>
      <c r="H346" s="47"/>
      <c r="I346" s="37"/>
      <c r="J346" s="215"/>
      <c r="K346" s="184"/>
      <c r="L346" s="213"/>
    </row>
    <row r="347" spans="1:12" ht="15.75">
      <c r="A347" s="38"/>
      <c r="B347" s="37"/>
      <c r="C347" s="35" t="s">
        <v>356</v>
      </c>
      <c r="D347" s="38"/>
      <c r="E347" s="47"/>
      <c r="F347" s="47"/>
      <c r="G347" s="47"/>
      <c r="H347" s="47"/>
      <c r="I347" s="37"/>
      <c r="J347" s="47"/>
      <c r="K347" s="37"/>
      <c r="L347" s="52"/>
    </row>
    <row r="348" spans="1:12" ht="15.75">
      <c r="A348" s="38"/>
      <c r="B348" s="37"/>
      <c r="C348" s="35" t="s">
        <v>357</v>
      </c>
      <c r="D348" s="38"/>
      <c r="E348" s="47"/>
      <c r="F348" s="47"/>
      <c r="G348" s="47"/>
      <c r="H348" s="47"/>
      <c r="I348" s="37"/>
      <c r="J348" s="47"/>
      <c r="K348" s="37"/>
      <c r="L348" s="52"/>
    </row>
    <row r="349" spans="1:12" ht="15.75">
      <c r="A349" s="38" t="s">
        <v>358</v>
      </c>
      <c r="B349" s="37"/>
      <c r="C349" s="35"/>
      <c r="D349" s="37"/>
      <c r="E349" s="47"/>
      <c r="F349" s="47"/>
      <c r="G349" s="47"/>
      <c r="H349" s="47"/>
      <c r="I349" s="37"/>
      <c r="J349" s="47"/>
      <c r="K349" s="37"/>
      <c r="L349" s="52"/>
    </row>
    <row r="350" spans="1:12" ht="16.5" thickBot="1">
      <c r="A350" s="48" t="s">
        <v>359</v>
      </c>
      <c r="B350" s="37"/>
      <c r="C350" s="35"/>
      <c r="D350" s="37"/>
      <c r="E350" s="47"/>
      <c r="F350" s="47"/>
      <c r="G350" s="47"/>
      <c r="H350" s="47"/>
      <c r="I350" s="37"/>
      <c r="J350" s="47"/>
      <c r="K350" s="37"/>
      <c r="L350" s="52"/>
    </row>
    <row r="351" spans="1:12" ht="15.75">
      <c r="A351" s="38" t="s">
        <v>360</v>
      </c>
      <c r="B351" s="37"/>
      <c r="C351" s="91" t="s">
        <v>361</v>
      </c>
      <c r="D351" s="62"/>
      <c r="E351" s="52"/>
      <c r="F351" s="52"/>
      <c r="G351" s="52"/>
      <c r="H351" s="52"/>
      <c r="I351" s="62"/>
      <c r="J351" s="52"/>
      <c r="K351" s="62"/>
      <c r="L351" s="52"/>
    </row>
    <row r="352" spans="1:12" ht="15.75">
      <c r="A352" s="38" t="s">
        <v>362</v>
      </c>
      <c r="B352" s="37"/>
      <c r="C352" s="91" t="s">
        <v>363</v>
      </c>
      <c r="D352" s="62"/>
      <c r="E352" s="52"/>
      <c r="F352" s="52"/>
      <c r="G352" s="52"/>
      <c r="H352" s="52"/>
      <c r="I352" s="62"/>
      <c r="J352" s="52"/>
      <c r="K352" s="62"/>
      <c r="L352" s="52"/>
    </row>
    <row r="353" spans="1:12" ht="15.75">
      <c r="A353" s="38" t="s">
        <v>364</v>
      </c>
      <c r="B353" s="37"/>
      <c r="C353" s="91" t="s">
        <v>365</v>
      </c>
      <c r="D353" s="62"/>
      <c r="E353" s="62"/>
      <c r="F353" s="62"/>
      <c r="G353" s="62"/>
      <c r="H353" s="62"/>
      <c r="I353" s="62"/>
      <c r="J353" s="52"/>
      <c r="K353" s="62"/>
      <c r="L353" s="62"/>
    </row>
    <row r="354" spans="1:12" ht="15.75">
      <c r="A354" s="38" t="s">
        <v>366</v>
      </c>
      <c r="B354" s="37"/>
      <c r="C354" s="91" t="s">
        <v>365</v>
      </c>
      <c r="D354" s="62"/>
      <c r="E354" s="62"/>
      <c r="F354" s="62"/>
      <c r="G354" s="62"/>
      <c r="H354" s="62"/>
      <c r="I354" s="62"/>
      <c r="J354" s="52"/>
      <c r="K354" s="62"/>
      <c r="L354" s="62"/>
    </row>
    <row r="355" spans="1:12" ht="15.75">
      <c r="A355" s="38" t="s">
        <v>367</v>
      </c>
      <c r="B355" s="37"/>
      <c r="C355" s="62" t="s">
        <v>368</v>
      </c>
      <c r="D355" s="62"/>
      <c r="E355" s="62"/>
      <c r="F355" s="62"/>
      <c r="G355" s="62"/>
      <c r="H355" s="62"/>
      <c r="I355" s="62"/>
      <c r="J355" s="62"/>
      <c r="K355" s="62"/>
      <c r="L355" s="62"/>
    </row>
    <row r="356" spans="1:12" ht="15.75">
      <c r="A356" s="38" t="s">
        <v>369</v>
      </c>
      <c r="B356" s="37"/>
      <c r="C356" s="62" t="s">
        <v>370</v>
      </c>
      <c r="D356" s="62"/>
      <c r="E356" s="62"/>
      <c r="F356" s="62"/>
      <c r="G356" s="62"/>
      <c r="H356" s="62"/>
      <c r="I356" s="62"/>
      <c r="J356" s="62"/>
      <c r="K356" s="62"/>
      <c r="L356" s="62"/>
    </row>
    <row r="357" spans="1:12" ht="15.75">
      <c r="A357" s="38"/>
      <c r="B357" s="37"/>
      <c r="C357" s="62" t="s">
        <v>371</v>
      </c>
      <c r="D357" s="62"/>
      <c r="E357" s="62"/>
      <c r="F357" s="62"/>
      <c r="G357" s="62"/>
      <c r="H357" s="62"/>
      <c r="I357" s="62"/>
      <c r="J357" s="62"/>
      <c r="K357" s="62"/>
      <c r="L357" s="62"/>
    </row>
    <row r="358" spans="1:12" ht="15.75">
      <c r="A358" s="38"/>
      <c r="B358" s="37"/>
      <c r="C358" s="62" t="s">
        <v>372</v>
      </c>
      <c r="D358" s="62"/>
      <c r="E358" s="62"/>
      <c r="F358" s="62"/>
      <c r="G358" s="62"/>
      <c r="H358" s="62"/>
      <c r="I358" s="62"/>
      <c r="J358" s="62"/>
      <c r="K358" s="62"/>
      <c r="L358" s="62"/>
    </row>
    <row r="359" spans="1:12" ht="15.75">
      <c r="A359" s="38" t="s">
        <v>373</v>
      </c>
      <c r="B359" s="37"/>
      <c r="C359" s="62" t="s">
        <v>374</v>
      </c>
      <c r="D359" s="62"/>
      <c r="E359" s="62"/>
      <c r="F359" s="62"/>
      <c r="G359" s="62"/>
      <c r="H359" s="62"/>
      <c r="I359" s="62"/>
      <c r="J359" s="62"/>
      <c r="K359" s="62"/>
      <c r="L359" s="62"/>
    </row>
    <row r="360" spans="1:12" ht="15.75">
      <c r="A360" s="38" t="s">
        <v>375</v>
      </c>
      <c r="B360" s="37"/>
      <c r="C360" s="62" t="s">
        <v>376</v>
      </c>
      <c r="D360" s="62"/>
      <c r="E360" s="62"/>
      <c r="F360" s="62"/>
      <c r="G360" s="62"/>
      <c r="H360" s="62"/>
      <c r="I360" s="62"/>
      <c r="J360" s="62"/>
      <c r="K360" s="62"/>
      <c r="L360" s="62"/>
    </row>
    <row r="361" spans="1:12" ht="15.75">
      <c r="A361" s="38"/>
      <c r="B361" s="37"/>
      <c r="C361" s="62" t="s">
        <v>377</v>
      </c>
      <c r="D361" s="62"/>
      <c r="E361" s="62"/>
      <c r="F361" s="62"/>
      <c r="G361" s="62"/>
      <c r="H361" s="62"/>
      <c r="I361" s="62"/>
      <c r="J361" s="62"/>
      <c r="K361" s="62"/>
      <c r="L361" s="62"/>
    </row>
    <row r="362" spans="1:12" ht="15.75">
      <c r="A362" s="38" t="s">
        <v>378</v>
      </c>
      <c r="B362" s="37"/>
      <c r="C362" s="62" t="s">
        <v>379</v>
      </c>
      <c r="D362" s="62"/>
      <c r="E362" s="62"/>
      <c r="F362" s="62"/>
      <c r="G362" s="62"/>
      <c r="H362" s="62"/>
      <c r="I362" s="62"/>
      <c r="J362" s="62"/>
      <c r="K362" s="62"/>
      <c r="L362" s="62"/>
    </row>
    <row r="363" spans="1:12" ht="15.75">
      <c r="A363" s="38"/>
      <c r="B363" s="37"/>
      <c r="C363" s="59" t="s">
        <v>380</v>
      </c>
      <c r="D363" s="62"/>
      <c r="E363" s="62"/>
      <c r="F363" s="62"/>
      <c r="G363" s="62"/>
      <c r="H363" s="62"/>
      <c r="I363" s="62"/>
      <c r="J363" s="62"/>
      <c r="K363" s="62"/>
      <c r="L363" s="62"/>
    </row>
    <row r="364" spans="1:12" ht="15.75">
      <c r="A364" s="38"/>
      <c r="B364" s="37"/>
      <c r="C364" s="62" t="s">
        <v>381</v>
      </c>
      <c r="D364" s="62"/>
      <c r="E364" s="62"/>
      <c r="F364" s="62"/>
      <c r="G364" s="62"/>
      <c r="H364" s="62"/>
      <c r="I364" s="62"/>
      <c r="J364" s="62"/>
      <c r="K364" s="62"/>
      <c r="L364" s="62"/>
    </row>
    <row r="365" spans="1:12" ht="15.75">
      <c r="A365" s="38" t="s">
        <v>382</v>
      </c>
      <c r="B365" s="37"/>
      <c r="C365" s="62" t="s">
        <v>383</v>
      </c>
      <c r="D365" s="62"/>
      <c r="E365" s="62"/>
      <c r="F365" s="62"/>
      <c r="G365" s="62"/>
      <c r="H365" s="62"/>
      <c r="I365" s="62"/>
      <c r="J365" s="62"/>
      <c r="K365" s="62"/>
      <c r="L365" s="62"/>
    </row>
    <row r="366" spans="1:12" ht="15.75">
      <c r="A366" s="38"/>
      <c r="B366" s="37"/>
      <c r="C366" s="62" t="s">
        <v>384</v>
      </c>
      <c r="D366" s="62"/>
      <c r="E366" s="62"/>
      <c r="F366" s="62"/>
      <c r="G366" s="62"/>
      <c r="H366" s="62"/>
      <c r="I366" s="62"/>
      <c r="J366" s="62"/>
      <c r="K366" s="62"/>
      <c r="L366" s="62"/>
    </row>
    <row r="367" spans="1:12" ht="15.75">
      <c r="A367" s="38"/>
      <c r="B367" s="37"/>
      <c r="C367" s="62" t="s">
        <v>385</v>
      </c>
      <c r="D367" s="62"/>
      <c r="E367" s="62"/>
      <c r="F367" s="62"/>
      <c r="G367" s="62"/>
      <c r="H367" s="62"/>
      <c r="I367" s="62"/>
      <c r="J367" s="62"/>
      <c r="K367" s="62"/>
      <c r="L367" s="62"/>
    </row>
    <row r="368" spans="1:12" ht="15.75">
      <c r="A368" s="38" t="s">
        <v>386</v>
      </c>
      <c r="B368" s="37"/>
      <c r="C368" s="62" t="s">
        <v>387</v>
      </c>
      <c r="D368" s="62"/>
      <c r="E368" s="62"/>
      <c r="F368" s="62"/>
      <c r="G368" s="62"/>
      <c r="H368" s="62"/>
      <c r="I368" s="62"/>
      <c r="J368" s="62"/>
      <c r="K368" s="62"/>
      <c r="L368" s="62"/>
    </row>
    <row r="369" spans="1:12" ht="15.75">
      <c r="A369" s="38"/>
      <c r="B369" s="37"/>
      <c r="C369" s="62" t="s">
        <v>388</v>
      </c>
      <c r="D369" s="62"/>
      <c r="E369" s="62"/>
      <c r="F369" s="62"/>
      <c r="G369" s="62"/>
      <c r="H369" s="62"/>
      <c r="I369" s="62"/>
      <c r="J369" s="62"/>
      <c r="K369" s="62"/>
      <c r="L369" s="62"/>
    </row>
    <row r="370" spans="1:12" ht="15.75">
      <c r="A370" s="38"/>
      <c r="B370" s="37"/>
      <c r="C370" s="62" t="s">
        <v>389</v>
      </c>
      <c r="D370" s="62"/>
      <c r="E370" s="62"/>
      <c r="F370" s="62"/>
      <c r="G370" s="62"/>
      <c r="H370" s="62"/>
      <c r="I370" s="62"/>
      <c r="J370" s="62"/>
      <c r="K370" s="62"/>
      <c r="L370" s="62"/>
    </row>
    <row r="371" spans="1:12" ht="15.75">
      <c r="A371" s="38"/>
      <c r="B371" s="37"/>
      <c r="C371" s="62" t="s">
        <v>390</v>
      </c>
      <c r="D371" s="62"/>
      <c r="E371" s="62"/>
      <c r="F371" s="62"/>
      <c r="G371" s="62"/>
      <c r="H371" s="62"/>
      <c r="I371" s="62"/>
      <c r="J371" s="62"/>
      <c r="K371" s="62"/>
      <c r="L371" s="62"/>
    </row>
    <row r="372" spans="1:12" ht="15.75">
      <c r="A372" s="38"/>
      <c r="B372" s="37"/>
      <c r="C372" s="62" t="s">
        <v>391</v>
      </c>
      <c r="D372" s="62"/>
      <c r="E372" s="62"/>
      <c r="F372" s="62"/>
      <c r="G372" s="62"/>
      <c r="H372" s="62"/>
      <c r="I372" s="62"/>
      <c r="J372" s="62"/>
      <c r="K372" s="62"/>
      <c r="L372" s="62"/>
    </row>
    <row r="373" spans="1:12" ht="15.75">
      <c r="A373" s="38"/>
      <c r="B373" s="37"/>
      <c r="C373" s="62" t="s">
        <v>392</v>
      </c>
      <c r="D373" s="62"/>
      <c r="E373" s="62"/>
      <c r="F373" s="62"/>
      <c r="G373" s="62"/>
      <c r="H373" s="62"/>
      <c r="I373" s="62"/>
      <c r="J373" s="62"/>
      <c r="K373" s="62"/>
      <c r="L373" s="62"/>
    </row>
    <row r="374" spans="1:12" ht="15.75">
      <c r="A374" s="38" t="s">
        <v>50</v>
      </c>
      <c r="B374" s="37"/>
      <c r="C374" s="62" t="s">
        <v>393</v>
      </c>
      <c r="D374" s="62" t="s">
        <v>394</v>
      </c>
      <c r="E374" s="216">
        <v>0.35</v>
      </c>
      <c r="F374" s="62"/>
      <c r="G374" s="62"/>
      <c r="H374" s="62"/>
      <c r="I374" s="62"/>
      <c r="J374" s="62"/>
      <c r="K374" s="62"/>
      <c r="L374" s="62"/>
    </row>
    <row r="375" spans="1:14" ht="15.75">
      <c r="A375" s="38"/>
      <c r="B375" s="37"/>
      <c r="C375" s="62"/>
      <c r="D375" s="62" t="s">
        <v>395</v>
      </c>
      <c r="E375" s="216">
        <v>0.085</v>
      </c>
      <c r="F375" s="62" t="s">
        <v>396</v>
      </c>
      <c r="G375" s="62"/>
      <c r="H375" s="62"/>
      <c r="I375" s="62"/>
      <c r="J375" s="62"/>
      <c r="K375" s="62"/>
      <c r="L375" s="62"/>
      <c r="N375" s="217" t="s">
        <v>397</v>
      </c>
    </row>
    <row r="376" spans="1:12" ht="15.75">
      <c r="A376" s="38"/>
      <c r="B376" s="37"/>
      <c r="C376" s="62"/>
      <c r="D376" s="62" t="s">
        <v>398</v>
      </c>
      <c r="E376" s="216">
        <v>0</v>
      </c>
      <c r="F376" s="62" t="s">
        <v>399</v>
      </c>
      <c r="G376" s="62"/>
      <c r="H376" s="62"/>
      <c r="I376" s="62"/>
      <c r="J376" s="62"/>
      <c r="K376" s="62"/>
      <c r="L376" s="62"/>
    </row>
    <row r="377" spans="1:12" ht="15.75">
      <c r="A377" s="38" t="s">
        <v>400</v>
      </c>
      <c r="B377" s="37"/>
      <c r="C377" s="62" t="s">
        <v>455</v>
      </c>
      <c r="D377" s="62"/>
      <c r="E377" s="62"/>
      <c r="F377" s="62"/>
      <c r="G377" s="62"/>
      <c r="H377" s="62"/>
      <c r="I377" s="62"/>
      <c r="J377" s="218"/>
      <c r="K377" s="218"/>
      <c r="L377" s="62"/>
    </row>
    <row r="378" spans="1:12" ht="15.75">
      <c r="A378" s="38" t="s">
        <v>401</v>
      </c>
      <c r="B378" s="37"/>
      <c r="C378" s="62" t="s">
        <v>402</v>
      </c>
      <c r="D378" s="62"/>
      <c r="E378" s="62"/>
      <c r="F378" s="62"/>
      <c r="G378" s="62"/>
      <c r="H378" s="62"/>
      <c r="I378" s="62"/>
      <c r="J378" s="62"/>
      <c r="K378" s="62"/>
      <c r="L378" s="62"/>
    </row>
    <row r="379" spans="1:12" ht="15.75">
      <c r="A379" s="38"/>
      <c r="B379" s="37"/>
      <c r="C379" s="62" t="s">
        <v>403</v>
      </c>
      <c r="D379" s="62"/>
      <c r="E379" s="62"/>
      <c r="F379" s="62"/>
      <c r="G379" s="62"/>
      <c r="H379" s="62"/>
      <c r="I379" s="62"/>
      <c r="J379" s="62"/>
      <c r="K379" s="62"/>
      <c r="L379" s="62"/>
    </row>
    <row r="380" spans="1:12" ht="15.75">
      <c r="A380" s="38" t="s">
        <v>404</v>
      </c>
      <c r="B380" s="37"/>
      <c r="C380" s="62" t="s">
        <v>405</v>
      </c>
      <c r="D380" s="62"/>
      <c r="E380" s="62"/>
      <c r="F380" s="62"/>
      <c r="G380" s="62"/>
      <c r="H380" s="62"/>
      <c r="I380" s="62"/>
      <c r="J380" s="62"/>
      <c r="K380" s="62"/>
      <c r="L380" s="62"/>
    </row>
    <row r="381" spans="1:12" ht="15.75">
      <c r="A381" s="38"/>
      <c r="B381" s="37"/>
      <c r="C381" s="62" t="s">
        <v>406</v>
      </c>
      <c r="D381" s="62"/>
      <c r="E381" s="62"/>
      <c r="F381" s="62"/>
      <c r="G381" s="62"/>
      <c r="H381" s="62"/>
      <c r="I381" s="62"/>
      <c r="J381" s="62"/>
      <c r="K381" s="62"/>
      <c r="L381" s="62"/>
    </row>
    <row r="382" spans="1:12" ht="15.75">
      <c r="A382" s="38"/>
      <c r="B382" s="37"/>
      <c r="C382" s="62" t="s">
        <v>407</v>
      </c>
      <c r="D382" s="62"/>
      <c r="E382" s="62"/>
      <c r="F382" s="62"/>
      <c r="G382" s="62"/>
      <c r="H382" s="62"/>
      <c r="I382" s="62"/>
      <c r="J382" s="62"/>
      <c r="K382" s="62"/>
      <c r="L382" s="62"/>
    </row>
    <row r="383" spans="1:12" ht="15.75">
      <c r="A383" s="38" t="s">
        <v>408</v>
      </c>
      <c r="B383" s="37"/>
      <c r="C383" s="62" t="s">
        <v>409</v>
      </c>
      <c r="D383" s="62"/>
      <c r="E383" s="62"/>
      <c r="F383" s="62"/>
      <c r="G383" s="62"/>
      <c r="H383" s="62"/>
      <c r="I383" s="62"/>
      <c r="J383" s="62"/>
      <c r="K383" s="62"/>
      <c r="L383" s="62"/>
    </row>
    <row r="384" spans="1:12" ht="15.75">
      <c r="A384" s="38" t="s">
        <v>410</v>
      </c>
      <c r="B384" s="37"/>
      <c r="C384" s="62" t="s">
        <v>411</v>
      </c>
      <c r="D384" s="62"/>
      <c r="E384" s="62"/>
      <c r="F384" s="62"/>
      <c r="G384" s="62"/>
      <c r="H384" s="62"/>
      <c r="I384" s="62"/>
      <c r="J384" s="62"/>
      <c r="K384" s="62"/>
      <c r="L384" s="62"/>
    </row>
    <row r="385" spans="1:12" ht="15.75">
      <c r="A385" s="38"/>
      <c r="B385" s="37"/>
      <c r="C385" s="62" t="s">
        <v>412</v>
      </c>
      <c r="D385" s="62"/>
      <c r="E385" s="62"/>
      <c r="F385" s="62"/>
      <c r="G385" s="62"/>
      <c r="H385" s="62"/>
      <c r="I385" s="62"/>
      <c r="J385" s="62"/>
      <c r="K385" s="62"/>
      <c r="L385" s="62"/>
    </row>
    <row r="386" spans="1:12" ht="15.75">
      <c r="A386" s="38"/>
      <c r="B386" s="37"/>
      <c r="C386" s="62" t="s">
        <v>413</v>
      </c>
      <c r="D386" s="62"/>
      <c r="E386" s="62"/>
      <c r="F386" s="62"/>
      <c r="G386" s="62"/>
      <c r="H386" s="62"/>
      <c r="I386" s="62"/>
      <c r="J386" s="62"/>
      <c r="K386" s="62"/>
      <c r="L386" s="62"/>
    </row>
    <row r="387" spans="1:12" ht="15.75">
      <c r="A387" s="38" t="s">
        <v>414</v>
      </c>
      <c r="B387" s="37"/>
      <c r="C387" s="62" t="s">
        <v>415</v>
      </c>
      <c r="D387" s="62"/>
      <c r="E387" s="62"/>
      <c r="F387" s="62"/>
      <c r="G387" s="62"/>
      <c r="H387" s="62"/>
      <c r="I387" s="62"/>
      <c r="J387" s="62"/>
      <c r="K387" s="62"/>
      <c r="L387" s="62"/>
    </row>
    <row r="388" spans="1:12" ht="15.75">
      <c r="A388" s="38"/>
      <c r="B388" s="37"/>
      <c r="C388" s="62" t="s">
        <v>416</v>
      </c>
      <c r="D388" s="62"/>
      <c r="E388" s="62"/>
      <c r="F388" s="62"/>
      <c r="G388" s="62"/>
      <c r="H388" s="62"/>
      <c r="I388" s="62"/>
      <c r="J388" s="62"/>
      <c r="K388" s="62"/>
      <c r="L388" s="62"/>
    </row>
    <row r="389" spans="1:12" ht="15.75">
      <c r="A389" s="38" t="s">
        <v>417</v>
      </c>
      <c r="B389" s="37"/>
      <c r="C389" s="62" t="s">
        <v>418</v>
      </c>
      <c r="D389" s="62"/>
      <c r="E389" s="62"/>
      <c r="F389" s="62"/>
      <c r="G389" s="62"/>
      <c r="H389" s="62"/>
      <c r="I389" s="62"/>
      <c r="J389" s="62"/>
      <c r="K389" s="62"/>
      <c r="L389" s="62"/>
    </row>
    <row r="390" spans="1:12" ht="15.75">
      <c r="A390" s="38" t="s">
        <v>419</v>
      </c>
      <c r="B390" s="37"/>
      <c r="C390" s="62" t="s">
        <v>420</v>
      </c>
      <c r="D390" s="62"/>
      <c r="E390" s="62"/>
      <c r="F390" s="62"/>
      <c r="G390" s="62"/>
      <c r="H390" s="62"/>
      <c r="I390" s="62"/>
      <c r="J390" s="62"/>
      <c r="K390" s="62"/>
      <c r="L390" s="62"/>
    </row>
    <row r="391" spans="2:12" ht="15.75">
      <c r="B391" s="37"/>
      <c r="C391" s="62" t="s">
        <v>456</v>
      </c>
      <c r="D391" s="62"/>
      <c r="E391" s="62"/>
      <c r="F391" s="62"/>
      <c r="G391" s="62"/>
      <c r="H391" s="62"/>
      <c r="I391" s="62"/>
      <c r="J391" s="62"/>
      <c r="K391" s="62"/>
      <c r="L391" s="62"/>
    </row>
    <row r="392" spans="3:12" ht="15.75">
      <c r="C392" s="44" t="s">
        <v>421</v>
      </c>
      <c r="D392" s="44"/>
      <c r="E392" s="44"/>
      <c r="F392" s="44"/>
      <c r="G392" s="44"/>
      <c r="H392" s="44"/>
      <c r="I392" s="44"/>
      <c r="J392" s="44"/>
      <c r="K392" s="44"/>
      <c r="L392" s="44"/>
    </row>
    <row r="393" spans="1:12" ht="15.75">
      <c r="A393" s="69" t="s">
        <v>422</v>
      </c>
      <c r="C393" s="44" t="s">
        <v>423</v>
      </c>
      <c r="D393" s="44"/>
      <c r="E393" s="44"/>
      <c r="F393" s="44"/>
      <c r="G393" s="44"/>
      <c r="H393" s="44"/>
      <c r="I393" s="44"/>
      <c r="J393" s="44"/>
      <c r="K393" s="44"/>
      <c r="L393" s="44"/>
    </row>
    <row r="394" spans="3:12" ht="15.75">
      <c r="C394" s="44" t="s">
        <v>424</v>
      </c>
      <c r="D394" s="219"/>
      <c r="E394" s="44"/>
      <c r="F394" s="44"/>
      <c r="G394" s="44"/>
      <c r="H394" s="44"/>
      <c r="I394" s="44"/>
      <c r="J394" s="44"/>
      <c r="K394" s="44"/>
      <c r="L394" s="44"/>
    </row>
    <row r="395" spans="3:12" ht="15.75">
      <c r="C395" s="44" t="s">
        <v>425</v>
      </c>
      <c r="D395" s="44"/>
      <c r="E395" s="44"/>
      <c r="F395" s="44"/>
      <c r="G395" s="44"/>
      <c r="H395" s="44"/>
      <c r="I395" s="44"/>
      <c r="J395" s="44"/>
      <c r="K395" s="44"/>
      <c r="L395" s="44"/>
    </row>
    <row r="396" spans="3:12" ht="15.75">
      <c r="C396" s="44" t="s">
        <v>426</v>
      </c>
      <c r="D396" s="44"/>
      <c r="E396" s="219"/>
      <c r="F396" s="44"/>
      <c r="G396" s="44"/>
      <c r="H396" s="44"/>
      <c r="I396" s="44"/>
      <c r="J396" s="44"/>
      <c r="K396" s="44"/>
      <c r="L396" s="44"/>
    </row>
    <row r="397" spans="1:12" ht="15.75">
      <c r="A397" s="69" t="s">
        <v>427</v>
      </c>
      <c r="C397" s="44" t="s">
        <v>428</v>
      </c>
      <c r="D397" s="42"/>
      <c r="E397" s="42"/>
      <c r="F397" s="42"/>
      <c r="G397" s="42"/>
      <c r="H397" s="42"/>
      <c r="I397" s="42"/>
      <c r="J397" s="44"/>
      <c r="K397" s="44"/>
      <c r="L397" s="44"/>
    </row>
    <row r="398" spans="1:12" s="59" customFormat="1" ht="15.75">
      <c r="A398" s="220" t="s">
        <v>429</v>
      </c>
      <c r="C398" s="44" t="s">
        <v>430</v>
      </c>
      <c r="D398" s="44"/>
      <c r="E398" s="44"/>
      <c r="F398" s="44"/>
      <c r="G398" s="44"/>
      <c r="H398" s="44"/>
      <c r="I398" s="44"/>
      <c r="J398" s="44"/>
      <c r="K398" s="44"/>
      <c r="L398" s="44"/>
    </row>
    <row r="399" spans="1:12" s="59" customFormat="1" ht="15.75">
      <c r="A399" s="220"/>
      <c r="C399" s="44" t="s">
        <v>431</v>
      </c>
      <c r="D399" s="44"/>
      <c r="E399" s="44"/>
      <c r="F399" s="44"/>
      <c r="G399" s="44"/>
      <c r="H399" s="44"/>
      <c r="I399" s="44"/>
      <c r="J399" s="44"/>
      <c r="K399" s="44"/>
      <c r="L399" s="44"/>
    </row>
    <row r="400" spans="1:13" ht="15.75">
      <c r="A400" s="220" t="s">
        <v>432</v>
      </c>
      <c r="B400" s="59"/>
      <c r="C400" s="44" t="s">
        <v>433</v>
      </c>
      <c r="D400" s="44"/>
      <c r="E400" s="44"/>
      <c r="F400" s="44"/>
      <c r="G400" s="44"/>
      <c r="H400" s="44"/>
      <c r="I400" s="44"/>
      <c r="J400" s="44"/>
      <c r="K400" s="221"/>
      <c r="L400" s="221"/>
      <c r="M400" s="93"/>
    </row>
    <row r="401" spans="1:13" ht="15.75">
      <c r="A401" s="220"/>
      <c r="B401" s="59"/>
      <c r="C401" s="44" t="s">
        <v>434</v>
      </c>
      <c r="D401" s="44"/>
      <c r="E401" s="44"/>
      <c r="F401" s="44"/>
      <c r="G401" s="44"/>
      <c r="H401" s="44"/>
      <c r="I401" s="44"/>
      <c r="J401" s="44"/>
      <c r="K401" s="221"/>
      <c r="L401" s="221"/>
      <c r="M401" s="93"/>
    </row>
    <row r="402" spans="1:13" ht="15.75">
      <c r="A402" s="220"/>
      <c r="B402" s="59"/>
      <c r="C402" s="44" t="s">
        <v>435</v>
      </c>
      <c r="D402" s="44"/>
      <c r="E402" s="44"/>
      <c r="F402" s="44"/>
      <c r="G402" s="44"/>
      <c r="H402" s="44"/>
      <c r="I402" s="44"/>
      <c r="J402" s="44"/>
      <c r="K402" s="221"/>
      <c r="L402" s="221"/>
      <c r="M402" s="93"/>
    </row>
    <row r="403" spans="1:12" ht="15.75">
      <c r="A403" s="220" t="s">
        <v>436</v>
      </c>
      <c r="B403" s="59"/>
      <c r="C403" s="44" t="s">
        <v>437</v>
      </c>
      <c r="D403" s="44"/>
      <c r="E403" s="44"/>
      <c r="F403" s="44"/>
      <c r="G403" s="44"/>
      <c r="H403" s="44"/>
      <c r="I403" s="44"/>
      <c r="J403" s="44"/>
      <c r="K403" s="44"/>
      <c r="L403" s="44"/>
    </row>
    <row r="404" spans="1:12" ht="15.75">
      <c r="A404" s="220" t="s">
        <v>438</v>
      </c>
      <c r="B404" s="59"/>
      <c r="C404" s="44" t="s">
        <v>439</v>
      </c>
      <c r="D404" s="44"/>
      <c r="E404" s="44"/>
      <c r="F404" s="44"/>
      <c r="G404" s="44"/>
      <c r="H404" s="44"/>
      <c r="I404" s="44"/>
      <c r="J404" s="44"/>
      <c r="K404" s="44"/>
      <c r="L404" s="44"/>
    </row>
    <row r="405" spans="1:12" ht="15.75">
      <c r="A405" s="220" t="s">
        <v>440</v>
      </c>
      <c r="B405" s="59"/>
      <c r="C405" s="44" t="s">
        <v>441</v>
      </c>
      <c r="D405" s="44"/>
      <c r="E405" s="44"/>
      <c r="F405" s="44"/>
      <c r="G405" s="44"/>
      <c r="H405" s="44"/>
      <c r="I405" s="44"/>
      <c r="J405" s="44"/>
      <c r="K405" s="44"/>
      <c r="L405" s="44"/>
    </row>
    <row r="406" spans="1:12" ht="15.75">
      <c r="A406" s="220"/>
      <c r="B406" s="59"/>
      <c r="C406" s="44" t="s">
        <v>442</v>
      </c>
      <c r="D406" s="44"/>
      <c r="E406" s="44" t="s">
        <v>443</v>
      </c>
      <c r="F406" s="44"/>
      <c r="G406" s="44">
        <v>0</v>
      </c>
      <c r="H406" s="44"/>
      <c r="I406" s="44"/>
      <c r="J406" s="44"/>
      <c r="K406" s="44"/>
      <c r="L406" s="44"/>
    </row>
    <row r="407" spans="1:12" ht="15.75">
      <c r="A407" s="220"/>
      <c r="B407" s="59"/>
      <c r="C407" s="44" t="s">
        <v>444</v>
      </c>
      <c r="D407" s="44"/>
      <c r="E407" s="44" t="s">
        <v>443</v>
      </c>
      <c r="F407" s="222"/>
      <c r="G407" s="222">
        <v>0</v>
      </c>
      <c r="H407" s="44"/>
      <c r="I407" s="44"/>
      <c r="J407" s="44"/>
      <c r="K407" s="44"/>
      <c r="L407" s="44"/>
    </row>
    <row r="408" spans="1:12" ht="15.75">
      <c r="A408" s="220"/>
      <c r="B408" s="59"/>
      <c r="C408" s="44" t="s">
        <v>445</v>
      </c>
      <c r="D408" s="44"/>
      <c r="E408" s="44"/>
      <c r="F408" s="223"/>
      <c r="G408" s="223">
        <v>0</v>
      </c>
      <c r="H408" s="44"/>
      <c r="I408" s="44"/>
      <c r="J408" s="44"/>
      <c r="K408" s="44"/>
      <c r="L408" s="44"/>
    </row>
    <row r="409" spans="1:12" ht="15.75">
      <c r="A409" s="220"/>
      <c r="B409" s="59"/>
      <c r="C409" s="44" t="s">
        <v>446</v>
      </c>
      <c r="D409" s="44"/>
      <c r="E409" s="44" t="s">
        <v>447</v>
      </c>
      <c r="F409" s="44"/>
      <c r="G409" s="224">
        <v>0</v>
      </c>
      <c r="H409" s="44"/>
      <c r="I409" s="44"/>
      <c r="J409" s="44"/>
      <c r="K409" s="44"/>
      <c r="L409" s="44"/>
    </row>
    <row r="410" spans="1:12" ht="15.75">
      <c r="A410" s="220"/>
      <c r="B410" s="59"/>
      <c r="C410" s="44" t="s">
        <v>448</v>
      </c>
      <c r="D410" s="44"/>
      <c r="E410" s="44"/>
      <c r="F410" s="44"/>
      <c r="G410" s="44">
        <v>0</v>
      </c>
      <c r="H410" s="44"/>
      <c r="I410" s="44"/>
      <c r="J410" s="44"/>
      <c r="K410" s="44"/>
      <c r="L410" s="44"/>
    </row>
    <row r="411" spans="1:12" s="226" customFormat="1" ht="15.75">
      <c r="A411" s="69" t="s">
        <v>449</v>
      </c>
      <c r="B411" s="34"/>
      <c r="C411" s="44" t="s">
        <v>450</v>
      </c>
      <c r="D411" s="42"/>
      <c r="E411" s="42"/>
      <c r="F411" s="42"/>
      <c r="G411" s="42"/>
      <c r="H411" s="42"/>
      <c r="I411" s="42"/>
      <c r="J411" s="44"/>
      <c r="K411" s="225"/>
      <c r="L411" s="225"/>
    </row>
    <row r="412" spans="1:12" s="226" customFormat="1" ht="15.75">
      <c r="A412" s="69"/>
      <c r="B412" s="34"/>
      <c r="C412" s="44" t="s">
        <v>451</v>
      </c>
      <c r="D412" s="42"/>
      <c r="E412" s="42"/>
      <c r="F412" s="42"/>
      <c r="G412" s="42"/>
      <c r="H412" s="42"/>
      <c r="I412" s="42"/>
      <c r="J412" s="44"/>
      <c r="K412" s="225"/>
      <c r="L412" s="225"/>
    </row>
    <row r="413" spans="1:12" s="226" customFormat="1" ht="15.75">
      <c r="A413" s="69" t="s">
        <v>452</v>
      </c>
      <c r="B413" s="34"/>
      <c r="C413" s="44" t="s">
        <v>453</v>
      </c>
      <c r="D413" s="42"/>
      <c r="E413" s="42"/>
      <c r="F413" s="42"/>
      <c r="G413" s="42"/>
      <c r="H413" s="42"/>
      <c r="I413" s="42"/>
      <c r="J413" s="44"/>
      <c r="K413" s="225"/>
      <c r="L413" s="225"/>
    </row>
    <row r="414" spans="1:12" s="226" customFormat="1" ht="15.75">
      <c r="A414" s="69"/>
      <c r="B414" s="34"/>
      <c r="C414" s="44" t="s">
        <v>454</v>
      </c>
      <c r="D414" s="42"/>
      <c r="E414" s="42"/>
      <c r="F414" s="42"/>
      <c r="G414" s="42"/>
      <c r="H414" s="42"/>
      <c r="I414" s="42"/>
      <c r="J414" s="44"/>
      <c r="K414" s="225"/>
      <c r="L414" s="225"/>
    </row>
    <row r="415" spans="1:12" ht="15.75">
      <c r="A415" s="69"/>
      <c r="C415" s="44"/>
      <c r="D415" s="42"/>
      <c r="E415" s="42"/>
      <c r="F415" s="42"/>
      <c r="G415" s="42"/>
      <c r="H415" s="42"/>
      <c r="I415" s="42"/>
      <c r="J415" s="44"/>
      <c r="K415" s="44"/>
      <c r="L415" s="44"/>
    </row>
    <row r="416" spans="1:12" ht="15.75">
      <c r="A416" s="69"/>
      <c r="C416" s="44"/>
      <c r="D416" s="42"/>
      <c r="E416" s="42"/>
      <c r="F416" s="42"/>
      <c r="G416" s="42"/>
      <c r="H416" s="42"/>
      <c r="I416" s="42"/>
      <c r="J416" s="44"/>
      <c r="K416" s="44"/>
      <c r="L416" s="44"/>
    </row>
    <row r="417" spans="1:12" ht="15.75">
      <c r="A417" s="69"/>
      <c r="C417" s="44"/>
      <c r="D417" s="42"/>
      <c r="E417" s="42"/>
      <c r="F417" s="42"/>
      <c r="G417" s="42"/>
      <c r="H417" s="42"/>
      <c r="I417" s="42"/>
      <c r="J417" s="44"/>
      <c r="K417" s="44"/>
      <c r="L417" s="44"/>
    </row>
    <row r="418" spans="1:12" ht="15.75">
      <c r="A418" s="69"/>
      <c r="C418" s="44"/>
      <c r="D418" s="42"/>
      <c r="E418" s="42"/>
      <c r="F418" s="42"/>
      <c r="G418" s="42"/>
      <c r="H418" s="42"/>
      <c r="I418" s="42"/>
      <c r="J418" s="44"/>
      <c r="K418" s="44"/>
      <c r="L418" s="44"/>
    </row>
    <row r="419" spans="1:12" ht="15.75">
      <c r="A419" s="35" t="s">
        <v>120</v>
      </c>
      <c r="C419" s="51"/>
      <c r="D419" s="47"/>
      <c r="E419" s="75"/>
      <c r="F419" s="47"/>
      <c r="G419" s="47"/>
      <c r="H419" s="76"/>
      <c r="I419" s="47"/>
      <c r="J419" s="75"/>
      <c r="K419" s="47"/>
      <c r="L419" s="77" t="s">
        <v>121</v>
      </c>
    </row>
    <row r="420" spans="1:12" ht="15.75">
      <c r="A420" s="35" t="s">
        <v>122</v>
      </c>
      <c r="C420" s="51"/>
      <c r="D420" s="47"/>
      <c r="E420" s="75"/>
      <c r="F420" s="47"/>
      <c r="G420" s="47"/>
      <c r="H420" s="76"/>
      <c r="I420" s="47"/>
      <c r="J420" s="75"/>
      <c r="K420" s="47"/>
      <c r="L420" s="92"/>
    </row>
    <row r="421" spans="3:12" ht="15.75">
      <c r="C421" s="42"/>
      <c r="D421" s="42"/>
      <c r="E421" s="42"/>
      <c r="F421" s="42"/>
      <c r="G421" s="42"/>
      <c r="H421" s="42"/>
      <c r="I421" s="42"/>
      <c r="J421" s="42"/>
      <c r="K421" s="42"/>
      <c r="L421" s="44"/>
    </row>
    <row r="422" spans="3:12" ht="15.75">
      <c r="C422" s="42"/>
      <c r="D422" s="42"/>
      <c r="E422" s="42"/>
      <c r="F422" s="42"/>
      <c r="G422" s="42"/>
      <c r="H422" s="42"/>
      <c r="I422" s="42"/>
      <c r="J422" s="42"/>
      <c r="K422" s="42"/>
      <c r="L422" s="44"/>
    </row>
    <row r="423" spans="3:12" ht="15.75">
      <c r="C423" s="42"/>
      <c r="D423" s="42"/>
      <c r="E423" s="42"/>
      <c r="F423" s="42"/>
      <c r="G423" s="42"/>
      <c r="H423" s="42"/>
      <c r="I423" s="42"/>
      <c r="J423" s="42"/>
      <c r="K423" s="42"/>
      <c r="L423" s="44"/>
    </row>
    <row r="424" ht="15.75">
      <c r="C424" s="59"/>
    </row>
  </sheetData>
  <sheetProtection/>
  <mergeCells count="4">
    <mergeCell ref="A171:L171"/>
    <mergeCell ref="A252:L253"/>
    <mergeCell ref="N275:S275"/>
    <mergeCell ref="A335:L336"/>
  </mergeCells>
  <printOptions/>
  <pageMargins left="0.7" right="0.7" top="0.75" bottom="0.75" header="0.3" footer="0.3"/>
  <pageSetup horizontalDpi="600" verticalDpi="600" orientation="portrait" scale="43" r:id="rId1"/>
  <rowBreaks count="4" manualBreakCount="4">
    <brk id="87" max="11" man="1"/>
    <brk id="171" max="11" man="1"/>
    <brk id="253" max="11" man="1"/>
    <brk id="336" max="11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Vectren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abaumann</dc:creator>
  <cp:keywords/>
  <dc:description/>
  <cp:lastModifiedBy>abaumann</cp:lastModifiedBy>
  <dcterms:created xsi:type="dcterms:W3CDTF">2011-05-27T17:34:33Z</dcterms:created>
  <dcterms:modified xsi:type="dcterms:W3CDTF">2012-08-14T13:25:14Z</dcterms:modified>
  <cp:category/>
  <cp:version/>
  <cp:contentType/>
  <cp:contentStatus/>
</cp:coreProperties>
</file>