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2895" windowWidth="5040" windowHeight="2910" tabRatio="823" activeTab="1"/>
  </bookViews>
  <sheets>
    <sheet name="True Up Summary" sheetId="1" r:id="rId1"/>
    <sheet name="Exhibit No. SIG-5" sheetId="2" r:id="rId2"/>
    <sheet name="MISO Detail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#REF!</definedName>
    <definedName name="\P">'[3]DEC 03'!#REF!</definedName>
    <definedName name="ABB_coal_HV">#REF!</definedName>
    <definedName name="ABB_coal_price">#REF!</definedName>
    <definedName name="ABB_coal_S">#REF!</definedName>
    <definedName name="ABB1">#REF!</definedName>
    <definedName name="ABB1_erate">#REF!</definedName>
    <definedName name="ABB1_lm_rate">#REF!</definedName>
    <definedName name="ABB1_lp_price">#REF!</definedName>
    <definedName name="ABB1_lp_rate">#REF!</definedName>
    <definedName name="ABB1_sa_lp">#REF!</definedName>
    <definedName name="ABB1_sa_rate">#REF!</definedName>
    <definedName name="ABB1act">#REF!</definedName>
    <definedName name="ABB2">#REF!</definedName>
    <definedName name="ABB2_erate">#REF!</definedName>
    <definedName name="ABB2_lm_rate">#REF!</definedName>
    <definedName name="ABB2_sa_rate">#REF!</definedName>
    <definedName name="ABB2act">#REF!</definedName>
    <definedName name="ABB3">#REF!</definedName>
    <definedName name="ABB3act">#REF!</definedName>
    <definedName name="ABB4">#REF!</definedName>
    <definedName name="ABB4act">#REF!</definedName>
    <definedName name="ACCOUNTEDPERIODTYPE1">#REF!</definedName>
    <definedName name="ACCOUNTSEGMENT1">#REF!</definedName>
    <definedName name="anscount" hidden="1">2</definedName>
    <definedName name="APPSUSERNAME1">#REF!</definedName>
    <definedName name="aprgas">#REF!</definedName>
    <definedName name="auggas">#REF!</definedName>
    <definedName name="BAG1">#REF!</definedName>
    <definedName name="BAG1act">#REF!</definedName>
    <definedName name="BAG2">#REF!</definedName>
    <definedName name="BAG2act">#REF!</definedName>
    <definedName name="base_demand_hr1">#REF!</definedName>
    <definedName name="base_gen">#REF!</definedName>
    <definedName name="BUDGETCURRENCYCODE1">#REF!</definedName>
    <definedName name="BUDGETDECIMALPLACES1">#REF!</definedName>
    <definedName name="BUDGETENTITYID1">#REF!</definedName>
    <definedName name="BUDGETGRAPHCORRESPONDING1">#REF!</definedName>
    <definedName name="BUDGETGRAPHINCACTUALS1">#REF!</definedName>
    <definedName name="BUDGETGRAPHINCBUDGETS1">#REF!</definedName>
    <definedName name="BUDGETGRAPHINCTITLES1">#REF!</definedName>
    <definedName name="BUDGETGRAPHINCVARIANCES1">#REF!</definedName>
    <definedName name="BUDGETGRAPHSTYLE1">#REF!</definedName>
    <definedName name="BUDGETHEADINGSBACKCOLOUR1">#REF!</definedName>
    <definedName name="BUDGETHEADINGSFORECOLOUR1">#REF!</definedName>
    <definedName name="BUDGETNAME1">#REF!</definedName>
    <definedName name="BUDGETORG1">#REF!</definedName>
    <definedName name="BUDGETORGFROZEN1">#REF!</definedName>
    <definedName name="BUDGETOUTPUTOPTION1">#REF!</definedName>
    <definedName name="BUDGETPASSWORDREQUIREDFLAG1">#REF!</definedName>
    <definedName name="BUDGETSHOWCRITERIASHEET1">#REF!</definedName>
    <definedName name="BUDGETSTATUS1">#REF!</definedName>
    <definedName name="BUDGETTITLEBACKCOLOUR1">#REF!</definedName>
    <definedName name="BUDGETTITLEBORDERCOLOUR1">#REF!</definedName>
    <definedName name="BUDGETTITLEFORECOLOUR1">#REF!</definedName>
    <definedName name="BUDGETVALUESWIDTH1">#REF!</definedName>
    <definedName name="BUDGETVERSIONID1">#REF!</definedName>
    <definedName name="CHARTOFACCOUNTSID1">#REF!</definedName>
    <definedName name="CHES_ANNUAL_BS">#REF!</definedName>
    <definedName name="CHES_ANNUAL_CF">#REF!</definedName>
    <definedName name="CHES_ANNUAL_IS">#REF!</definedName>
    <definedName name="CONNECTSTRING1">#REF!</definedName>
    <definedName name="CREATEGRAPH1">#REF!</definedName>
    <definedName name="DBNAME1">#REF!</definedName>
    <definedName name="DBUSERNAME1">#REF!</definedName>
    <definedName name="decgas">#REF!</definedName>
    <definedName name="DELETELOGICTYPE1">#REF!</definedName>
    <definedName name="EA_price">'[5]Hourly Pricing'!$I$4</definedName>
    <definedName name="EA_value">#REF!</definedName>
    <definedName name="ENDPERIODNAME1">#REF!</definedName>
    <definedName name="ENDPERIODNUM1">#REF!</definedName>
    <definedName name="ENDPERIODYEAR1">#REF!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BC1">#REF!</definedName>
    <definedName name="FBC1act">#REF!</definedName>
    <definedName name="FBC2">#REF!</definedName>
    <definedName name="FBC2act">#REF!</definedName>
    <definedName name="FBC3">#REF!</definedName>
    <definedName name="FBC3act">#REF!</definedName>
    <definedName name="febgas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SEGDESC1_1">#REF!</definedName>
    <definedName name="FFSEGDESC2_1">#REF!</definedName>
    <definedName name="FFSEGDESC3_1">#REF!</definedName>
    <definedName name="FFSEGDESC4_1">#REF!</definedName>
    <definedName name="FFSEGDESC5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SEPARATOR1">#REF!</definedName>
    <definedName name="FNDNAM1">#REF!</definedName>
    <definedName name="FNDUSERID1">#REF!</definedName>
    <definedName name="Gas_hv">#REF!</definedName>
    <definedName name="Gas_lhv">#REF!</definedName>
    <definedName name="Gas_price">#REF!</definedName>
    <definedName name="GWYUID1">#REF!</definedName>
    <definedName name="he01ea">#REF!</definedName>
    <definedName name="he01ec">#REF!</definedName>
    <definedName name="he01ems">#REF!</definedName>
    <definedName name="he01fgd">#REF!</definedName>
    <definedName name="he01fuel">#REF!</definedName>
    <definedName name="he01hrly">#REF!</definedName>
    <definedName name="he01min">#REF!</definedName>
    <definedName name="he01om">#REF!</definedName>
    <definedName name="he01tc">#REF!</definedName>
    <definedName name="he02ea">#REF!</definedName>
    <definedName name="he02ec">#REF!</definedName>
    <definedName name="he02ems">#REF!</definedName>
    <definedName name="he02fgd">#REF!</definedName>
    <definedName name="he02fuel">#REF!</definedName>
    <definedName name="he02hrly">#REF!</definedName>
    <definedName name="he02min">#REF!</definedName>
    <definedName name="he02om">#REF!</definedName>
    <definedName name="he02tc">#REF!</definedName>
    <definedName name="he03ea">#REF!</definedName>
    <definedName name="he03ec">#REF!</definedName>
    <definedName name="he03ems">#REF!</definedName>
    <definedName name="he03fgd">#REF!</definedName>
    <definedName name="he03fuel">#REF!</definedName>
    <definedName name="he03hrly">#REF!</definedName>
    <definedName name="he03min">#REF!</definedName>
    <definedName name="he03om">#REF!</definedName>
    <definedName name="he03tc">#REF!</definedName>
    <definedName name="he04ea">#REF!</definedName>
    <definedName name="he04ec">#REF!</definedName>
    <definedName name="he04ems">#REF!</definedName>
    <definedName name="he04fgd">#REF!</definedName>
    <definedName name="he04fuel">#REF!</definedName>
    <definedName name="he04hrly">#REF!</definedName>
    <definedName name="he04min">#REF!</definedName>
    <definedName name="he04om">#REF!</definedName>
    <definedName name="he04tc">#REF!</definedName>
    <definedName name="he05ea">#REF!</definedName>
    <definedName name="he05ec">#REF!</definedName>
    <definedName name="he05ems">#REF!</definedName>
    <definedName name="he05fgd">#REF!</definedName>
    <definedName name="he05fuel">#REF!</definedName>
    <definedName name="he05hrly">#REF!</definedName>
    <definedName name="he05min">#REF!</definedName>
    <definedName name="he05om">#REF!</definedName>
    <definedName name="he05tc">#REF!</definedName>
    <definedName name="he06ea">#REF!</definedName>
    <definedName name="he06ec">#REF!</definedName>
    <definedName name="he06ems">#REF!</definedName>
    <definedName name="he06fgd">#REF!</definedName>
    <definedName name="he06fuel">#REF!</definedName>
    <definedName name="he06hrly">#REF!</definedName>
    <definedName name="he06min">#REF!</definedName>
    <definedName name="he06om">#REF!</definedName>
    <definedName name="he06tc">#REF!</definedName>
    <definedName name="he07ea">#REF!</definedName>
    <definedName name="he07ec">#REF!</definedName>
    <definedName name="he07ems">#REF!</definedName>
    <definedName name="he07fgd">#REF!</definedName>
    <definedName name="he07fuel">#REF!</definedName>
    <definedName name="he07hrly">#REF!</definedName>
    <definedName name="he07min">#REF!</definedName>
    <definedName name="he07om">#REF!</definedName>
    <definedName name="he07tc">#REF!</definedName>
    <definedName name="he08ea">#REF!</definedName>
    <definedName name="he08ec">#REF!</definedName>
    <definedName name="he08ems">#REF!</definedName>
    <definedName name="he08fgd">#REF!</definedName>
    <definedName name="he08fuel">#REF!</definedName>
    <definedName name="he08hrly">#REF!</definedName>
    <definedName name="he08min">#REF!</definedName>
    <definedName name="he08om">#REF!</definedName>
    <definedName name="he08tc">#REF!</definedName>
    <definedName name="he09ea">#REF!</definedName>
    <definedName name="he09ec">#REF!</definedName>
    <definedName name="he09ems">#REF!</definedName>
    <definedName name="he09fgd">#REF!</definedName>
    <definedName name="he09fuel">#REF!</definedName>
    <definedName name="he09hrly">#REF!</definedName>
    <definedName name="he09min">#REF!</definedName>
    <definedName name="he09om">#REF!</definedName>
    <definedName name="he09tc">#REF!</definedName>
    <definedName name="he10ea">#REF!</definedName>
    <definedName name="he10ec">#REF!</definedName>
    <definedName name="he10ems">#REF!</definedName>
    <definedName name="he10fgd">#REF!</definedName>
    <definedName name="he10fuel">#REF!</definedName>
    <definedName name="he10hrly">#REF!</definedName>
    <definedName name="he10min">#REF!</definedName>
    <definedName name="he10om">#REF!</definedName>
    <definedName name="he10tc">#REF!</definedName>
    <definedName name="he11ea">#REF!</definedName>
    <definedName name="he11ec">#REF!</definedName>
    <definedName name="he11ems">#REF!</definedName>
    <definedName name="he11fgd">#REF!</definedName>
    <definedName name="he11fuel">#REF!</definedName>
    <definedName name="he11hrly">#REF!</definedName>
    <definedName name="he11min">#REF!</definedName>
    <definedName name="he11om">#REF!</definedName>
    <definedName name="he11tc">#REF!</definedName>
    <definedName name="he12ea">#REF!</definedName>
    <definedName name="he12ec">#REF!</definedName>
    <definedName name="he12ems">#REF!</definedName>
    <definedName name="he12fgd">#REF!</definedName>
    <definedName name="he12fuel">#REF!</definedName>
    <definedName name="he12hrly">#REF!</definedName>
    <definedName name="he12min">#REF!</definedName>
    <definedName name="he12om">#REF!</definedName>
    <definedName name="he12tc">#REF!</definedName>
    <definedName name="he13ea">#REF!</definedName>
    <definedName name="he13ec">#REF!</definedName>
    <definedName name="he13ems">#REF!</definedName>
    <definedName name="he13fgd">#REF!</definedName>
    <definedName name="he13fuel">#REF!</definedName>
    <definedName name="he13hrly">#REF!</definedName>
    <definedName name="he13min">#REF!</definedName>
    <definedName name="he13om">#REF!</definedName>
    <definedName name="he13tc">#REF!</definedName>
    <definedName name="he14ea">#REF!</definedName>
    <definedName name="he14ec">#REF!</definedName>
    <definedName name="he14ems">#REF!</definedName>
    <definedName name="he14fgd">#REF!</definedName>
    <definedName name="he14fuel">#REF!</definedName>
    <definedName name="he14hrly">#REF!</definedName>
    <definedName name="he14min">#REF!</definedName>
    <definedName name="he14om">#REF!</definedName>
    <definedName name="he14tc">#REF!</definedName>
    <definedName name="he15ea">#REF!</definedName>
    <definedName name="he15ec">#REF!</definedName>
    <definedName name="he15ems">#REF!</definedName>
    <definedName name="he15fgd">#REF!</definedName>
    <definedName name="he15fuel">#REF!</definedName>
    <definedName name="he15hrly">#REF!</definedName>
    <definedName name="he15min">#REF!</definedName>
    <definedName name="he15om">#REF!</definedName>
    <definedName name="he15tc">#REF!</definedName>
    <definedName name="he16ea">#REF!</definedName>
    <definedName name="he16ec">#REF!</definedName>
    <definedName name="he16ems">#REF!</definedName>
    <definedName name="he16fgd">#REF!</definedName>
    <definedName name="he16fuel">#REF!</definedName>
    <definedName name="he16hrly">#REF!</definedName>
    <definedName name="he16min">#REF!</definedName>
    <definedName name="he16om">#REF!</definedName>
    <definedName name="he16tc">#REF!</definedName>
    <definedName name="he17ea">#REF!</definedName>
    <definedName name="he17ec">#REF!</definedName>
    <definedName name="he17ems">#REF!</definedName>
    <definedName name="he17fgd">#REF!</definedName>
    <definedName name="he17fuel">#REF!</definedName>
    <definedName name="he17hrly">#REF!</definedName>
    <definedName name="he17min">#REF!</definedName>
    <definedName name="he17om">#REF!</definedName>
    <definedName name="he17tc">#REF!</definedName>
    <definedName name="he18ea">#REF!</definedName>
    <definedName name="he18ec">#REF!</definedName>
    <definedName name="he18ems">#REF!</definedName>
    <definedName name="he18fgd">#REF!</definedName>
    <definedName name="he18fuel">#REF!</definedName>
    <definedName name="he18hrly">#REF!</definedName>
    <definedName name="he18min">#REF!</definedName>
    <definedName name="he18om">#REF!</definedName>
    <definedName name="he18tc">#REF!</definedName>
    <definedName name="he19ea">#REF!</definedName>
    <definedName name="he19ec">#REF!</definedName>
    <definedName name="he19ems">#REF!</definedName>
    <definedName name="he19fgd">#REF!</definedName>
    <definedName name="he19fuel">#REF!</definedName>
    <definedName name="he19hrly">#REF!</definedName>
    <definedName name="he19min">#REF!</definedName>
    <definedName name="he19om">#REF!</definedName>
    <definedName name="he19tc">#REF!</definedName>
    <definedName name="he20ea">#REF!</definedName>
    <definedName name="he20ec">#REF!</definedName>
    <definedName name="he20ems">#REF!</definedName>
    <definedName name="he20fgd">#REF!</definedName>
    <definedName name="he20fuel">#REF!</definedName>
    <definedName name="he20hrly">#REF!</definedName>
    <definedName name="he20min">#REF!</definedName>
    <definedName name="he20om">#REF!</definedName>
    <definedName name="he20tc">#REF!</definedName>
    <definedName name="he21ea">#REF!</definedName>
    <definedName name="he21ec">#REF!</definedName>
    <definedName name="he21ems">#REF!</definedName>
    <definedName name="he21fgd">#REF!</definedName>
    <definedName name="he21fuel">#REF!</definedName>
    <definedName name="he21hrly">#REF!</definedName>
    <definedName name="he21min">#REF!</definedName>
    <definedName name="he21om">#REF!</definedName>
    <definedName name="he21tc">#REF!</definedName>
    <definedName name="he22ea">#REF!</definedName>
    <definedName name="he22ec">#REF!</definedName>
    <definedName name="he22ems">#REF!</definedName>
    <definedName name="he22fgd">#REF!</definedName>
    <definedName name="he22fuel">#REF!</definedName>
    <definedName name="he22hrly">#REF!</definedName>
    <definedName name="he22min">#REF!</definedName>
    <definedName name="he22om">#REF!</definedName>
    <definedName name="he22tc">#REF!</definedName>
    <definedName name="he23ea">#REF!</definedName>
    <definedName name="he23ec">#REF!</definedName>
    <definedName name="he23ems">#REF!</definedName>
    <definedName name="he23fgd">#REF!</definedName>
    <definedName name="he23fuel">#REF!</definedName>
    <definedName name="he23hrly">#REF!</definedName>
    <definedName name="he23min">#REF!</definedName>
    <definedName name="he23om">#REF!</definedName>
    <definedName name="he23tc">#REF!</definedName>
    <definedName name="he24ea">#REF!</definedName>
    <definedName name="he24ec">#REF!</definedName>
    <definedName name="he24ems">#REF!</definedName>
    <definedName name="he24fgd">#REF!</definedName>
    <definedName name="he24fuel">#REF!</definedName>
    <definedName name="he24hrly">#REF!</definedName>
    <definedName name="he24min">#REF!</definedName>
    <definedName name="he24om">#REF!</definedName>
    <definedName name="he24tc">#REF!</definedName>
    <definedName name="hour01">#REF!</definedName>
    <definedName name="increment1_hr1">#REF!</definedName>
    <definedName name="increment2_hr1">#REF!</definedName>
    <definedName name="increment3_hr1">#REF!</definedName>
    <definedName name="increment4_hr1">#REF!</definedName>
    <definedName name="increment5_hr1">#REF!</definedName>
    <definedName name="jangas">#REF!</definedName>
    <definedName name="julgas">#REF!</definedName>
    <definedName name="jungas">#REF!</definedName>
    <definedName name="limcount" hidden="1">1</definedName>
    <definedName name="lime_price">#REF!</definedName>
    <definedName name="ls_price">#REF!</definedName>
    <definedName name="margas">#REF!</definedName>
    <definedName name="maygas">#REF!</definedName>
    <definedName name="ne1_min">'[5]Hourly Pricing'!$E$22</definedName>
    <definedName name="ne1_mw">'[5]Hourly Pricing'!$D$22</definedName>
    <definedName name="NE1act">#REF!</definedName>
    <definedName name="NE2act">#REF!</definedName>
    <definedName name="NECT1">#REF!</definedName>
    <definedName name="NECT2">#REF!</definedName>
    <definedName name="NOOFFFSEGMENTS1">#REF!</definedName>
    <definedName name="NOOFPERIODS1">#REF!</definedName>
    <definedName name="novgas">#REF!</definedName>
    <definedName name="octgas">#REF!</definedName>
    <definedName name="PERIODSETNAME1">#REF!</definedName>
    <definedName name="PERIODYEAR1">#REF!</definedName>
    <definedName name="priceday">#REF!</definedName>
    <definedName name="pricehrend">#REF!</definedName>
    <definedName name="pricehrstart">#REF!</definedName>
    <definedName name="_xlnm.Print_Area" localSheetId="1">'Exhibit No. SIG-5'!$A$1:$L$424</definedName>
    <definedName name="_xlnm.Print_Area" localSheetId="2">'MISO Detail'!$A$1:$E$80</definedName>
    <definedName name="_xlnm.Print_Area" localSheetId="0">'True Up Summary'!$A$1:$H$45</definedName>
    <definedName name="RDPstart">#REF!</definedName>
    <definedName name="READONLYBACKCOLOUR1">#REF!</definedName>
    <definedName name="READWRITEBACKCOLOUR1">#REF!</definedName>
    <definedName name="REQUIREBUDGETJOURNALSFLAG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">#REF!</definedName>
    <definedName name="SEG1_DIRECTION1">#REF!</definedName>
    <definedName name="SEG1_FROM1">#REF!</definedName>
    <definedName name="SEG1_SORT1">#REF!</definedName>
    <definedName name="SEG1_TO1">#REF!</definedName>
    <definedName name="SEG2_DIRECTION1">#REF!</definedName>
    <definedName name="SEG2_FROM1">#REF!</definedName>
    <definedName name="SEG2_SORT1">#REF!</definedName>
    <definedName name="SEG2_TO1">#REF!</definedName>
    <definedName name="SEG3_DIRECTION1">#REF!</definedName>
    <definedName name="SEG3_FROM1">#REF!</definedName>
    <definedName name="SEG3_SORT1">#REF!</definedName>
    <definedName name="SEG3_TO1">#REF!</definedName>
    <definedName name="SEG4_DIRECTION1">#REF!</definedName>
    <definedName name="SEG4_FROM1">#REF!</definedName>
    <definedName name="SEG4_SORT1">#REF!</definedName>
    <definedName name="SEG4_TO1">#REF!</definedName>
    <definedName name="SEG5_DIRECTION1">#REF!</definedName>
    <definedName name="SEG5_FROM1">#REF!</definedName>
    <definedName name="SEG5_SORT1">#REF!</definedName>
    <definedName name="SEG5_TO1">#REF!</definedName>
    <definedName name="sencount" hidden="1">1</definedName>
    <definedName name="sepgas">#REF!</definedName>
    <definedName name="SETOFBOOKSID1">#REF!</definedName>
    <definedName name="SETOFBOOKSNAME1">#REF!</definedName>
    <definedName name="soda_ash_price">#REF!</definedName>
    <definedName name="spinning_max">'[6]Base Case Optimization'!#REF!</definedName>
    <definedName name="spinning_min">'[6]Base Case Optimization'!#REF!</definedName>
    <definedName name="STARTBUDGETPOST1">#REF!</definedName>
    <definedName name="STARTPERIODNAME1">#REF!</definedName>
    <definedName name="STARTPERIODNUM1">#REF!</definedName>
    <definedName name="STARTPERIODYEAR1">#REF!</definedName>
    <definedName name="System">#REF!</definedName>
    <definedName name="trans_energy">#REF!</definedName>
    <definedName name="trans_price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FORMANCES13R100C7" hidden="1">'[8]DCS Input Data'!$G$100:$M$100</definedName>
    <definedName name="UNIFORMANCES13R101C7" hidden="1">'[8]DCS Input Data'!$G$101:$M$101</definedName>
    <definedName name="UNIFORMANCES13R102C7" hidden="1">'[8]DCS Input Data'!$G$102:$M$102</definedName>
    <definedName name="UNIFORMANCES13R103C7" hidden="1">'[8]DCS Input Data'!$G$103:$M$103</definedName>
    <definedName name="UNIFORMANCES13R104C7" hidden="1">'[8]DCS Input Data'!$G$104:$M$104</definedName>
    <definedName name="UNIFORMANCES13R105C7" hidden="1">'[8]DCS Input Data'!$G$105:$M$105</definedName>
    <definedName name="UNIFORMANCES13R106C7" hidden="1">'[8]DCS Input Data'!$G$106:$M$106</definedName>
    <definedName name="UNIFORMANCES13R107C7" hidden="1">'[8]DCS Input Data'!$G$107:$M$107</definedName>
    <definedName name="UNIFORMANCES13R108C7" hidden="1">'[8]DCS Input Data'!$G$108:$M$108</definedName>
    <definedName name="UNIFORMANCES13R109C7" hidden="1">'[8]DCS Input Data'!$G$109:$M$109</definedName>
    <definedName name="UNIFORMANCES13R10C7" hidden="1">'[8]DCS Input Data'!$G$10:$M$10</definedName>
    <definedName name="UNIFORMANCES13R110C7" hidden="1">'[8]DCS Input Data'!$G$110:$M$110</definedName>
    <definedName name="UNIFORMANCES13R111C7" hidden="1">'[8]DCS Input Data'!$G$111:$M$111</definedName>
    <definedName name="UNIFORMANCES13R112C7" hidden="1">'[8]DCS Input Data'!$G$112:$M$112</definedName>
    <definedName name="UNIFORMANCES13R113C7" hidden="1">'[8]DCS Input Data'!$G$113:$M$113</definedName>
    <definedName name="UNIFORMANCES13R114C7" hidden="1">'[8]DCS Input Data'!$G$114:$M$114</definedName>
    <definedName name="UNIFORMANCES13R115C7" hidden="1">'[8]DCS Input Data'!$G$115:$M$115</definedName>
    <definedName name="UNIFORMANCES13R116C7" hidden="1">'[8]DCS Input Data'!$G$116:$M$116</definedName>
    <definedName name="UNIFORMANCES13R117C7" hidden="1">'[8]DCS Input Data'!$G$117:$M$117</definedName>
    <definedName name="UNIFORMANCES13R118C7" hidden="1">'[8]DCS Input Data'!$G$118:$M$118</definedName>
    <definedName name="UNIFORMANCES13R119C7" hidden="1">'[8]DCS Input Data'!$G$119:$M$119</definedName>
    <definedName name="UNIFORMANCES13R11C7" hidden="1">'[8]DCS Input Data'!$G$11:$M$11</definedName>
    <definedName name="UNIFORMANCES13R120C7" hidden="1">'[8]DCS Input Data'!$G$120:$M$120</definedName>
    <definedName name="UNIFORMANCES13R121C7" hidden="1">'[8]DCS Input Data'!$G$121:$M$121</definedName>
    <definedName name="UNIFORMANCES13R122C7" hidden="1">'[8]DCS Input Data'!$G$122:$M$122</definedName>
    <definedName name="UNIFORMANCES13R123C7" hidden="1">'[8]DCS Input Data'!$G$123:$M$123</definedName>
    <definedName name="UNIFORMANCES13R124C7" hidden="1">'[8]DCS Input Data'!$G$124:$M$124</definedName>
    <definedName name="UNIFORMANCES13R125C7" hidden="1">'[8]DCS Input Data'!$G$125:$M$125</definedName>
    <definedName name="UNIFORMANCES13R126C7" hidden="1">'[8]DCS Input Data'!$G$126:$M$126</definedName>
    <definedName name="UNIFORMANCES13R127C7" hidden="1">'[8]DCS Input Data'!$G$127:$M$127</definedName>
    <definedName name="UNIFORMANCES13R128C7" hidden="1">'[8]DCS Input Data'!$G$128:$M$128</definedName>
    <definedName name="UNIFORMANCES13R129C7" hidden="1">'[8]DCS Input Data'!$G$129:$M$129</definedName>
    <definedName name="UNIFORMANCES13R12C7" hidden="1">'[8]DCS Input Data'!$G$12:$M$12</definedName>
    <definedName name="UNIFORMANCES13R130C7" hidden="1">'[8]DCS Input Data'!$G$130:$M$130</definedName>
    <definedName name="UNIFORMANCES13R132C7" hidden="1">'[8]DCS Input Data'!$G$132:$M$132</definedName>
    <definedName name="UNIFORMANCES13R133C7" hidden="1">'[8]DCS Input Data'!$G$133:$M$133</definedName>
    <definedName name="UNIFORMANCES13R134C7" hidden="1">'[8]DCS Input Data'!$G$134:$M$134</definedName>
    <definedName name="UNIFORMANCES13R135C7" hidden="1">'[8]DCS Input Data'!$G$135:$M$135</definedName>
    <definedName name="UNIFORMANCES13R136C7" hidden="1">'[8]DCS Input Data'!$G$136:$M$136</definedName>
    <definedName name="UNIFORMANCES13R137C7" hidden="1">'[8]DCS Input Data'!$G$137:$M$137</definedName>
    <definedName name="UNIFORMANCES13R138C7" hidden="1">'[8]DCS Input Data'!$G$138:$M$138</definedName>
    <definedName name="UNIFORMANCES13R139C7" hidden="1">'[8]DCS Input Data'!$G$139:$M$139</definedName>
    <definedName name="UNIFORMANCES13R13C7" hidden="1">'[8]DCS Input Data'!$G$13:$M$13</definedName>
    <definedName name="UNIFORMANCES13R140C7" hidden="1">'[8]DCS Input Data'!$G$140:$M$140</definedName>
    <definedName name="UNIFORMANCES13R141C7" hidden="1">'[8]DCS Input Data'!$G$141:$M$141</definedName>
    <definedName name="UNIFORMANCES13R142C7" hidden="1">'[8]DCS Input Data'!$G$142:$M$142</definedName>
    <definedName name="UNIFORMANCES13R143C7" hidden="1">'[8]DCS Input Data'!$G$143:$M$143</definedName>
    <definedName name="UNIFORMANCES13R144C7" hidden="1">'[8]DCS Input Data'!$G$144:$M$144</definedName>
    <definedName name="UNIFORMANCES13R145C7" hidden="1">'[8]DCS Input Data'!$G$145:$M$145</definedName>
    <definedName name="UNIFORMANCES13R146C7" hidden="1">'[8]DCS Input Data'!$G$146:$M$146</definedName>
    <definedName name="UNIFORMANCES13R147C7" hidden="1">'[8]DCS Input Data'!$G$147:$M$147</definedName>
    <definedName name="UNIFORMANCES13R148C7" hidden="1">'[8]DCS Input Data'!$G$148:$M$148</definedName>
    <definedName name="UNIFORMANCES13R14C7" hidden="1">'[8]DCS Input Data'!$G$14:$M$14</definedName>
    <definedName name="UNIFORMANCES13R15C7" hidden="1">'[8]DCS Input Data'!$G$15:$M$15</definedName>
    <definedName name="UNIFORMANCES13R16C7" hidden="1">'[8]DCS Input Data'!$G$16:$M$16</definedName>
    <definedName name="UNIFORMANCES13R17C7" hidden="1">'[8]DCS Input Data'!$G$17:$M$17</definedName>
    <definedName name="UNIFORMANCES13R18C7" hidden="1">'[8]DCS Input Data'!$G$18:$M$18</definedName>
    <definedName name="UNIFORMANCES13R19C7" hidden="1">'[8]DCS Input Data'!$G$19:$M$19</definedName>
    <definedName name="UNIFORMANCES13R20C7" hidden="1">'[8]DCS Input Data'!$G$20:$M$20</definedName>
    <definedName name="UNIFORMANCES13R21C7" hidden="1">'[8]DCS Input Data'!$G$21:$M$21</definedName>
    <definedName name="UNIFORMANCES13R22C7" hidden="1">'[8]DCS Input Data'!$G$22:$M$22</definedName>
    <definedName name="UNIFORMANCES13R23C7" hidden="1">'[8]DCS Input Data'!$G$23:$M$23</definedName>
    <definedName name="UNIFORMANCES13R24C7" hidden="1">'[8]DCS Input Data'!$G$24:$M$24</definedName>
    <definedName name="UNIFORMANCES13R25C7" hidden="1">'[8]DCS Input Data'!$G$25:$M$25</definedName>
    <definedName name="UNIFORMANCES13R26C7" hidden="1">'[8]DCS Input Data'!$G$26:$M$26</definedName>
    <definedName name="UNIFORMANCES13R27C7" hidden="1">'[8]DCS Input Data'!$G$27:$M$27</definedName>
    <definedName name="UNIFORMANCES13R28C7" hidden="1">'[8]DCS Input Data'!$G$28:$M$28</definedName>
    <definedName name="UNIFORMANCES13R29C7" hidden="1">'[8]DCS Input Data'!$G$29:$M$29</definedName>
    <definedName name="UNIFORMANCES13R30C7" hidden="1">'[8]DCS Input Data'!$G$30:$M$30</definedName>
    <definedName name="UNIFORMANCES13R31C7" hidden="1">'[8]DCS Input Data'!$G$31:$M$31</definedName>
    <definedName name="UNIFORMANCES13R32C7" hidden="1">'[8]DCS Input Data'!$G$32:$M$32</definedName>
    <definedName name="UNIFORMANCES13R33C7" hidden="1">'[8]DCS Input Data'!$G$33:$M$33</definedName>
    <definedName name="UNIFORMANCES13R34C7" hidden="1">'[8]DCS Input Data'!$G$34:$M$34</definedName>
    <definedName name="UNIFORMANCES13R35C7" hidden="1">'[8]DCS Input Data'!$G$35:$M$35</definedName>
    <definedName name="UNIFORMANCES13R36C7" hidden="1">'[8]DCS Input Data'!$G$36:$M$36</definedName>
    <definedName name="UNIFORMANCES13R37C7" hidden="1">'[8]DCS Input Data'!$G$37:$M$37</definedName>
    <definedName name="UNIFORMANCES13R38C7" hidden="1">'[8]DCS Input Data'!$G$38:$M$38</definedName>
    <definedName name="UNIFORMANCES13R39C7" hidden="1">'[8]DCS Input Data'!$G$39:$M$39</definedName>
    <definedName name="UNIFORMANCES13R40C7" hidden="1">'[8]DCS Input Data'!$G$40:$M$40</definedName>
    <definedName name="UNIFORMANCES13R41C7" hidden="1">'[8]DCS Input Data'!$G$41:$M$41</definedName>
    <definedName name="UNIFORMANCES13R42C7" hidden="1">'[8]DCS Input Data'!$G$42:$M$42</definedName>
    <definedName name="UNIFORMANCES13R43C7" hidden="1">'[8]DCS Input Data'!$G$43:$M$43</definedName>
    <definedName name="UNIFORMANCES13R45C7" hidden="1">'[8]DCS Input Data'!$G$45:$M$45</definedName>
    <definedName name="UNIFORMANCES13R46C7" hidden="1">'[8]DCS Input Data'!$G$46:$M$46</definedName>
    <definedName name="UNIFORMANCES13R47C7" hidden="1">'[8]DCS Input Data'!$G$47:$M$47</definedName>
    <definedName name="UNIFORMANCES13R48C7" hidden="1">'[8]DCS Input Data'!$G$48:$M$48</definedName>
    <definedName name="UNIFORMANCES13R49C7" hidden="1">'[8]DCS Input Data'!$G$49:$M$49</definedName>
    <definedName name="UNIFORMANCES13R4C7" hidden="1">'[8]DCS Input Data'!$G$4:$M$4</definedName>
    <definedName name="UNIFORMANCES13R50C7" hidden="1">'[8]DCS Input Data'!$G$50:$M$50</definedName>
    <definedName name="UNIFORMANCES13R51C7" hidden="1">'[8]DCS Input Data'!$G$51:$M$51</definedName>
    <definedName name="UNIFORMANCES13R52C7" hidden="1">'[8]DCS Input Data'!$G$52:$M$52</definedName>
    <definedName name="UNIFORMANCES13R53C7" hidden="1">'[8]DCS Input Data'!$G$53:$M$53</definedName>
    <definedName name="UNIFORMANCES13R54C7" hidden="1">'[8]DCS Input Data'!$G$54:$M$54</definedName>
    <definedName name="UNIFORMANCES13R55C7" hidden="1">'[8]DCS Input Data'!$G$55:$M$55</definedName>
    <definedName name="UNIFORMANCES13R56C7" hidden="1">'[8]DCS Input Data'!$G$56:$M$56</definedName>
    <definedName name="UNIFORMANCES13R57C7" hidden="1">'[8]DCS Input Data'!$G$57:$M$57</definedName>
    <definedName name="UNIFORMANCES13R58C7" hidden="1">'[8]DCS Input Data'!$G$58:$M$58</definedName>
    <definedName name="UNIFORMANCES13R59C7" hidden="1">'[8]DCS Input Data'!$G$59:$M$59</definedName>
    <definedName name="UNIFORMANCES13R5C7" hidden="1">'[8]DCS Input Data'!$G$5:$M$5</definedName>
    <definedName name="UNIFORMANCES13R60C7" hidden="1">'[8]DCS Input Data'!$G$60:$M$60</definedName>
    <definedName name="UNIFORMANCES13R61C7" hidden="1">'[8]DCS Input Data'!$G$61:$M$61</definedName>
    <definedName name="UNIFORMANCES13R62C7" hidden="1">'[8]DCS Input Data'!$G$62:$M$62</definedName>
    <definedName name="UNIFORMANCES13R63C7" hidden="1">'[8]DCS Input Data'!$G$63:$M$63</definedName>
    <definedName name="UNIFORMANCES13R64C7" hidden="1">'[8]DCS Input Data'!$G$64:$M$64</definedName>
    <definedName name="UNIFORMANCES13R65C7" hidden="1">'[8]DCS Input Data'!$G$65:$M$65</definedName>
    <definedName name="UNIFORMANCES13R66C7" hidden="1">'[8]DCS Input Data'!$G$66:$M$66</definedName>
    <definedName name="UNIFORMANCES13R67C7" hidden="1">'[8]DCS Input Data'!$G$67:$M$67</definedName>
    <definedName name="UNIFORMANCES13R68C7" hidden="1">'[8]DCS Input Data'!$G$68:$M$68</definedName>
    <definedName name="UNIFORMANCES13R69C7" hidden="1">'[8]DCS Input Data'!$G$69:$M$69</definedName>
    <definedName name="UNIFORMANCES13R6C7" hidden="1">'[8]DCS Input Data'!$G$6:$M$6</definedName>
    <definedName name="UNIFORMANCES13R70C7" hidden="1">'[8]DCS Input Data'!$G$70:$M$70</definedName>
    <definedName name="UNIFORMANCES13R71C7" hidden="1">'[8]DCS Input Data'!$G$71:$M$71</definedName>
    <definedName name="UNIFORMANCES13R72C7" hidden="1">'[8]DCS Input Data'!$G$72:$M$72</definedName>
    <definedName name="UNIFORMANCES13R73C7" hidden="1">'[8]DCS Input Data'!$G$73:$M$73</definedName>
    <definedName name="UNIFORMANCES13R74C7" hidden="1">'[8]DCS Input Data'!$G$74:$M$74</definedName>
    <definedName name="UNIFORMANCES13R75C7" hidden="1">'[8]DCS Input Data'!$G$75:$M$75</definedName>
    <definedName name="UNIFORMANCES13R76C7" hidden="1">'[8]DCS Input Data'!$G$76:$M$76</definedName>
    <definedName name="UNIFORMANCES13R77C7" hidden="1">'[8]DCS Input Data'!$G$77:$M$77</definedName>
    <definedName name="UNIFORMANCES13R78C7" hidden="1">'[8]DCS Input Data'!$G$78:$M$78</definedName>
    <definedName name="UNIFORMANCES13R79C7" hidden="1">'[8]DCS Input Data'!$G$79:$M$79</definedName>
    <definedName name="UNIFORMANCES13R7C7" hidden="1">'[8]DCS Input Data'!$G$7:$M$7</definedName>
    <definedName name="UNIFORMANCES13R80C7" hidden="1">'[8]DCS Input Data'!$G$80:$M$80</definedName>
    <definedName name="UNIFORMANCES13R81C7" hidden="1">'[8]DCS Input Data'!$G$81:$M$81</definedName>
    <definedName name="UNIFORMANCES13R82C7" hidden="1">'[8]DCS Input Data'!$G$82:$M$82</definedName>
    <definedName name="UNIFORMANCES13R83C7" hidden="1">'[8]DCS Input Data'!$G$83:$M$83</definedName>
    <definedName name="UNIFORMANCES13R84C7" hidden="1">'[8]DCS Input Data'!$G$84:$M$84</definedName>
    <definedName name="UNIFORMANCES13R85C7" hidden="1">'[8]DCS Input Data'!$G$85:$M$85</definedName>
    <definedName name="UNIFORMANCES13R86C7" hidden="1">'[8]DCS Input Data'!$G$86:$M$86</definedName>
    <definedName name="UNIFORMANCES13R87C7" hidden="1">'[8]DCS Input Data'!$G$87:$M$87</definedName>
    <definedName name="UNIFORMANCES13R88C7" hidden="1">'[8]DCS Input Data'!$G$88:$M$88</definedName>
    <definedName name="UNIFORMANCES13R89C7" hidden="1">'[8]DCS Input Data'!$G$89:$M$89</definedName>
    <definedName name="UNIFORMANCES13R8C7" hidden="1">'[8]DCS Input Data'!$G$8:$M$8</definedName>
    <definedName name="UNIFORMANCES13R91C7" hidden="1">'[8]DCS Input Data'!$G$91:$M$91</definedName>
    <definedName name="UNIFORMANCES13R92C7" hidden="1">'[8]DCS Input Data'!$G$92:$M$92</definedName>
    <definedName name="UNIFORMANCES13R93C7" hidden="1">'[8]DCS Input Data'!$G$93:$M$93</definedName>
    <definedName name="UNIFORMANCES13R94C7" hidden="1">'[8]DCS Input Data'!$G$94:$M$94</definedName>
    <definedName name="UNIFORMANCES13R95C7" hidden="1">'[8]DCS Input Data'!$G$95:$M$95</definedName>
    <definedName name="UNIFORMANCES13R98C7" hidden="1">'[8]DCS Input Data'!$G$98:$M$98</definedName>
    <definedName name="UNIFORMANCES13R99C7" hidden="1">'[8]DCS Input Data'!$G$99:$M$99</definedName>
    <definedName name="UNIFORMANCES13R9C7" hidden="1">'[8]DCS Input Data'!$G$9:$M$9</definedName>
    <definedName name="UPDATELOGICTYPE1">#REF!</definedName>
    <definedName name="w4_min">'[7]Hourly Pricing'!$E$15</definedName>
    <definedName name="w4_mw">'[7]Hourly Pricing'!$D$15</definedName>
    <definedName name="WGS4">#REF!</definedName>
    <definedName name="WGS4_coal_HV">#REF!</definedName>
    <definedName name="WGS4_coal_price">#REF!</definedName>
    <definedName name="WGS4_coal_S">#REF!</definedName>
    <definedName name="WGS4act">#REF!</definedName>
    <definedName name="wrn.04._.PM._.Rpt._.Draft." localSheetId="2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wrn.04._.PM._.Rpt._.Draft.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wrn.04._.Targets." localSheetId="2" hidden="1">{#N/A,#N/A,FALSE,"04 Target Calc.";#N/A,#N/A,FALSE,"03 Projection Calc"}</definedName>
    <definedName name="wrn.04._.Targets." hidden="1">{#N/A,#N/A,FALSE,"04 Target Calc.";#N/A,#N/A,FALSE,"03 Projection Calc"}</definedName>
    <definedName name="wrn.Feb._.Senior._.Staff." localSheetId="2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rn.Feb._.Senior._.Staff.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rn.Senior._.Staff." localSheetId="2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wrn.Senior._.Staff.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www" localSheetId="2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ww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</definedNames>
  <calcPr fullCalcOnLoad="1"/>
</workbook>
</file>

<file path=xl/sharedStrings.xml><?xml version="1.0" encoding="utf-8"?>
<sst xmlns="http://schemas.openxmlformats.org/spreadsheetml/2006/main" count="634" uniqueCount="483">
  <si>
    <t xml:space="preserve">Formula Rate - Non-Levelized </t>
  </si>
  <si>
    <t xml:space="preserve">     Rate Formula Template</t>
  </si>
  <si>
    <t xml:space="preserve"> </t>
  </si>
  <si>
    <t xml:space="preserve"> Utilizing FERC Form 1 Data</t>
  </si>
  <si>
    <t>Line</t>
  </si>
  <si>
    <t>Allocated</t>
  </si>
  <si>
    <t>No.</t>
  </si>
  <si>
    <t>Amount</t>
  </si>
  <si>
    <t xml:space="preserve">REVENUE CREDITS </t>
  </si>
  <si>
    <t>Total</t>
  </si>
  <si>
    <t>Allocator</t>
  </si>
  <si>
    <t>TP</t>
  </si>
  <si>
    <t xml:space="preserve">  Account No. 454</t>
  </si>
  <si>
    <t>NET REVENUE REQUIREMENT</t>
  </si>
  <si>
    <t xml:space="preserve">DIVISOR </t>
  </si>
  <si>
    <t xml:space="preserve">  Average of 12 coincident system peaks for requirements (RQ) service       </t>
  </si>
  <si>
    <t>(Note A)</t>
  </si>
  <si>
    <t>(Note B)</t>
  </si>
  <si>
    <t>(Note C)</t>
  </si>
  <si>
    <t>(Note D)</t>
  </si>
  <si>
    <t>Annual Cost ($/kW/Yr)</t>
  </si>
  <si>
    <t>Peak Rate</t>
  </si>
  <si>
    <t>Off-Peak Rate</t>
  </si>
  <si>
    <t>Point-To-Point Rate ($/kW/Wk)</t>
  </si>
  <si>
    <t>Point-To-Point Rate ($/kW/Day)</t>
  </si>
  <si>
    <t>Capped at weekly rate</t>
  </si>
  <si>
    <t>Point-To-Point Rate ($/MWh)</t>
  </si>
  <si>
    <t>Capped at weekly</t>
  </si>
  <si>
    <t xml:space="preserve"> times 1,000)</t>
  </si>
  <si>
    <t>and daily rates</t>
  </si>
  <si>
    <t>FERC Annual Charge($/MWh)</t>
  </si>
  <si>
    <t xml:space="preserve">          (Note E)</t>
  </si>
  <si>
    <t>Short Term</t>
  </si>
  <si>
    <t>Long Term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</si>
  <si>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</si>
  <si>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</si>
  <si>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</si>
  <si>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</si>
  <si>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</si>
  <si>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</si>
  <si>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</si>
  <si>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</si>
  <si>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</si>
  <si>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</si>
  <si>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</si>
  <si>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</si>
  <si>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</si>
  <si>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</si>
  <si>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</si>
  <si>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</si>
  <si>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</si>
  <si>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</si>
  <si>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</si>
  <si>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</si>
  <si>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TOTAL GROSS PLANT (sum lines 1-5)</t>
  </si>
  <si>
    <t>GP=</t>
  </si>
  <si>
    <t>TOTAL ACCUM. DEPRECIATION (sum lines 7-11)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</si>
  <si>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</si>
  <si>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</si>
  <si>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</si>
  <si>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</si>
  <si>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</si>
  <si>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</si>
  <si>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</si>
  <si>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273.8.k</t>
  </si>
  <si>
    <t>NP</t>
  </si>
  <si>
    <t>275.2.k</t>
  </si>
  <si>
    <t>277.9.k</t>
  </si>
  <si>
    <t>234.8.c</t>
  </si>
  <si>
    <t>214.x.d  (Note G)</t>
  </si>
  <si>
    <t>TE</t>
  </si>
  <si>
    <t>GP</t>
  </si>
  <si>
    <t>TOTAL WORKING CAPITAL (sum lines 26 - 28)</t>
  </si>
  <si>
    <t>O&amp;M</t>
  </si>
  <si>
    <t xml:space="preserve">  Transmission </t>
  </si>
  <si>
    <t xml:space="preserve">     Less Account 565</t>
  </si>
  <si>
    <t xml:space="preserve">  A&amp;G</t>
  </si>
  <si>
    <t xml:space="preserve">     Less FERC Annual Fees</t>
  </si>
  <si>
    <t xml:space="preserve">  Transmission Lease Payments</t>
  </si>
  <si>
    <t>DEPRECIATION EXPENSE</t>
  </si>
  <si>
    <t>336.7.b</t>
  </si>
  <si>
    <t xml:space="preserve">  General 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</si>
  <si>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</si>
  <si>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</si>
  <si>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</si>
  <si>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</si>
  <si>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</si>
  <si>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</si>
  <si>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</si>
  <si>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</si>
  <si>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</si>
  <si>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</si>
  <si>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</si>
  <si>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</si>
  <si>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</si>
  <si>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</si>
  <si>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RETURN </t>
  </si>
  <si>
    <t xml:space="preserve">  [ Rate Base (page 2, line 30) * Rate of Return (page 4, line 30)]</t>
  </si>
  <si>
    <t xml:space="preserve">                SUPPORTING CALCULATIONS AND NOTES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</si>
  <si>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</si>
  <si>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</si>
  <si>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</si>
  <si>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TE=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</si>
  <si>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</si>
  <si>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</si>
  <si>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</si>
  <si>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</si>
  <si>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TP=</t>
  </si>
  <si>
    <t>WAGES &amp; SALARY ALLOCATOR   (W&amp;S)</t>
  </si>
  <si>
    <t>Form 1 Reference</t>
  </si>
  <si>
    <t>$</t>
  </si>
  <si>
    <t>Allocation</t>
  </si>
  <si>
    <t>W&amp;S Allocator</t>
  </si>
  <si>
    <t xml:space="preserve">  Other</t>
  </si>
  <si>
    <t>($ / Allocation)</t>
  </si>
  <si>
    <t>=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</si>
  <si>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</si>
  <si>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</si>
  <si>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</si>
  <si>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</si>
  <si>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</si>
  <si>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</si>
  <si>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</si>
  <si>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</si>
  <si>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</si>
  <si>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</si>
  <si>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</si>
  <si>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</si>
  <si>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 xml:space="preserve">                                          Development of Common Stock:</t>
  </si>
  <si>
    <t>Common Stock</t>
  </si>
  <si>
    <t>(sum lines 23-25)</t>
  </si>
  <si>
    <t>Cost</t>
  </si>
  <si>
    <t>%</t>
  </si>
  <si>
    <t>(Note P)</t>
  </si>
  <si>
    <t>Weighted</t>
  </si>
  <si>
    <t>=WCLTD</t>
  </si>
  <si>
    <t xml:space="preserve">  Common Stock  (line 26)</t>
  </si>
  <si>
    <t>=R</t>
  </si>
  <si>
    <t>REVENUE CREDITS</t>
  </si>
  <si>
    <t>ACCOUNT 447 (SALES FOR RESALE)</t>
  </si>
  <si>
    <t>(310-311)</t>
  </si>
  <si>
    <t>(Note Q)</t>
  </si>
  <si>
    <t xml:space="preserve">  Total of (a)-(b)</t>
  </si>
  <si>
    <t>ACCOUNT 454 (RENT FROM ELECTRIC PROPERTY)    (Note R)</t>
  </si>
  <si>
    <t xml:space="preserve">  a. Transmission charges for all transmission transactions 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</si>
  <si>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</si>
  <si>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</si>
  <si>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</si>
  <si>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</si>
  <si>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</si>
  <si>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</si>
  <si>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</si>
  <si>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</si>
  <si>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</si>
  <si>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</si>
  <si>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 xml:space="preserve">The balances in Accounts 190, 281, 282 and 283, as adjusted by any amounts in contra accounts identified as regulatory assets 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</si>
  <si>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</si>
  <si>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</si>
  <si>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</si>
  <si>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</si>
  <si>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>I</t>
  </si>
  <si>
    <t>J</t>
  </si>
  <si>
    <t>Includes only FICA, unemployment, highway, property, gross receipts, and other assessments charged in the current year.</t>
  </si>
  <si>
    <t>K</t>
  </si>
  <si>
    <t>L</t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</si>
  <si>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</si>
  <si>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</si>
  <si>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</si>
  <si>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</si>
  <si>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O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</si>
  <si>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</si>
  <si>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</si>
  <si>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</si>
  <si>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</si>
  <si>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</si>
  <si>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R</t>
  </si>
  <si>
    <t>Includes income related only to transmission facilities, such as pole attachments, rentals and special use.</t>
  </si>
  <si>
    <t xml:space="preserve">  Plus Contract Demand of firm P-T-P over one year</t>
  </si>
  <si>
    <t>TOTAL REVENUE CREDITS  (sum lines 2-5)</t>
  </si>
  <si>
    <t xml:space="preserve">Network &amp; P-to-P Rate ($/kW/Mo) 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</si>
  <si>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</si>
  <si>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</si>
  <si>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</si>
  <si>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</si>
  <si>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</si>
  <si>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The currently effective income tax rate,  where FIT is the Federal income tax rate; SIT is the State income tax rate, and p =</t>
  </si>
  <si>
    <t xml:space="preserve">  a. Bundled Non-RQ Sales for Resale (311.x.h)</t>
  </si>
  <si>
    <t xml:space="preserve">  Revenues from Grandfathered Interzonal Transactions</t>
  </si>
  <si>
    <t xml:space="preserve">  Revenues from service provided by the ISO at a discount</t>
  </si>
  <si>
    <t xml:space="preserve">  Less 12 CP of firm P-T-P over one year (enter negative)</t>
  </si>
  <si>
    <t>Divisor (sum lines 8-14)</t>
  </si>
  <si>
    <t>(line 7 / line 15)</t>
  </si>
  <si>
    <t>(line 16 / 12)</t>
  </si>
  <si>
    <t>(line 16 / 52; line 16 / 52)</t>
  </si>
  <si>
    <t>Total Income Taxes</t>
  </si>
  <si>
    <t xml:space="preserve">  Total  (sum lines 17 - 19)</t>
  </si>
  <si>
    <t>Load</t>
  </si>
  <si>
    <t>Line 33 must equal zero since all short-term power sales must be unbundled and the transmission component reflected in Account</t>
  </si>
  <si>
    <t>(page 4, line 34)</t>
  </si>
  <si>
    <t>(page 4, line 37)</t>
  </si>
  <si>
    <t xml:space="preserve">  Plus 12 CP of firm bundled sales over one year not in line 8</t>
  </si>
  <si>
    <t xml:space="preserve">  Plus 12 CP of Network Load not in line 8</t>
  </si>
  <si>
    <t xml:space="preserve">  or liabilities related to FASB 106 or 109.  Balance of Account 255 is reduced by prior flow throughs and excluded if the utility 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</si>
  <si>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</si>
  <si>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</si>
  <si>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</si>
  <si>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</si>
  <si>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</si>
  <si>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</si>
  <si>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</si>
  <si>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</si>
  <si>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</si>
  <si>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</si>
  <si>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</si>
  <si>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>Amortized Investment Tax Credit (266.8f) (enter negative)</t>
  </si>
  <si>
    <t xml:space="preserve">      1 / (1 - T)  = (from line 21)</t>
  </si>
  <si>
    <t xml:space="preserve">       and FIT, SIT &amp; p are as given in footnote K.</t>
  </si>
  <si>
    <t>Income Tax Calculation = line 22 * line 28</t>
  </si>
  <si>
    <t>REV. REQUIREMENT  (sum lines 8, 12, 20, 27, 28)</t>
  </si>
  <si>
    <t xml:space="preserve">       where WCLTD=(page 4, line 27) and R= (page 4, line30)</t>
  </si>
  <si>
    <t xml:space="preserve">         Inputs Required:</t>
  </si>
  <si>
    <t xml:space="preserve">  multiplied by (1/1-T) (page 3, line 26).</t>
  </si>
  <si>
    <t>ITC adjustment (line 23 * line 24)</t>
  </si>
  <si>
    <t>(line 25 plus line 26)</t>
  </si>
  <si>
    <t>calculated</t>
  </si>
  <si>
    <t>WS</t>
  </si>
  <si>
    <t xml:space="preserve">  Less Contract Demands from service over one year provided by ISO at a discount (enter negative)</t>
  </si>
  <si>
    <t>WORKING CAPITAL  (Note H)</t>
  </si>
  <si>
    <t xml:space="preserve">  CWC  </t>
  </si>
  <si>
    <t>Total  (sum lines 27-29)</t>
  </si>
  <si>
    <t xml:space="preserve">  b. Transmission charges for all transmission transactions included in Divisor on Page 1</t>
  </si>
  <si>
    <t xml:space="preserve">  b. Bundled Sales for Resale  included in Divisor on page 1</t>
  </si>
  <si>
    <t>Enter dollar amounts</t>
  </si>
  <si>
    <t xml:space="preserve">  Total  (sum lines 12-15)</t>
  </si>
  <si>
    <t>Removes dollar amount of transmission plant included in the development of OATT ancillary services rates and generation</t>
  </si>
  <si>
    <t xml:space="preserve">Less Preferred Stock (line 28) </t>
  </si>
  <si>
    <t xml:space="preserve">  Less Contract Demand from Grandfathered Interzonal Transactions over one year (enter negative) (Note S)</t>
  </si>
  <si>
    <t>5a</t>
  </si>
  <si>
    <t xml:space="preserve">     Plus Transmission Related Reg. Comm.  Exp. (Note I)</t>
  </si>
  <si>
    <t>zero</t>
  </si>
  <si>
    <t xml:space="preserve">The FERC's annual charges for the year assessed the Transmission Owner for service under this tariff. </t>
  </si>
  <si>
    <t xml:space="preserve">  Taxes related to income are excluded.  Gross receipts taxes are not included in transmission revenue requirement in the Rate Formula Template, </t>
  </si>
  <si>
    <t>S</t>
  </si>
  <si>
    <t>Grandfathered agreements whose rates have been changed to eliminate or mitigate pancaking - the revenues are included in line 4 page 1</t>
  </si>
  <si>
    <t>pancaking - the revenues are not included in line 4, page 1 nor are the loads included in line 13, page 1.</t>
  </si>
  <si>
    <t xml:space="preserve">     Less EPRI &amp; Reg. Comm. Exp. &amp; Non-safety  Ad. (Note I)</t>
  </si>
  <si>
    <t>Line 5 - EPRI Annual Membership Dues listed in Form 1 at 353.f, all Regulatory Commission Expenses itemized at 351.h, and non-safety</t>
  </si>
  <si>
    <t xml:space="preserve">   ISO filings, or transmission siting itemized at 351.h. </t>
  </si>
  <si>
    <t xml:space="preserve">  chose to utilize amortization of tax credits against taxable income as discussed in Note K.  Account 281 is not allocated.</t>
  </si>
  <si>
    <t>Peak as would be reported on page 401, column d of Form 1 at the time of the ISO coincident monthly peaks.</t>
  </si>
  <si>
    <t>Labeled LF, LU, IF, IU on pages 310-311 of Form 1at the time of the ISO coincident monthly peaks.</t>
  </si>
  <si>
    <t>Labeled LF on page 328 of Form 1 at the time of the ISO coincident monthly peaks.</t>
  </si>
  <si>
    <t>(Note T)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</si>
  <si>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</si>
  <si>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</si>
  <si>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</si>
  <si>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assignment facilities and GSUs) which are not recovered under this Rate Formula Template.</t>
  </si>
  <si>
    <t xml:space="preserve">  revenues associated with FERC annual charges, gross receipts taxes, ancillary services, facilities not included in this template (e.g., direct</t>
  </si>
  <si>
    <t xml:space="preserve">   since they are recovered elsewhere.</t>
  </si>
  <si>
    <t>GROSS REVENUE REQUIREMENT    (page 3, line 29)</t>
  </si>
  <si>
    <t>Percentage of transmission expenses after adjustment (line 8 divided by line 6)</t>
  </si>
  <si>
    <t>Included transmission expenses (line 6 less line 7)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</si>
  <si>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</si>
  <si>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</si>
  <si>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</si>
  <si>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</si>
  <si>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 xml:space="preserve">   related advertising included in Account 930.1.  Line 5a - Regulatory Commission Expenses directly related to transmission service,  </t>
  </si>
  <si>
    <t xml:space="preserve">  facilities are those facilities at a generator substation on which there is no through-flow when the generator is shut down.</t>
  </si>
  <si>
    <t>Attachment O</t>
  </si>
  <si>
    <t>page 1 of 5</t>
  </si>
  <si>
    <t>page 2 of 5</t>
  </si>
  <si>
    <t>page 3 of 5</t>
  </si>
  <si>
    <t>page 4 of 5</t>
  </si>
  <si>
    <t>page 5 of 5</t>
  </si>
  <si>
    <t>Midwest ISO</t>
  </si>
  <si>
    <t>219.20-24.c</t>
  </si>
  <si>
    <t>219.25.c</t>
  </si>
  <si>
    <t>219.26.c</t>
  </si>
  <si>
    <t>263.i</t>
  </si>
  <si>
    <t>201.3.d</t>
  </si>
  <si>
    <t>201.3.e</t>
  </si>
  <si>
    <t>FERC Electric Tariff, Third Revised Volume No. 1</t>
  </si>
  <si>
    <t>(330.x.n)</t>
  </si>
  <si>
    <t>U</t>
  </si>
  <si>
    <t>267.8.h</t>
  </si>
  <si>
    <t>Long Term Interest (117, sum of 62.c through 67.c)</t>
  </si>
  <si>
    <t>Proprietary Capital (112.16.c)</t>
  </si>
  <si>
    <t>Less Account 216.1 (112.12.c)  (enter negative)</t>
  </si>
  <si>
    <t xml:space="preserve">  Long Term Debt (112, sum of  18.c through 21.c)</t>
  </si>
  <si>
    <t xml:space="preserve">  Preferred Stock  ( 112.3.c)</t>
  </si>
  <si>
    <t>111.57.c</t>
  </si>
  <si>
    <t>207.58.g</t>
  </si>
  <si>
    <t>207.75.g</t>
  </si>
  <si>
    <t xml:space="preserve">  Prepayments are the electric related prepayments booked to Account No. 165 and reported on Page 111 line 57 in the Form 1.</t>
  </si>
  <si>
    <r>
      <t xml:space="preserve">and the loads are included in line 13, page 1.  Grandfathered agreements whose rates have </t>
    </r>
    <r>
      <rPr>
        <u val="single"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</si>
  <si>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1a</t>
  </si>
  <si>
    <t xml:space="preserve">  Account No. 456.1</t>
  </si>
  <si>
    <t>ACCOUNT 456.1 (OTHER ELECTRIC REVENUES) (Note U)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</si>
  <si>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</si>
  <si>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Account 456.1 entry shall be the annual total of the quarterly values reported at Form 1, 330.x.n.</t>
  </si>
  <si>
    <t xml:space="preserve">  No. 456.1 and all other uses are to be included in the divisor.</t>
  </si>
  <si>
    <t>V</t>
  </si>
  <si>
    <t>Account Nos. 561.4, 561.8, and 575.7 consist of RTO expenses billed to load-serving entities and are not included in Transmission Owner</t>
  </si>
  <si>
    <t>revenue requirements.</t>
  </si>
  <si>
    <t xml:space="preserve">     Less LSE Expenses included in Transmission O&amp;M Accounts (Note V)</t>
  </si>
  <si>
    <t>205.46.g</t>
  </si>
  <si>
    <t>219.28.c</t>
  </si>
  <si>
    <t>205.5.g &amp; 207.99.g</t>
  </si>
  <si>
    <t>321.112.b</t>
  </si>
  <si>
    <t>321.96.b</t>
  </si>
  <si>
    <t>323.197.b</t>
  </si>
  <si>
    <t>336.10.b</t>
  </si>
  <si>
    <t>336.11.b</t>
  </si>
  <si>
    <t>354.20.b</t>
  </si>
  <si>
    <t>354.21.b</t>
  </si>
  <si>
    <t>354.23.b</t>
  </si>
  <si>
    <t>354.24,25,26.b</t>
  </si>
  <si>
    <t>227.8.c &amp; .16.c</t>
  </si>
  <si>
    <t>6a</t>
  </si>
  <si>
    <t>Historic Year Actual ATRR</t>
  </si>
  <si>
    <t>6b</t>
  </si>
  <si>
    <t>(line 6a - line 6b)</t>
  </si>
  <si>
    <t>6c</t>
  </si>
  <si>
    <t>6d</t>
  </si>
  <si>
    <t>W</t>
  </si>
  <si>
    <t>X</t>
  </si>
  <si>
    <t>Y</t>
  </si>
  <si>
    <t>Pg 1, Line 15</t>
  </si>
  <si>
    <t>Pg 1, Line 16</t>
  </si>
  <si>
    <t>6e</t>
  </si>
  <si>
    <t xml:space="preserve">Calculate using 13 month average balance, reconciling to FERC Form No. 1 by page, line and column as shown in Column 2. </t>
  </si>
  <si>
    <t>Vectren</t>
  </si>
  <si>
    <t>18a</t>
  </si>
  <si>
    <t>100% CWIP Recovery for Commission accepted</t>
  </si>
  <si>
    <t>216.b</t>
  </si>
  <si>
    <t>or Approved Order No. 679 Transmission</t>
  </si>
  <si>
    <t>23a</t>
  </si>
  <si>
    <t xml:space="preserve">  Unamortized Balance of Cancelled or Abandoned Plant (Note W)</t>
  </si>
  <si>
    <t>9a</t>
  </si>
  <si>
    <t xml:space="preserve">  Abandoned or Cancelled Plant Amortization (Note W)</t>
  </si>
  <si>
    <t>(Note Z)</t>
  </si>
  <si>
    <t>Superseding Original Sheet No. 1365Z.21</t>
  </si>
  <si>
    <t>Superseding Original Sheet No. 1365Z.24</t>
  </si>
  <si>
    <t>Superseding Original Sheet No. 1365Z.25</t>
  </si>
  <si>
    <t>Z</t>
  </si>
  <si>
    <t>Vectren would need to make a separate Section 205 filing and obtain Commission acceptance or approval for the specific amounts that Vectren would propose to</t>
  </si>
  <si>
    <t>include in the formula rate placeholders for cancelled or abandoned plant for the Project.  Page 2 line 23a includes any unamortized balances related to the recovery of abandoned</t>
  </si>
  <si>
    <t>or cancelled plant costs accepted or approved by FERC. Page 3 line 9a includes the unamortization expense of abandoned or cancelled plant costs accepted or approved by FERC.</t>
  </si>
  <si>
    <t>Input from Historic Year</t>
  </si>
  <si>
    <t>Historic Year ATRR True-Up</t>
  </si>
  <si>
    <t>Historic Year Divisor True-Up</t>
  </si>
  <si>
    <t>Interest on Historic Year True-Up</t>
  </si>
  <si>
    <t>Incentive Project (Note X)</t>
  </si>
  <si>
    <t>Calculation of Historic year Divisor True-Up:</t>
  </si>
  <si>
    <t xml:space="preserve">  step-up facilities, which are deemed included in OATT ancillary services.  For these purposes, generation step-up</t>
  </si>
  <si>
    <t>Calculate using average of beginning of year and end of year balance, reconciling to FERC Form 1 by page, line and column as shown in Column 2.</t>
  </si>
  <si>
    <t>First Revised Sheet No. 1365Z.21</t>
  </si>
  <si>
    <t>Projected ATRR from Historic Year</t>
  </si>
  <si>
    <t>(line 1 minus line 6 + ln 6c through 6e)</t>
  </si>
  <si>
    <t>(line 18 / 5; line 16 / 365)</t>
  </si>
  <si>
    <t>Effective:  January 1 2009</t>
  </si>
  <si>
    <t>First Revised Sheet No. 1365Z.22</t>
  </si>
  <si>
    <t xml:space="preserve">Superseding Original Sheet No. 1365Z.22 </t>
  </si>
  <si>
    <t>Issued on:  October 31, 2008</t>
  </si>
  <si>
    <t>GROSS PLANT IN SERVICE (Note X)</t>
  </si>
  <si>
    <t>ACCUMULATED DEPRECIATION (Note X)</t>
  </si>
  <si>
    <t>NET PLANT IN SERVICE (Note X)</t>
  </si>
  <si>
    <t>ADJUSTMENTS TO RATE BASE       (Note F, Note X)</t>
  </si>
  <si>
    <t>TOTAL ADJUSTMENTS  (sum lines 19- 23a)</t>
  </si>
  <si>
    <t>LAND HELD FOR FUTURE USE (Note Y)</t>
  </si>
  <si>
    <t xml:space="preserve">  Materials &amp; Supplies  (Note G, Note Y)</t>
  </si>
  <si>
    <t xml:space="preserve">  Prepayments (Account 165, Note Y)</t>
  </si>
  <si>
    <t>RATE BASE  (sum lines 18, 18a, 24, 25, &amp; 29)</t>
  </si>
  <si>
    <t>Effective:  January 1, 2009</t>
  </si>
  <si>
    <t>First Revised Sheet No. 1365Z.23</t>
  </si>
  <si>
    <t>Superseding Original Sheet No. 1365Z.23</t>
  </si>
  <si>
    <t>First Revised Sheet No. 1365Z.24</t>
  </si>
  <si>
    <t>First Revised Sheet No. 1365Z.25</t>
  </si>
  <si>
    <t xml:space="preserve">                                   </t>
  </si>
  <si>
    <t xml:space="preserve">                                  </t>
  </si>
  <si>
    <t xml:space="preserve">     Historic Year Actual Divisor</t>
  </si>
  <si>
    <t xml:space="preserve">     Projected Historic Year Divisor</t>
  </si>
  <si>
    <t xml:space="preserve">     Difference between Actual and Projected Historic Year Divisor</t>
  </si>
  <si>
    <t xml:space="preserve">     Historic Year Projected Annual Cost ($ per kw per yr.)</t>
  </si>
  <si>
    <t xml:space="preserve">     Historic Year Divisor True-up (Difference * Historic Year Projected Annual Cost)</t>
  </si>
  <si>
    <t>TOTAL O&amp;M   (sum lines 1, 3, 5a, 6, 7 less lines 1a, 2, 4, 5)</t>
  </si>
  <si>
    <t>For the 12 months ended 12/31/09</t>
  </si>
  <si>
    <t>Gibson-Brown-Reid 345 kV Project</t>
  </si>
  <si>
    <t>Issued by:  Stephen G. Kozey, Issuing Officer</t>
  </si>
  <si>
    <t>(line 19 / 16; line 16 / 8,760</t>
  </si>
  <si>
    <t>Projected Load</t>
  </si>
  <si>
    <t>Actual Load</t>
  </si>
  <si>
    <t>Volume Shortage</t>
  </si>
  <si>
    <t>Projected Zonal Rate</t>
  </si>
  <si>
    <t>Attachment - O</t>
  </si>
  <si>
    <t>Vectren Corporation</t>
  </si>
  <si>
    <t>Estimated Network Revenue Requirement True-Up</t>
  </si>
  <si>
    <t>For the Year Ended December 31, 2009</t>
  </si>
  <si>
    <t>Actual Network Revenue Requirement per Attachment - O</t>
  </si>
  <si>
    <t>Projected Network Revenue Requirement per Attachment - O</t>
  </si>
  <si>
    <t>Over Recovery of the Revenue Requirement</t>
  </si>
  <si>
    <t>Under Recovery due to Volume</t>
  </si>
  <si>
    <t>True up to be refunded</t>
  </si>
  <si>
    <t>Preliminary 19 month average monthly rate</t>
  </si>
  <si>
    <t>Per Month</t>
  </si>
  <si>
    <t>x 24 months</t>
  </si>
  <si>
    <t>True up to be refunded including interest</t>
  </si>
  <si>
    <t>Interest =24 month (simple interest from July '09 - June '11)</t>
  </si>
  <si>
    <t>Interest (12 months at internal short term debt cost)</t>
  </si>
  <si>
    <t>Project</t>
  </si>
  <si>
    <t>Actual</t>
  </si>
  <si>
    <t>True Up</t>
  </si>
  <si>
    <t>New 345/138 kV Substation at Francisco</t>
  </si>
  <si>
    <t>New transmission line Dubois to Newtonville</t>
  </si>
  <si>
    <t>Proportion</t>
  </si>
  <si>
    <t>% of total</t>
  </si>
  <si>
    <t xml:space="preserve">of Revenues </t>
  </si>
  <si>
    <t>Distributed</t>
  </si>
  <si>
    <t>Requirement</t>
  </si>
  <si>
    <t>Projected</t>
  </si>
  <si>
    <t>Revenue</t>
  </si>
  <si>
    <t>Net Under Recovery,  including interest</t>
  </si>
  <si>
    <t>Less  Actual Attachment GG Revenue Requirement</t>
  </si>
  <si>
    <t>Less Projected Attachment GG Revenue Requirement</t>
  </si>
  <si>
    <t xml:space="preserve">Attachment GG </t>
  </si>
  <si>
    <t>Vectren Energy Delivery - South</t>
  </si>
  <si>
    <t>Transmission Revenues By Schedule</t>
  </si>
  <si>
    <t>January 1, 2009 - December 31, 2009</t>
  </si>
  <si>
    <t>January - December, 2009</t>
  </si>
  <si>
    <t/>
  </si>
  <si>
    <t>ACCRUAL</t>
  </si>
  <si>
    <t>Accr Rev</t>
  </si>
  <si>
    <t>Accrual</t>
  </si>
  <si>
    <t>Point-To-Point Revenue</t>
  </si>
  <si>
    <t>Base Trans Revenue 7,8,9</t>
  </si>
  <si>
    <t>Schedule 1</t>
  </si>
  <si>
    <t>Schedule 2</t>
  </si>
  <si>
    <t>Total Point-To-Point Revenue</t>
  </si>
  <si>
    <t>Passthrough Revenue</t>
  </si>
  <si>
    <t>Schedule 7</t>
  </si>
  <si>
    <t>Total Passthrough Revenue</t>
  </si>
  <si>
    <t>Schedule 11 Adjustments</t>
  </si>
  <si>
    <t>Schedule 3</t>
  </si>
  <si>
    <t>Schedule 5</t>
  </si>
  <si>
    <t>Schedule 6</t>
  </si>
  <si>
    <t>Schedule 8</t>
  </si>
  <si>
    <t>Schedule 14</t>
  </si>
  <si>
    <t>Schedule 21</t>
  </si>
  <si>
    <t>Schedule 26</t>
  </si>
  <si>
    <t>Total Adjustments</t>
  </si>
  <si>
    <t>Schedule 24 Revenue (Bal Authority)</t>
  </si>
  <si>
    <t>TOTAL MISO MEMBER RETURNS</t>
  </si>
  <si>
    <t>Member Returns By Schedule</t>
  </si>
  <si>
    <t>Schedule 7,8,9</t>
  </si>
  <si>
    <t>Schedule 24</t>
  </si>
  <si>
    <t>Total Member Returns by Schedule</t>
  </si>
  <si>
    <t>MISO Costs - TSO</t>
  </si>
  <si>
    <t>Trust Fund Fees</t>
  </si>
  <si>
    <t>Alcoa</t>
  </si>
  <si>
    <t>Network Revenue - MUNICIPALS</t>
  </si>
  <si>
    <t>Sched 9  (adjustment)</t>
  </si>
  <si>
    <t>Sched 1 Revenue</t>
  </si>
  <si>
    <t>Sched 2 Revenue</t>
  </si>
  <si>
    <t>Sched 3 Revenue</t>
  </si>
  <si>
    <t>Sched 5 Revenue</t>
  </si>
  <si>
    <t>Sched 6 Revenue</t>
  </si>
  <si>
    <t>Attach O Rate True Up</t>
  </si>
  <si>
    <t>TOTAL MUNICIPALS/WHOLESALE</t>
  </si>
  <si>
    <t>Revenue in Excess of $6.1M</t>
  </si>
  <si>
    <t>TOTAL TSO REVENUE w/o RECB</t>
  </si>
  <si>
    <t>Schedule 26 -RECB</t>
  </si>
  <si>
    <t>RECB</t>
  </si>
  <si>
    <t>RECB Schd 26 Passthrough Rev</t>
  </si>
  <si>
    <t>Schedule 26 Adjustment</t>
  </si>
  <si>
    <t>RECB Sched 26 -Sched 11 Adj</t>
  </si>
  <si>
    <t>Attach GG rate true up</t>
  </si>
  <si>
    <t>TOTAL RECB</t>
  </si>
  <si>
    <t>TOTAL TSO REVENUES</t>
  </si>
  <si>
    <t xml:space="preserve">Interest allocated </t>
  </si>
  <si>
    <t>to projects</t>
  </si>
  <si>
    <t>RR</t>
  </si>
  <si>
    <t xml:space="preserve">Net of </t>
  </si>
  <si>
    <t>Interest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</si>
</sst>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0.0%"/>
    <numFmt numFmtId="172" formatCode="#,##0.0"/>
    <numFmt numFmtId="173" formatCode="&quot;$&quot;#,##0.000"/>
    <numFmt numFmtId="174" formatCode="&quot;$&quot;#,##0.00"/>
    <numFmt numFmtId="175" formatCode="_(* #,##0.0_);_(* \(#,##0.0\);_(* &quot;-&quot;??_);_(@_)"/>
    <numFmt numFmtId="176" formatCode="_(* #,##0_);_(* \(#,##0\);_(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[$-409]mmmm\-yy;@"/>
    <numFmt numFmtId="180" formatCode="&quot;$&quot;#,##0.00000"/>
    <numFmt numFmtId="181" formatCode="0.0000%"/>
    <numFmt numFmtId="182" formatCode="_(* #,##0.00000_);_(* \(#,##0.00000\);_(* &quot;-&quot;??_);_(@_)"/>
    <numFmt numFmtId="183" formatCode="0.0"/>
    <numFmt numFmtId="184" formatCode="0.000"/>
    <numFmt numFmtId="185" formatCode="0.000000000000"/>
    <numFmt numFmtId="186" formatCode="[$-409]mmmm\ d\,\ yyyy;@"/>
    <numFmt numFmtId="187" formatCode="#,##0.000_);\(#,##0.000\)"/>
    <numFmt numFmtId="188" formatCode="&quot;$&quot;#,##0.000_);\(&quot;$&quot;#,##0.000\)"/>
    <numFmt numFmtId="189" formatCode="&quot;$&quot;#,##0.00000000_);\(&quot;$&quot;#,##0.00000000\)"/>
    <numFmt numFmtId="190" formatCode="_(&quot;$&quot;* #,##0.00000000_);_(&quot;$&quot;* \(#,##0.00000000\);_(&quot;$&quot;* &quot;-&quot;????????_);_(@_)"/>
    <numFmt numFmtId="191" formatCode="_(&quot;$&quot;* #,##0.00_);_(&quot;$&quot;* \(#,##0.00\);_(&quot;$&quot;* &quot;-&quot;_);_(@_)"/>
    <numFmt numFmtId="192" formatCode="#,##0.0_);\(#,##0.0\)"/>
    <numFmt numFmtId="193" formatCode="_(* #,##0.00_);_(* \(#,##0.00\);_(* &quot;-&quot;_);_(@_)"/>
    <numFmt numFmtId="194" formatCode="_(* #,##0.0_);_(* \(#,##0.0\);_(* &quot;-&quot;?_);_(@_)"/>
    <numFmt numFmtId="195" formatCode="_(* #,##0_);_(* \(#,##0\);_(* &quot;-&quot;?_);_(@_)"/>
    <numFmt numFmtId="196" formatCode="_(&quot;$&quot;* #,##0.0_);_(&quot;$&quot;* \(#,##0.0\);_(&quot;$&quot;* &quot;-&quot;_);_(@_)"/>
    <numFmt numFmtId="197" formatCode="_(&quot;$&quot;* #,##0.00000000_);_(&quot;$&quot;* \(#,##0.00000000\);_(&quot;$&quot;* &quot;-&quot;??_);_(@_)"/>
    <numFmt numFmtId="198" formatCode="_(&quot;$&quot;* #,##0.000_);_(&quot;$&quot;* \(#,##0.000\);_(&quot;$&quot;* &quot;-&quot;_);_(@_)"/>
    <numFmt numFmtId="199" formatCode="m/d/yy;@"/>
    <numFmt numFmtId="200" formatCode="&quot;$&quot;#,##0.0000_);\(&quot;$&quot;#,##0.0000\)"/>
    <numFmt numFmtId="201" formatCode="0.0000_);\(0.0000\)"/>
    <numFmt numFmtId="202" formatCode="_(* #,##0.0_);_(* \(#,##0.0\);_(* &quot;-&quot;_);_(@_)"/>
    <numFmt numFmtId="203" formatCode="_(* #,##0.0000000_);_(* \(#,##0.0000000\);_(* &quot;-&quot;??_);_(@_)"/>
    <numFmt numFmtId="204" formatCode="_(* #,##0.00_);_(* \(#,##0.00\);_(* &quot;-&quot;?_);_(@_)"/>
    <numFmt numFmtId="205" formatCode="_(&quot;$&quot;* #,##0.000000000_);_(&quot;$&quot;* \(#,##0.000000000\);_(&quot;$&quot;* &quot;-&quot;??_);_(@_)"/>
    <numFmt numFmtId="206" formatCode="_(* #,##0.000_);_(* \(#,##0.000\);_(* &quot;-&quot;?_);_(@_)"/>
    <numFmt numFmtId="207" formatCode="&quot;$&quot;#,##0.0000000_);\(&quot;$&quot;#,##0.0000000\)"/>
    <numFmt numFmtId="208" formatCode="_(&quot;$&quot;* #,##0.0000_);_(&quot;$&quot;* \(#,##0.0000\);_(&quot;$&quot;* &quot;-&quot;_);_(@_)"/>
    <numFmt numFmtId="209" formatCode="_(&quot;$&quot;* #,##0.00000000_);_(&quot;$&quot;* \(#,##0.00000000\);_(&quot;$&quot;* &quot;-&quot;_);_(@_)"/>
    <numFmt numFmtId="210" formatCode="_(&quot;$&quot;* #,##0.00000_);_(&quot;$&quot;* \(#,##0.00000\);_(&quot;$&quot;* &quot;-&quot;??_);_(@_)"/>
    <numFmt numFmtId="211" formatCode="_(&quot;$&quot;* #,##0.0000000_);_(&quot;$&quot;* \(#,##0.0000000\);_(&quot;$&quot;* &quot;-&quot;??_);_(@_)"/>
    <numFmt numFmtId="212" formatCode="0.00_);\(0.00\)"/>
    <numFmt numFmtId="213" formatCode="_(&quot;$&quot;* #,##0.000_);_(&quot;$&quot;* \(#,##0.000\);_(&quot;$&quot;* &quot;-&quot;??_);_(@_)"/>
    <numFmt numFmtId="214" formatCode="_(&quot;$&quot;* #,##0.0000_);_(&quot;$&quot;* \(#,##0.0000\);_(&quot;$&quot;* &quot;-&quot;??_);_(@_)"/>
    <numFmt numFmtId="215" formatCode="_(&quot;$&quot;* #,##0.000000_);_(&quot;$&quot;* \(#,##0.000000\);_(&quot;$&quot;* &quot;-&quot;??_);_(@_)"/>
    <numFmt numFmtId="216" formatCode="_(* #,##0.000_);_(* \(#,##0.000\);_(* &quot;-&quot;???_);_(@_)"/>
    <numFmt numFmtId="217" formatCode="_(* #,##0.000_);_(* \(#,##0.000\);_(* &quot;-&quot;_);_(@_)"/>
    <numFmt numFmtId="218" formatCode="_(* #,##0.0000_);_(* \(#,##0.0000\);_(* &quot;-&quot;_);_(@_)"/>
    <numFmt numFmtId="219" formatCode="_(* #,##0.00000_);_(* \(#,##0.00000\);_(* &quot;-&quot;_);_(@_)"/>
    <numFmt numFmtId="220" formatCode="0.000000"/>
    <numFmt numFmtId="221" formatCode="0.0000000"/>
    <numFmt numFmtId="222" formatCode="_(&quot;$&quot;* #,##0.000_);_(&quot;$&quot;* \(#,##0.000\);_(&quot;$&quot;* &quot;-&quot;???_);_(@_)"/>
    <numFmt numFmtId="223" formatCode="[$-409]dddd\,\ mmmm\ dd\,\ yyyy"/>
    <numFmt numFmtId="224" formatCode="&quot;$&quot;#,##0.0"/>
  </numFmts>
  <fonts count="3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trike/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 MT"/>
      <family val="0"/>
    </font>
    <font>
      <b/>
      <sz val="12"/>
      <name val="Arial MT"/>
      <family val="0"/>
    </font>
    <font>
      <b/>
      <sz val="11"/>
      <color indexed="16"/>
      <name val="Times New Roman"/>
      <family val="1"/>
    </font>
    <font>
      <i/>
      <sz val="12"/>
      <name val="Arial MT"/>
      <family val="0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174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3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37" fontId="14" fillId="16" borderId="0">
      <alignment/>
      <protection/>
    </xf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4" fillId="16" borderId="0">
      <alignment/>
      <protection/>
    </xf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14" fillId="0" borderId="0">
      <alignment/>
      <protection/>
    </xf>
    <xf numFmtId="0" fontId="0" fillId="4" borderId="7" applyNumberFormat="0" applyFont="0" applyAlignment="0" applyProtection="0"/>
    <xf numFmtId="0" fontId="27" fillId="16" borderId="8" applyNumberFormat="0" applyAlignment="0" applyProtection="0"/>
    <xf numFmtId="40" fontId="34" fillId="16" borderId="0">
      <alignment horizontal="right"/>
      <protection/>
    </xf>
    <xf numFmtId="0" fontId="35" fillId="16" borderId="0">
      <alignment horizontal="center" vertical="center"/>
      <protection/>
    </xf>
    <xf numFmtId="0" fontId="32" fillId="16" borderId="9">
      <alignment/>
      <protection/>
    </xf>
    <xf numFmtId="0" fontId="35" fillId="16" borderId="0" applyBorder="0">
      <alignment horizontal="centerContinuous"/>
      <protection/>
    </xf>
    <xf numFmtId="0" fontId="36" fillId="16" borderId="0" applyBorder="0">
      <alignment horizontal="centerContinuous"/>
      <protection/>
    </xf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35">
    <xf numFmtId="174" fontId="0" fillId="0" borderId="0" xfId="0" applyAlignment="1">
      <alignment/>
    </xf>
    <xf numFmtId="174" fontId="4" fillId="0" borderId="0" xfId="0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174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11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11" xfId="0" applyNumberFormat="1" applyFont="1" applyBorder="1" applyAlignment="1" applyProtection="1">
      <alignment horizontal="centerContinuous"/>
      <protection locked="0"/>
    </xf>
    <xf numFmtId="166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7" borderId="0" xfId="0" applyNumberFormat="1" applyFont="1" applyFill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fill"/>
    </xf>
    <xf numFmtId="0" fontId="4" fillId="0" borderId="0" xfId="0" applyNumberFormat="1" applyFont="1" applyFill="1" applyAlignment="1" applyProtection="1">
      <alignment/>
      <protection locked="0"/>
    </xf>
    <xf numFmtId="3" fontId="4" fillId="7" borderId="0" xfId="0" applyNumberFormat="1" applyFont="1" applyFill="1" applyAlignment="1">
      <alignment/>
    </xf>
    <xf numFmtId="3" fontId="4" fillId="7" borderId="0" xfId="0" applyNumberFormat="1" applyFont="1" applyFill="1" applyBorder="1" applyAlignment="1">
      <alignment/>
    </xf>
    <xf numFmtId="3" fontId="4" fillId="7" borderId="11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74" fontId="4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173" fontId="4" fillId="0" borderId="0" xfId="0" applyNumberFormat="1" applyFont="1" applyAlignment="1">
      <alignment/>
    </xf>
    <xf numFmtId="173" fontId="4" fillId="7" borderId="0" xfId="0" applyNumberFormat="1" applyFont="1" applyFill="1" applyAlignment="1" applyProtection="1">
      <alignment/>
      <protection locked="0"/>
    </xf>
    <xf numFmtId="173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174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4" fillId="7" borderId="11" xfId="0" applyNumberFormat="1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3" fontId="4" fillId="7" borderId="0" xfId="0" applyNumberFormat="1" applyFont="1" applyFill="1" applyBorder="1" applyAlignment="1">
      <alignment/>
    </xf>
    <xf numFmtId="174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169" fontId="4" fillId="0" borderId="0" xfId="0" applyNumberFormat="1" applyFont="1" applyFill="1" applyAlignment="1">
      <alignment horizontal="right"/>
    </xf>
    <xf numFmtId="10" fontId="4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left"/>
    </xf>
    <xf numFmtId="164" fontId="4" fillId="0" borderId="0" xfId="0" applyNumberFormat="1" applyFont="1" applyAlignment="1" applyProtection="1">
      <alignment horizontal="left"/>
      <protection locked="0"/>
    </xf>
    <xf numFmtId="167" fontId="4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166" fontId="4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/>
    </xf>
    <xf numFmtId="170" fontId="4" fillId="7" borderId="0" xfId="0" applyNumberFormat="1" applyFont="1" applyFill="1" applyAlignment="1">
      <alignment/>
    </xf>
    <xf numFmtId="42" fontId="4" fillId="7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9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169" fontId="4" fillId="7" borderId="0" xfId="0" applyNumberFormat="1" applyFont="1" applyFill="1" applyAlignment="1">
      <alignment/>
    </xf>
    <xf numFmtId="169" fontId="4" fillId="0" borderId="11" xfId="0" applyNumberFormat="1" applyFont="1" applyBorder="1" applyAlignment="1">
      <alignment/>
    </xf>
    <xf numFmtId="0" fontId="4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/>
      <protection locked="0"/>
    </xf>
    <xf numFmtId="174" fontId="7" fillId="0" borderId="0" xfId="0" applyFont="1" applyAlignment="1">
      <alignment/>
    </xf>
    <xf numFmtId="174" fontId="4" fillId="0" borderId="0" xfId="0" applyFont="1" applyFill="1" applyAlignment="1" applyProtection="1">
      <alignment/>
      <protection/>
    </xf>
    <xf numFmtId="38" fontId="4" fillId="7" borderId="0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Alignment="1" applyProtection="1">
      <alignment/>
      <protection/>
    </xf>
    <xf numFmtId="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38" fontId="4" fillId="7" borderId="11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4" fillId="0" borderId="0" xfId="0" applyNumberFormat="1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/>
    </xf>
    <xf numFmtId="168" fontId="4" fillId="0" borderId="0" xfId="0" applyNumberFormat="1" applyFont="1" applyAlignment="1" applyProtection="1">
      <alignment/>
      <protection locked="0"/>
    </xf>
    <xf numFmtId="170" fontId="4" fillId="7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/>
    </xf>
    <xf numFmtId="170" fontId="4" fillId="7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 locked="0"/>
    </xf>
    <xf numFmtId="170" fontId="4" fillId="7" borderId="11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174" fontId="4" fillId="0" borderId="0" xfId="0" applyNumberFormat="1" applyFont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170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Fill="1" applyAlignment="1">
      <alignment/>
    </xf>
    <xf numFmtId="10" fontId="4" fillId="7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173" fontId="4" fillId="0" borderId="0" xfId="0" applyNumberFormat="1" applyFont="1" applyFill="1" applyAlignment="1" applyProtection="1">
      <alignment/>
      <protection locked="0"/>
    </xf>
    <xf numFmtId="3" fontId="9" fillId="0" borderId="0" xfId="0" applyNumberFormat="1" applyFont="1" applyAlignment="1">
      <alignment/>
    </xf>
    <xf numFmtId="174" fontId="4" fillId="0" borderId="0" xfId="0" applyFont="1" applyFill="1" applyAlignment="1">
      <alignment horizontal="center"/>
    </xf>
    <xf numFmtId="0" fontId="8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4" fillId="7" borderId="0" xfId="0" applyNumberFormat="1" applyFont="1" applyFill="1" applyAlignment="1" applyProtection="1">
      <alignment/>
      <protection locked="0"/>
    </xf>
    <xf numFmtId="0" fontId="4" fillId="7" borderId="0" xfId="0" applyNumberFormat="1" applyFont="1" applyFill="1" applyAlignment="1">
      <alignment/>
    </xf>
    <xf numFmtId="174" fontId="10" fillId="7" borderId="0" xfId="0" applyFont="1" applyFill="1" applyAlignment="1">
      <alignment/>
    </xf>
    <xf numFmtId="174" fontId="4" fillId="7" borderId="0" xfId="0" applyFont="1" applyFill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 horizontal="center"/>
    </xf>
    <xf numFmtId="176" fontId="4" fillId="0" borderId="0" xfId="42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174" fontId="10" fillId="0" borderId="0" xfId="0" applyFont="1" applyFill="1" applyAlignment="1">
      <alignment/>
    </xf>
    <xf numFmtId="174" fontId="4" fillId="0" borderId="0" xfId="0" applyFont="1" applyFill="1" applyAlignment="1" quotePrefix="1">
      <alignment/>
    </xf>
    <xf numFmtId="0" fontId="10" fillId="0" borderId="0" xfId="0" applyNumberFormat="1" applyFont="1" applyFill="1" applyAlignment="1" applyProtection="1">
      <alignment horizontal="center"/>
      <protection locked="0"/>
    </xf>
    <xf numFmtId="37" fontId="10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42" fontId="4" fillId="0" borderId="12" xfId="0" applyNumberFormat="1" applyFont="1" applyFill="1" applyBorder="1" applyAlignment="1" applyProtection="1">
      <alignment horizontal="right"/>
      <protection locked="0"/>
    </xf>
    <xf numFmtId="3" fontId="4" fillId="7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13" xfId="0" applyNumberFormat="1" applyFont="1" applyFill="1" applyBorder="1" applyAlignment="1">
      <alignment/>
    </xf>
    <xf numFmtId="169" fontId="4" fillId="0" borderId="0" xfId="0" applyNumberFormat="1" applyFont="1" applyFill="1" applyAlignment="1">
      <alignment/>
    </xf>
    <xf numFmtId="37" fontId="4" fillId="7" borderId="0" xfId="0" applyNumberFormat="1" applyFont="1" applyFill="1" applyAlignment="1">
      <alignment/>
    </xf>
    <xf numFmtId="174" fontId="0" fillId="0" borderId="0" xfId="0" applyFill="1" applyAlignment="1">
      <alignment/>
    </xf>
    <xf numFmtId="180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horizontal="right"/>
    </xf>
    <xf numFmtId="174" fontId="31" fillId="0" borderId="0" xfId="0" applyFont="1" applyAlignment="1">
      <alignment/>
    </xf>
    <xf numFmtId="176" fontId="0" fillId="0" borderId="0" xfId="42" applyNumberFormat="1" applyAlignment="1">
      <alignment/>
    </xf>
    <xf numFmtId="174" fontId="0" fillId="0" borderId="13" xfId="0" applyBorder="1" applyAlignment="1">
      <alignment/>
    </xf>
    <xf numFmtId="176" fontId="0" fillId="0" borderId="13" xfId="42" applyNumberFormat="1" applyBorder="1" applyAlignment="1">
      <alignment/>
    </xf>
    <xf numFmtId="43" fontId="0" fillId="0" borderId="13" xfId="42" applyBorder="1" applyAlignment="1">
      <alignment/>
    </xf>
    <xf numFmtId="10" fontId="0" fillId="0" borderId="0" xfId="67" applyNumberFormat="1" applyAlignment="1">
      <alignment/>
    </xf>
    <xf numFmtId="178" fontId="0" fillId="0" borderId="0" xfId="45" applyNumberFormat="1" applyAlignment="1">
      <alignment/>
    </xf>
    <xf numFmtId="171" fontId="0" fillId="0" borderId="0" xfId="0" applyNumberFormat="1" applyAlignment="1">
      <alignment/>
    </xf>
    <xf numFmtId="174" fontId="33" fillId="0" borderId="0" xfId="0" applyFont="1" applyFill="1" applyAlignment="1">
      <alignment/>
    </xf>
    <xf numFmtId="174" fontId="0" fillId="0" borderId="0" xfId="0" applyFont="1" applyFill="1" applyAlignment="1">
      <alignment/>
    </xf>
    <xf numFmtId="174" fontId="0" fillId="0" borderId="13" xfId="0" applyFont="1" applyFill="1" applyBorder="1" applyAlignment="1">
      <alignment/>
    </xf>
    <xf numFmtId="176" fontId="0" fillId="0" borderId="13" xfId="42" applyNumberFormat="1" applyBorder="1" applyAlignment="1">
      <alignment/>
    </xf>
    <xf numFmtId="178" fontId="0" fillId="0" borderId="13" xfId="45" applyNumberFormat="1" applyFont="1" applyBorder="1" applyAlignment="1">
      <alignment horizontal="center"/>
    </xf>
    <xf numFmtId="178" fontId="0" fillId="0" borderId="0" xfId="45" applyNumberFormat="1" applyFont="1" applyBorder="1" applyAlignment="1">
      <alignment horizontal="center"/>
    </xf>
    <xf numFmtId="178" fontId="0" fillId="0" borderId="0" xfId="45" applyNumberFormat="1" applyAlignment="1">
      <alignment/>
    </xf>
    <xf numFmtId="174" fontId="0" fillId="0" borderId="0" xfId="0" applyAlignment="1">
      <alignment horizontal="right"/>
    </xf>
    <xf numFmtId="174" fontId="31" fillId="0" borderId="13" xfId="0" applyFont="1" applyBorder="1" applyAlignment="1">
      <alignment horizontal="center"/>
    </xf>
    <xf numFmtId="176" fontId="0" fillId="0" borderId="0" xfId="42" applyNumberFormat="1" applyAlignment="1">
      <alignment/>
    </xf>
    <xf numFmtId="176" fontId="0" fillId="0" borderId="0" xfId="42" applyNumberFormat="1" applyBorder="1" applyAlignment="1">
      <alignment/>
    </xf>
    <xf numFmtId="174" fontId="0" fillId="0" borderId="0" xfId="0" applyNumberFormat="1" applyAlignment="1">
      <alignment/>
    </xf>
    <xf numFmtId="174" fontId="31" fillId="0" borderId="0" xfId="0" applyNumberFormat="1" applyFont="1" applyAlignment="1">
      <alignment/>
    </xf>
    <xf numFmtId="174" fontId="31" fillId="0" borderId="13" xfId="0" applyNumberFormat="1" applyFont="1" applyBorder="1" applyAlignment="1">
      <alignment horizontal="center"/>
    </xf>
    <xf numFmtId="10" fontId="0" fillId="0" borderId="0" xfId="67" applyNumberFormat="1" applyAlignment="1">
      <alignment horizontal="center"/>
    </xf>
    <xf numFmtId="176" fontId="0" fillId="0" borderId="13" xfId="42" applyNumberFormat="1" applyBorder="1" applyAlignment="1">
      <alignment horizontal="center"/>
    </xf>
    <xf numFmtId="176" fontId="0" fillId="0" borderId="0" xfId="42" applyNumberFormat="1" applyBorder="1" applyAlignment="1">
      <alignment horizontal="center"/>
    </xf>
    <xf numFmtId="174" fontId="31" fillId="0" borderId="0" xfId="0" applyFont="1" applyBorder="1" applyAlignment="1">
      <alignment horizontal="center"/>
    </xf>
    <xf numFmtId="174" fontId="31" fillId="0" borderId="0" xfId="0" applyNumberFormat="1" applyFont="1" applyBorder="1" applyAlignment="1">
      <alignment horizontal="center"/>
    </xf>
    <xf numFmtId="170" fontId="4" fillId="0" borderId="0" xfId="0" applyNumberFormat="1" applyFont="1" applyFill="1" applyAlignment="1">
      <alignment/>
    </xf>
    <xf numFmtId="0" fontId="1" fillId="0" borderId="0" xfId="59" applyFont="1" applyAlignment="1">
      <alignment horizontal="centerContinuous"/>
      <protection/>
    </xf>
    <xf numFmtId="0" fontId="14" fillId="0" borderId="0" xfId="59" applyAlignment="1">
      <alignment horizontal="centerContinuous"/>
      <protection/>
    </xf>
    <xf numFmtId="0" fontId="14" fillId="0" borderId="0" xfId="59">
      <alignment/>
      <protection/>
    </xf>
    <xf numFmtId="17" fontId="1" fillId="0" borderId="0" xfId="59" applyNumberFormat="1" applyFont="1" applyAlignment="1">
      <alignment horizontal="centerContinuous"/>
      <protection/>
    </xf>
    <xf numFmtId="0" fontId="14" fillId="0" borderId="0" xfId="59" applyNumberFormat="1" applyFont="1" applyFill="1" applyBorder="1" applyAlignment="1" applyProtection="1">
      <alignment/>
      <protection/>
    </xf>
    <xf numFmtId="179" fontId="1" fillId="0" borderId="13" xfId="59" applyNumberFormat="1" applyFont="1" applyFill="1" applyBorder="1" applyAlignment="1" applyProtection="1">
      <alignment horizontal="centerContinuous"/>
      <protection/>
    </xf>
    <xf numFmtId="0" fontId="14" fillId="0" borderId="13" xfId="59" applyNumberFormat="1" applyFont="1" applyFill="1" applyBorder="1" applyAlignment="1" applyProtection="1">
      <alignment horizontal="centerContinuous"/>
      <protection/>
    </xf>
    <xf numFmtId="0" fontId="14" fillId="0" borderId="0" xfId="59" applyNumberFormat="1" applyFont="1" applyFill="1" applyBorder="1" applyAlignment="1" applyProtection="1" quotePrefix="1">
      <alignment horizontal="centerContinuous"/>
      <protection/>
    </xf>
    <xf numFmtId="0" fontId="1" fillId="0" borderId="0" xfId="59" applyNumberFormat="1" applyFont="1" applyFill="1" applyBorder="1" applyAlignment="1" applyProtection="1">
      <alignment horizontal="center"/>
      <protection/>
    </xf>
    <xf numFmtId="0" fontId="1" fillId="0" borderId="0" xfId="59" applyNumberFormat="1" applyFont="1" applyFill="1" applyBorder="1" applyAlignment="1" applyProtection="1">
      <alignment/>
      <protection/>
    </xf>
    <xf numFmtId="0" fontId="14" fillId="0" borderId="14" xfId="59" applyFont="1" applyBorder="1" applyAlignment="1">
      <alignment horizontal="left" indent="1"/>
      <protection/>
    </xf>
    <xf numFmtId="43" fontId="14" fillId="0" borderId="0" xfId="59" applyNumberFormat="1">
      <alignment/>
      <protection/>
    </xf>
    <xf numFmtId="43" fontId="14" fillId="0" borderId="0" xfId="59" applyNumberFormat="1" applyFont="1" applyFill="1" applyBorder="1" applyAlignment="1" applyProtection="1">
      <alignment/>
      <protection/>
    </xf>
    <xf numFmtId="0" fontId="14" fillId="0" borderId="0" xfId="59" applyFont="1" applyBorder="1" applyAlignment="1">
      <alignment horizontal="left" indent="1"/>
      <protection/>
    </xf>
    <xf numFmtId="43" fontId="14" fillId="0" borderId="15" xfId="59" applyNumberFormat="1" applyBorder="1">
      <alignment/>
      <protection/>
    </xf>
    <xf numFmtId="43" fontId="14" fillId="0" borderId="0" xfId="59" applyNumberFormat="1" applyBorder="1">
      <alignment/>
      <protection/>
    </xf>
    <xf numFmtId="0" fontId="14" fillId="0" borderId="0" xfId="59" applyNumberFormat="1" applyFont="1" applyFill="1" applyBorder="1" applyAlignment="1" applyProtection="1">
      <alignment horizontal="left" indent="1"/>
      <protection/>
    </xf>
    <xf numFmtId="43" fontId="14" fillId="0" borderId="15" xfId="59" applyNumberFormat="1" applyFont="1" applyFill="1" applyBorder="1" applyAlignment="1" applyProtection="1">
      <alignment horizontal="left" indent="1"/>
      <protection/>
    </xf>
    <xf numFmtId="43" fontId="14" fillId="0" borderId="0" xfId="59" applyNumberFormat="1" applyFont="1" applyFill="1" applyBorder="1" applyAlignment="1" applyProtection="1">
      <alignment horizontal="left" indent="1"/>
      <protection/>
    </xf>
    <xf numFmtId="43" fontId="1" fillId="0" borderId="15" xfId="59" applyNumberFormat="1" applyFont="1" applyFill="1" applyBorder="1" applyAlignment="1" applyProtection="1">
      <alignment/>
      <protection/>
    </xf>
    <xf numFmtId="43" fontId="1" fillId="0" borderId="0" xfId="59" applyNumberFormat="1" applyFont="1" applyFill="1" applyBorder="1" applyAlignment="1" applyProtection="1">
      <alignment/>
      <protection/>
    </xf>
    <xf numFmtId="43" fontId="1" fillId="0" borderId="0" xfId="59" applyNumberFormat="1" applyFont="1">
      <alignment/>
      <protection/>
    </xf>
    <xf numFmtId="0" fontId="1" fillId="0" borderId="16" xfId="59" applyNumberFormat="1" applyFont="1" applyFill="1" applyBorder="1" applyAlignment="1" applyProtection="1">
      <alignment/>
      <protection/>
    </xf>
    <xf numFmtId="43" fontId="1" fillId="0" borderId="17" xfId="59" applyNumberFormat="1" applyFont="1" applyFill="1" applyBorder="1" applyAlignment="1" applyProtection="1">
      <alignment/>
      <protection/>
    </xf>
    <xf numFmtId="43" fontId="1" fillId="0" borderId="17" xfId="59" applyNumberFormat="1" applyFont="1" applyBorder="1">
      <alignment/>
      <protection/>
    </xf>
    <xf numFmtId="43" fontId="1" fillId="0" borderId="18" xfId="59" applyNumberFormat="1" applyFont="1" applyBorder="1">
      <alignment/>
      <protection/>
    </xf>
    <xf numFmtId="0" fontId="14" fillId="0" borderId="19" xfId="59" applyNumberFormat="1" applyFont="1" applyFill="1" applyBorder="1" applyAlignment="1" applyProtection="1">
      <alignment horizontal="left" indent="1"/>
      <protection/>
    </xf>
    <xf numFmtId="43" fontId="14" fillId="0" borderId="0" xfId="59" applyNumberFormat="1" applyFont="1" applyFill="1" applyBorder="1" applyAlignment="1" applyProtection="1">
      <alignment/>
      <protection/>
    </xf>
    <xf numFmtId="0" fontId="1" fillId="0" borderId="20" xfId="59" applyNumberFormat="1" applyFont="1" applyFill="1" applyBorder="1" applyAlignment="1" applyProtection="1">
      <alignment/>
      <protection/>
    </xf>
    <xf numFmtId="43" fontId="1" fillId="0" borderId="21" xfId="59" applyNumberFormat="1" applyFont="1" applyFill="1" applyBorder="1" applyAlignment="1" applyProtection="1">
      <alignment/>
      <protection/>
    </xf>
    <xf numFmtId="43" fontId="1" fillId="0" borderId="22" xfId="59" applyNumberFormat="1" applyFont="1" applyFill="1" applyBorder="1" applyAlignment="1" applyProtection="1">
      <alignment/>
      <protection/>
    </xf>
    <xf numFmtId="43" fontId="14" fillId="0" borderId="0" xfId="59" applyNumberFormat="1" applyFont="1">
      <alignment/>
      <protection/>
    </xf>
    <xf numFmtId="43" fontId="1" fillId="0" borderId="23" xfId="59" applyNumberFormat="1" applyFont="1" applyFill="1" applyBorder="1" applyAlignment="1" applyProtection="1">
      <alignment/>
      <protection/>
    </xf>
    <xf numFmtId="43" fontId="1" fillId="18" borderId="23" xfId="59" applyNumberFormat="1" applyFont="1" applyFill="1" applyBorder="1" applyAlignment="1" applyProtection="1">
      <alignment/>
      <protection/>
    </xf>
    <xf numFmtId="43" fontId="14" fillId="0" borderId="24" xfId="59" applyNumberFormat="1" applyFill="1" applyBorder="1">
      <alignment/>
      <protection/>
    </xf>
    <xf numFmtId="43" fontId="14" fillId="0" borderId="0" xfId="59" applyNumberFormat="1" applyFont="1" applyFill="1">
      <alignment/>
      <protection/>
    </xf>
    <xf numFmtId="43" fontId="1" fillId="0" borderId="0" xfId="59" applyNumberFormat="1" applyFont="1" applyFill="1">
      <alignment/>
      <protection/>
    </xf>
    <xf numFmtId="43" fontId="14" fillId="0" borderId="0" xfId="59" applyNumberFormat="1" applyFill="1">
      <alignment/>
      <protection/>
    </xf>
    <xf numFmtId="164" fontId="4" fillId="0" borderId="0" xfId="0" applyNumberFormat="1" applyFont="1" applyFill="1" applyAlignment="1">
      <alignment horizontal="right"/>
    </xf>
    <xf numFmtId="174" fontId="31" fillId="0" borderId="0" xfId="0" applyNumberFormat="1" applyFont="1" applyFill="1" applyBorder="1" applyAlignment="1">
      <alignment horizontal="center"/>
    </xf>
    <xf numFmtId="174" fontId="31" fillId="0" borderId="13" xfId="0" applyNumberFormat="1" applyFont="1" applyFill="1" applyBorder="1" applyAlignment="1">
      <alignment horizontal="center"/>
    </xf>
    <xf numFmtId="176" fontId="0" fillId="0" borderId="15" xfId="42" applyNumberFormat="1" applyBorder="1" applyAlignment="1">
      <alignment/>
    </xf>
    <xf numFmtId="44" fontId="0" fillId="0" borderId="0" xfId="45" applyAlignment="1">
      <alignment/>
    </xf>
    <xf numFmtId="3" fontId="37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left" wrapText="1"/>
      <protection locked="0"/>
    </xf>
    <xf numFmtId="174" fontId="0" fillId="0" borderId="0" xfId="0" applyFont="1" applyAlignment="1">
      <alignment horizontal="left" wrapText="1"/>
    </xf>
    <xf numFmtId="0" fontId="4" fillId="0" borderId="0" xfId="0" applyNumberFormat="1" applyFont="1" applyAlignment="1" applyProtection="1">
      <alignment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2009 MISO TSO Member Returns Revenue (2)" xfId="59"/>
    <cellStyle name="Note" xfId="60"/>
    <cellStyle name="Output" xfId="61"/>
    <cellStyle name="Output Amounts" xfId="62"/>
    <cellStyle name="Output Column Headings" xfId="63"/>
    <cellStyle name="Output Line Items" xfId="64"/>
    <cellStyle name="Output Report Heading" xfId="65"/>
    <cellStyle name="Output Report Title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yheidorn\Local%20Settings\Temporary%20Internet%20Files\OLK20D\Enterprise%20May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vansville\Management%20Accounting\2005%20Budget%20Book\Labe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port%20Data\Energy%20Report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vfil1a\pbanet$\2008%20Budget\Gen%20Dispatch\Budget%20Dispatch%202008%20V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vfil1a\pbanet$\dispatch\dispatch_advisor_v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vfil1a\pbanet$\dispatch\dispatch_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vfil1a\pbanet$\dispatch\pricing_model_v3_SQ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vansville\SPCCRESULTS\TPPM\FBC3%20calcs%2006082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baumann\Local%20Settings\Temporary%20Internet%20Files\OLK17\2009%20MISO%20TSO%20Member%20Returns%20Revenu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erprises (2)"/>
      <sheetName val="Enterprises Cap Ex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3"/>
      <sheetName val="FEB 03"/>
      <sheetName val="MARCH 03"/>
      <sheetName val="APRIL 03"/>
      <sheetName val="MAY 03"/>
      <sheetName val="JUNE 03"/>
      <sheetName val="JULY 03"/>
      <sheetName val="AUG 03"/>
      <sheetName val="SEPT 03"/>
      <sheetName val="OCT 03"/>
      <sheetName val="NOV 03"/>
      <sheetName val="DEC 03"/>
      <sheetName val="20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spatch"/>
      <sheetName val="Native_costs"/>
      <sheetName val="revisions"/>
      <sheetName val="Outage Sched 070628"/>
      <sheetName val="Assumptions &amp; Inputs"/>
      <sheetName val="Settlements 2006 purch"/>
      <sheetName val="FAC history"/>
      <sheetName val="2008 Coal"/>
      <sheetName val="VFI 2008 070612"/>
      <sheetName val="AD7A YTD 0506"/>
      <sheetName val="NYMEX 070629"/>
      <sheetName val="Sales Forecast"/>
      <sheetName val="A.B. Brown"/>
      <sheetName val="F.B Culley"/>
      <sheetName val="WGS4 SIG"/>
      <sheetName val="Gas Turbines"/>
      <sheetName val="load shapes"/>
      <sheetName val="Coal Utilization"/>
      <sheetName val="Unit Output Factors"/>
      <sheetName val="coal"/>
      <sheetName val="example chem calc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urly Pricing"/>
      <sheetName val="Base Case Optimization"/>
      <sheetName val="Change Case Optimization"/>
      <sheetName val="Steam IC Cost Chart"/>
      <sheetName val="CT IC Cost Chart"/>
      <sheetName val="Unit Cost Tables"/>
    </sheetNames>
    <sheetDataSet>
      <sheetData sheetId="0">
        <row r="4">
          <cell r="I4">
            <v>0</v>
          </cell>
        </row>
        <row r="22">
          <cell r="D22">
            <v>0</v>
          </cell>
          <cell r="E2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 Case Optimization"/>
      <sheetName val="Chart1"/>
      <sheetName val="Chart2"/>
      <sheetName val="Chart Data"/>
      <sheetName val="FGD"/>
      <sheetName val="O&amp;M"/>
      <sheetName val="ICchar_w_e"/>
      <sheetName val="SysLdchar_w_e"/>
      <sheetName val="SysLd_w_e"/>
      <sheetName val="SysLdchart_wo_e"/>
      <sheetName val="ICchar_wo_e"/>
      <sheetName val="SysLd_no_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Workflow"/>
      <sheetName val="DailyPricing"/>
      <sheetName val="Gas Price History"/>
      <sheetName val="EA Price History"/>
      <sheetName val="Steam IC Cost Chart"/>
      <sheetName val="CT IC Cost Chart"/>
      <sheetName val="Hourly Pricing"/>
      <sheetName val="Unit Cost Tables"/>
      <sheetName val="Base Case Optimization"/>
      <sheetName val="Change Case Optimization"/>
      <sheetName val="ETRM Query"/>
      <sheetName val="Load Data"/>
    </sheetNames>
    <sheetDataSet>
      <sheetData sheetId="7">
        <row r="15">
          <cell r="D15">
            <v>313</v>
          </cell>
          <cell r="E15">
            <v>156.5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oiler diagram"/>
      <sheetName val="Turbine Cycle"/>
      <sheetName val="Unit Performance"/>
      <sheetName val="Steam Turbine"/>
      <sheetName val="N2calcs"/>
      <sheetName val="Condensate"/>
      <sheetName val="Feedwater"/>
      <sheetName val="Condenser"/>
      <sheetName val="Boiler"/>
      <sheetName val="Pulverizers"/>
      <sheetName val="Input Template"/>
      <sheetName val="DCS Input Data"/>
      <sheetName val="Other Input Data"/>
      <sheetName val="Flow Calcs"/>
      <sheetName val="Derived &amp; Overwrite Data"/>
      <sheetName val="Macros"/>
    </sheetNames>
    <sheetDataSet>
      <sheetData sheetId="12">
        <row r="4">
          <cell r="G4" t="str">
            <v>=PHDGetData("192.168.32.16", C4, 'DCS Input Data'!$E$1, 'DCS Input Data'!$E$2, "", "Average", "OVERALL REDUCTION", 0, "Before", UNI_RET_TAG+UNI_RET_DESC+UNI_RET_UNIT+UNI_RET_TIME+UNI_RET_VALUE+UNI_RET_CONF, UNI_NOTHING)</v>
          </cell>
          <cell r="H4" t="str">
            <v>INWG</v>
          </cell>
          <cell r="I4" t="str">
            <v>WEST WALL FURNACE PRESS</v>
          </cell>
          <cell r="J4" t="str">
            <v>Average</v>
          </cell>
          <cell r="K4">
            <v>38906.708333333336</v>
          </cell>
          <cell r="L4">
            <v>-0.997255075706376</v>
          </cell>
          <cell r="M4">
            <v>100</v>
          </cell>
        </row>
        <row r="5">
          <cell r="G5" t="str">
            <v>=PHDGetData("192.168.32.16", C5, 'DCS Input Data'!$E$1, 'DCS Input Data'!$E$2, "", "Average", "OVERALL REDUCTION", 0, "Before", UNI_RET_TAG+UNI_RET_DESC+UNI_RET_UNIT+UNI_RET_TIME+UNI_RET_VALUE+UNI_RET_CONF, UNI_NOTHING)</v>
          </cell>
          <cell r="H5" t="str">
            <v>INWG</v>
          </cell>
          <cell r="I5" t="str">
            <v>NORTH WALL FURNACE PRESS</v>
          </cell>
          <cell r="J5" t="str">
            <v>Average</v>
          </cell>
          <cell r="K5">
            <v>38906.708333333336</v>
          </cell>
          <cell r="L5">
            <v>-1.02364278766844</v>
          </cell>
          <cell r="M5">
            <v>100</v>
          </cell>
        </row>
        <row r="6">
          <cell r="G6" t="str">
            <v>=PHDGetData("192.168.32.16", C6, 'DCS Input Data'!$E$1, 'DCS Input Data'!$E$2, "", "Average", "OVERALL REDUCTION", 0, "Before", UNI_RET_TAG+UNI_RET_DESC+UNI_RET_UNIT+UNI_RET_TIME+UNI_RET_VALUE+UNI_RET_CONF, UNI_NOTHING)</v>
          </cell>
          <cell r="H6" t="str">
            <v>INWG</v>
          </cell>
          <cell r="I6" t="str">
            <v>EAST WALL FURNACE PRESS</v>
          </cell>
          <cell r="J6" t="str">
            <v>Average</v>
          </cell>
          <cell r="K6">
            <v>38906.708333333336</v>
          </cell>
          <cell r="L6">
            <v>-0.9674517114129332</v>
          </cell>
          <cell r="M6">
            <v>100</v>
          </cell>
        </row>
        <row r="7">
          <cell r="G7" t="str">
            <v>=PHDGetData("192.168.32.16", C7, 'DCS Input Data'!$E$1, 'DCS Input Data'!$E$2, "", "Average", "OVERALL REDUCTION", 0, "Before", UNI_RET_TAG+UNI_RET_DESC+UNI_RET_UNIT+UNI_RET_TIME+UNI_RET_VALUE+UNI_RET_CONF, UNI_NOTHING)</v>
          </cell>
          <cell r="H7" t="str">
            <v>DEGF</v>
          </cell>
          <cell r="I7" t="str">
            <v>OUTSIDE AIR TEMPERATURE</v>
          </cell>
          <cell r="J7" t="str">
            <v>Average</v>
          </cell>
          <cell r="K7">
            <v>38906.708333333336</v>
          </cell>
          <cell r="L7">
            <v>83.40302276611328</v>
          </cell>
          <cell r="M7">
            <v>100</v>
          </cell>
        </row>
        <row r="8">
          <cell r="G8" t="str">
            <v>=PHDGetData("192.168.32.16", C8, 'DCS Input Data'!$E$1, 'DCS Input Data'!$E$2, "", "Average", "OVERALL REDUCTION", 0, "Before", UNI_RET_TAG+UNI_RET_DESC+UNI_RET_UNIT+UNI_RET_TIME+UNI_RET_VALUE+UNI_RET_CONF, UNI_NOTHING)</v>
          </cell>
          <cell r="H8" t="str">
            <v>INHG</v>
          </cell>
          <cell r="I8" t="str">
            <v>BAROMETRIC PRESSURE</v>
          </cell>
          <cell r="J8" t="str">
            <v>Average</v>
          </cell>
          <cell r="K8">
            <v>38906.708333333336</v>
          </cell>
          <cell r="L8">
            <v>29.748920440673828</v>
          </cell>
          <cell r="M8">
            <v>0</v>
          </cell>
        </row>
        <row r="9">
          <cell r="G9" t="str">
            <v>=PHDGetData("192.168.32.16", C9, 'DCS Input Data'!$E$1, 'DCS Input Data'!$E$2, "", "Average", "OVERALL REDUCTION", 0, "Before", UNI_RET_TAG+UNI_RET_DESC+UNI_RET_UNIT+UNI_RET_TIME+UNI_RET_VALUE+UNI_RET_CONF, UNI_NOTHING)</v>
          </cell>
          <cell r="H9" t="str">
            <v>INWG</v>
          </cell>
          <cell r="I9" t="str">
            <v>FDF3A DISCHARGE AIR PRES</v>
          </cell>
          <cell r="J9" t="str">
            <v>Average</v>
          </cell>
          <cell r="K9">
            <v>38906.708333333336</v>
          </cell>
          <cell r="L9">
            <v>14.806483777364095</v>
          </cell>
          <cell r="M9">
            <v>100</v>
          </cell>
        </row>
        <row r="10">
          <cell r="G10" t="str">
            <v>=PHDGetData("192.168.32.16", C10, 'DCS Input Data'!$E$1, 'DCS Input Data'!$E$2, "", "Average", "OVERALL REDUCTION", 0, "Before", UNI_RET_TAG+UNI_RET_DESC+UNI_RET_UNIT+UNI_RET_TIME+UNI_RET_VALUE+UNI_RET_CONF, UNI_NOTHING)</v>
          </cell>
          <cell r="H10" t="str">
            <v>INWG</v>
          </cell>
          <cell r="I10" t="str">
            <v>FDF3B DISCHARGE AIR PRES</v>
          </cell>
          <cell r="J10" t="str">
            <v>Average</v>
          </cell>
          <cell r="K10">
            <v>38906.708333333336</v>
          </cell>
          <cell r="L10">
            <v>16.16314064661662</v>
          </cell>
          <cell r="M10">
            <v>100</v>
          </cell>
        </row>
        <row r="11">
          <cell r="G11" t="str">
            <v>=PHDGetData("192.168.32.16", C11, 'DCS Input Data'!$E$1, 'DCS Input Data'!$E$2, "", "Average", "OVERALL REDUCTION", 0, "Before", UNI_RET_TAG+UNI_RET_DESC+UNI_RET_UNIT+UNI_RET_TIME+UNI_RET_VALUE+UNI_RET_CONF, UNI_NOTHING)</v>
          </cell>
          <cell r="H11" t="str">
            <v>DEGF</v>
          </cell>
          <cell r="I11" t="str">
            <v>AIRHTR 3A IN AIR TEMP</v>
          </cell>
          <cell r="J11" t="str">
            <v>Average</v>
          </cell>
          <cell r="K11">
            <v>38906.708333333336</v>
          </cell>
          <cell r="L11">
            <v>153.42111358642578</v>
          </cell>
          <cell r="M11">
            <v>100</v>
          </cell>
        </row>
        <row r="12">
          <cell r="G12" t="str">
            <v>=PHDGetData("192.168.32.16", C12, 'DCS Input Data'!$E$1, 'DCS Input Data'!$E$2, "", "Average", "OVERALL REDUCTION", 0, "Before", UNI_RET_TAG+UNI_RET_DESC+UNI_RET_UNIT+UNI_RET_TIME+UNI_RET_VALUE+UNI_RET_CONF, UNI_NOTHING)</v>
          </cell>
          <cell r="H12" t="str">
            <v>DEGF</v>
          </cell>
          <cell r="I12" t="str">
            <v>AIRHTR 3B IN AIR TEMP</v>
          </cell>
          <cell r="J12" t="str">
            <v>Average</v>
          </cell>
          <cell r="K12">
            <v>38906.708333333336</v>
          </cell>
          <cell r="L12">
            <v>135.09381052652995</v>
          </cell>
          <cell r="M12">
            <v>100</v>
          </cell>
        </row>
        <row r="13">
          <cell r="G13" t="str">
            <v>=PHDGetData("192.168.32.16", C13, 'DCS Input Data'!$E$1, 'DCS Input Data'!$E$2, "", "Average", "OVERALL REDUCTION", 0, "Before", UNI_RET_TAG+UNI_RET_DESC+UNI_RET_UNIT+UNI_RET_TIME+UNI_RET_VALUE+UNI_RET_CONF, UNI_NOTHING)</v>
          </cell>
          <cell r="H13" t="str">
            <v>INWG</v>
          </cell>
          <cell r="I13" t="str">
            <v>AIR PRHTR 3A INL AIR PRS</v>
          </cell>
          <cell r="J13" t="str">
            <v>Average</v>
          </cell>
          <cell r="K13">
            <v>38906.708333333336</v>
          </cell>
          <cell r="L13">
            <v>12.675439929962158</v>
          </cell>
          <cell r="M13">
            <v>100</v>
          </cell>
        </row>
        <row r="14">
          <cell r="G14" t="str">
            <v>=PHDGetData("192.168.32.16", C14, 'DCS Input Data'!$E$1, 'DCS Input Data'!$E$2, "", "Average", "OVERALL REDUCTION", 0, "Before", UNI_RET_TAG+UNI_RET_DESC+UNI_RET_UNIT+UNI_RET_TIME+UNI_RET_VALUE+UNI_RET_CONF, UNI_NOTHING)</v>
          </cell>
          <cell r="H14" t="str">
            <v>INWG</v>
          </cell>
          <cell r="I14" t="str">
            <v>AIR PRHTR 3B INL AIR PRS</v>
          </cell>
          <cell r="J14" t="str">
            <v>Average</v>
          </cell>
          <cell r="K14">
            <v>38906.708333333336</v>
          </cell>
          <cell r="L14">
            <v>11.591273260116576</v>
          </cell>
          <cell r="M14">
            <v>100</v>
          </cell>
        </row>
        <row r="15">
          <cell r="G15" t="str">
            <v>=PHDGetData("192.168.32.16", C15, 'DCS Input Data'!$E$1, 'DCS Input Data'!$E$2, "", "Average", "OVERALL REDUCTION", 0, "Before", UNI_RET_TAG+UNI_RET_DESC+UNI_RET_UNIT+UNI_RET_TIME+UNI_RET_VALUE+UNI_RET_CONF, UNI_NOTHING)</v>
          </cell>
          <cell r="H15" t="str">
            <v>DEGF</v>
          </cell>
          <cell r="I15" t="str">
            <v>WINDBOX AIR TEMPERATURE</v>
          </cell>
          <cell r="J15" t="str">
            <v>Average</v>
          </cell>
          <cell r="K15">
            <v>38906.708333333336</v>
          </cell>
          <cell r="L15">
            <v>553.4147542317709</v>
          </cell>
          <cell r="M15">
            <v>100</v>
          </cell>
        </row>
        <row r="16">
          <cell r="G16" t="str">
            <v>=PHDGetData("192.168.32.16", C16, 'DCS Input Data'!$E$1, 'DCS Input Data'!$E$2, "", "Average", "OVERALL REDUCTION", 0, "Before", UNI_RET_TAG+UNI_RET_DESC+UNI_RET_UNIT+UNI_RET_TIME+UNI_RET_VALUE+UNI_RET_CONF, UNI_NOTHING)</v>
          </cell>
          <cell r="H16" t="str">
            <v>DEGF</v>
          </cell>
          <cell r="I16" t="str">
            <v>WINDBOX AIR TEMPERATURE</v>
          </cell>
          <cell r="J16" t="str">
            <v>Average</v>
          </cell>
          <cell r="K16">
            <v>38906.708333333336</v>
          </cell>
          <cell r="L16">
            <v>553.4147542317709</v>
          </cell>
          <cell r="M16">
            <v>100</v>
          </cell>
        </row>
        <row r="17">
          <cell r="G17" t="str">
            <v>=PHDGetData("192.168.32.16", C17, 'DCS Input Data'!$E$1, 'DCS Input Data'!$E$2, "", "Average", "OVERALL REDUCTION", 0, "Before", UNI_RET_TAG+UNI_RET_DESC+UNI_RET_UNIT+UNI_RET_TIME+UNI_RET_VALUE+UNI_RET_CONF, UNI_NOTHING)</v>
          </cell>
          <cell r="H17" t="str">
            <v>INWG</v>
          </cell>
          <cell r="I17" t="str">
            <v>WINDBOX AIR PRESSURE</v>
          </cell>
          <cell r="J17" t="str">
            <v>Average</v>
          </cell>
          <cell r="K17">
            <v>38906.708333333336</v>
          </cell>
          <cell r="L17">
            <v>4.792659695943197</v>
          </cell>
          <cell r="M17">
            <v>100</v>
          </cell>
        </row>
        <row r="18">
          <cell r="G18" t="str">
            <v>=PHDGetData("192.168.32.16", C18, 'DCS Input Data'!$E$1, 'DCS Input Data'!$E$2, "", "Average", "OVERALL REDUCTION", 0, "Before", UNI_RET_TAG+UNI_RET_DESC+UNI_RET_UNIT+UNI_RET_TIME+UNI_RET_VALUE+UNI_RET_CONF, UNI_NOTHING)</v>
          </cell>
          <cell r="H18" t="str">
            <v>INWG</v>
          </cell>
          <cell r="I18" t="str">
            <v>WINDBOX AIR PRESSURE</v>
          </cell>
          <cell r="J18" t="str">
            <v>Average</v>
          </cell>
          <cell r="K18">
            <v>38906.708333333336</v>
          </cell>
          <cell r="L18">
            <v>4.792659695943197</v>
          </cell>
          <cell r="M18">
            <v>100</v>
          </cell>
        </row>
        <row r="19">
          <cell r="G19" t="str">
            <v>=PHDGetData("192.168.32.16", C19, 'DCS Input Data'!$E$1, 'DCS Input Data'!$E$2, "", "Average", "OVERALL REDUCTION", 0, "Before", UNI_RET_TAG+UNI_RET_DESC+UNI_RET_UNIT+UNI_RET_TIME+UNI_RET_VALUE+UNI_RET_CONF, UNI_NOTHING)</v>
          </cell>
          <cell r="H19" t="str">
            <v>INWG</v>
          </cell>
          <cell r="I19" t="str">
            <v>REHEATER OUT FLUGAS PRES</v>
          </cell>
          <cell r="J19" t="str">
            <v>Average</v>
          </cell>
          <cell r="K19">
            <v>38906.708333333336</v>
          </cell>
          <cell r="L19">
            <v>-2.629617516199748</v>
          </cell>
          <cell r="M19">
            <v>100</v>
          </cell>
        </row>
        <row r="20">
          <cell r="G20" t="str">
            <v>=PHDGetData("192.168.32.16", C20, 'DCS Input Data'!$E$1, 'DCS Input Data'!$E$2, "", "Average", "OVERALL REDUCTION", 0, "Before", UNI_RET_TAG+UNI_RET_DESC+UNI_RET_UNIT+UNI_RET_TIME+UNI_RET_VALUE+UNI_RET_CONF, UNI_NOTHING)</v>
          </cell>
          <cell r="H20" t="str">
            <v>INWG</v>
          </cell>
          <cell r="I20" t="str">
            <v>PSH OUTLET FLUGAS PRESS</v>
          </cell>
          <cell r="J20" t="str">
            <v>Average</v>
          </cell>
          <cell r="K20">
            <v>38906.708333333336</v>
          </cell>
          <cell r="L20">
            <v>-5.002552080154419</v>
          </cell>
          <cell r="M20">
            <v>100</v>
          </cell>
        </row>
        <row r="21">
          <cell r="G21" t="str">
            <v>=PHDGetData("192.168.32.16", C21, 'DCS Input Data'!$E$1, 'DCS Input Data'!$E$2, "", "Average", "OVERALL REDUCTION", 0, "Before", UNI_RET_TAG+UNI_RET_DESC+UNI_RET_UNIT+UNI_RET_TIME+UNI_RET_VALUE+UNI_RET_CONF, UNI_NOTHING)</v>
          </cell>
          <cell r="H21" t="str">
            <v>DEGF</v>
          </cell>
          <cell r="I21" t="str">
            <v>GAS TEMP TO HEATER 3A</v>
          </cell>
          <cell r="J21" t="str">
            <v>Average</v>
          </cell>
          <cell r="K21">
            <v>38906.708333333336</v>
          </cell>
          <cell r="L21">
            <v>493.227292260064</v>
          </cell>
          <cell r="M21">
            <v>100</v>
          </cell>
        </row>
        <row r="22">
          <cell r="G22" t="str">
            <v>=PHDGetData("192.168.32.16", C22, 'DCS Input Data'!$E$1, 'DCS Input Data'!$E$2, "", "Average", "OVERALL REDUCTION", 0, "Before", UNI_RET_TAG+UNI_RET_DESC+UNI_RET_UNIT+UNI_RET_TIME+UNI_RET_VALUE+UNI_RET_CONF, UNI_NOTHING)</v>
          </cell>
          <cell r="H22" t="str">
            <v>DEGF</v>
          </cell>
          <cell r="I22" t="str">
            <v>GAS TEMP TO HEATER 3A</v>
          </cell>
          <cell r="J22" t="str">
            <v>Average</v>
          </cell>
          <cell r="K22">
            <v>38906.708333333336</v>
          </cell>
          <cell r="L22">
            <v>634.8611518859864</v>
          </cell>
          <cell r="M22">
            <v>100</v>
          </cell>
        </row>
        <row r="23">
          <cell r="G23" t="str">
            <v>=PHDGetData("192.168.32.16", C23, 'DCS Input Data'!$E$1, 'DCS Input Data'!$E$2, "", "Average", "OVERALL REDUCTION", 0, "Before", UNI_RET_TAG+UNI_RET_DESC+UNI_RET_UNIT+UNI_RET_TIME+UNI_RET_VALUE+UNI_RET_CONF, UNI_NOTHING)</v>
          </cell>
          <cell r="H23" t="str">
            <v>DEGF</v>
          </cell>
          <cell r="I23" t="str">
            <v>GAS TEMP TO HEATER 3A</v>
          </cell>
          <cell r="J23" t="str">
            <v>Average</v>
          </cell>
          <cell r="K23">
            <v>38906.708333333336</v>
          </cell>
          <cell r="L23">
            <v>631.5664672851562</v>
          </cell>
          <cell r="M23">
            <v>0</v>
          </cell>
        </row>
        <row r="24">
          <cell r="G24" t="str">
            <v>=PHDGetData("192.168.32.16", C24, 'DCS Input Data'!$E$1, 'DCS Input Data'!$E$2, "", "Average", "OVERALL REDUCTION", 0, "Before", UNI_RET_TAG+UNI_RET_DESC+UNI_RET_UNIT+UNI_RET_TIME+UNI_RET_VALUE+UNI_RET_CONF, UNI_NOTHING)</v>
          </cell>
          <cell r="H24" t="str">
            <v>DEGF</v>
          </cell>
          <cell r="I24" t="str">
            <v>GAS TEMP TO HEATER 3B</v>
          </cell>
          <cell r="J24" t="str">
            <v>Average</v>
          </cell>
          <cell r="K24">
            <v>38906.708333333336</v>
          </cell>
          <cell r="L24">
            <v>630.2879638671875</v>
          </cell>
          <cell r="M24">
            <v>0</v>
          </cell>
        </row>
        <row r="25">
          <cell r="G25" t="str">
            <v>=PHDGetData("192.168.32.16", C25, 'DCS Input Data'!$E$1, 'DCS Input Data'!$E$2, "", "Average", "OVERALL REDUCTION", 0, "Before", UNI_RET_TAG+UNI_RET_DESC+UNI_RET_UNIT+UNI_RET_TIME+UNI_RET_VALUE+UNI_RET_CONF, UNI_NOTHING)</v>
          </cell>
          <cell r="H25" t="str">
            <v>DEGF</v>
          </cell>
          <cell r="I25" t="str">
            <v>GAS TEMP TO HEATER 3B</v>
          </cell>
          <cell r="J25" t="str">
            <v>Average</v>
          </cell>
          <cell r="K25">
            <v>38906.708333333336</v>
          </cell>
          <cell r="L25">
            <v>626.0867614746094</v>
          </cell>
          <cell r="M25">
            <v>0</v>
          </cell>
        </row>
        <row r="26">
          <cell r="G26" t="str">
            <v>=PHDGetData("192.168.32.16", C26, 'DCS Input Data'!$E$1, 'DCS Input Data'!$E$2, "", "Average", "OVERALL REDUCTION", 0, "Before", UNI_RET_TAG+UNI_RET_DESC+UNI_RET_UNIT+UNI_RET_TIME+UNI_RET_VALUE+UNI_RET_CONF, UNI_NOTHING)</v>
          </cell>
          <cell r="H26" t="str">
            <v>DEGF</v>
          </cell>
          <cell r="I26" t="str">
            <v>GAS TEMP TO HEATER 3B</v>
          </cell>
          <cell r="J26" t="str">
            <v>Average</v>
          </cell>
          <cell r="K26">
            <v>38906.708333333336</v>
          </cell>
          <cell r="L26">
            <v>630.9986079067654</v>
          </cell>
          <cell r="M26">
            <v>100</v>
          </cell>
        </row>
        <row r="27">
          <cell r="G27" t="str">
            <v>=PHDGetData("192.168.32.16", C27, 'DCS Input Data'!$E$1, 'DCS Input Data'!$E$2, "", "Average", "OVERALL REDUCTION", 0, "Before", UNI_RET_TAG+UNI_RET_DESC+UNI_RET_UNIT+UNI_RET_TIME+UNI_RET_VALUE+UNI_RET_CONF, UNI_NOTHING)</v>
          </cell>
          <cell r="H27" t="str">
            <v>DEGF</v>
          </cell>
          <cell r="I27" t="str">
            <v>GAS TEMP TO HEATER 3B</v>
          </cell>
          <cell r="J27" t="str">
            <v>Average</v>
          </cell>
          <cell r="K27">
            <v>38906.708333333336</v>
          </cell>
          <cell r="L27">
            <v>634.1489181518555</v>
          </cell>
          <cell r="M27">
            <v>100</v>
          </cell>
        </row>
        <row r="28">
          <cell r="G28" t="str">
            <v>=PHDGetData("192.168.32.16", C28, 'DCS Input Data'!$E$1, 'DCS Input Data'!$E$2, "", "Average", "OVERALL REDUCTION", 0, "Before", UNI_RET_TAG+UNI_RET_DESC+UNI_RET_UNIT+UNI_RET_TIME+UNI_RET_VALUE+UNI_RET_CONF, UNI_NOTHING)</v>
          </cell>
          <cell r="H28" t="str">
            <v>DEGF</v>
          </cell>
          <cell r="I28" t="str">
            <v>GAS TEMP TO HEATER 3B</v>
          </cell>
          <cell r="J28" t="str">
            <v>Average</v>
          </cell>
          <cell r="K28">
            <v>38906.708333333336</v>
          </cell>
          <cell r="L28">
            <v>630.6197776794434</v>
          </cell>
          <cell r="M28">
            <v>100</v>
          </cell>
        </row>
        <row r="29">
          <cell r="G29" t="str">
            <v>=PHDGetData("192.168.32.16", C29, 'DCS Input Data'!$E$1, 'DCS Input Data'!$E$2, "", "Average", "OVERALL REDUCTION", 0, "Before", UNI_RET_TAG+UNI_RET_DESC+UNI_RET_UNIT+UNI_RET_TIME+UNI_RET_VALUE+UNI_RET_CONF, UNI_NOTHING)</v>
          </cell>
          <cell r="H29" t="str">
            <v>INWG</v>
          </cell>
          <cell r="I29" t="str">
            <v>AIR PRHT 3B IN FLUGAS PR</v>
          </cell>
          <cell r="J29" t="str">
            <v>Average</v>
          </cell>
          <cell r="K29">
            <v>38906.708333333336</v>
          </cell>
          <cell r="L29">
            <v>17.935299587249755</v>
          </cell>
          <cell r="M29">
            <v>100</v>
          </cell>
        </row>
        <row r="30">
          <cell r="G30" t="str">
            <v>=PHDGetData("192.168.32.16", C30, 'DCS Input Data'!$E$1, 'DCS Input Data'!$E$2, "", "Average", "OVERALL REDUCTION", 0, "Before", UNI_RET_TAG+UNI_RET_DESC+UNI_RET_UNIT+UNI_RET_TIME+UNI_RET_VALUE+UNI_RET_CONF, UNI_NOTHING)</v>
          </cell>
          <cell r="H30" t="str">
            <v>INWG</v>
          </cell>
          <cell r="I30" t="str">
            <v>AIR PRHT 3B IN FLUGAS PR</v>
          </cell>
          <cell r="J30" t="str">
            <v>Average</v>
          </cell>
          <cell r="K30">
            <v>38906.708333333336</v>
          </cell>
          <cell r="L30">
            <v>18.16500752766927</v>
          </cell>
          <cell r="M30">
            <v>100</v>
          </cell>
        </row>
        <row r="31">
          <cell r="G31" t="str">
            <v>=PHDGetData("192.168.32.16", C31, 'DCS Input Data'!$E$1, 'DCS Input Data'!$E$2, "", "Average", "OVERALL REDUCTION", 0, "Before", UNI_RET_TAG+UNI_RET_DESC+UNI_RET_UNIT+UNI_RET_TIME+UNI_RET_VALUE+UNI_RET_CONF, UNI_NOTHING)</v>
          </cell>
          <cell r="H31" t="str">
            <v>DEGF</v>
          </cell>
          <cell r="I31" t="str">
            <v>AIRHTR 3A OT FLUGAS TEMP</v>
          </cell>
          <cell r="J31" t="str">
            <v>Average</v>
          </cell>
          <cell r="K31">
            <v>38906.708333333336</v>
          </cell>
          <cell r="L31">
            <v>306.4191080729167</v>
          </cell>
          <cell r="M31">
            <v>100</v>
          </cell>
        </row>
        <row r="32">
          <cell r="G32" t="str">
            <v>=PHDGetData("192.168.32.16", C32, 'DCS Input Data'!$E$1, 'DCS Input Data'!$E$2, "", "Average", "OVERALL REDUCTION", 0, "Before", UNI_RET_TAG+UNI_RET_DESC+UNI_RET_UNIT+UNI_RET_TIME+UNI_RET_VALUE+UNI_RET_CONF, UNI_NOTHING)</v>
          </cell>
          <cell r="H32" t="str">
            <v>DEGF</v>
          </cell>
          <cell r="I32" t="str">
            <v>AIRHTR 3B OT FLUGAS TEMP</v>
          </cell>
          <cell r="J32" t="str">
            <v>Average</v>
          </cell>
          <cell r="K32">
            <v>38906.708333333336</v>
          </cell>
          <cell r="L32">
            <v>324.7740427652995</v>
          </cell>
          <cell r="M32">
            <v>100</v>
          </cell>
        </row>
        <row r="33">
          <cell r="G33" t="str">
            <v>=PHDGetData("192.168.32.16", C33, 'DCS Input Data'!$E$1, 'DCS Input Data'!$E$2, "", "Average", "OVERALL REDUCTION", 0, "Before", UNI_RET_TAG+UNI_RET_DESC+UNI_RET_UNIT+UNI_RET_TIME+UNI_RET_VALUE+UNI_RET_CONF, UNI_NOTHING)</v>
          </cell>
          <cell r="H33" t="str">
            <v>INWG</v>
          </cell>
          <cell r="I33" t="str">
            <v>AIR PRHT 3A OT FLUGAS PR</v>
          </cell>
          <cell r="J33" t="str">
            <v>Average</v>
          </cell>
          <cell r="K33">
            <v>38906.708333333336</v>
          </cell>
          <cell r="L33">
            <v>26.869386831919353</v>
          </cell>
          <cell r="M33">
            <v>100</v>
          </cell>
        </row>
        <row r="34">
          <cell r="G34" t="str">
            <v>=PHDGetData("192.168.32.16", C34, 'DCS Input Data'!$E$1, 'DCS Input Data'!$E$2, "", "Average", "OVERALL REDUCTION", 0, "Before", UNI_RET_TAG+UNI_RET_DESC+UNI_RET_UNIT+UNI_RET_TIME+UNI_RET_VALUE+UNI_RET_CONF, UNI_NOTHING)</v>
          </cell>
          <cell r="H34" t="str">
            <v>INWG</v>
          </cell>
          <cell r="I34" t="str">
            <v>AIR HTR 3B OUT FLUE GAS</v>
          </cell>
          <cell r="J34" t="str">
            <v>Average</v>
          </cell>
          <cell r="K34">
            <v>38906.708333333336</v>
          </cell>
          <cell r="L34">
            <v>28.401844120025636</v>
          </cell>
          <cell r="M34">
            <v>100</v>
          </cell>
        </row>
        <row r="35">
          <cell r="G35" t="str">
            <v>=PHDGetData("192.168.32.16", C35, 'DCS Input Data'!$E$1, 'DCS Input Data'!$E$2, "", "Average", "OVERALL REDUCTION", 0, "Before", UNI_RET_TAG+UNI_RET_DESC+UNI_RET_UNIT+UNI_RET_TIME+UNI_RET_VALUE+UNI_RET_CONF, UNI_NOTHING)</v>
          </cell>
          <cell r="H35" t="str">
            <v>DEGF</v>
          </cell>
          <cell r="I35" t="str">
            <v>COND PUMP 3A SUCT TEMP</v>
          </cell>
          <cell r="J35" t="str">
            <v>Average</v>
          </cell>
          <cell r="K35">
            <v>38906.708333333336</v>
          </cell>
          <cell r="L35">
            <v>122.45210647583008</v>
          </cell>
          <cell r="M35">
            <v>100</v>
          </cell>
        </row>
        <row r="36">
          <cell r="G36" t="str">
            <v>=PHDGetData("192.168.32.16", C36, 'DCS Input Data'!$E$1, 'DCS Input Data'!$E$2, "", "Average", "OVERALL REDUCTION", 0, "Before", UNI_RET_TAG+UNI_RET_DESC+UNI_RET_UNIT+UNI_RET_TIME+UNI_RET_VALUE+UNI_RET_CONF, UNI_NOTHING)</v>
          </cell>
          <cell r="H36" t="str">
            <v>DEGF</v>
          </cell>
          <cell r="I36" t="str">
            <v>COND PUMP 3B SUCT TEMP</v>
          </cell>
          <cell r="J36" t="str">
            <v>Average</v>
          </cell>
          <cell r="K36">
            <v>38906.708333333336</v>
          </cell>
          <cell r="L36">
            <v>122.33963012695312</v>
          </cell>
          <cell r="M36">
            <v>100</v>
          </cell>
        </row>
        <row r="37">
          <cell r="G37" t="str">
            <v>=PHDGetData("192.168.32.16", C37, 'DCS Input Data'!$E$1, 'DCS Input Data'!$E$2, "", "Average", "OVERALL REDUCTION", 0, "Before", UNI_RET_TAG+UNI_RET_DESC+UNI_RET_UNIT+UNI_RET_TIME+UNI_RET_VALUE+UNI_RET_CONF, UNI_NOTHING)</v>
          </cell>
          <cell r="H37" t="str">
            <v>PSIG</v>
          </cell>
          <cell r="I37" t="str">
            <v>CONDENSATE HEADER PRESS</v>
          </cell>
          <cell r="J37" t="str">
            <v>Average</v>
          </cell>
          <cell r="K37">
            <v>38906.708333333336</v>
          </cell>
          <cell r="L37">
            <v>355.6293680826823</v>
          </cell>
          <cell r="M37">
            <v>100</v>
          </cell>
        </row>
        <row r="38">
          <cell r="G38" t="str">
            <v>=PHDGetData("192.168.32.16", C38, 'DCS Input Data'!$E$1, 'DCS Input Data'!$E$2, "", "Average", "OVERALL REDUCTION", 0, "Before", UNI_RET_TAG+UNI_RET_DESC+UNI_RET_UNIT+UNI_RET_TIME+UNI_RET_VALUE+UNI_RET_CONF, UNI_NOTHING)</v>
          </cell>
          <cell r="H38" t="str">
            <v>DEGF</v>
          </cell>
          <cell r="I38" t="str">
            <v>FWHTR 36 COND IN TEMP</v>
          </cell>
          <cell r="J38" t="str">
            <v>Average</v>
          </cell>
          <cell r="K38">
            <v>38906.708333333336</v>
          </cell>
          <cell r="L38">
            <v>124.36077880859375</v>
          </cell>
          <cell r="M38">
            <v>100</v>
          </cell>
        </row>
        <row r="39">
          <cell r="G39" t="str">
            <v>=PHDGetData("192.168.32.16", C39, 'DCS Input Data'!$E$1, 'DCS Input Data'!$E$2, "", "Average", "OVERALL REDUCTION", 0, "Before", UNI_RET_TAG+UNI_RET_DESC+UNI_RET_UNIT+UNI_RET_TIME+UNI_RET_VALUE+UNI_RET_CONF, UNI_NOTHING)</v>
          </cell>
          <cell r="H39" t="str">
            <v>DEGF</v>
          </cell>
          <cell r="I39" t="str">
            <v>FWHTR 35 COND IN TEMP</v>
          </cell>
          <cell r="J39" t="str">
            <v>Average</v>
          </cell>
          <cell r="K39">
            <v>38906.708333333336</v>
          </cell>
          <cell r="L39">
            <v>177.51473185221354</v>
          </cell>
          <cell r="M39">
            <v>100</v>
          </cell>
        </row>
        <row r="40">
          <cell r="G40" t="str">
            <v>=PHDGetData("192.168.32.16", C40, 'DCS Input Data'!$E$1, 'DCS Input Data'!$E$2, "", "Average", "OVERALL REDUCTION", 0, "Before", UNI_RET_TAG+UNI_RET_DESC+UNI_RET_UNIT+UNI_RET_TIME+UNI_RET_VALUE+UNI_RET_CONF, UNI_NOTHING)</v>
          </cell>
          <cell r="H40" t="str">
            <v>DEGF</v>
          </cell>
          <cell r="I40" t="str">
            <v>FWHTR 34 COND IN TEMP</v>
          </cell>
          <cell r="J40" t="str">
            <v>Average</v>
          </cell>
          <cell r="K40">
            <v>38906.708333333336</v>
          </cell>
          <cell r="L40">
            <v>242.40965627034504</v>
          </cell>
          <cell r="M40">
            <v>100</v>
          </cell>
        </row>
        <row r="41">
          <cell r="G41" t="str">
            <v>=PHDGetData("192.168.32.16", C41, 'DCS Input Data'!$E$1, 'DCS Input Data'!$E$2, "", "Average", "OVERALL REDUCTION", 0, "Before", UNI_RET_TAG+UNI_RET_DESC+UNI_RET_UNIT+UNI_RET_TIME+UNI_RET_VALUE+UNI_RET_CONF, UNI_NOTHING)</v>
          </cell>
          <cell r="H41" t="str">
            <v>DEGF</v>
          </cell>
          <cell r="I41" t="str">
            <v>DEAREATOR COND IN TEMP</v>
          </cell>
          <cell r="J41" t="str">
            <v>Average</v>
          </cell>
          <cell r="K41">
            <v>38906.708333333336</v>
          </cell>
          <cell r="L41">
            <v>299.61233673095705</v>
          </cell>
          <cell r="M41">
            <v>100</v>
          </cell>
        </row>
        <row r="42">
          <cell r="G42" t="str">
            <v>=PHDGetData("192.168.32.16", C42, 'DCS Input Data'!$E$1, 'DCS Input Data'!$E$2, "", "Average", "OVERALL REDUCTION", 0, "Before", UNI_RET_TAG+UNI_RET_DESC+UNI_RET_UNIT+UNI_RET_TIME+UNI_RET_VALUE+UNI_RET_CONF, UNI_NOTHING)</v>
          </cell>
          <cell r="H42" t="str">
            <v>DEGF</v>
          </cell>
          <cell r="I42" t="str">
            <v>DEA OUTLET WATER TEMP</v>
          </cell>
          <cell r="J42" t="str">
            <v>Average</v>
          </cell>
          <cell r="K42">
            <v>38906.708333333336</v>
          </cell>
          <cell r="L42">
            <v>376.0406463623047</v>
          </cell>
          <cell r="M42">
            <v>100</v>
          </cell>
        </row>
        <row r="43">
          <cell r="G43" t="str">
            <v>=PHDGetData("192.168.32.16", C43, 'DCS Input Data'!$E$1, 'DCS Input Data'!$E$2, "", "Average", "OVERALL REDUCTION", 0, "Before", UNI_RET_TAG+UNI_RET_DESC+UNI_RET_UNIT+UNI_RET_TIME+UNI_RET_VALUE+UNI_RET_CONF, UNI_NOTHING)</v>
          </cell>
          <cell r="H43" t="str">
            <v>KPPH</v>
          </cell>
          <cell r="I43" t="str">
            <v>WATER TO DEAREATOR FLOW</v>
          </cell>
          <cell r="J43" t="str">
            <v>Average</v>
          </cell>
          <cell r="K43">
            <v>38906.708333333336</v>
          </cell>
          <cell r="L43">
            <v>1738.200400797526</v>
          </cell>
          <cell r="M43">
            <v>100</v>
          </cell>
        </row>
        <row r="45">
          <cell r="G45" t="str">
            <v>=PHDGetData("192.168.32.16", C45, 'DCS Input Data'!$E$1, 'DCS Input Data'!$E$2, "", "Average", "OVERALL REDUCTION", 0, "Before", UNI_RET_TAG+UNI_RET_DESC+UNI_RET_UNIT+UNI_RET_TIME+UNI_RET_VALUE+UNI_RET_CONF, UNI_NOTHING)</v>
          </cell>
          <cell r="H45" t="str">
            <v>DEGF</v>
          </cell>
          <cell r="I45" t="str">
            <v>BFP3 DISCHARGE FW TEMP</v>
          </cell>
          <cell r="J45" t="str">
            <v>Average</v>
          </cell>
          <cell r="K45">
            <v>38906.708333333336</v>
          </cell>
          <cell r="L45">
            <v>383.1165532430013</v>
          </cell>
          <cell r="M45">
            <v>100</v>
          </cell>
        </row>
        <row r="46">
          <cell r="G46" t="str">
            <v>=PHDGetData("192.168.32.16", C46, 'DCS Input Data'!$E$1, 'DCS Input Data'!$E$2, "", "Average", "OVERALL REDUCTION", 0, "Before", UNI_RET_TAG+UNI_RET_DESC+UNI_RET_UNIT+UNI_RET_TIME+UNI_RET_VALUE+UNI_RET_CONF, UNI_NOTHING)</v>
          </cell>
          <cell r="H46" t="str">
            <v>DEGF</v>
          </cell>
          <cell r="I46" t="str">
            <v>FWHTR 32 FEEDWTR IN TEMP</v>
          </cell>
          <cell r="J46" t="str">
            <v>Average</v>
          </cell>
          <cell r="K46">
            <v>38906.708333333336</v>
          </cell>
          <cell r="L46">
            <v>383.6505381266276</v>
          </cell>
          <cell r="M46">
            <v>100</v>
          </cell>
        </row>
        <row r="47">
          <cell r="G47" t="str">
            <v>=PHDGetData("192.168.32.16", C47, 'DCS Input Data'!$E$1, 'DCS Input Data'!$E$2, "", "Average", "OVERALL REDUCTION", 0, "Before", UNI_RET_TAG+UNI_RET_DESC+UNI_RET_UNIT+UNI_RET_TIME+UNI_RET_VALUE+UNI_RET_CONF, UNI_NOTHING)</v>
          </cell>
          <cell r="H47" t="str">
            <v>DEGF</v>
          </cell>
          <cell r="I47" t="str">
            <v>FWHTR 31 FEEDWTR IN TEMP</v>
          </cell>
          <cell r="J47" t="str">
            <v>Average</v>
          </cell>
          <cell r="K47">
            <v>38906.708333333336</v>
          </cell>
          <cell r="L47">
            <v>408.4939371744792</v>
          </cell>
          <cell r="M47">
            <v>100</v>
          </cell>
        </row>
        <row r="48">
          <cell r="G48" t="str">
            <v>=PHDGetData("192.168.32.16", C48, 'DCS Input Data'!$E$1, 'DCS Input Data'!$E$2, "", "Average", "OVERALL REDUCTION", 0, "Before", UNI_RET_TAG+UNI_RET_DESC+UNI_RET_UNIT+UNI_RET_TIME+UNI_RET_VALUE+UNI_RET_CONF, UNI_NOTHING)</v>
          </cell>
          <cell r="H48" t="str">
            <v>DEGF</v>
          </cell>
          <cell r="I48" t="str">
            <v>FWHTR 31 OUTLET FW TEMP</v>
          </cell>
          <cell r="J48" t="str">
            <v>Average</v>
          </cell>
          <cell r="K48">
            <v>38906.708333333336</v>
          </cell>
          <cell r="L48">
            <v>467.2796315511068</v>
          </cell>
          <cell r="M48">
            <v>100</v>
          </cell>
        </row>
        <row r="49">
          <cell r="G49" t="str">
            <v>=PHDGetData("192.168.32.16", C49, 'DCS Input Data'!$E$1, 'DCS Input Data'!$E$2, "", "Average", "OVERALL REDUCTION", 0, "Before", UNI_RET_TAG+UNI_RET_DESC+UNI_RET_UNIT+UNI_RET_TIME+UNI_RET_VALUE+UNI_RET_CONF, UNI_NOTHING)</v>
          </cell>
          <cell r="H49" t="str">
            <v>DEGF</v>
          </cell>
          <cell r="I49" t="str">
            <v>ECON FEEDWATER IN TEMP</v>
          </cell>
          <cell r="J49" t="str">
            <v>Average</v>
          </cell>
          <cell r="K49">
            <v>38906.708333333336</v>
          </cell>
          <cell r="L49">
            <v>460.0524714152018</v>
          </cell>
          <cell r="M49">
            <v>100</v>
          </cell>
        </row>
        <row r="50">
          <cell r="G50" t="str">
            <v>=PHDGetData("192.168.32.16", C50, 'DCS Input Data'!$E$1, 'DCS Input Data'!$E$2, "", "Average", "OVERALL REDUCTION", 0, "Before", UNI_RET_TAG+UNI_RET_DESC+UNI_RET_UNIT+UNI_RET_TIME+UNI_RET_VALUE+UNI_RET_CONF, UNI_NOTHING)</v>
          </cell>
          <cell r="H50" t="str">
            <v>DEGF</v>
          </cell>
          <cell r="I50" t="str">
            <v>ECON FW EAST OUT TEMP</v>
          </cell>
          <cell r="J50" t="str">
            <v>Average</v>
          </cell>
          <cell r="K50">
            <v>38906.708333333336</v>
          </cell>
          <cell r="L50">
            <v>527.0989186604818</v>
          </cell>
          <cell r="M50">
            <v>100</v>
          </cell>
        </row>
        <row r="51">
          <cell r="G51" t="str">
            <v>=PHDGetData("192.168.32.16", C51, 'DCS Input Data'!$E$1, 'DCS Input Data'!$E$2, "", "Average", "OVERALL REDUCTION", 0, "Before", UNI_RET_TAG+UNI_RET_DESC+UNI_RET_UNIT+UNI_RET_TIME+UNI_RET_VALUE+UNI_RET_CONF, UNI_NOTHING)</v>
          </cell>
          <cell r="H51" t="str">
            <v>DEGF</v>
          </cell>
          <cell r="I51" t="str">
            <v>ECON FW WEST OUT TEMP</v>
          </cell>
          <cell r="J51" t="str">
            <v>Average</v>
          </cell>
          <cell r="K51">
            <v>38906.708333333336</v>
          </cell>
          <cell r="L51">
            <v>512.2496810913086</v>
          </cell>
          <cell r="M51">
            <v>100</v>
          </cell>
        </row>
        <row r="52">
          <cell r="G52" t="str">
            <v>=PHDGetData("192.168.32.16", C52, 'DCS Input Data'!$E$1, 'DCS Input Data'!$E$2, "", "Average", "OVERALL REDUCTION", 0, "Before", UNI_RET_TAG+UNI_RET_DESC+UNI_RET_UNIT+UNI_RET_TIME+UNI_RET_VALUE+UNI_RET_CONF, UNI_NOTHING)</v>
          </cell>
          <cell r="H52" t="str">
            <v>PSIG</v>
          </cell>
          <cell r="I52" t="str">
            <v>BFP DISCHARGE PRESSURE</v>
          </cell>
          <cell r="J52" t="str">
            <v>Average</v>
          </cell>
          <cell r="K52">
            <v>38906.708333333336</v>
          </cell>
          <cell r="L52">
            <v>2291.588651529948</v>
          </cell>
          <cell r="M52">
            <v>100</v>
          </cell>
        </row>
        <row r="53">
          <cell r="G53" t="str">
            <v>=PHDGetData("192.168.32.16", C53, 'DCS Input Data'!$E$1, 'DCS Input Data'!$E$2, "", "Average", "OVERALL REDUCTION", 0, "Before", UNI_RET_TAG+UNI_RET_DESC+UNI_RET_UNIT+UNI_RET_TIME+UNI_RET_VALUE+UNI_RET_CONF, UNI_NOTHING)</v>
          </cell>
          <cell r="H53" t="str">
            <v>PSIG</v>
          </cell>
          <cell r="I53" t="str">
            <v>ECON INLET FW PRESSURE</v>
          </cell>
          <cell r="J53" t="str">
            <v>Average</v>
          </cell>
          <cell r="K53">
            <v>38906.708333333336</v>
          </cell>
          <cell r="L53">
            <v>2212.675569661458</v>
          </cell>
          <cell r="M53">
            <v>100</v>
          </cell>
        </row>
        <row r="54">
          <cell r="G54" t="str">
            <v>=PHDGetData("192.168.32.16", C54, 'DCS Input Data'!$E$1, 'DCS Input Data'!$E$2, "", "Average", "OVERALL REDUCTION", 0, "Before", UNI_RET_TAG+UNI_RET_DESC+UNI_RET_UNIT+UNI_RET_TIME+UNI_RET_VALUE+UNI_RET_CONF, UNI_NOTHING)</v>
          </cell>
          <cell r="H54" t="str">
            <v>KPPH</v>
          </cell>
          <cell r="I54" t="str">
            <v>FEEDWATER FLOW XMTR B</v>
          </cell>
          <cell r="J54" t="str">
            <v>Average</v>
          </cell>
          <cell r="K54">
            <v>38906.708333333336</v>
          </cell>
          <cell r="L54">
            <v>1965.1762430826823</v>
          </cell>
          <cell r="M54">
            <v>100</v>
          </cell>
        </row>
        <row r="55">
          <cell r="G55" t="str">
            <v>=PHDGetData("192.168.32.16", C55, 'DCS Input Data'!$E$1, 'DCS Input Data'!$E$2, "", "Average", "OVERALL REDUCTION", 0, "Before", UNI_RET_TAG+UNI_RET_DESC+UNI_RET_UNIT+UNI_RET_TIME+UNI_RET_VALUE+UNI_RET_CONF, UNI_NOTHING)</v>
          </cell>
          <cell r="H55" t="str">
            <v>INHG</v>
          </cell>
          <cell r="I55" t="str">
            <v>CONDENSER BACKPRESSURE</v>
          </cell>
          <cell r="J55" t="str">
            <v>Average</v>
          </cell>
          <cell r="K55">
            <v>38906.708333333336</v>
          </cell>
          <cell r="L55">
            <v>3.3569846153259277</v>
          </cell>
          <cell r="M55">
            <v>100</v>
          </cell>
        </row>
        <row r="56">
          <cell r="G56" t="str">
            <v>=PHDGetData("192.168.32.16", C56, 'DCS Input Data'!$E$1, 'DCS Input Data'!$E$2, "", "Average", "OVERALL REDUCTION", 0, "Before", UNI_RET_TAG+UNI_RET_DESC+UNI_RET_UNIT+UNI_RET_TIME+UNI_RET_VALUE+UNI_RET_CONF, UNI_NOTHING)</v>
          </cell>
          <cell r="H56" t="str">
            <v>MW</v>
          </cell>
          <cell r="I56" t="str">
            <v>GEN GROSS MW</v>
          </cell>
          <cell r="J56" t="str">
            <v>Average</v>
          </cell>
          <cell r="K56">
            <v>38906.708333333336</v>
          </cell>
          <cell r="L56">
            <v>284.9974764506022</v>
          </cell>
          <cell r="M56">
            <v>100</v>
          </cell>
        </row>
        <row r="57">
          <cell r="G57" t="str">
            <v>=PHDGetData("192.168.32.16", C57, 'DCS Input Data'!$E$1, 'DCS Input Data'!$E$2, "", "Average", "OVERALL REDUCTION", 0, "Before", UNI_RET_TAG+UNI_RET_DESC+UNI_RET_UNIT+UNI_RET_TIME+UNI_RET_VALUE+UNI_RET_CONF, UNI_NOTHING)</v>
          </cell>
          <cell r="H57" t="str">
            <v>MVAR</v>
          </cell>
          <cell r="I57" t="str">
            <v>GENERATOR MEGAVARS</v>
          </cell>
          <cell r="J57" t="str">
            <v>Average</v>
          </cell>
          <cell r="K57">
            <v>38906.708333333336</v>
          </cell>
          <cell r="L57">
            <v>86.84393081665038</v>
          </cell>
          <cell r="M57">
            <v>100</v>
          </cell>
        </row>
        <row r="58">
          <cell r="G58" t="str">
            <v>=PHDGetData("192.168.32.16", C58, 'DCS Input Data'!$E$1, 'DCS Input Data'!$E$2, "", "Average", "OVERALL REDUCTION", 0, "Before", UNI_RET_TAG+UNI_RET_DESC+UNI_RET_UNIT+UNI_RET_TIME+UNI_RET_VALUE+UNI_RET_CONF, UNI_NOTHING)</v>
          </cell>
          <cell r="H58" t="str">
            <v>MW</v>
          </cell>
          <cell r="I58" t="str">
            <v>UNIT AUX. XFMR MEGAWATTS</v>
          </cell>
          <cell r="J58" t="str">
            <v>Average</v>
          </cell>
          <cell r="K58">
            <v>38906.708333333336</v>
          </cell>
          <cell r="L58">
            <v>9.612936973571777</v>
          </cell>
          <cell r="M58">
            <v>100</v>
          </cell>
        </row>
        <row r="59">
          <cell r="G59" t="str">
            <v>=PHDGetData("192.168.32.16", C59, 'DCS Input Data'!$E$1, 'DCS Input Data'!$E$2, "", "Average", "OVERALL REDUCTION", 0, "Before", UNI_RET_TAG+UNI_RET_DESC+UNI_RET_UNIT+UNI_RET_TIME+UNI_RET_VALUE+UNI_RET_CONF, UNI_NOTHING)</v>
          </cell>
          <cell r="H59" t="str">
            <v>MW</v>
          </cell>
          <cell r="I59" t="str">
            <v>R.S. XFMR MEGAWATTS</v>
          </cell>
          <cell r="J59" t="str">
            <v>Average</v>
          </cell>
          <cell r="K59">
            <v>38906.708333333336</v>
          </cell>
          <cell r="L59">
            <v>0.15234375</v>
          </cell>
          <cell r="M59">
            <v>100</v>
          </cell>
        </row>
        <row r="60">
          <cell r="G60" t="str">
            <v>=PHDGetData("192.168.32.16", C60, 'DCS Input Data'!$E$1, 'DCS Input Data'!$E$2, "", "Average", "OVERALL REDUCTION", 0, "Before", UNI_RET_TAG+UNI_RET_DESC+UNI_RET_UNIT+UNI_RET_TIME+UNI_RET_VALUE+UNI_RET_CONF, UNI_NOTHING)</v>
          </cell>
          <cell r="H60" t="str">
            <v>DEGF</v>
          </cell>
          <cell r="I60" t="str">
            <v>PULV 3A COAL-AIR TEMP</v>
          </cell>
          <cell r="J60" t="str">
            <v>Average</v>
          </cell>
          <cell r="K60">
            <v>38906.708333333336</v>
          </cell>
          <cell r="L60">
            <v>144.98988444010416</v>
          </cell>
          <cell r="M60">
            <v>100</v>
          </cell>
        </row>
        <row r="61">
          <cell r="G61" t="str">
            <v>=PHDGetData("192.168.32.16", C61, 'DCS Input Data'!$E$1, 'DCS Input Data'!$E$2, "", "Average", "OVERALL REDUCTION", 0, "Before", UNI_RET_TAG+UNI_RET_DESC+UNI_RET_UNIT+UNI_RET_TIME+UNI_RET_VALUE+UNI_RET_CONF, UNI_NOTHING)</v>
          </cell>
          <cell r="H61" t="str">
            <v>DEGF</v>
          </cell>
          <cell r="I61" t="str">
            <v>PULV 3B COAL-AIR TEMP</v>
          </cell>
          <cell r="J61" t="str">
            <v>Average</v>
          </cell>
          <cell r="K61">
            <v>38906.708333333336</v>
          </cell>
          <cell r="L61">
            <v>145.00868326822916</v>
          </cell>
          <cell r="M61">
            <v>100</v>
          </cell>
        </row>
        <row r="62">
          <cell r="G62" t="str">
            <v>=PHDGetData("192.168.32.16", C62, 'DCS Input Data'!$E$1, 'DCS Input Data'!$E$2, "", "Average", "OVERALL REDUCTION", 0, "Before", UNI_RET_TAG+UNI_RET_DESC+UNI_RET_UNIT+UNI_RET_TIME+UNI_RET_VALUE+UNI_RET_CONF, UNI_NOTHING)</v>
          </cell>
          <cell r="H62" t="str">
            <v>DEGF</v>
          </cell>
          <cell r="I62" t="str">
            <v>PULV 3C COAL-AIR TEMP</v>
          </cell>
          <cell r="J62" t="str">
            <v>Average</v>
          </cell>
          <cell r="K62">
            <v>38906.708333333336</v>
          </cell>
          <cell r="L62">
            <v>144.9895492553711</v>
          </cell>
          <cell r="M62">
            <v>100</v>
          </cell>
        </row>
        <row r="63">
          <cell r="G63" t="str">
            <v>=PHDGetData("192.168.32.16", C63, 'DCS Input Data'!$E$1, 'DCS Input Data'!$E$2, "", "Average", "OVERALL REDUCTION", 0, "Before", UNI_RET_TAG+UNI_RET_DESC+UNI_RET_UNIT+UNI_RET_TIME+UNI_RET_VALUE+UNI_RET_CONF, UNI_NOTHING)</v>
          </cell>
          <cell r="H63" t="str">
            <v>DEGF</v>
          </cell>
          <cell r="I63" t="str">
            <v>PULV 3D COAL-AIR TEMP</v>
          </cell>
          <cell r="J63" t="str">
            <v>Average</v>
          </cell>
          <cell r="K63">
            <v>38906.708333333336</v>
          </cell>
          <cell r="L63">
            <v>144.9588877360026</v>
          </cell>
          <cell r="M63">
            <v>100</v>
          </cell>
        </row>
        <row r="64">
          <cell r="G64" t="str">
            <v>=PHDGetData("192.168.32.16", C64, 'DCS Input Data'!$E$1, 'DCS Input Data'!$E$2, "", "Average", "OVERALL REDUCTION", 0, "Before", UNI_RET_TAG+UNI_RET_DESC+UNI_RET_UNIT+UNI_RET_TIME+UNI_RET_VALUE+UNI_RET_CONF, UNI_NOTHING)</v>
          </cell>
          <cell r="H64" t="str">
            <v>DEGF</v>
          </cell>
          <cell r="I64" t="str">
            <v>PULV 3E COAL-AIR TEMP</v>
          </cell>
          <cell r="J64" t="str">
            <v>Average</v>
          </cell>
          <cell r="K64">
            <v>38906.708333333336</v>
          </cell>
          <cell r="L64">
            <v>144.93505401611327</v>
          </cell>
          <cell r="M64">
            <v>100</v>
          </cell>
        </row>
        <row r="65">
          <cell r="G65" t="str">
            <v>=PHDGetData("192.168.32.16", C65, 'DCS Input Data'!$E$1, 'DCS Input Data'!$E$2, "", "Average", "OVERALL REDUCTION", 0, "Before", UNI_RET_TAG+UNI_RET_DESC+UNI_RET_UNIT+UNI_RET_TIME+UNI_RET_VALUE+UNI_RET_CONF, UNI_NOTHING)</v>
          </cell>
          <cell r="H65" t="str">
            <v>DEGF</v>
          </cell>
          <cell r="I65" t="str">
            <v>PULV 3F COAL-AIR TEMP</v>
          </cell>
          <cell r="J65" t="str">
            <v>Average</v>
          </cell>
          <cell r="K65">
            <v>38906.708333333336</v>
          </cell>
          <cell r="L65">
            <v>145.03139979044596</v>
          </cell>
          <cell r="M65">
            <v>100</v>
          </cell>
        </row>
        <row r="66">
          <cell r="G66" t="str">
            <v>=PHDGetData("192.168.32.16", C66, 'DCS Input Data'!$E$1, 'DCS Input Data'!$E$2, "", "Average", "OVERALL REDUCTION", 0, "Before", UNI_RET_TAG+UNI_RET_DESC+UNI_RET_UNIT+UNI_RET_TIME+UNI_RET_VALUE+UNI_RET_CONF, UNI_NOTHING)</v>
          </cell>
          <cell r="H66" t="str">
            <v>INWG</v>
          </cell>
          <cell r="I66" t="str">
            <v>PA 3A DIFFERENTIAL PRESS</v>
          </cell>
          <cell r="J66" t="str">
            <v>Average</v>
          </cell>
          <cell r="K66">
            <v>38906.708333333336</v>
          </cell>
          <cell r="L66">
            <v>3.3180253065956964</v>
          </cell>
          <cell r="M66">
            <v>100</v>
          </cell>
        </row>
        <row r="67">
          <cell r="G67" t="str">
            <v>=PHDGetData("192.168.32.16", C67, 'DCS Input Data'!$E$1, 'DCS Input Data'!$E$2, "", "Average", "OVERALL REDUCTION", 0, "Before", UNI_RET_TAG+UNI_RET_DESC+UNI_RET_UNIT+UNI_RET_TIME+UNI_RET_VALUE+UNI_RET_CONF, UNI_NOTHING)</v>
          </cell>
          <cell r="H67" t="str">
            <v>INWG</v>
          </cell>
          <cell r="I67" t="str">
            <v>PA 3B DIFFERENTIAL PRESS</v>
          </cell>
          <cell r="J67" t="str">
            <v>Average</v>
          </cell>
          <cell r="K67">
            <v>38906.708333333336</v>
          </cell>
          <cell r="L67">
            <v>3.8710552112923726</v>
          </cell>
          <cell r="M67">
            <v>100</v>
          </cell>
        </row>
        <row r="68">
          <cell r="G68" t="str">
            <v>=PHDGetData("192.168.32.16", C68, 'DCS Input Data'!$E$1, 'DCS Input Data'!$E$2, "", "Average", "OVERALL REDUCTION", 0, "Before", UNI_RET_TAG+UNI_RET_DESC+UNI_RET_UNIT+UNI_RET_TIME+UNI_RET_VALUE+UNI_RET_CONF, UNI_NOTHING)</v>
          </cell>
          <cell r="H68" t="str">
            <v>INWG</v>
          </cell>
          <cell r="I68" t="str">
            <v>PA 3C DIFFERENTIAL PRESS</v>
          </cell>
          <cell r="J68" t="str">
            <v>Average</v>
          </cell>
          <cell r="K68">
            <v>38906.708333333336</v>
          </cell>
          <cell r="L68">
            <v>3.4785076389047833</v>
          </cell>
          <cell r="M68">
            <v>100</v>
          </cell>
        </row>
        <row r="69">
          <cell r="G69" t="str">
            <v>=PHDGetData("192.168.32.16", C69, 'DCS Input Data'!$E$1, 'DCS Input Data'!$E$2, "", "Average", "OVERALL REDUCTION", 0, "Before", UNI_RET_TAG+UNI_RET_DESC+UNI_RET_UNIT+UNI_RET_TIME+UNI_RET_VALUE+UNI_RET_CONF, UNI_NOTHING)</v>
          </cell>
          <cell r="H69" t="str">
            <v>INWG</v>
          </cell>
          <cell r="I69" t="str">
            <v>PA 3D DIFFERENTIAL PRESS</v>
          </cell>
          <cell r="J69" t="str">
            <v>Average</v>
          </cell>
          <cell r="K69">
            <v>38906.708333333336</v>
          </cell>
          <cell r="L69">
            <v>3.3232305966483224</v>
          </cell>
          <cell r="M69">
            <v>100</v>
          </cell>
        </row>
        <row r="70">
          <cell r="G70" t="str">
            <v>=PHDGetData("192.168.32.16", C70, 'DCS Input Data'!$E$1, 'DCS Input Data'!$E$2, "", "Average", "OVERALL REDUCTION", 0, "Before", UNI_RET_TAG+UNI_RET_DESC+UNI_RET_UNIT+UNI_RET_TIME+UNI_RET_VALUE+UNI_RET_CONF, UNI_NOTHING)</v>
          </cell>
          <cell r="H70" t="str">
            <v>INWG</v>
          </cell>
          <cell r="I70" t="str">
            <v>PA 3E DIFFERENTIAL PRESS</v>
          </cell>
          <cell r="J70" t="str">
            <v>Average</v>
          </cell>
          <cell r="K70">
            <v>38906.708333333336</v>
          </cell>
          <cell r="L70">
            <v>3.43219743417369</v>
          </cell>
          <cell r="M70">
            <v>100</v>
          </cell>
        </row>
        <row r="71">
          <cell r="G71" t="str">
            <v>=PHDGetData("192.168.32.16", C71, 'DCS Input Data'!$E$1, 'DCS Input Data'!$E$2, "", "Average", "OVERALL REDUCTION", 0, "Before", UNI_RET_TAG+UNI_RET_DESC+UNI_RET_UNIT+UNI_RET_TIME+UNI_RET_VALUE+UNI_RET_CONF, UNI_NOTHING)</v>
          </cell>
          <cell r="H71" t="str">
            <v>INWG</v>
          </cell>
          <cell r="I71" t="str">
            <v>PA 3F DIFFERENTIAL PRESS</v>
          </cell>
          <cell r="J71" t="str">
            <v>Average</v>
          </cell>
          <cell r="K71">
            <v>38906.708333333336</v>
          </cell>
          <cell r="L71">
            <v>2.9299862276845507</v>
          </cell>
          <cell r="M71">
            <v>100</v>
          </cell>
        </row>
        <row r="72">
          <cell r="G72" t="str">
            <v>=PHDGetData("192.168.32.16", C72, 'DCS Input Data'!$E$1, 'DCS Input Data'!$E$2, "", "Average", "OVERALL REDUCTION", 0, "Before", UNI_RET_TAG+UNI_RET_DESC+UNI_RET_UNIT+UNI_RET_TIME+UNI_RET_VALUE+UNI_RET_CONF, UNI_NOTHING)</v>
          </cell>
          <cell r="H72" t="str">
            <v>INWG</v>
          </cell>
          <cell r="I72" t="str">
            <v>PULV3A DIFFERENTIAL PRES</v>
          </cell>
          <cell r="J72" t="str">
            <v>Average</v>
          </cell>
          <cell r="K72">
            <v>38906.708333333336</v>
          </cell>
          <cell r="L72">
            <v>16.41679533322652</v>
          </cell>
          <cell r="M72">
            <v>100</v>
          </cell>
        </row>
        <row r="73">
          <cell r="G73" t="str">
            <v>=PHDGetData("192.168.32.16", C73, 'DCS Input Data'!$E$1, 'DCS Input Data'!$E$2, "", "Average", "OVERALL REDUCTION", 0, "Before", UNI_RET_TAG+UNI_RET_DESC+UNI_RET_UNIT+UNI_RET_TIME+UNI_RET_VALUE+UNI_RET_CONF, UNI_NOTHING)</v>
          </cell>
          <cell r="H73" t="str">
            <v>INWG</v>
          </cell>
          <cell r="I73" t="str">
            <v>PULV3B DIFFERENTIAL PRES</v>
          </cell>
          <cell r="J73" t="str">
            <v>Average</v>
          </cell>
          <cell r="K73">
            <v>38906.708333333336</v>
          </cell>
          <cell r="L73">
            <v>14.571684659851922</v>
          </cell>
          <cell r="M73">
            <v>100</v>
          </cell>
        </row>
        <row r="74">
          <cell r="G74" t="str">
            <v>=PHDGetData("192.168.32.16", C74, 'DCS Input Data'!$E$1, 'DCS Input Data'!$E$2, "", "Average", "OVERALL REDUCTION", 0, "Before", UNI_RET_TAG+UNI_RET_DESC+UNI_RET_UNIT+UNI_RET_TIME+UNI_RET_VALUE+UNI_RET_CONF, UNI_NOTHING)</v>
          </cell>
          <cell r="H74" t="str">
            <v>INWG</v>
          </cell>
          <cell r="I74" t="str">
            <v>PULV3C DIFFERENTIAL PRES</v>
          </cell>
          <cell r="J74" t="str">
            <v>Average</v>
          </cell>
          <cell r="K74">
            <v>38906.708333333336</v>
          </cell>
          <cell r="L74">
            <v>16.59501237710317</v>
          </cell>
          <cell r="M74">
            <v>100</v>
          </cell>
        </row>
        <row r="75">
          <cell r="G75" t="str">
            <v>=PHDGetData("192.168.32.16", C75, 'DCS Input Data'!$E$1, 'DCS Input Data'!$E$2, "", "Average", "OVERALL REDUCTION", 0, "Before", UNI_RET_TAG+UNI_RET_DESC+UNI_RET_UNIT+UNI_RET_TIME+UNI_RET_VALUE+UNI_RET_CONF, UNI_NOTHING)</v>
          </cell>
          <cell r="H75" t="str">
            <v>INWG</v>
          </cell>
          <cell r="I75" t="str">
            <v>PULV3D DIFFERENTIAL PRES</v>
          </cell>
          <cell r="J75" t="str">
            <v>Average</v>
          </cell>
          <cell r="K75">
            <v>38906.708333333336</v>
          </cell>
          <cell r="L75">
            <v>18.168851028548346</v>
          </cell>
          <cell r="M75">
            <v>100</v>
          </cell>
        </row>
        <row r="76">
          <cell r="G76" t="str">
            <v>=PHDGetData("192.168.32.16", C76, 'DCS Input Data'!$E$1, 'DCS Input Data'!$E$2, "", "Average", "OVERALL REDUCTION", 0, "Before", UNI_RET_TAG+UNI_RET_DESC+UNI_RET_UNIT+UNI_RET_TIME+UNI_RET_VALUE+UNI_RET_CONF, UNI_NOTHING)</v>
          </cell>
          <cell r="H76" t="str">
            <v>INWG</v>
          </cell>
          <cell r="I76" t="str">
            <v>PULV3E DIFFERENTIAL PRES</v>
          </cell>
          <cell r="J76" t="str">
            <v>Average</v>
          </cell>
          <cell r="K76">
            <v>38906.708333333336</v>
          </cell>
          <cell r="L76">
            <v>16.136294860310024</v>
          </cell>
          <cell r="M76">
            <v>100</v>
          </cell>
        </row>
        <row r="77">
          <cell r="G77" t="str">
            <v>=PHDGetData("192.168.32.16", C77, 'DCS Input Data'!$E$1, 'DCS Input Data'!$E$2, "", "Average", "OVERALL REDUCTION", 0, "Before", UNI_RET_TAG+UNI_RET_DESC+UNI_RET_UNIT+UNI_RET_TIME+UNI_RET_VALUE+UNI_RET_CONF, UNI_NOTHING)</v>
          </cell>
          <cell r="H77" t="str">
            <v>INWG</v>
          </cell>
          <cell r="I77" t="str">
            <v>PULV3F DIFFERENTIAL PRES</v>
          </cell>
          <cell r="J77" t="str">
            <v>Average</v>
          </cell>
          <cell r="K77">
            <v>38906.708333333336</v>
          </cell>
          <cell r="L77">
            <v>15.985525180763668</v>
          </cell>
          <cell r="M77">
            <v>100</v>
          </cell>
        </row>
        <row r="78">
          <cell r="G78" t="str">
            <v>=PHDGetData("192.168.32.16", C78, 'DCS Input Data'!$E$1, 'DCS Input Data'!$E$2, "", "Average", "OVERALL REDUCTION", 0, "Before", UNI_RET_TAG+UNI_RET_DESC+UNI_RET_UNIT+UNI_RET_TIME+UNI_RET_VALUE+UNI_RET_CONF, UNI_NOTHING)</v>
          </cell>
          <cell r="H78" t="str">
            <v>INWG</v>
          </cell>
          <cell r="I78" t="str">
            <v>PULV 3A DISCHARGE PRESS</v>
          </cell>
          <cell r="J78" t="str">
            <v>Average</v>
          </cell>
          <cell r="K78">
            <v>38906.708333333336</v>
          </cell>
          <cell r="L78">
            <v>19.128575715488857</v>
          </cell>
          <cell r="M78">
            <v>100</v>
          </cell>
        </row>
        <row r="79">
          <cell r="G79" t="str">
            <v>=PHDGetData("192.168.32.16", C79, 'DCS Input Data'!$E$1, 'DCS Input Data'!$E$2, "", "Average", "OVERALL REDUCTION", 0, "Before", UNI_RET_TAG+UNI_RET_DESC+UNI_RET_UNIT+UNI_RET_TIME+UNI_RET_VALUE+UNI_RET_CONF, UNI_NOTHING)</v>
          </cell>
          <cell r="H79" t="str">
            <v>INWG</v>
          </cell>
          <cell r="I79" t="str">
            <v>PULV 3B DISCHARGE PRESS</v>
          </cell>
          <cell r="J79" t="str">
            <v>Average</v>
          </cell>
          <cell r="K79">
            <v>38906.708333333336</v>
          </cell>
          <cell r="L79">
            <v>15.970614976618025</v>
          </cell>
          <cell r="M79">
            <v>100</v>
          </cell>
        </row>
        <row r="80">
          <cell r="G80" t="str">
            <v>=PHDGetData("192.168.32.16", C80, 'DCS Input Data'!$E$1, 'DCS Input Data'!$E$2, "", "Average", "OVERALL REDUCTION", 0, "Before", UNI_RET_TAG+UNI_RET_DESC+UNI_RET_UNIT+UNI_RET_TIME+UNI_RET_VALUE+UNI_RET_CONF, UNI_NOTHING)</v>
          </cell>
          <cell r="H80" t="str">
            <v>INWG</v>
          </cell>
          <cell r="I80" t="str">
            <v>PULV 3C DISCHARGE PRESS</v>
          </cell>
          <cell r="J80" t="str">
            <v>Average</v>
          </cell>
          <cell r="K80">
            <v>38906.708333333336</v>
          </cell>
          <cell r="L80">
            <v>12.355793483257294</v>
          </cell>
          <cell r="M80">
            <v>100</v>
          </cell>
        </row>
        <row r="81">
          <cell r="G81" t="str">
            <v>=PHDGetData("192.168.32.16", C81, 'DCS Input Data'!$E$1, 'DCS Input Data'!$E$2, "", "Average", "OVERALL REDUCTION", 0, "Before", UNI_RET_TAG+UNI_RET_DESC+UNI_RET_UNIT+UNI_RET_TIME+UNI_RET_VALUE+UNI_RET_CONF, UNI_NOTHING)</v>
          </cell>
          <cell r="H81" t="str">
            <v>INWG</v>
          </cell>
          <cell r="I81" t="str">
            <v>PULV 3D DISCHARGE PRESS</v>
          </cell>
          <cell r="J81" t="str">
            <v>Average</v>
          </cell>
          <cell r="K81">
            <v>38906.708333333336</v>
          </cell>
          <cell r="L81">
            <v>12.397278325557709</v>
          </cell>
          <cell r="M81">
            <v>100</v>
          </cell>
        </row>
        <row r="82">
          <cell r="G82" t="str">
            <v>=PHDGetData("192.168.32.16", C82, 'DCS Input Data'!$E$1, 'DCS Input Data'!$E$2, "", "Average", "OVERALL REDUCTION", 0, "Before", UNI_RET_TAG+UNI_RET_DESC+UNI_RET_UNIT+UNI_RET_TIME+UNI_RET_VALUE+UNI_RET_CONF, UNI_NOTHING)</v>
          </cell>
          <cell r="H82" t="str">
            <v>INWG</v>
          </cell>
          <cell r="I82" t="str">
            <v>PULV 3E DISCHARGE PRESS</v>
          </cell>
          <cell r="J82" t="str">
            <v>Average</v>
          </cell>
          <cell r="K82">
            <v>38906.708333333336</v>
          </cell>
          <cell r="L82">
            <v>15.110181508594088</v>
          </cell>
          <cell r="M82">
            <v>100</v>
          </cell>
        </row>
        <row r="83">
          <cell r="G83" t="str">
            <v>=PHDGetData("192.168.32.16", C83, 'DCS Input Data'!$E$1, 'DCS Input Data'!$E$2, "", "Average", "OVERALL REDUCTION", 0, "Before", UNI_RET_TAG+UNI_RET_DESC+UNI_RET_UNIT+UNI_RET_TIME+UNI_RET_VALUE+UNI_RET_CONF, UNI_NOTHING)</v>
          </cell>
          <cell r="H83" t="str">
            <v>INWG</v>
          </cell>
          <cell r="I83" t="str">
            <v>PULV 3F DISCHARGE PRESS</v>
          </cell>
          <cell r="J83" t="str">
            <v>Average</v>
          </cell>
          <cell r="K83">
            <v>38906.708333333336</v>
          </cell>
          <cell r="L83">
            <v>16.062703793048858</v>
          </cell>
          <cell r="M83">
            <v>100</v>
          </cell>
        </row>
        <row r="84">
          <cell r="G84" t="str">
            <v>=PHDGetData("192.168.32.16", C84, 'DCS Input Data'!$E$1, 'DCS Input Data'!$E$2, "", "Average", "OVERALL REDUCTION", 0, "Before", UNI_RET_TAG+UNI_RET_DESC+UNI_RET_UNIT+UNI_RET_TIME+UNI_RET_VALUE+UNI_RET_CONF, UNI_NOTHING)</v>
          </cell>
          <cell r="H84" t="str">
            <v>DEGF</v>
          </cell>
          <cell r="I84" t="str">
            <v>PULV 3A INLET AIR TEMP</v>
          </cell>
          <cell r="J84" t="str">
            <v>Average</v>
          </cell>
          <cell r="K84">
            <v>38906.708333333336</v>
          </cell>
          <cell r="L84">
            <v>370.68718450758195</v>
          </cell>
          <cell r="M84">
            <v>100</v>
          </cell>
        </row>
        <row r="85">
          <cell r="G85" t="str">
            <v>=PHDGetData("192.168.32.16", C85, 'DCS Input Data'!$E$1, 'DCS Input Data'!$E$2, "", "Average", "OVERALL REDUCTION", 0, "Before", UNI_RET_TAG+UNI_RET_DESC+UNI_RET_UNIT+UNI_RET_TIME+UNI_RET_VALUE+UNI_RET_CONF, UNI_NOTHING)</v>
          </cell>
          <cell r="H85" t="str">
            <v>DEGF</v>
          </cell>
          <cell r="I85" t="str">
            <v>PULV 3B INLET AIR TEMP</v>
          </cell>
          <cell r="J85" t="str">
            <v>Average</v>
          </cell>
          <cell r="K85">
            <v>38906.708333333336</v>
          </cell>
          <cell r="L85">
            <v>384.75917995876733</v>
          </cell>
          <cell r="M85">
            <v>100</v>
          </cell>
        </row>
        <row r="86">
          <cell r="G86" t="str">
            <v>=PHDGetData("192.168.32.16", C86, 'DCS Input Data'!$E$1, 'DCS Input Data'!$E$2, "", "Average", "OVERALL REDUCTION", 0, "Before", UNI_RET_TAG+UNI_RET_DESC+UNI_RET_UNIT+UNI_RET_TIME+UNI_RET_VALUE+UNI_RET_CONF, UNI_NOTHING)</v>
          </cell>
          <cell r="H86" t="str">
            <v>DEGF</v>
          </cell>
          <cell r="I86" t="str">
            <v>PULV 3C INLET AIR TEMP</v>
          </cell>
          <cell r="J86" t="str">
            <v>Average</v>
          </cell>
          <cell r="K86">
            <v>38906.708333333336</v>
          </cell>
          <cell r="L86">
            <v>362.7864525095622</v>
          </cell>
          <cell r="M86">
            <v>100</v>
          </cell>
        </row>
        <row r="87">
          <cell r="G87" t="str">
            <v>=PHDGetData("192.168.32.16", C87, 'DCS Input Data'!$E$1, 'DCS Input Data'!$E$2, "", "Average", "OVERALL REDUCTION", 0, "Before", UNI_RET_TAG+UNI_RET_DESC+UNI_RET_UNIT+UNI_RET_TIME+UNI_RET_VALUE+UNI_RET_CONF, UNI_NOTHING)</v>
          </cell>
          <cell r="H87" t="str">
            <v>DEGF</v>
          </cell>
          <cell r="I87" t="str">
            <v>PULV 3D INLET AIR TEMP</v>
          </cell>
          <cell r="J87" t="str">
            <v>Average</v>
          </cell>
          <cell r="K87">
            <v>38906.708333333336</v>
          </cell>
          <cell r="L87">
            <v>347.6729781256782</v>
          </cell>
          <cell r="M87">
            <v>100</v>
          </cell>
        </row>
        <row r="88">
          <cell r="G88" t="str">
            <v>=PHDGetData("192.168.32.16", C88, 'DCS Input Data'!$E$1, 'DCS Input Data'!$E$2, "", "Average", "OVERALL REDUCTION", 0, "Before", UNI_RET_TAG+UNI_RET_DESC+UNI_RET_UNIT+UNI_RET_TIME+UNI_RET_VALUE+UNI_RET_CONF, UNI_NOTHING)</v>
          </cell>
          <cell r="H88" t="str">
            <v>DEGF</v>
          </cell>
          <cell r="I88" t="str">
            <v>PULV 3E INLET AIR TEMP</v>
          </cell>
          <cell r="J88" t="str">
            <v>Average</v>
          </cell>
          <cell r="K88">
            <v>38906.708333333336</v>
          </cell>
          <cell r="L88">
            <v>379.98283512539336</v>
          </cell>
          <cell r="M88">
            <v>100</v>
          </cell>
        </row>
        <row r="89">
          <cell r="G89" t="str">
            <v>=PHDGetData("192.168.32.16", C89, 'DCS Input Data'!$E$1, 'DCS Input Data'!$E$2, "", "Average", "OVERALL REDUCTION", 0, "Before", UNI_RET_TAG+UNI_RET_DESC+UNI_RET_UNIT+UNI_RET_TIME+UNI_RET_VALUE+UNI_RET_CONF, UNI_NOTHING)</v>
          </cell>
          <cell r="H89" t="str">
            <v>DEGF</v>
          </cell>
          <cell r="I89" t="str">
            <v>PULV 3F INLET AIR TEMP</v>
          </cell>
          <cell r="J89" t="str">
            <v>Average</v>
          </cell>
          <cell r="K89">
            <v>38906.708333333336</v>
          </cell>
          <cell r="L89">
            <v>344.5355979410807</v>
          </cell>
          <cell r="M89">
            <v>100</v>
          </cell>
        </row>
        <row r="91">
          <cell r="G91" t="str">
            <v>=PHDGetData("192.168.32.16", C91, 'DCS Input Data'!$E$1, 'DCS Input Data'!$E$2, "", "Average", "OVERALL REDUCTION", 0, "Before", UNI_RET_TAG+UNI_RET_DESC+UNI_RET_UNIT+UNI_RET_TIME+UNI_RET_VALUE+UNI_RET_CONF, UNI_NOTHING)</v>
          </cell>
          <cell r="I91" t="str">
            <v>EAST O2 PROBES AVERAGE</v>
          </cell>
          <cell r="J91" t="str">
            <v>Average</v>
          </cell>
          <cell r="K91">
            <v>38906.708333333336</v>
          </cell>
          <cell r="L91">
            <v>3.8464500029881794</v>
          </cell>
          <cell r="M91">
            <v>100</v>
          </cell>
        </row>
        <row r="92">
          <cell r="G92" t="str">
            <v>=PHDGetData("192.168.32.16", C92, 'DCS Input Data'!$E$1, 'DCS Input Data'!$E$2, "", "Average", "OVERALL REDUCTION", 0, "Before", UNI_RET_TAG+UNI_RET_DESC+UNI_RET_UNIT+UNI_RET_TIME+UNI_RET_VALUE+UNI_RET_CONF, UNI_NOTHING)</v>
          </cell>
          <cell r="I92" t="str">
            <v>WEST O2 PROBES AVERAGE</v>
          </cell>
          <cell r="J92" t="str">
            <v>Average</v>
          </cell>
          <cell r="K92">
            <v>38906.708333333336</v>
          </cell>
          <cell r="L92">
            <v>3.0162073612213134</v>
          </cell>
          <cell r="M92">
            <v>100</v>
          </cell>
        </row>
        <row r="93">
          <cell r="G93" t="str">
            <v>=PHDGetData("192.168.32.16", C93, 'DCS Input Data'!$E$1, 'DCS Input Data'!$E$2, "", "Average", "OVERALL REDUCTION", 0, "Before", UNI_RET_TAG+UNI_RET_DESC+UNI_RET_UNIT+UNI_RET_TIME+UNI_RET_VALUE+UNI_RET_CONF, UNI_NOTHING)</v>
          </cell>
          <cell r="H93" t="str">
            <v>%</v>
          </cell>
          <cell r="I93" t="str">
            <v>T/G CTL VALVE POSITION</v>
          </cell>
          <cell r="J93" t="str">
            <v>Average</v>
          </cell>
          <cell r="K93">
            <v>38906.708333333336</v>
          </cell>
          <cell r="L93">
            <v>27.008220672607422</v>
          </cell>
          <cell r="M93">
            <v>100</v>
          </cell>
        </row>
        <row r="94">
          <cell r="G94" t="str">
            <v>=PHDGetData("192.168.32.16", C94, 'DCS Input Data'!$E$1, 'DCS Input Data'!$E$2, "", "Average", "OVERALL REDUCTION", 0, "Before", UNI_RET_TAG+UNI_RET_DESC+UNI_RET_UNIT+UNI_RET_TIME+UNI_RET_VALUE+UNI_RET_CONF, UNI_NOTHING)</v>
          </cell>
          <cell r="H94" t="str">
            <v>DEGF</v>
          </cell>
          <cell r="I94" t="str">
            <v>T/G CROSSOVER STEAM TEMP</v>
          </cell>
          <cell r="J94" t="str">
            <v>Average</v>
          </cell>
          <cell r="K94">
            <v>38906.708333333336</v>
          </cell>
          <cell r="L94">
            <v>750.5566853841145</v>
          </cell>
          <cell r="M94">
            <v>100</v>
          </cell>
        </row>
        <row r="95">
          <cell r="G95" t="str">
            <v>=PHDGetData("192.168.32.16", C95, 'DCS Input Data'!$E$1, 'DCS Input Data'!$E$2, "", "Average", "OVERALL REDUCTION", 0, "Before", UNI_RET_TAG+UNI_RET_DESC+UNI_RET_UNIT+UNI_RET_TIME+UNI_RET_VALUE+UNI_RET_CONF, UNI_NOTHING)</v>
          </cell>
          <cell r="H95" t="str">
            <v>PSIG</v>
          </cell>
          <cell r="I95" t="str">
            <v>TG CROSSOVER STEAM PRESS</v>
          </cell>
          <cell r="J95" t="str">
            <v>Average</v>
          </cell>
          <cell r="K95">
            <v>38906.708333333336</v>
          </cell>
          <cell r="L95">
            <v>176.78438262939454</v>
          </cell>
          <cell r="M95">
            <v>100</v>
          </cell>
        </row>
        <row r="98">
          <cell r="G98" t="str">
            <v>=PHDGetData("192.168.32.16", C98, 'DCS Input Data'!$E$1, 'DCS Input Data'!$E$2, "", "Average", "OVERALL REDUCTION", 0, "Before", UNI_RET_TAG+UNI_RET_DESC+UNI_RET_UNIT+UNI_RET_TIME+UNI_RET_VALUE+UNI_RET_CONF, UNI_NOTHING)</v>
          </cell>
          <cell r="H98" t="str">
            <v>PSIG</v>
          </cell>
          <cell r="I98" t="str">
            <v>AIRHTR COIL STM HDR PRES</v>
          </cell>
          <cell r="J98" t="str">
            <v>Average</v>
          </cell>
          <cell r="K98">
            <v>38906.708333333336</v>
          </cell>
          <cell r="L98">
            <v>171.2864682515462</v>
          </cell>
          <cell r="M98">
            <v>100</v>
          </cell>
        </row>
        <row r="99">
          <cell r="G99" t="str">
            <v>=PHDGetData("192.168.32.16", C99, 'DCS Input Data'!$E$1, 'DCS Input Data'!$E$2, "", "Average", "OVERALL REDUCTION", 0, "Before", UNI_RET_TAG+UNI_RET_DESC+UNI_RET_UNIT+UNI_RET_TIME+UNI_RET_VALUE+UNI_RET_CONF, UNI_NOTHING)</v>
          </cell>
          <cell r="H99" t="str">
            <v>DEGF</v>
          </cell>
          <cell r="I99" t="str">
            <v>EAST SSH OUTLET STM TEMP</v>
          </cell>
          <cell r="J99" t="str">
            <v>Average</v>
          </cell>
          <cell r="K99">
            <v>38906.708333333336</v>
          </cell>
          <cell r="L99">
            <v>999.947432454427</v>
          </cell>
          <cell r="M99">
            <v>100</v>
          </cell>
        </row>
        <row r="100">
          <cell r="G100" t="str">
            <v>=PHDGetData("192.168.32.16", C100, 'DCS Input Data'!$E$1, 'DCS Input Data'!$E$2, "", "Average", "OVERALL REDUCTION", 0, "Before", UNI_RET_TAG+UNI_RET_DESC+UNI_RET_UNIT+UNI_RET_TIME+UNI_RET_VALUE+UNI_RET_CONF, UNI_NOTHING)</v>
          </cell>
          <cell r="H100" t="str">
            <v>DEGF</v>
          </cell>
          <cell r="I100" t="str">
            <v>WEST SSH OUTLET STM TEMP</v>
          </cell>
          <cell r="J100" t="str">
            <v>Average</v>
          </cell>
          <cell r="K100">
            <v>38906.708333333336</v>
          </cell>
          <cell r="L100">
            <v>1014.6622914632161</v>
          </cell>
          <cell r="M100">
            <v>100</v>
          </cell>
        </row>
        <row r="101">
          <cell r="G101" t="str">
            <v>=PHDGetData("192.168.32.16", C101, 'DCS Input Data'!$E$1, 'DCS Input Data'!$E$2, "", "Average", "OVERALL REDUCTION", 0, "Before", UNI_RET_TAG+UNI_RET_DESC+UNI_RET_UNIT+UNI_RET_TIME+UNI_RET_VALUE+UNI_RET_CONF, UNI_NOTHING)</v>
          </cell>
          <cell r="H101" t="str">
            <v>DEGF</v>
          </cell>
          <cell r="I101" t="str">
            <v>CIRC WTR INLET EAST TEMP</v>
          </cell>
          <cell r="J101" t="str">
            <v>Average</v>
          </cell>
          <cell r="K101">
            <v>38906.708333333336</v>
          </cell>
          <cell r="L101">
            <v>74.92154693603516</v>
          </cell>
          <cell r="M101">
            <v>100</v>
          </cell>
        </row>
        <row r="102">
          <cell r="G102" t="str">
            <v>=PHDGetData("192.168.32.16", C102, 'DCS Input Data'!$E$1, 'DCS Input Data'!$E$2, "", "Average", "OVERALL REDUCTION", 0, "Before", UNI_RET_TAG+UNI_RET_DESC+UNI_RET_UNIT+UNI_RET_TIME+UNI_RET_VALUE+UNI_RET_CONF, UNI_NOTHING)</v>
          </cell>
          <cell r="H102" t="str">
            <v>DEGF</v>
          </cell>
          <cell r="I102" t="str">
            <v>CIRC WTR INLET WEST TEMP</v>
          </cell>
          <cell r="J102" t="str">
            <v>Average</v>
          </cell>
          <cell r="K102">
            <v>38906.708333333336</v>
          </cell>
          <cell r="L102">
            <v>73.5931167602539</v>
          </cell>
          <cell r="M102">
            <v>100</v>
          </cell>
        </row>
        <row r="103">
          <cell r="G103" t="str">
            <v>=PHDGetData("192.168.32.16", C103, 'DCS Input Data'!$E$1, 'DCS Input Data'!$E$2, "", "Average", "OVERALL REDUCTION", 0, "Before", UNI_RET_TAG+UNI_RET_DESC+UNI_RET_UNIT+UNI_RET_TIME+UNI_RET_VALUE+UNI_RET_CONF, UNI_NOTHING)</v>
          </cell>
          <cell r="H103" t="str">
            <v>DEGF</v>
          </cell>
          <cell r="I103" t="str">
            <v>CIRC WTR OTLET EAST TEMP</v>
          </cell>
          <cell r="J103" t="str">
            <v>Average</v>
          </cell>
          <cell r="K103">
            <v>38906.708333333336</v>
          </cell>
          <cell r="L103">
            <v>100.86188507080078</v>
          </cell>
          <cell r="M103">
            <v>100</v>
          </cell>
        </row>
        <row r="104">
          <cell r="G104" t="str">
            <v>=PHDGetData("192.168.32.16", C104, 'DCS Input Data'!$E$1, 'DCS Input Data'!$E$2, "", "Average", "OVERALL REDUCTION", 0, "Before", UNI_RET_TAG+UNI_RET_DESC+UNI_RET_UNIT+UNI_RET_TIME+UNI_RET_VALUE+UNI_RET_CONF, UNI_NOTHING)</v>
          </cell>
          <cell r="H104" t="str">
            <v>DEGF</v>
          </cell>
          <cell r="I104" t="str">
            <v>CIRC WTR OTLET WEST TEMP</v>
          </cell>
          <cell r="J104" t="str">
            <v>Average</v>
          </cell>
          <cell r="K104">
            <v>38906.708333333336</v>
          </cell>
          <cell r="L104">
            <v>119.06674677530924</v>
          </cell>
          <cell r="M104">
            <v>100</v>
          </cell>
        </row>
        <row r="105">
          <cell r="G105" t="str">
            <v>=PHDGetData("192.168.32.16", C105, 'DCS Input Data'!$E$1, 'DCS Input Data'!$E$2, "", "Average", "OVERALL REDUCTION", 0, "Before", UNI_RET_TAG+UNI_RET_DESC+UNI_RET_UNIT+UNI_RET_TIME+UNI_RET_VALUE+UNI_RET_CONF, UNI_NOTHING)</v>
          </cell>
          <cell r="H105" t="str">
            <v>DEGF</v>
          </cell>
          <cell r="I105" t="str">
            <v>FWHTR 31 SHEL DRAIN TEMP</v>
          </cell>
          <cell r="J105" t="str">
            <v>Average</v>
          </cell>
          <cell r="K105">
            <v>38906.708333333336</v>
          </cell>
          <cell r="L105">
            <v>416.8787643432617</v>
          </cell>
          <cell r="M105">
            <v>100</v>
          </cell>
        </row>
        <row r="106">
          <cell r="G106" t="str">
            <v>=PHDGetData("192.168.32.16", C106, 'DCS Input Data'!$E$1, 'DCS Input Data'!$E$2, "", "Average", "OVERALL REDUCTION", 0, "Before", UNI_RET_TAG+UNI_RET_DESC+UNI_RET_UNIT+UNI_RET_TIME+UNI_RET_VALUE+UNI_RET_CONF, UNI_NOTHING)</v>
          </cell>
          <cell r="H106" t="str">
            <v>DEGF</v>
          </cell>
          <cell r="I106" t="str">
            <v>FWHTR 32 SHEL DRAIN TEMP</v>
          </cell>
          <cell r="J106" t="str">
            <v>Average</v>
          </cell>
          <cell r="K106">
            <v>38906.708333333336</v>
          </cell>
          <cell r="L106">
            <v>391.8107355753581</v>
          </cell>
          <cell r="M106">
            <v>100</v>
          </cell>
        </row>
        <row r="107">
          <cell r="G107" t="str">
            <v>=PHDGetData("192.168.32.16", C107, 'DCS Input Data'!$E$1, 'DCS Input Data'!$E$2, "", "Average", "OVERALL REDUCTION", 0, "Before", UNI_RET_TAG+UNI_RET_DESC+UNI_RET_UNIT+UNI_RET_TIME+UNI_RET_VALUE+UNI_RET_CONF, UNI_NOTHING)</v>
          </cell>
          <cell r="H107" t="str">
            <v>DEGF</v>
          </cell>
          <cell r="I107" t="str">
            <v>FWHTR 34 SHEL DRAIN TEMP</v>
          </cell>
          <cell r="J107" t="str">
            <v>Average</v>
          </cell>
          <cell r="K107">
            <v>38906.708333333336</v>
          </cell>
          <cell r="L107">
            <v>253.11979395548502</v>
          </cell>
          <cell r="M107">
            <v>100</v>
          </cell>
        </row>
        <row r="108">
          <cell r="G108" t="str">
            <v>=PHDGetData("192.168.32.16", C108, 'DCS Input Data'!$E$1, 'DCS Input Data'!$E$2, "", "Average", "OVERALL REDUCTION", 0, "Before", UNI_RET_TAG+UNI_RET_DESC+UNI_RET_UNIT+UNI_RET_TIME+UNI_RET_VALUE+UNI_RET_CONF, UNI_NOTHING)</v>
          </cell>
          <cell r="H108" t="str">
            <v>DEGF</v>
          </cell>
          <cell r="I108" t="str">
            <v>FWHTR 35 SHEL DRAIN TEMP</v>
          </cell>
          <cell r="J108" t="str">
            <v>Average</v>
          </cell>
          <cell r="K108">
            <v>38906.708333333336</v>
          </cell>
          <cell r="L108">
            <v>197.5989959716797</v>
          </cell>
          <cell r="M108">
            <v>100</v>
          </cell>
        </row>
        <row r="109">
          <cell r="G109" t="str">
            <v>=PHDGetData("192.168.32.16", C109, 'DCS Input Data'!$E$1, 'DCS Input Data'!$E$2, "", "Average", "OVERALL REDUCTION", 0, "Before", UNI_RET_TAG+UNI_RET_DESC+UNI_RET_UNIT+UNI_RET_TIME+UNI_RET_VALUE+UNI_RET_CONF, UNI_NOTHING)</v>
          </cell>
          <cell r="H109" t="str">
            <v>DEGF</v>
          </cell>
          <cell r="I109" t="str">
            <v>FWHTR 36 SHEL DRAIN TEMP</v>
          </cell>
          <cell r="J109" t="str">
            <v>Average</v>
          </cell>
          <cell r="K109">
            <v>38906.708333333336</v>
          </cell>
          <cell r="L109">
            <v>141.56617075602213</v>
          </cell>
          <cell r="M109">
            <v>100</v>
          </cell>
        </row>
        <row r="110">
          <cell r="G110" t="str">
            <v>=PHDGetData("192.168.32.16", C110, 'DCS Input Data'!$E$1, 'DCS Input Data'!$E$2, "", "Average", "OVERALL REDUCTION", 0, "Before", UNI_RET_TAG+UNI_RET_DESC+UNI_RET_UNIT+UNI_RET_TIME+UNI_RET_VALUE+UNI_RET_CONF, UNI_NOTHING)</v>
          </cell>
          <cell r="H110" t="str">
            <v>PSIG</v>
          </cell>
          <cell r="I110" t="str">
            <v>FWHTR 31 SHELL PRESSURE</v>
          </cell>
          <cell r="J110" t="str">
            <v>Average</v>
          </cell>
          <cell r="K110">
            <v>38906.708333333336</v>
          </cell>
          <cell r="L110">
            <v>517.7452850341797</v>
          </cell>
          <cell r="M110">
            <v>100</v>
          </cell>
        </row>
        <row r="111">
          <cell r="G111" t="str">
            <v>=PHDGetData("192.168.32.16", C111, 'DCS Input Data'!$E$1, 'DCS Input Data'!$E$2, "", "Average", "OVERALL REDUCTION", 0, "Before", UNI_RET_TAG+UNI_RET_DESC+UNI_RET_UNIT+UNI_RET_TIME+UNI_RET_VALUE+UNI_RET_CONF, UNI_NOTHING)</v>
          </cell>
          <cell r="H111" t="str">
            <v>PSIG</v>
          </cell>
          <cell r="I111" t="str">
            <v>FWHTR 32 SHELL PRESSURE</v>
          </cell>
          <cell r="J111" t="str">
            <v>Average</v>
          </cell>
          <cell r="K111">
            <v>38906.708333333336</v>
          </cell>
          <cell r="L111">
            <v>204.5323944091797</v>
          </cell>
          <cell r="M111">
            <v>50</v>
          </cell>
        </row>
        <row r="112">
          <cell r="G112" t="str">
            <v>=PHDGetData("192.168.32.16", C112, 'DCS Input Data'!$E$1, 'DCS Input Data'!$E$2, "", "Average", "OVERALL REDUCTION", 0, "Before", UNI_RET_TAG+UNI_RET_DESC+UNI_RET_UNIT+UNI_RET_TIME+UNI_RET_VALUE+UNI_RET_CONF, UNI_NOTHING)</v>
          </cell>
          <cell r="H112" t="str">
            <v>PSIG</v>
          </cell>
          <cell r="I112" t="str">
            <v>FWHTR 34 SHELL PRESSURE</v>
          </cell>
          <cell r="J112" t="str">
            <v>Average</v>
          </cell>
          <cell r="K112">
            <v>38906.708333333336</v>
          </cell>
          <cell r="L112">
            <v>57.13063367207845</v>
          </cell>
          <cell r="M112">
            <v>100</v>
          </cell>
        </row>
        <row r="113">
          <cell r="G113" t="str">
            <v>=PHDGetData("192.168.32.16", C113, 'DCS Input Data'!$E$1, 'DCS Input Data'!$E$2, "", "Average", "OVERALL REDUCTION", 0, "Before", UNI_RET_TAG+UNI_RET_DESC+UNI_RET_UNIT+UNI_RET_TIME+UNI_RET_VALUE+UNI_RET_CONF, UNI_NOTHING)</v>
          </cell>
          <cell r="H113" t="str">
            <v>PSIG</v>
          </cell>
          <cell r="I113" t="str">
            <v>FWHTR 35 SHELL PRESSURE</v>
          </cell>
          <cell r="J113" t="str">
            <v>Average</v>
          </cell>
          <cell r="K113">
            <v>38906.708333333336</v>
          </cell>
          <cell r="L113">
            <v>14.20461490948995</v>
          </cell>
          <cell r="M113">
            <v>100</v>
          </cell>
        </row>
        <row r="114">
          <cell r="G114" t="str">
            <v>=PHDGetData("192.168.32.16", C114, 'DCS Input Data'!$E$1, 'DCS Input Data'!$E$2, "", "Average", "OVERALL REDUCTION", 0, "Before", UNI_RET_TAG+UNI_RET_DESC+UNI_RET_UNIT+UNI_RET_TIME+UNI_RET_VALUE+UNI_RET_CONF, UNI_NOTHING)</v>
          </cell>
          <cell r="H114" t="str">
            <v>PSIG</v>
          </cell>
          <cell r="I114" t="str">
            <v>FWHTR 36 SHELL PRESSURE</v>
          </cell>
          <cell r="J114" t="str">
            <v>Average</v>
          </cell>
          <cell r="K114">
            <v>38906.708333333336</v>
          </cell>
          <cell r="L114">
            <v>-5.639226118723552</v>
          </cell>
          <cell r="M114">
            <v>100</v>
          </cell>
        </row>
        <row r="115">
          <cell r="G115" t="str">
            <v>=PHDGetData("192.168.32.16", C115, 'DCS Input Data'!$E$1, 'DCS Input Data'!$E$2, "", "Average", "OVERALL REDUCTION", 0, "Before", UNI_RET_TAG+UNI_RET_DESC+UNI_RET_UNIT+UNI_RET_TIME+UNI_RET_VALUE+UNI_RET_CONF, UNI_NOTHING)</v>
          </cell>
          <cell r="H115" t="str">
            <v>PSIG</v>
          </cell>
          <cell r="I115" t="str">
            <v>DEAERATOR PRESSURE</v>
          </cell>
          <cell r="J115" t="str">
            <v>Average</v>
          </cell>
          <cell r="K115">
            <v>38906.708333333336</v>
          </cell>
          <cell r="L115">
            <v>176.31618169148763</v>
          </cell>
          <cell r="M115">
            <v>100</v>
          </cell>
        </row>
        <row r="116">
          <cell r="G116" t="str">
            <v>=PHDGetData("192.168.32.16", C116, 'DCS Input Data'!$E$1, 'DCS Input Data'!$E$2, "", "Average", "OVERALL REDUCTION", 0, "Before", UNI_RET_TAG+UNI_RET_DESC+UNI_RET_UNIT+UNI_RET_TIME+UNI_RET_VALUE+UNI_RET_CONF, UNI_NOTHING)</v>
          </cell>
          <cell r="H116" t="str">
            <v>DEGF</v>
          </cell>
          <cell r="I116" t="str">
            <v>PSH EAST OUTLET STM TEMP</v>
          </cell>
          <cell r="J116" t="str">
            <v>Average</v>
          </cell>
          <cell r="K116">
            <v>38906.708333333336</v>
          </cell>
          <cell r="L116">
            <v>795.2796081542969</v>
          </cell>
          <cell r="M116">
            <v>100</v>
          </cell>
        </row>
        <row r="117">
          <cell r="G117" t="str">
            <v>=PHDGetData("192.168.32.16", C117, 'DCS Input Data'!$E$1, 'DCS Input Data'!$E$2, "", "Average", "OVERALL REDUCTION", 0, "Before", UNI_RET_TAG+UNI_RET_DESC+UNI_RET_UNIT+UNI_RET_TIME+UNI_RET_VALUE+UNI_RET_CONF, UNI_NOTHING)</v>
          </cell>
          <cell r="H117" t="str">
            <v>DEGF</v>
          </cell>
          <cell r="I117" t="str">
            <v>PSH WEST OUTLET STM TEMP</v>
          </cell>
          <cell r="J117" t="str">
            <v>Average</v>
          </cell>
          <cell r="K117">
            <v>38906.708333333336</v>
          </cell>
          <cell r="L117">
            <v>793.4129140218099</v>
          </cell>
          <cell r="M117">
            <v>100</v>
          </cell>
        </row>
        <row r="118">
          <cell r="G118" t="str">
            <v>=PHDGetData("192.168.32.16", C118, 'DCS Input Data'!$E$1, 'DCS Input Data'!$E$2, "", "Average", "OVERALL REDUCTION", 0, "Before", UNI_RET_TAG+UNI_RET_DESC+UNI_RET_UNIT+UNI_RET_TIME+UNI_RET_VALUE+UNI_RET_CONF, UNI_NOTHING)</v>
          </cell>
          <cell r="H118" t="str">
            <v>DEGF</v>
          </cell>
          <cell r="I118" t="str">
            <v>REHEATER INLET STM TEMP</v>
          </cell>
          <cell r="J118" t="str">
            <v>Average</v>
          </cell>
          <cell r="K118">
            <v>38906.708333333336</v>
          </cell>
          <cell r="L118">
            <v>660.4294962565104</v>
          </cell>
          <cell r="M118">
            <v>100</v>
          </cell>
        </row>
        <row r="119">
          <cell r="G119" t="str">
            <v>=PHDGetData("192.168.32.16", C119, 'DCS Input Data'!$E$1, 'DCS Input Data'!$E$2, "", "Average", "OVERALL REDUCTION", 0, "Before", UNI_RET_TAG+UNI_RET_DESC+UNI_RET_UNIT+UNI_RET_TIME+UNI_RET_VALUE+UNI_RET_CONF, UNI_NOTHING)</v>
          </cell>
          <cell r="H119" t="str">
            <v>DEGF</v>
          </cell>
          <cell r="I119" t="str">
            <v>#1 EXTRACTION STEAM TEMP</v>
          </cell>
          <cell r="J119" t="str">
            <v>Average</v>
          </cell>
          <cell r="K119">
            <v>38906.708333333336</v>
          </cell>
          <cell r="L119">
            <v>696.4265848795573</v>
          </cell>
          <cell r="M119">
            <v>100</v>
          </cell>
        </row>
        <row r="120">
          <cell r="G120" t="str">
            <v>=PHDGetData("192.168.32.16", C120, 'DCS Input Data'!$E$1, 'DCS Input Data'!$E$2, "", "Average", "OVERALL REDUCTION", 0, "Before", UNI_RET_TAG+UNI_RET_DESC+UNI_RET_UNIT+UNI_RET_TIME+UNI_RET_VALUE+UNI_RET_CONF, UNI_NOTHING)</v>
          </cell>
          <cell r="H120" t="str">
            <v>DEGF</v>
          </cell>
          <cell r="I120" t="str">
            <v>#2 EXTRACTION STEAM TEMP</v>
          </cell>
          <cell r="J120" t="str">
            <v>Average</v>
          </cell>
          <cell r="K120">
            <v>38906.708333333336</v>
          </cell>
          <cell r="L120">
            <v>917.6798512776693</v>
          </cell>
          <cell r="M120">
            <v>100</v>
          </cell>
        </row>
        <row r="121">
          <cell r="G121" t="str">
            <v>=PHDGetData("192.168.32.16", C121, 'DCS Input Data'!$E$1, 'DCS Input Data'!$E$2, "", "Average", "OVERALL REDUCTION", 0, "Before", UNI_RET_TAG+UNI_RET_DESC+UNI_RET_UNIT+UNI_RET_TIME+UNI_RET_VALUE+UNI_RET_CONF, UNI_NOTHING)</v>
          </cell>
          <cell r="H121" t="str">
            <v>DEGF</v>
          </cell>
          <cell r="I121" t="str">
            <v>#2 EXTRACTION STEAM TEMP</v>
          </cell>
          <cell r="J121" t="str">
            <v>Average</v>
          </cell>
          <cell r="K121">
            <v>38906.708333333336</v>
          </cell>
          <cell r="L121">
            <v>721.7718109130859</v>
          </cell>
          <cell r="M121">
            <v>100</v>
          </cell>
        </row>
        <row r="122">
          <cell r="G122" t="str">
            <v>=PHDGetData("192.168.32.16", C122, 'DCS Input Data'!$E$1, 'DCS Input Data'!$E$2, "", "Average", "OVERALL REDUCTION", 0, "Before", UNI_RET_TAG+UNI_RET_DESC+UNI_RET_UNIT+UNI_RET_TIME+UNI_RET_VALUE+UNI_RET_CONF, UNI_NOTHING)</v>
          </cell>
          <cell r="H122" t="str">
            <v>DEGF</v>
          </cell>
          <cell r="I122" t="str">
            <v>#4 EXTRACTION STEAM TEMP</v>
          </cell>
          <cell r="J122" t="str">
            <v>Average</v>
          </cell>
          <cell r="K122">
            <v>38906.708333333336</v>
          </cell>
          <cell r="L122">
            <v>600.7220052083334</v>
          </cell>
          <cell r="M122">
            <v>100</v>
          </cell>
        </row>
        <row r="123">
          <cell r="G123" t="str">
            <v>=PHDGetData("192.168.32.16", C123, 'DCS Input Data'!$E$1, 'DCS Input Data'!$E$2, "", "Average", "OVERALL REDUCTION", 0, "Before", UNI_RET_TAG+UNI_RET_DESC+UNI_RET_UNIT+UNI_RET_TIME+UNI_RET_VALUE+UNI_RET_CONF, UNI_NOTHING)</v>
          </cell>
          <cell r="H123" t="str">
            <v>DEGF</v>
          </cell>
          <cell r="I123" t="str">
            <v>#5 NORTH EXT STEAM TEMP</v>
          </cell>
          <cell r="J123" t="str">
            <v>Average</v>
          </cell>
          <cell r="K123">
            <v>38906.708333333336</v>
          </cell>
          <cell r="L123">
            <v>390.57306009928385</v>
          </cell>
          <cell r="M123">
            <v>100</v>
          </cell>
        </row>
        <row r="124">
          <cell r="G124" t="str">
            <v>=PHDGetData("192.168.32.16", C124, 'DCS Input Data'!$E$1, 'DCS Input Data'!$E$2, "", "Average", "OVERALL REDUCTION", 0, "Before", UNI_RET_TAG+UNI_RET_DESC+UNI_RET_UNIT+UNI_RET_TIME+UNI_RET_VALUE+UNI_RET_CONF, UNI_NOTHING)</v>
          </cell>
          <cell r="H124" t="str">
            <v>DEGF</v>
          </cell>
          <cell r="I124" t="str">
            <v>#5 SOUTH EXT STEAM TEMP</v>
          </cell>
          <cell r="J124" t="str">
            <v>Average</v>
          </cell>
          <cell r="K124">
            <v>38906.708333333336</v>
          </cell>
          <cell r="L124">
            <v>128.3598164876302</v>
          </cell>
          <cell r="M124">
            <v>100</v>
          </cell>
        </row>
        <row r="125">
          <cell r="G125" t="str">
            <v>=PHDGetData("192.168.32.16", C125, 'DCS Input Data'!$E$1, 'DCS Input Data'!$E$2, "", "Average", "OVERALL REDUCTION", 0, "Before", UNI_RET_TAG+UNI_RET_DESC+UNI_RET_UNIT+UNI_RET_TIME+UNI_RET_VALUE+UNI_RET_CONF, UNI_NOTHING)</v>
          </cell>
          <cell r="H125" t="str">
            <v>DEGF</v>
          </cell>
          <cell r="I125" t="str">
            <v>#6 NORTH EXT STEAM TEMP</v>
          </cell>
          <cell r="J125" t="str">
            <v>Average</v>
          </cell>
          <cell r="K125">
            <v>38906.708333333336</v>
          </cell>
          <cell r="L125">
            <v>511.3567657470703</v>
          </cell>
          <cell r="M125">
            <v>0</v>
          </cell>
        </row>
        <row r="126">
          <cell r="G126" t="str">
            <v>=PHDGetData("192.168.32.16", C126, 'DCS Input Data'!$E$1, 'DCS Input Data'!$E$2, "", "Average", "OVERALL REDUCTION", 0, "Before", UNI_RET_TAG+UNI_RET_DESC+UNI_RET_UNIT+UNI_RET_TIME+UNI_RET_VALUE+UNI_RET_CONF, UNI_NOTHING)</v>
          </cell>
          <cell r="H126" t="str">
            <v>DEGF</v>
          </cell>
          <cell r="I126" t="str">
            <v>#6 SOUTH EXT STEAM TEMP</v>
          </cell>
          <cell r="J126" t="str">
            <v>Average</v>
          </cell>
          <cell r="K126">
            <v>38906.708333333336</v>
          </cell>
          <cell r="L126">
            <v>182.15686721801757</v>
          </cell>
          <cell r="M126">
            <v>100</v>
          </cell>
        </row>
        <row r="127">
          <cell r="G127" t="str">
            <v>=PHDGetData("192.168.32.16", C127, 'DCS Input Data'!$E$1, 'DCS Input Data'!$E$2, "", "Average", "OVERALL REDUCTION", 0, "Before", UNI_RET_TAG+UNI_RET_DESC+UNI_RET_UNIT+UNI_RET_TIME+UNI_RET_VALUE+UNI_RET_CONF, UNI_NOTHING)</v>
          </cell>
          <cell r="H127" t="str">
            <v>DEGF</v>
          </cell>
          <cell r="I127" t="str">
            <v>BFPT EXHAUST STEAM TEMP</v>
          </cell>
          <cell r="J127" t="str">
            <v>Average</v>
          </cell>
          <cell r="K127">
            <v>38906.708333333336</v>
          </cell>
          <cell r="L127">
            <v>88.0443115234375</v>
          </cell>
          <cell r="M127">
            <v>0</v>
          </cell>
        </row>
        <row r="128">
          <cell r="G128" t="str">
            <v>=PHDGetData("192.168.32.16", C128, 'DCS Input Data'!$E$1, 'DCS Input Data'!$E$2, "", "Average", "OVERALL REDUCTION", 0, "Before", UNI_RET_TAG+UNI_RET_DESC+UNI_RET_UNIT+UNI_RET_TIME+UNI_RET_VALUE+UNI_RET_CONF, UNI_NOTHING)</v>
          </cell>
          <cell r="H128" t="str">
            <v>PSIG</v>
          </cell>
          <cell r="I128" t="str">
            <v>MAIN/THROTTLE STM PRESS</v>
          </cell>
          <cell r="J128" t="str">
            <v>Average</v>
          </cell>
          <cell r="K128">
            <v>38906.708333333336</v>
          </cell>
          <cell r="L128">
            <v>1859.379268391927</v>
          </cell>
          <cell r="M128">
            <v>100</v>
          </cell>
        </row>
        <row r="129">
          <cell r="G129" t="str">
            <v>=PHDGetData("192.168.32.16", C129, 'DCS Input Data'!$E$1, 'DCS Input Data'!$E$2, "", "Average", "OVERALL REDUCTION", 0, "Before", UNI_RET_TAG+UNI_RET_DESC+UNI_RET_UNIT+UNI_RET_TIME+UNI_RET_VALUE+UNI_RET_CONF, UNI_NOTHING)</v>
          </cell>
          <cell r="H129" t="str">
            <v>PSIG</v>
          </cell>
          <cell r="I129" t="str">
            <v>MAIN/THROTTLE STM PRESS</v>
          </cell>
          <cell r="J129" t="str">
            <v>Average</v>
          </cell>
          <cell r="K129">
            <v>38906.708333333336</v>
          </cell>
          <cell r="L129">
            <v>1859.379268391927</v>
          </cell>
          <cell r="M129">
            <v>100</v>
          </cell>
        </row>
        <row r="130">
          <cell r="G130" t="str">
            <v>=PHDGetData("192.168.32.16", C130, 'DCS Input Data'!$E$1, 'DCS Input Data'!$E$2, "", "Average", "OVERALL REDUCTION", 0, "Before", UNI_RET_TAG+UNI_RET_DESC+UNI_RET_UNIT+UNI_RET_TIME+UNI_RET_VALUE+UNI_RET_CONF, UNI_NOTHING)</v>
          </cell>
          <cell r="H130" t="str">
            <v>PSIG</v>
          </cell>
          <cell r="I130" t="str">
            <v>TG STEAM CHEST PRESSURE</v>
          </cell>
          <cell r="J130" t="str">
            <v>Average</v>
          </cell>
          <cell r="K130">
            <v>38906.708333333336</v>
          </cell>
          <cell r="L130">
            <v>1817.136104329427</v>
          </cell>
          <cell r="M130">
            <v>100</v>
          </cell>
        </row>
        <row r="132">
          <cell r="G132" t="str">
            <v>=PHDGetData("192.168.32.16", C132, 'DCS Input Data'!$E$1, 'DCS Input Data'!$E$2, "", "Average", "OVERALL REDUCTION", 0, "Before", UNI_RET_TAG+UNI_RET_DESC+UNI_RET_UNIT+UNI_RET_TIME+UNI_RET_VALUE+UNI_RET_CONF, UNI_NOTHING)</v>
          </cell>
          <cell r="H132" t="str">
            <v>PSIG</v>
          </cell>
          <cell r="I132" t="str">
            <v>COLD REHEAT STEAM PRESS</v>
          </cell>
          <cell r="J132" t="str">
            <v>Average</v>
          </cell>
          <cell r="K132">
            <v>38906.708333333336</v>
          </cell>
          <cell r="L132">
            <v>464.4289779663086</v>
          </cell>
          <cell r="M132">
            <v>100</v>
          </cell>
        </row>
        <row r="133">
          <cell r="G133" t="str">
            <v>=PHDGetData("192.168.32.16", C133, 'DCS Input Data'!$E$1, 'DCS Input Data'!$E$2, "", "Average", "OVERALL REDUCTION", 0, "Before", UNI_RET_TAG+UNI_RET_DESC+UNI_RET_UNIT+UNI_RET_TIME+UNI_RET_VALUE+UNI_RET_CONF, UNI_NOTHING)</v>
          </cell>
          <cell r="H133" t="str">
            <v>PSIG</v>
          </cell>
          <cell r="I133" t="str">
            <v>HOT REHEAT STEAM PRESS</v>
          </cell>
          <cell r="J133" t="str">
            <v>Average</v>
          </cell>
          <cell r="K133">
            <v>38906.708333333336</v>
          </cell>
          <cell r="L133">
            <v>384.33855895996095</v>
          </cell>
          <cell r="M133">
            <v>100</v>
          </cell>
        </row>
        <row r="134">
          <cell r="G134" t="str">
            <v>=PHDGetData("192.168.32.16", C134, 'DCS Input Data'!$E$1, 'DCS Input Data'!$E$2, "", "Average", "OVERALL REDUCTION", 0, "Before", UNI_RET_TAG+UNI_RET_DESC+UNI_RET_UNIT+UNI_RET_TIME+UNI_RET_VALUE+UNI_RET_CONF, UNI_NOTHING)</v>
          </cell>
          <cell r="H134" t="str">
            <v>PSIG</v>
          </cell>
          <cell r="I134" t="str">
            <v>TG REHEAT BOWL STM PRESS</v>
          </cell>
          <cell r="J134" t="str">
            <v>Average</v>
          </cell>
          <cell r="K134">
            <v>38906.708333333336</v>
          </cell>
          <cell r="L134">
            <v>494.93151499430337</v>
          </cell>
          <cell r="M134">
            <v>100</v>
          </cell>
        </row>
        <row r="135">
          <cell r="G135" t="str">
            <v>=PHDGetData("192.168.32.16", C135, 'DCS Input Data'!$E$1, 'DCS Input Data'!$E$2, "", "Average", "OVERALL REDUCTION", 0, "Before", UNI_RET_TAG+UNI_RET_DESC+UNI_RET_UNIT+UNI_RET_TIME+UNI_RET_VALUE+UNI_RET_CONF, UNI_NOTHING)</v>
          </cell>
          <cell r="H135" t="str">
            <v>DEGF</v>
          </cell>
          <cell r="I135" t="str">
            <v>T/G TURB EXH HOOD TEMP</v>
          </cell>
          <cell r="J135" t="str">
            <v>Average</v>
          </cell>
          <cell r="K135">
            <v>38906.708333333336</v>
          </cell>
          <cell r="L135">
            <v>116.58630765279135</v>
          </cell>
          <cell r="M135">
            <v>100</v>
          </cell>
        </row>
        <row r="136">
          <cell r="G136" t="str">
            <v>=PHDGetData("192.168.32.16", C136, 'DCS Input Data'!$E$1, 'DCS Input Data'!$E$2, "", "Average", "OVERALL REDUCTION", 0, "Before", UNI_RET_TAG+UNI_RET_DESC+UNI_RET_UNIT+UNI_RET_TIME+UNI_RET_VALUE+UNI_RET_CONF, UNI_NOTHING)</v>
          </cell>
          <cell r="H136" t="str">
            <v>KPPH</v>
          </cell>
          <cell r="I136" t="str">
            <v>AH 3A COILS STM FLOW RTE</v>
          </cell>
          <cell r="J136" t="str">
            <v>Average</v>
          </cell>
          <cell r="K136">
            <v>38906.708333333336</v>
          </cell>
          <cell r="L136">
            <v>25.944014517466226</v>
          </cell>
          <cell r="M136">
            <v>100</v>
          </cell>
        </row>
        <row r="137">
          <cell r="G137" t="str">
            <v>=PHDGetData("192.168.32.16", C137, 'DCS Input Data'!$E$1, 'DCS Input Data'!$E$2, "", "Average", "OVERALL REDUCTION", 0, "Before", UNI_RET_TAG+UNI_RET_DESC+UNI_RET_UNIT+UNI_RET_TIME+UNI_RET_VALUE+UNI_RET_CONF, UNI_NOTHING)</v>
          </cell>
          <cell r="H137" t="str">
            <v>DEGF</v>
          </cell>
          <cell r="I137" t="str">
            <v>AH 3A COILS SUP STM TEMP</v>
          </cell>
          <cell r="J137" t="str">
            <v>Average</v>
          </cell>
          <cell r="K137">
            <v>38906.708333333336</v>
          </cell>
          <cell r="L137">
            <v>711.7268137613933</v>
          </cell>
          <cell r="M137">
            <v>100</v>
          </cell>
        </row>
        <row r="138">
          <cell r="G138" t="str">
            <v>=PHDGetData("192.168.32.16", C138, 'DCS Input Data'!$E$1, 'DCS Input Data'!$E$2, "", "Average", "OVERALL REDUCTION", 0, "Before", UNI_RET_TAG+UNI_RET_DESC+UNI_RET_UNIT+UNI_RET_TIME+UNI_RET_VALUE+UNI_RET_CONF, UNI_NOTHING)</v>
          </cell>
          <cell r="H138" t="str">
            <v>DEGF</v>
          </cell>
          <cell r="I138" t="str">
            <v>SH STM SPRAY WATER TEMP</v>
          </cell>
          <cell r="J138" t="str">
            <v>Average</v>
          </cell>
          <cell r="K138">
            <v>38906.708333333336</v>
          </cell>
          <cell r="L138">
            <v>384.6729059855143</v>
          </cell>
          <cell r="M138">
            <v>100</v>
          </cell>
        </row>
        <row r="139">
          <cell r="G139" t="str">
            <v>=PHDGetData("192.168.32.16", C139, 'DCS Input Data'!$E$1, 'DCS Input Data'!$E$2, "", "Average", "OVERALL REDUCTION", 0, "Before", UNI_RET_TAG+UNI_RET_DESC+UNI_RET_UNIT+UNI_RET_TIME+UNI_RET_VALUE+UNI_RET_CONF, UNI_NOTHING)</v>
          </cell>
          <cell r="H139" t="str">
            <v>PSIG</v>
          </cell>
          <cell r="I139" t="str">
            <v>SUPRHT SPRAY WATER PRESS</v>
          </cell>
          <cell r="J139" t="str">
            <v>Average</v>
          </cell>
          <cell r="K139">
            <v>38906.708333333336</v>
          </cell>
          <cell r="L139">
            <v>2434.70947265625</v>
          </cell>
          <cell r="M139">
            <v>100</v>
          </cell>
        </row>
        <row r="140">
          <cell r="G140" t="str">
            <v>=PHDGetData("192.168.32.16", C140, 'DCS Input Data'!$E$1, 'DCS Input Data'!$E$2, "", "Average", "OVERALL REDUCTION", 0, "Before", UNI_RET_TAG+UNI_RET_DESC+UNI_RET_UNIT+UNI_RET_TIME+UNI_RET_VALUE+UNI_RET_CONF, UNI_NOTHING)</v>
          </cell>
          <cell r="H140" t="str">
            <v>KPPH</v>
          </cell>
          <cell r="I140" t="str">
            <v>SUPERHEAT SPRAY WTR FLOW</v>
          </cell>
          <cell r="J140" t="str">
            <v>Average</v>
          </cell>
          <cell r="K140">
            <v>38906.708333333336</v>
          </cell>
          <cell r="L140">
            <v>74.52121276855469</v>
          </cell>
          <cell r="M140">
            <v>100</v>
          </cell>
        </row>
        <row r="141">
          <cell r="G141" t="str">
            <v>=PHDGetData("192.168.32.16", C141, 'DCS Input Data'!$E$1, 'DCS Input Data'!$E$2, "", "Average", "OVERALL REDUCTION", 0, "Before", UNI_RET_TAG+UNI_RET_DESC+UNI_RET_UNIT+UNI_RET_TIME+UNI_RET_VALUE+UNI_RET_CONF, UNI_NOTHING)</v>
          </cell>
          <cell r="H141" t="str">
            <v>DEGF</v>
          </cell>
          <cell r="I141" t="str">
            <v>RH STM SPRAY WATER TEMP</v>
          </cell>
          <cell r="J141" t="str">
            <v>Average</v>
          </cell>
          <cell r="K141">
            <v>38906.708333333336</v>
          </cell>
          <cell r="L141">
            <v>379.7891805013021</v>
          </cell>
          <cell r="M141">
            <v>100</v>
          </cell>
        </row>
        <row r="142">
          <cell r="G142" t="str">
            <v>=PHDGetData("192.168.32.16", C142, 'DCS Input Data'!$E$1, 'DCS Input Data'!$E$2, "", "Average", "OVERALL REDUCTION", 0, "Before", UNI_RET_TAG+UNI_RET_DESC+UNI_RET_UNIT+UNI_RET_TIME+UNI_RET_VALUE+UNI_RET_CONF, UNI_NOTHING)</v>
          </cell>
          <cell r="H142" t="str">
            <v>PSIG</v>
          </cell>
          <cell r="I142" t="str">
            <v>REHEAT SPRAY WATER PRESS</v>
          </cell>
          <cell r="J142" t="str">
            <v>Average</v>
          </cell>
          <cell r="K142">
            <v>38906.708333333336</v>
          </cell>
          <cell r="L142">
            <v>1002.2320058186849</v>
          </cell>
          <cell r="M142">
            <v>100</v>
          </cell>
        </row>
        <row r="143">
          <cell r="G143" t="str">
            <v>=PHDGetData("192.168.32.16", C143, 'DCS Input Data'!$E$1, 'DCS Input Data'!$E$2, "", "Average", "OVERALL REDUCTION", 0, "Before", UNI_RET_TAG+UNI_RET_DESC+UNI_RET_UNIT+UNI_RET_TIME+UNI_RET_VALUE+UNI_RET_CONF, UNI_NOTHING)</v>
          </cell>
          <cell r="H143" t="str">
            <v>KPPH</v>
          </cell>
          <cell r="I143" t="str">
            <v>REHEAT SPRAY WATER FLOW</v>
          </cell>
          <cell r="J143" t="str">
            <v>Average</v>
          </cell>
          <cell r="K143">
            <v>38906.708333333336</v>
          </cell>
          <cell r="L143">
            <v>36.32879212697347</v>
          </cell>
          <cell r="M143">
            <v>100</v>
          </cell>
        </row>
        <row r="144">
          <cell r="G144" t="str">
            <v>=PHDGetData("192.168.32.16", C144, 'DCS Input Data'!$E$1, 'DCS Input Data'!$E$2, "", "Average", "OVERALL REDUCTION", 0, "Before", UNI_RET_TAG+UNI_RET_DESC+UNI_RET_UNIT+UNI_RET_TIME+UNI_RET_VALUE+UNI_RET_CONF, UNI_NOTHING)</v>
          </cell>
          <cell r="H144" t="str">
            <v>DEGF</v>
          </cell>
          <cell r="I144" t="str">
            <v>MAIN/THROTTLE STEAM TEMP</v>
          </cell>
          <cell r="J144" t="str">
            <v>Average</v>
          </cell>
          <cell r="K144">
            <v>38906.708333333336</v>
          </cell>
          <cell r="L144">
            <v>996.3773040771484</v>
          </cell>
          <cell r="M144">
            <v>100</v>
          </cell>
        </row>
        <row r="145">
          <cell r="G145" t="str">
            <v>=PHDGetData("192.168.32.16", C145, 'DCS Input Data'!$E$1, 'DCS Input Data'!$E$2, "", "Average", "OVERALL REDUCTION", 0, "Before", UNI_RET_TAG+UNI_RET_DESC+UNI_RET_UNIT+UNI_RET_TIME+UNI_RET_VALUE+UNI_RET_CONF, UNI_NOTHING)</v>
          </cell>
          <cell r="H145" t="str">
            <v>DEGF</v>
          </cell>
          <cell r="I145" t="str">
            <v>COLD RH STM AT TURB TEMP</v>
          </cell>
          <cell r="J145" t="str">
            <v>Average</v>
          </cell>
          <cell r="K145">
            <v>38906.708333333336</v>
          </cell>
          <cell r="L145">
            <v>697.1810668945312</v>
          </cell>
          <cell r="M145">
            <v>100</v>
          </cell>
        </row>
        <row r="146">
          <cell r="G146" t="str">
            <v>=PHDGetData("192.168.32.16", C146, 'DCS Input Data'!$E$1, 'DCS Input Data'!$E$2, "", "Average", "OVERALL REDUCTION", 0, "Before", UNI_RET_TAG+UNI_RET_DESC+UNI_RET_UNIT+UNI_RET_TIME+UNI_RET_VALUE+UNI_RET_CONF, UNI_NOTHING)</v>
          </cell>
          <cell r="H146" t="str">
            <v>DEGF</v>
          </cell>
          <cell r="I146" t="str">
            <v>RH STM TEMP</v>
          </cell>
          <cell r="J146" t="str">
            <v>Average</v>
          </cell>
          <cell r="K146">
            <v>38906.708333333336</v>
          </cell>
          <cell r="L146">
            <v>1002.6955362955729</v>
          </cell>
          <cell r="M146">
            <v>100</v>
          </cell>
        </row>
        <row r="147">
          <cell r="G147" t="str">
            <v>=PHDGetData("192.168.32.16", C147, 'DCS Input Data'!$E$1, 'DCS Input Data'!$E$2, "", "Average", "OVERALL REDUCTION", 0, "Before", UNI_RET_TAG+UNI_RET_DESC+UNI_RET_UNIT+UNI_RET_TIME+UNI_RET_VALUE+UNI_RET_CONF, UNI_NOTHING)</v>
          </cell>
          <cell r="H147" t="str">
            <v>PSIG</v>
          </cell>
          <cell r="I147" t="str">
            <v>BOILER STM DRUM PRESS B</v>
          </cell>
          <cell r="J147" t="str">
            <v>Average</v>
          </cell>
          <cell r="K147">
            <v>38906.708333333336</v>
          </cell>
          <cell r="L147">
            <v>2100.852990722656</v>
          </cell>
          <cell r="M147">
            <v>100</v>
          </cell>
        </row>
        <row r="148">
          <cell r="G148" t="str">
            <v>=PHDGetData("192.168.32.16", C148, 'DCS Input Data'!$E$1, 'DCS Input Data'!$E$2, "", "Average", "OVERALL REDUCTION", 0, "Before", UNI_RET_TAG+UNI_RET_DESC+UNI_RET_UNIT+UNI_RET_TIME+UNI_RET_VALUE+UNI_RET_CONF, UNI_NOTHING)</v>
          </cell>
          <cell r="H148" t="str">
            <v>PSIG</v>
          </cell>
          <cell r="I148" t="str">
            <v>BOILER STM DRUM PRESS C</v>
          </cell>
          <cell r="J148" t="str">
            <v>Average</v>
          </cell>
          <cell r="K148">
            <v>38906.708333333336</v>
          </cell>
          <cell r="L148">
            <v>2104.613496907552</v>
          </cell>
          <cell r="M148">
            <v>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Jan - Dec"/>
      <sheetName val="Summary Jul - Dec"/>
      <sheetName val="Dec-09"/>
      <sheetName val="Nov-09"/>
      <sheetName val="Oct-09"/>
      <sheetName val="Sep-09"/>
      <sheetName val="Aug-09"/>
      <sheetName val="Jul-09"/>
      <sheetName val="Summary Jan-Jun"/>
      <sheetName val="Jun-09"/>
      <sheetName val="May-09"/>
      <sheetName val="Apr-09"/>
      <sheetName val="Mar-09"/>
      <sheetName val="Feb-09"/>
      <sheetName val="Jan-09"/>
      <sheetName val="GL Detail"/>
      <sheetName val="Jan-Dec Summary Sch Detail"/>
      <sheetName val="Dec Sch Detail"/>
      <sheetName val="Nov Sch Detail"/>
      <sheetName val="Oct Sch Detail"/>
      <sheetName val="Sep Sch Detail"/>
      <sheetName val="Aug Sch Detail"/>
      <sheetName val="Jul Sch Detail"/>
      <sheetName val="Jun Sch Detail"/>
      <sheetName val="May Sch Detail"/>
      <sheetName val="Apr Sch Detail"/>
      <sheetName val="Mar Sch Detail"/>
      <sheetName val="Feb Sch Detail"/>
      <sheetName val="Jan Sch Detail"/>
    </sheetNames>
    <sheetDataSet>
      <sheetData sheetId="17">
        <row r="8">
          <cell r="B8">
            <v>77563.04</v>
          </cell>
          <cell r="C8">
            <v>-77563.84</v>
          </cell>
          <cell r="D8">
            <v>87787.41</v>
          </cell>
        </row>
        <row r="9">
          <cell r="B9">
            <v>6443.28</v>
          </cell>
          <cell r="C9">
            <v>-6443.28</v>
          </cell>
          <cell r="D9">
            <v>7171.48</v>
          </cell>
        </row>
        <row r="10">
          <cell r="B10">
            <v>12930.42</v>
          </cell>
          <cell r="C10">
            <v>-12930.42</v>
          </cell>
          <cell r="D10">
            <v>14587.91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2">
          <cell r="B32">
            <v>66930.24</v>
          </cell>
          <cell r="C32">
            <v>-16500</v>
          </cell>
          <cell r="D32">
            <v>16917.95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1">
          <cell r="B51">
            <v>39185.96</v>
          </cell>
          <cell r="C51">
            <v>0</v>
          </cell>
          <cell r="D51">
            <v>0</v>
          </cell>
        </row>
        <row r="54">
          <cell r="B54">
            <v>167775.93</v>
          </cell>
          <cell r="C54">
            <v>-167775.93</v>
          </cell>
          <cell r="D54">
            <v>193811.87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4635.97</v>
          </cell>
          <cell r="C56">
            <v>-4635.97</v>
          </cell>
          <cell r="D56">
            <v>5355.38</v>
          </cell>
        </row>
        <row r="57">
          <cell r="B57">
            <v>7563.6</v>
          </cell>
          <cell r="C57">
            <v>-7563.6</v>
          </cell>
          <cell r="D57">
            <v>8737.34</v>
          </cell>
        </row>
        <row r="58">
          <cell r="B58">
            <v>0</v>
          </cell>
          <cell r="C58">
            <v>0</v>
          </cell>
          <cell r="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-200000</v>
          </cell>
          <cell r="C61">
            <v>0</v>
          </cell>
          <cell r="D61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9">
          <cell r="B69">
            <v>666386.23</v>
          </cell>
          <cell r="C69">
            <v>-666386.23</v>
          </cell>
          <cell r="D69">
            <v>773998.81</v>
          </cell>
        </row>
        <row r="70">
          <cell r="B70">
            <v>6168.54</v>
          </cell>
          <cell r="C70">
            <v>-6168.54</v>
          </cell>
          <cell r="D70">
            <v>11967.47</v>
          </cell>
        </row>
        <row r="71">
          <cell r="B71">
            <v>112.9</v>
          </cell>
          <cell r="C71">
            <v>0</v>
          </cell>
        </row>
        <row r="72">
          <cell r="B72">
            <v>-5798.67</v>
          </cell>
          <cell r="C72">
            <v>5798.67</v>
          </cell>
          <cell r="D72">
            <v>-4300.46</v>
          </cell>
        </row>
        <row r="73">
          <cell r="B73">
            <v>250000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</sheetData>
      <sheetData sheetId="18">
        <row r="8">
          <cell r="B8">
            <v>84647.48</v>
          </cell>
          <cell r="C8">
            <v>-84648.3</v>
          </cell>
          <cell r="D8">
            <v>77563.84</v>
          </cell>
        </row>
        <row r="9">
          <cell r="B9">
            <v>6548.68</v>
          </cell>
          <cell r="C9">
            <v>-6548.68</v>
          </cell>
          <cell r="D9">
            <v>6443.28</v>
          </cell>
        </row>
        <row r="10">
          <cell r="B10">
            <v>13143.15</v>
          </cell>
          <cell r="C10">
            <v>-13143.15</v>
          </cell>
          <cell r="D10">
            <v>12930.42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2">
          <cell r="B32">
            <v>66751.18</v>
          </cell>
          <cell r="C32">
            <v>-31885.31</v>
          </cell>
          <cell r="D32">
            <v>16500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1">
          <cell r="B51">
            <v>106459.87</v>
          </cell>
          <cell r="C51">
            <v>0</v>
          </cell>
          <cell r="D51">
            <v>0</v>
          </cell>
        </row>
        <row r="54">
          <cell r="B54">
            <v>205342.38</v>
          </cell>
          <cell r="C54">
            <v>-205342.38</v>
          </cell>
          <cell r="D54">
            <v>167775.93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5673.98</v>
          </cell>
          <cell r="C56">
            <v>-5673.98</v>
          </cell>
          <cell r="D56">
            <v>4635.97</v>
          </cell>
        </row>
        <row r="57">
          <cell r="B57">
            <v>9257.15</v>
          </cell>
          <cell r="C57">
            <v>-9257.15</v>
          </cell>
          <cell r="D57">
            <v>7563.6</v>
          </cell>
        </row>
        <row r="58">
          <cell r="B58">
            <v>0</v>
          </cell>
          <cell r="C58">
            <v>0</v>
          </cell>
          <cell r="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9">
          <cell r="B69">
            <v>657552.56</v>
          </cell>
          <cell r="C69">
            <v>-657552.56</v>
          </cell>
          <cell r="D69">
            <v>666386.23</v>
          </cell>
        </row>
        <row r="70">
          <cell r="B70">
            <v>3041.39</v>
          </cell>
          <cell r="C70">
            <v>-3041.39</v>
          </cell>
          <cell r="D70">
            <v>6168.54</v>
          </cell>
        </row>
        <row r="71">
          <cell r="B71">
            <v>116.71</v>
          </cell>
          <cell r="C71">
            <v>0</v>
          </cell>
        </row>
        <row r="72">
          <cell r="B72">
            <v>-4801.84</v>
          </cell>
          <cell r="C72">
            <v>4801.84</v>
          </cell>
          <cell r="D72">
            <v>-5798.67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</sheetData>
      <sheetData sheetId="19">
        <row r="8">
          <cell r="B8">
            <v>66139.49</v>
          </cell>
          <cell r="C8">
            <v>-66139.96</v>
          </cell>
          <cell r="D8">
            <v>84648.3</v>
          </cell>
        </row>
        <row r="9">
          <cell r="B9">
            <v>6539.35</v>
          </cell>
          <cell r="C9">
            <v>-6539.35</v>
          </cell>
          <cell r="D9">
            <v>6548.68</v>
          </cell>
        </row>
        <row r="10">
          <cell r="B10">
            <v>13622.13</v>
          </cell>
          <cell r="C10">
            <v>-13622.13</v>
          </cell>
          <cell r="D10">
            <v>13143.15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20">
          <cell r="B20">
            <v>-21.95</v>
          </cell>
          <cell r="C20">
            <v>21</v>
          </cell>
          <cell r="D20">
            <v>0</v>
          </cell>
        </row>
        <row r="21">
          <cell r="B21">
            <v>-49.8</v>
          </cell>
          <cell r="C21">
            <v>49.8</v>
          </cell>
          <cell r="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-443.85</v>
          </cell>
          <cell r="C25">
            <v>443.85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2">
          <cell r="B32">
            <v>80608.85</v>
          </cell>
          <cell r="C32">
            <v>-15205.91</v>
          </cell>
          <cell r="D32">
            <v>31885.31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1">
          <cell r="B51">
            <v>128289.04</v>
          </cell>
          <cell r="C51">
            <v>0</v>
          </cell>
          <cell r="D51">
            <v>0</v>
          </cell>
        </row>
        <row r="54">
          <cell r="B54">
            <v>238694.99</v>
          </cell>
          <cell r="C54">
            <v>-238694.99</v>
          </cell>
          <cell r="D54">
            <v>205342.38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6595.59</v>
          </cell>
          <cell r="C56">
            <v>-6595.59</v>
          </cell>
          <cell r="D56">
            <v>5673.98</v>
          </cell>
        </row>
        <row r="57">
          <cell r="B57">
            <v>10760.74</v>
          </cell>
          <cell r="C57">
            <v>-10760.74</v>
          </cell>
          <cell r="D57">
            <v>9257.15</v>
          </cell>
        </row>
        <row r="58">
          <cell r="B58">
            <v>0</v>
          </cell>
          <cell r="C58">
            <v>0</v>
          </cell>
          <cell r="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9">
          <cell r="B69">
            <v>727826.9</v>
          </cell>
          <cell r="C69">
            <v>-727826.9</v>
          </cell>
          <cell r="D69">
            <v>657552.56</v>
          </cell>
        </row>
        <row r="70">
          <cell r="B70">
            <v>1849.02</v>
          </cell>
          <cell r="C70">
            <v>-1849.02</v>
          </cell>
          <cell r="D70">
            <v>3041.39</v>
          </cell>
        </row>
        <row r="71">
          <cell r="B71">
            <v>70.67</v>
          </cell>
          <cell r="C71">
            <v>0</v>
          </cell>
          <cell r="D71">
            <v>0</v>
          </cell>
        </row>
        <row r="72">
          <cell r="B72">
            <v>-3874.84</v>
          </cell>
          <cell r="C72">
            <v>3874.84</v>
          </cell>
          <cell r="D72">
            <v>-4801.84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</sheetData>
      <sheetData sheetId="20">
        <row r="8">
          <cell r="B8">
            <v>64568.619999999995</v>
          </cell>
          <cell r="C8">
            <v>-64569.78</v>
          </cell>
          <cell r="D8">
            <v>66139.96</v>
          </cell>
        </row>
        <row r="9">
          <cell r="B9">
            <v>5895.2</v>
          </cell>
          <cell r="C9">
            <v>-5895.2</v>
          </cell>
          <cell r="D9">
            <v>6539.35</v>
          </cell>
        </row>
        <row r="10">
          <cell r="B10">
            <v>12465.81</v>
          </cell>
          <cell r="C10">
            <v>-12465.81</v>
          </cell>
          <cell r="D10">
            <v>13622.13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20">
          <cell r="B20">
            <v>-64.8</v>
          </cell>
          <cell r="C20">
            <v>64.8</v>
          </cell>
          <cell r="D20">
            <v>-21</v>
          </cell>
        </row>
        <row r="21">
          <cell r="B21">
            <v>-164.49</v>
          </cell>
          <cell r="C21">
            <v>164.49</v>
          </cell>
          <cell r="D21">
            <v>-49.8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-1185.95</v>
          </cell>
          <cell r="C25">
            <v>1185.95</v>
          </cell>
          <cell r="D25">
            <v>-443.85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-87.41</v>
          </cell>
          <cell r="C27">
            <v>87.41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</row>
        <row r="32">
          <cell r="B32">
            <v>62425.18</v>
          </cell>
          <cell r="C32">
            <v>-15000</v>
          </cell>
          <cell r="D32">
            <v>15205.91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1">
          <cell r="B51">
            <v>57215.84</v>
          </cell>
          <cell r="C51">
            <v>0</v>
          </cell>
          <cell r="D51">
            <v>0</v>
          </cell>
        </row>
        <row r="54">
          <cell r="B54">
            <v>287047.51</v>
          </cell>
          <cell r="C54">
            <v>-287047.51</v>
          </cell>
          <cell r="D54">
            <v>238694.99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7751.22</v>
          </cell>
          <cell r="C56">
            <v>-7751.22</v>
          </cell>
          <cell r="D56">
            <v>6595.59</v>
          </cell>
        </row>
        <row r="57">
          <cell r="B57">
            <v>12940.54</v>
          </cell>
          <cell r="C57">
            <v>-12940.54</v>
          </cell>
          <cell r="D57">
            <v>10760.74</v>
          </cell>
        </row>
        <row r="58">
          <cell r="B58">
            <v>0</v>
          </cell>
          <cell r="C58">
            <v>0</v>
          </cell>
          <cell r="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9">
          <cell r="B69">
            <v>885137.08</v>
          </cell>
          <cell r="C69">
            <v>-885137.08</v>
          </cell>
          <cell r="D69">
            <v>727826.9</v>
          </cell>
        </row>
        <row r="70">
          <cell r="B70">
            <v>4168.68</v>
          </cell>
          <cell r="C70">
            <v>-4168.68</v>
          </cell>
          <cell r="D70">
            <v>1849.02</v>
          </cell>
        </row>
        <row r="71">
          <cell r="B71">
            <v>70.5</v>
          </cell>
          <cell r="C71">
            <v>0</v>
          </cell>
        </row>
        <row r="72">
          <cell r="B72">
            <v>-10538.56</v>
          </cell>
          <cell r="C72">
            <v>10538.56</v>
          </cell>
          <cell r="D72">
            <v>-3874.84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</sheetData>
      <sheetData sheetId="21">
        <row r="8">
          <cell r="B8">
            <v>65491.79</v>
          </cell>
          <cell r="C8">
            <v>-65492.3</v>
          </cell>
          <cell r="D8">
            <v>64569.78</v>
          </cell>
        </row>
        <row r="9">
          <cell r="B9">
            <v>6743.71</v>
          </cell>
          <cell r="C9">
            <v>-6743.71</v>
          </cell>
          <cell r="D9">
            <v>5895.2</v>
          </cell>
        </row>
        <row r="10">
          <cell r="B10">
            <v>13846.02</v>
          </cell>
          <cell r="C10">
            <v>-13846.02</v>
          </cell>
          <cell r="D10">
            <v>12465.81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20">
          <cell r="B20">
            <v>0</v>
          </cell>
          <cell r="C20">
            <v>0</v>
          </cell>
          <cell r="D20">
            <v>-64.8</v>
          </cell>
        </row>
        <row r="21">
          <cell r="B21">
            <v>0</v>
          </cell>
          <cell r="C21">
            <v>0</v>
          </cell>
          <cell r="D21">
            <v>-164.49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-1185.95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-87.41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2">
          <cell r="B32">
            <v>59354.63</v>
          </cell>
          <cell r="C32">
            <v>-15000</v>
          </cell>
          <cell r="D32">
            <v>15000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1">
          <cell r="B51">
            <v>12785.52</v>
          </cell>
          <cell r="C51">
            <v>0</v>
          </cell>
          <cell r="D51">
            <v>0</v>
          </cell>
        </row>
        <row r="54">
          <cell r="B54">
            <v>259254.64</v>
          </cell>
          <cell r="C54">
            <v>-259254.64</v>
          </cell>
          <cell r="D54">
            <v>287047.51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7195</v>
          </cell>
          <cell r="C56">
            <v>-7195</v>
          </cell>
          <cell r="D56">
            <v>7751.22</v>
          </cell>
        </row>
        <row r="57">
          <cell r="B57">
            <v>11687.59</v>
          </cell>
          <cell r="C57">
            <v>-11687.59</v>
          </cell>
          <cell r="D57">
            <v>12940.54</v>
          </cell>
        </row>
        <row r="58">
          <cell r="B58">
            <v>0</v>
          </cell>
          <cell r="C58">
            <v>0</v>
          </cell>
          <cell r="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4">
          <cell r="B64">
            <v>665360.6</v>
          </cell>
          <cell r="C64">
            <v>0</v>
          </cell>
          <cell r="D64">
            <v>0</v>
          </cell>
        </row>
        <row r="69">
          <cell r="B69">
            <v>801048.26</v>
          </cell>
          <cell r="C69">
            <v>-801048.26</v>
          </cell>
          <cell r="D69">
            <v>885137.08</v>
          </cell>
        </row>
        <row r="70">
          <cell r="B70">
            <v>15045.1</v>
          </cell>
          <cell r="C70">
            <v>-15045.1</v>
          </cell>
          <cell r="D70">
            <v>4168.68</v>
          </cell>
        </row>
        <row r="71">
          <cell r="B71">
            <v>66.71</v>
          </cell>
          <cell r="C71">
            <v>0</v>
          </cell>
          <cell r="D71">
            <v>0</v>
          </cell>
        </row>
        <row r="72">
          <cell r="B72">
            <v>-9979.95</v>
          </cell>
          <cell r="C72">
            <v>9979.95</v>
          </cell>
          <cell r="D72">
            <v>-10538.56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</sheetData>
      <sheetData sheetId="22">
        <row r="8">
          <cell r="B8">
            <v>44650.27</v>
          </cell>
          <cell r="C8">
            <v>-44650.43</v>
          </cell>
          <cell r="D8">
            <v>65492.3</v>
          </cell>
        </row>
        <row r="9">
          <cell r="B9">
            <v>6203.54</v>
          </cell>
          <cell r="C9">
            <v>-6203.54</v>
          </cell>
          <cell r="D9">
            <v>6743.71</v>
          </cell>
        </row>
        <row r="10">
          <cell r="B10">
            <v>13742.6</v>
          </cell>
          <cell r="C10">
            <v>-13742.6</v>
          </cell>
          <cell r="D10">
            <v>13846.02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2">
          <cell r="B32">
            <v>74442.72</v>
          </cell>
          <cell r="C32">
            <v>-15000</v>
          </cell>
          <cell r="D32">
            <v>15000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1">
          <cell r="B51">
            <v>38665.99</v>
          </cell>
          <cell r="C51">
            <v>0</v>
          </cell>
          <cell r="D51">
            <v>0</v>
          </cell>
        </row>
        <row r="54">
          <cell r="B54">
            <v>276412</v>
          </cell>
          <cell r="C54">
            <v>-276412</v>
          </cell>
          <cell r="D54">
            <v>259254.64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7464.14</v>
          </cell>
          <cell r="C56">
            <v>-7464.14</v>
          </cell>
          <cell r="D56">
            <v>7195</v>
          </cell>
        </row>
        <row r="57">
          <cell r="B57">
            <v>12461.08</v>
          </cell>
          <cell r="C57">
            <v>-12461.08</v>
          </cell>
          <cell r="D57">
            <v>11687.59</v>
          </cell>
        </row>
        <row r="58">
          <cell r="B58">
            <v>0</v>
          </cell>
          <cell r="C58">
            <v>0</v>
          </cell>
          <cell r="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9">
          <cell r="B69">
            <v>906604.21</v>
          </cell>
          <cell r="C69">
            <v>-906604.21</v>
          </cell>
          <cell r="D69">
            <v>801048.26</v>
          </cell>
        </row>
        <row r="70">
          <cell r="B70">
            <v>2369.94</v>
          </cell>
          <cell r="C70">
            <v>-2369.94</v>
          </cell>
          <cell r="D70">
            <v>15045.1</v>
          </cell>
        </row>
        <row r="71">
          <cell r="B71">
            <v>61.67</v>
          </cell>
          <cell r="C71">
            <v>0</v>
          </cell>
          <cell r="D71">
            <v>0</v>
          </cell>
        </row>
        <row r="72">
          <cell r="B72">
            <v>-1154.83</v>
          </cell>
          <cell r="C72">
            <v>1154.83</v>
          </cell>
          <cell r="D72">
            <v>-9979.95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</sheetData>
      <sheetData sheetId="23">
        <row r="8">
          <cell r="B8">
            <v>46784.009999999995</v>
          </cell>
          <cell r="C8">
            <v>-46782.5</v>
          </cell>
          <cell r="D8">
            <v>44650.43</v>
          </cell>
        </row>
        <row r="9">
          <cell r="B9">
            <v>6343.18</v>
          </cell>
          <cell r="C9">
            <v>-6343.18</v>
          </cell>
          <cell r="D9">
            <v>6203.54</v>
          </cell>
        </row>
        <row r="10">
          <cell r="B10">
            <v>13270.79</v>
          </cell>
          <cell r="C10">
            <v>-13270.79</v>
          </cell>
          <cell r="D10">
            <v>13742.6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2">
          <cell r="B32">
            <v>58585.47</v>
          </cell>
          <cell r="C32">
            <v>0</v>
          </cell>
          <cell r="D32">
            <v>15000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-302.51</v>
          </cell>
          <cell r="C49">
            <v>0</v>
          </cell>
          <cell r="D49">
            <v>0</v>
          </cell>
        </row>
        <row r="51">
          <cell r="B51">
            <v>80049.86</v>
          </cell>
          <cell r="C51">
            <v>0</v>
          </cell>
          <cell r="D51">
            <v>0</v>
          </cell>
        </row>
        <row r="54">
          <cell r="B54">
            <v>225656.93</v>
          </cell>
          <cell r="C54">
            <v>-225656.93</v>
          </cell>
          <cell r="D54">
            <v>276412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6170.93</v>
          </cell>
          <cell r="C56">
            <v>-6170.93</v>
          </cell>
          <cell r="D56">
            <v>7464.14</v>
          </cell>
        </row>
        <row r="57">
          <cell r="B57">
            <v>10172.95</v>
          </cell>
          <cell r="C57">
            <v>-10172.95</v>
          </cell>
          <cell r="D57">
            <v>12461.08</v>
          </cell>
        </row>
        <row r="58">
          <cell r="B58">
            <v>0</v>
          </cell>
          <cell r="C58">
            <v>0</v>
          </cell>
          <cell r="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9">
          <cell r="B69">
            <v>667859.79</v>
          </cell>
          <cell r="C69">
            <v>-667859.79</v>
          </cell>
          <cell r="D69">
            <v>906604.21</v>
          </cell>
        </row>
        <row r="70">
          <cell r="B70">
            <v>2083.37</v>
          </cell>
          <cell r="C70">
            <v>-2083.37</v>
          </cell>
          <cell r="D70">
            <v>2369.94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-3935.46</v>
          </cell>
          <cell r="C72">
            <v>3935.46</v>
          </cell>
          <cell r="D72">
            <v>-1154.83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-705.87</v>
          </cell>
          <cell r="C74">
            <v>0</v>
          </cell>
          <cell r="D74">
            <v>0</v>
          </cell>
        </row>
      </sheetData>
      <sheetData sheetId="24">
        <row r="8">
          <cell r="B8">
            <v>62086.96</v>
          </cell>
          <cell r="C8">
            <v>-62086.399999999994</v>
          </cell>
          <cell r="D8">
            <v>46782.5</v>
          </cell>
        </row>
        <row r="9">
          <cell r="B9">
            <v>7998.58</v>
          </cell>
          <cell r="C9">
            <v>-7998.58</v>
          </cell>
          <cell r="D9">
            <v>6343.18</v>
          </cell>
        </row>
        <row r="10">
          <cell r="B10">
            <v>12119.24</v>
          </cell>
          <cell r="C10">
            <v>-12119.24</v>
          </cell>
          <cell r="D10">
            <v>13270.79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20">
          <cell r="B20">
            <v>-27.41</v>
          </cell>
          <cell r="C20">
            <v>27.41</v>
          </cell>
          <cell r="D20">
            <v>0</v>
          </cell>
        </row>
        <row r="21">
          <cell r="B21">
            <v>-59.81</v>
          </cell>
          <cell r="C21">
            <v>59.81</v>
          </cell>
          <cell r="D21">
            <v>0</v>
          </cell>
        </row>
        <row r="22">
          <cell r="B22">
            <v>-1011.57</v>
          </cell>
          <cell r="C22">
            <v>1011.57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5706.85</v>
          </cell>
          <cell r="C29">
            <v>-5706.85</v>
          </cell>
          <cell r="D29">
            <v>0</v>
          </cell>
        </row>
        <row r="32">
          <cell r="B32">
            <v>79086.43</v>
          </cell>
          <cell r="C32">
            <v>-29723.06</v>
          </cell>
          <cell r="D32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1">
          <cell r="B51">
            <v>132911.35</v>
          </cell>
          <cell r="C51">
            <v>0</v>
          </cell>
          <cell r="D51">
            <v>0</v>
          </cell>
        </row>
        <row r="54">
          <cell r="B54">
            <v>218706.92</v>
          </cell>
          <cell r="C54">
            <v>-218706.92</v>
          </cell>
          <cell r="D54">
            <v>225656.93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5980.87</v>
          </cell>
          <cell r="C56">
            <v>-5980.87</v>
          </cell>
          <cell r="D56">
            <v>6170.93</v>
          </cell>
        </row>
        <row r="57">
          <cell r="B57">
            <v>9859.64</v>
          </cell>
          <cell r="C57">
            <v>-9859.64</v>
          </cell>
          <cell r="D57">
            <v>10172.95</v>
          </cell>
        </row>
        <row r="58">
          <cell r="B58">
            <v>0</v>
          </cell>
          <cell r="C58">
            <v>0</v>
          </cell>
          <cell r="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9">
          <cell r="B69">
            <v>617270.72</v>
          </cell>
          <cell r="C69">
            <v>-617270.72</v>
          </cell>
          <cell r="D69">
            <v>667859.79</v>
          </cell>
        </row>
        <row r="70">
          <cell r="B70">
            <v>1531.96</v>
          </cell>
          <cell r="C70">
            <v>-1531.96</v>
          </cell>
          <cell r="D70">
            <v>2083.37</v>
          </cell>
        </row>
        <row r="71">
          <cell r="B71">
            <v>142.42</v>
          </cell>
          <cell r="C71">
            <v>0</v>
          </cell>
          <cell r="D71">
            <v>0</v>
          </cell>
        </row>
        <row r="72">
          <cell r="B72">
            <v>-8887.060000000001</v>
          </cell>
          <cell r="C72">
            <v>8887.8</v>
          </cell>
          <cell r="D72">
            <v>-3935.46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</sheetData>
      <sheetData sheetId="25">
        <row r="8">
          <cell r="B8">
            <v>56034.57</v>
          </cell>
          <cell r="C8">
            <v>-56034.2</v>
          </cell>
          <cell r="D8">
            <v>62086.399999999994</v>
          </cell>
        </row>
        <row r="9">
          <cell r="B9">
            <v>6822.6</v>
          </cell>
          <cell r="C9">
            <v>-6822.6</v>
          </cell>
          <cell r="D9">
            <v>7998.58</v>
          </cell>
        </row>
        <row r="10">
          <cell r="B10">
            <v>13702.86</v>
          </cell>
          <cell r="C10">
            <v>-13702.86</v>
          </cell>
          <cell r="D10">
            <v>12119.24</v>
          </cell>
        </row>
        <row r="14">
          <cell r="B14">
            <v>3712.73</v>
          </cell>
          <cell r="C14">
            <v>0</v>
          </cell>
          <cell r="D14">
            <v>0</v>
          </cell>
        </row>
        <row r="15">
          <cell r="B15">
            <v>6120.55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20">
          <cell r="B20">
            <v>-10363.45</v>
          </cell>
          <cell r="C20">
            <v>10363.45</v>
          </cell>
          <cell r="D20">
            <v>-27.41</v>
          </cell>
        </row>
        <row r="21">
          <cell r="B21">
            <v>-21421.78</v>
          </cell>
          <cell r="C21">
            <v>21421.78</v>
          </cell>
          <cell r="D21">
            <v>-59.81</v>
          </cell>
        </row>
        <row r="22">
          <cell r="B22">
            <v>0</v>
          </cell>
          <cell r="C22">
            <v>0</v>
          </cell>
          <cell r="D22">
            <v>-1011.57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-913.68</v>
          </cell>
          <cell r="C25">
            <v>913.68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-5706.85</v>
          </cell>
          <cell r="C29">
            <v>5706.85</v>
          </cell>
          <cell r="D29">
            <v>0</v>
          </cell>
        </row>
        <row r="32">
          <cell r="B32">
            <v>62019.24</v>
          </cell>
          <cell r="C32">
            <v>-16500</v>
          </cell>
          <cell r="D32">
            <v>29723.06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1">
          <cell r="B51">
            <v>60724.84</v>
          </cell>
          <cell r="C51">
            <v>0</v>
          </cell>
        </row>
        <row r="54">
          <cell r="B54">
            <v>235622.67</v>
          </cell>
          <cell r="C54">
            <v>-235622.67</v>
          </cell>
          <cell r="D54">
            <v>218706.92</v>
          </cell>
        </row>
        <row r="55">
          <cell r="B55">
            <v>135766.12</v>
          </cell>
          <cell r="C55">
            <v>-135766.12</v>
          </cell>
          <cell r="D55">
            <v>0</v>
          </cell>
        </row>
        <row r="56">
          <cell r="B56">
            <v>6443.45</v>
          </cell>
          <cell r="C56">
            <v>-6443.45</v>
          </cell>
          <cell r="D56">
            <v>5980.87</v>
          </cell>
        </row>
        <row r="57">
          <cell r="B57">
            <v>10622.22</v>
          </cell>
          <cell r="C57">
            <v>-10622.22</v>
          </cell>
          <cell r="D57">
            <v>9859.64</v>
          </cell>
        </row>
        <row r="58">
          <cell r="B58">
            <v>0</v>
          </cell>
          <cell r="C58">
            <v>0</v>
          </cell>
          <cell r="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9">
          <cell r="B69">
            <v>692469.24</v>
          </cell>
          <cell r="C69">
            <v>-692469.24</v>
          </cell>
          <cell r="D69">
            <v>617270.72</v>
          </cell>
        </row>
        <row r="70">
          <cell r="B70">
            <v>4336.98</v>
          </cell>
          <cell r="C70">
            <v>-4336.98</v>
          </cell>
          <cell r="D70">
            <v>1531.96</v>
          </cell>
        </row>
        <row r="71">
          <cell r="B71">
            <v>147.91</v>
          </cell>
          <cell r="C71">
            <v>0</v>
          </cell>
          <cell r="D71">
            <v>0</v>
          </cell>
        </row>
        <row r="72">
          <cell r="B72">
            <v>-5706.85</v>
          </cell>
          <cell r="C72">
            <v>5706.85</v>
          </cell>
          <cell r="D72">
            <v>-3180.95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</sheetData>
      <sheetData sheetId="26">
        <row r="8">
          <cell r="B8">
            <v>71839.74</v>
          </cell>
          <cell r="C8">
            <v>-71839.24</v>
          </cell>
          <cell r="D8">
            <v>56034.2</v>
          </cell>
        </row>
        <row r="9">
          <cell r="B9">
            <v>7324.12</v>
          </cell>
          <cell r="C9">
            <v>-7324.12</v>
          </cell>
          <cell r="D9">
            <v>6822.6</v>
          </cell>
        </row>
        <row r="10">
          <cell r="B10">
            <v>12735.37</v>
          </cell>
          <cell r="C10">
            <v>-12735.37</v>
          </cell>
          <cell r="D10">
            <v>13702.86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20">
          <cell r="B20">
            <v>-27.41</v>
          </cell>
          <cell r="C20">
            <v>27.41</v>
          </cell>
          <cell r="D20">
            <v>-10363.45</v>
          </cell>
        </row>
        <row r="21">
          <cell r="B21">
            <v>-59.81</v>
          </cell>
          <cell r="C21">
            <v>59.81</v>
          </cell>
          <cell r="D21">
            <v>-21421.78</v>
          </cell>
        </row>
        <row r="22">
          <cell r="B22">
            <v>-8014.33</v>
          </cell>
          <cell r="C22">
            <v>8014.33</v>
          </cell>
          <cell r="D22">
            <v>0</v>
          </cell>
        </row>
        <row r="23">
          <cell r="B23">
            <v>-10940.93</v>
          </cell>
          <cell r="C23">
            <v>10940.93</v>
          </cell>
          <cell r="D23">
            <v>0</v>
          </cell>
        </row>
        <row r="24">
          <cell r="B24">
            <v>-3498.4</v>
          </cell>
          <cell r="C24">
            <v>3498.4</v>
          </cell>
          <cell r="D24">
            <v>0</v>
          </cell>
        </row>
        <row r="25">
          <cell r="B25">
            <v>-1011.57</v>
          </cell>
          <cell r="C25">
            <v>1011.57</v>
          </cell>
          <cell r="D25">
            <v>-913.68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2">
          <cell r="B32">
            <v>85338.25</v>
          </cell>
          <cell r="C32">
            <v>-18082.25</v>
          </cell>
          <cell r="D32">
            <v>16500</v>
          </cell>
        </row>
        <row r="48">
          <cell r="B48">
            <v>-7064.98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1">
          <cell r="B51">
            <v>21388.95</v>
          </cell>
          <cell r="C51">
            <v>0</v>
          </cell>
          <cell r="D51">
            <v>0</v>
          </cell>
        </row>
        <row r="54">
          <cell r="B54">
            <v>26616.39</v>
          </cell>
          <cell r="C54">
            <v>-156616.39</v>
          </cell>
          <cell r="D54">
            <v>235622.67</v>
          </cell>
        </row>
        <row r="55">
          <cell r="B55">
            <v>0</v>
          </cell>
          <cell r="C55">
            <v>0</v>
          </cell>
          <cell r="D55">
            <v>135766.12</v>
          </cell>
        </row>
        <row r="56">
          <cell r="B56">
            <v>727.87</v>
          </cell>
          <cell r="C56">
            <v>-727.87</v>
          </cell>
          <cell r="D56">
            <v>6443.45</v>
          </cell>
        </row>
        <row r="57">
          <cell r="B57">
            <v>1199.91</v>
          </cell>
          <cell r="C57">
            <v>-1199.91</v>
          </cell>
          <cell r="D57">
            <v>10622.22</v>
          </cell>
        </row>
        <row r="58">
          <cell r="B58">
            <v>0</v>
          </cell>
          <cell r="C58">
            <v>0</v>
          </cell>
          <cell r="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9">
          <cell r="B69">
            <v>655536.42</v>
          </cell>
          <cell r="C69">
            <v>-655536.42</v>
          </cell>
          <cell r="D69">
            <v>692469.24</v>
          </cell>
        </row>
        <row r="70">
          <cell r="B70">
            <v>8005.16</v>
          </cell>
          <cell r="C70">
            <v>-8005.16</v>
          </cell>
          <cell r="D70">
            <v>4336.98</v>
          </cell>
        </row>
        <row r="71">
          <cell r="B71">
            <v>129.33999999999997</v>
          </cell>
          <cell r="C71">
            <v>-245.28</v>
          </cell>
          <cell r="D71">
            <v>0</v>
          </cell>
        </row>
        <row r="72">
          <cell r="B72">
            <v>-6651.38</v>
          </cell>
          <cell r="C72">
            <v>6651.38</v>
          </cell>
          <cell r="D72">
            <v>-5706.85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</sheetData>
      <sheetData sheetId="27">
        <row r="8">
          <cell r="B8">
            <v>115916.34</v>
          </cell>
          <cell r="C8">
            <v>-115915.87</v>
          </cell>
          <cell r="D8">
            <v>71839.24</v>
          </cell>
        </row>
        <row r="9">
          <cell r="B9">
            <v>9376.33</v>
          </cell>
          <cell r="C9">
            <v>-9376.33</v>
          </cell>
          <cell r="D9">
            <v>7324.12</v>
          </cell>
        </row>
        <row r="10">
          <cell r="B10">
            <v>15594.38</v>
          </cell>
          <cell r="C10">
            <v>-15594.38</v>
          </cell>
          <cell r="D10">
            <v>12735.37</v>
          </cell>
        </row>
        <row r="14">
          <cell r="B14">
            <v>87.37</v>
          </cell>
          <cell r="C14">
            <v>-87.37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20">
          <cell r="B20">
            <v>-107.44</v>
          </cell>
          <cell r="C20">
            <v>107.44</v>
          </cell>
          <cell r="D20">
            <v>-27.41</v>
          </cell>
        </row>
        <row r="21">
          <cell r="B21">
            <v>-58.12</v>
          </cell>
          <cell r="C21">
            <v>58.12</v>
          </cell>
          <cell r="D21">
            <v>-59.81</v>
          </cell>
        </row>
        <row r="22">
          <cell r="B22">
            <v>0</v>
          </cell>
          <cell r="C22">
            <v>0</v>
          </cell>
          <cell r="D22">
            <v>-8014.33</v>
          </cell>
        </row>
        <row r="23">
          <cell r="B23">
            <v>0</v>
          </cell>
          <cell r="C23">
            <v>0</v>
          </cell>
          <cell r="D23">
            <v>-10940.93</v>
          </cell>
        </row>
        <row r="24">
          <cell r="B24">
            <v>0</v>
          </cell>
          <cell r="C24">
            <v>0</v>
          </cell>
          <cell r="D24">
            <v>-3498.4</v>
          </cell>
        </row>
        <row r="25">
          <cell r="B25">
            <v>-849.77</v>
          </cell>
          <cell r="C25">
            <v>849.77</v>
          </cell>
          <cell r="D25">
            <v>-1011.57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-44496</v>
          </cell>
          <cell r="C28">
            <v>44496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2">
          <cell r="B32">
            <v>55170.85</v>
          </cell>
          <cell r="C32">
            <v>-16000</v>
          </cell>
          <cell r="D32">
            <v>18082.25</v>
          </cell>
        </row>
        <row r="48">
          <cell r="B48">
            <v>7064.98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1">
          <cell r="B51">
            <v>57719.86</v>
          </cell>
          <cell r="C51">
            <v>0</v>
          </cell>
          <cell r="D51">
            <v>0</v>
          </cell>
        </row>
        <row r="54">
          <cell r="B54">
            <v>223869.58</v>
          </cell>
          <cell r="C54">
            <v>-223869.58</v>
          </cell>
          <cell r="D54">
            <v>156616.39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6122.05</v>
          </cell>
          <cell r="C56">
            <v>-6122.05</v>
          </cell>
          <cell r="D56">
            <v>727.87</v>
          </cell>
        </row>
        <row r="57">
          <cell r="B57">
            <v>10092.39</v>
          </cell>
          <cell r="C57">
            <v>-10092.39</v>
          </cell>
          <cell r="D57">
            <v>1199.91</v>
          </cell>
        </row>
        <row r="58">
          <cell r="B58">
            <v>9555.55</v>
          </cell>
          <cell r="C58">
            <v>-9555.55</v>
          </cell>
          <cell r="D58">
            <v>0</v>
          </cell>
        </row>
        <row r="59">
          <cell r="B59">
            <v>13044.95</v>
          </cell>
          <cell r="C59">
            <v>-13044.95</v>
          </cell>
          <cell r="D59">
            <v>0</v>
          </cell>
        </row>
        <row r="60">
          <cell r="B60">
            <v>4171.16</v>
          </cell>
          <cell r="C60">
            <v>-4171.16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9">
          <cell r="B69">
            <v>759707.94</v>
          </cell>
          <cell r="C69">
            <v>-759707.94</v>
          </cell>
          <cell r="D69">
            <v>655536.42</v>
          </cell>
        </row>
        <row r="70">
          <cell r="B70">
            <v>4950.3</v>
          </cell>
          <cell r="C70">
            <v>-4950.3</v>
          </cell>
          <cell r="D70">
            <v>8005.16</v>
          </cell>
        </row>
        <row r="71">
          <cell r="B71">
            <v>245.28</v>
          </cell>
          <cell r="C71">
            <v>-100.62</v>
          </cell>
          <cell r="D71">
            <v>245.28</v>
          </cell>
        </row>
        <row r="72">
          <cell r="B72">
            <v>-3336.39</v>
          </cell>
          <cell r="C72">
            <v>3336.39</v>
          </cell>
          <cell r="D72">
            <v>-6651.38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</sheetData>
      <sheetData sheetId="28">
        <row r="8">
          <cell r="B8">
            <v>106588.06000000001</v>
          </cell>
          <cell r="C8">
            <v>-106588.05</v>
          </cell>
          <cell r="D8">
            <v>115915.87</v>
          </cell>
        </row>
        <row r="9">
          <cell r="B9">
            <v>9272.94</v>
          </cell>
          <cell r="C9">
            <v>-9272.94</v>
          </cell>
          <cell r="D9">
            <v>9376.33</v>
          </cell>
        </row>
        <row r="10">
          <cell r="B10">
            <v>16855.74</v>
          </cell>
          <cell r="C10">
            <v>-16855.74</v>
          </cell>
          <cell r="D10">
            <v>15594.38</v>
          </cell>
        </row>
        <row r="14">
          <cell r="B14">
            <v>0</v>
          </cell>
          <cell r="C14">
            <v>0</v>
          </cell>
          <cell r="D14">
            <v>87.37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683.18</v>
          </cell>
          <cell r="C16">
            <v>-683.18</v>
          </cell>
          <cell r="D16">
            <v>0</v>
          </cell>
        </row>
        <row r="20">
          <cell r="B20">
            <v>-22.97</v>
          </cell>
          <cell r="C20">
            <v>22.97</v>
          </cell>
          <cell r="D20">
            <v>-107.44</v>
          </cell>
        </row>
        <row r="21">
          <cell r="B21">
            <v>-56.25</v>
          </cell>
          <cell r="C21">
            <v>56.25</v>
          </cell>
          <cell r="D21">
            <v>-58.12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-822.36</v>
          </cell>
          <cell r="C25">
            <v>822.36</v>
          </cell>
          <cell r="D25">
            <v>-849.77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-32275</v>
          </cell>
          <cell r="C28">
            <v>32275</v>
          </cell>
          <cell r="D28">
            <v>-44496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2">
          <cell r="B32">
            <v>83287.59</v>
          </cell>
          <cell r="C32">
            <v>-16825.39</v>
          </cell>
          <cell r="D32">
            <v>16000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1">
          <cell r="B51">
            <v>101694.01</v>
          </cell>
          <cell r="C51">
            <v>0</v>
          </cell>
          <cell r="D51">
            <v>0</v>
          </cell>
        </row>
        <row r="54">
          <cell r="B54">
            <v>147999.35</v>
          </cell>
          <cell r="C54">
            <v>-147999.35</v>
          </cell>
          <cell r="D54">
            <v>223869.58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5182.93</v>
          </cell>
          <cell r="C56">
            <v>-5182.93</v>
          </cell>
          <cell r="D56">
            <v>6122.05</v>
          </cell>
        </row>
        <row r="57">
          <cell r="B57">
            <v>8993.33</v>
          </cell>
          <cell r="C57">
            <v>-8993.33</v>
          </cell>
          <cell r="D57">
            <v>10092.39</v>
          </cell>
        </row>
        <row r="58">
          <cell r="B58">
            <v>8514.95</v>
          </cell>
          <cell r="C58">
            <v>-8514.95</v>
          </cell>
          <cell r="D58">
            <v>9555.55</v>
          </cell>
        </row>
        <row r="59">
          <cell r="B59">
            <v>11624.34</v>
          </cell>
          <cell r="C59">
            <v>-11624.34</v>
          </cell>
          <cell r="D59">
            <v>13044.95</v>
          </cell>
        </row>
        <row r="60">
          <cell r="B60">
            <v>3716.92</v>
          </cell>
          <cell r="C60">
            <v>-3716.92</v>
          </cell>
          <cell r="D60">
            <v>4171.16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9">
          <cell r="B69">
            <v>630789.54</v>
          </cell>
          <cell r="C69">
            <v>-630789.54</v>
          </cell>
          <cell r="D69">
            <v>759707.94</v>
          </cell>
        </row>
        <row r="70">
          <cell r="B70">
            <v>4326.72</v>
          </cell>
          <cell r="C70">
            <v>-4326.72</v>
          </cell>
          <cell r="D70">
            <v>4950.3</v>
          </cell>
        </row>
        <row r="71">
          <cell r="B71">
            <v>106.93</v>
          </cell>
          <cell r="C71" t="str">
            <v>-</v>
          </cell>
          <cell r="D71">
            <v>100.62</v>
          </cell>
        </row>
        <row r="72">
          <cell r="B72">
            <v>-1240.57</v>
          </cell>
          <cell r="C72">
            <v>1240.57</v>
          </cell>
          <cell r="D72">
            <v>-3336.39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60" zoomScaleNormal="75" workbookViewId="0" topLeftCell="A10">
      <selection activeCell="F37" sqref="F37"/>
    </sheetView>
  </sheetViews>
  <sheetFormatPr defaultColWidth="8.88671875" defaultRowHeight="15"/>
  <cols>
    <col min="1" max="1" width="51.3359375" style="0" bestFit="1" customWidth="1"/>
    <col min="2" max="2" width="12.4453125" style="0" customWidth="1"/>
    <col min="3" max="3" width="11.88671875" style="0" customWidth="1"/>
    <col min="4" max="4" width="12.10546875" style="0" customWidth="1"/>
    <col min="5" max="5" width="13.5546875" style="0" bestFit="1" customWidth="1"/>
    <col min="6" max="6" width="10.4453125" style="0" bestFit="1" customWidth="1"/>
    <col min="7" max="7" width="16.21484375" style="0" customWidth="1"/>
    <col min="8" max="8" width="11.4453125" style="0" bestFit="1" customWidth="1"/>
  </cols>
  <sheetData>
    <row r="1" ht="15.75">
      <c r="A1" s="160" t="s">
        <v>395</v>
      </c>
    </row>
    <row r="2" ht="15.75">
      <c r="A2" s="160" t="s">
        <v>396</v>
      </c>
    </row>
    <row r="3" ht="15.75">
      <c r="A3" s="160" t="s">
        <v>397</v>
      </c>
    </row>
    <row r="6" spans="1:2" ht="15.75">
      <c r="A6" s="160" t="s">
        <v>394</v>
      </c>
      <c r="B6" s="177"/>
    </row>
    <row r="7" spans="1:2" ht="15">
      <c r="A7" s="157" t="s">
        <v>398</v>
      </c>
      <c r="B7" s="178">
        <f>+'Exhibit No. SIG-5'!J30</f>
        <v>31137626.262987737</v>
      </c>
    </row>
    <row r="8" spans="1:2" ht="15">
      <c r="A8" s="157" t="s">
        <v>422</v>
      </c>
      <c r="B8" s="171">
        <f>-E42</f>
        <v>-9060710.18243805</v>
      </c>
    </row>
    <row r="9" spans="1:3" ht="15">
      <c r="A9" s="157"/>
      <c r="B9" s="178"/>
      <c r="C9" s="177">
        <f>+B7+B8</f>
        <v>22076916.080549687</v>
      </c>
    </row>
    <row r="10" spans="1:3" ht="15">
      <c r="A10" s="157"/>
      <c r="B10" s="178"/>
      <c r="C10" s="177"/>
    </row>
    <row r="11" spans="1:2" ht="15">
      <c r="A11" s="157" t="s">
        <v>399</v>
      </c>
      <c r="B11" s="178">
        <v>35900856</v>
      </c>
    </row>
    <row r="12" spans="1:2" ht="15">
      <c r="A12" s="157" t="s">
        <v>423</v>
      </c>
      <c r="B12" s="171">
        <f>-B42</f>
        <v>-9449131.33607629</v>
      </c>
    </row>
    <row r="13" spans="1:3" ht="15">
      <c r="A13" s="157"/>
      <c r="B13" s="178"/>
      <c r="C13" s="177">
        <f>+B11+B12</f>
        <v>26451724.66392371</v>
      </c>
    </row>
    <row r="14" ht="15">
      <c r="C14" s="162"/>
    </row>
    <row r="15" spans="1:3" ht="15">
      <c r="A15" s="157" t="s">
        <v>400</v>
      </c>
      <c r="C15" s="161">
        <f>+C9-C13</f>
        <v>-4374808.583374023</v>
      </c>
    </row>
    <row r="16" ht="15">
      <c r="A16" s="168"/>
    </row>
    <row r="17" spans="1:3" ht="15">
      <c r="A17" s="169" t="s">
        <v>391</v>
      </c>
      <c r="C17" s="161">
        <v>943916.6666666666</v>
      </c>
    </row>
    <row r="18" spans="1:3" ht="15">
      <c r="A18" s="169" t="s">
        <v>390</v>
      </c>
      <c r="C18" s="163">
        <v>1057167</v>
      </c>
    </row>
    <row r="19" spans="1:3" ht="15">
      <c r="A19" s="169" t="s">
        <v>392</v>
      </c>
      <c r="C19" s="161">
        <f>+C17-C18</f>
        <v>-113250.33333333337</v>
      </c>
    </row>
    <row r="20" spans="1:3" ht="15">
      <c r="A20" s="170" t="s">
        <v>393</v>
      </c>
      <c r="C20" s="164">
        <v>25.021330593936437</v>
      </c>
    </row>
    <row r="21" spans="1:3" ht="15">
      <c r="A21" s="169" t="s">
        <v>401</v>
      </c>
      <c r="C21" s="161">
        <f>-C19*C20</f>
        <v>2833674.030206834</v>
      </c>
    </row>
    <row r="22" spans="1:3" ht="15">
      <c r="A22" s="169"/>
      <c r="C22" s="163"/>
    </row>
    <row r="23" spans="1:3" ht="15">
      <c r="A23" s="157" t="s">
        <v>402</v>
      </c>
      <c r="C23" s="166">
        <f>+C21+C15</f>
        <v>-1541134.5531671895</v>
      </c>
    </row>
    <row r="24" spans="1:2" ht="15">
      <c r="A24" s="157"/>
      <c r="B24" s="166"/>
    </row>
    <row r="25" spans="1:2" ht="15">
      <c r="A25" s="157" t="s">
        <v>407</v>
      </c>
      <c r="B25" s="166"/>
    </row>
    <row r="26" ht="15">
      <c r="B26" s="166"/>
    </row>
    <row r="27" spans="1:3" ht="15">
      <c r="A27" s="157" t="s">
        <v>403</v>
      </c>
      <c r="C27" s="165">
        <f>+(0.0027+0.0028+0.0027+0.0028+0.0025+0.0028+0.0028+0.0027+0.0028+0.0027+0.0028+0.0028+0.0028+0.0029+0.0028+0.0038+0.0034+0.0038+0.0042)/19</f>
        <v>0.002978947368421052</v>
      </c>
    </row>
    <row r="28" spans="2:3" ht="15">
      <c r="B28" s="175" t="s">
        <v>404</v>
      </c>
      <c r="C28" s="166">
        <f>+C23*C27</f>
        <v>-4590.9587215401525</v>
      </c>
    </row>
    <row r="29" spans="1:3" ht="15">
      <c r="A29" s="157"/>
      <c r="C29" s="172" t="s">
        <v>405</v>
      </c>
    </row>
    <row r="30" spans="1:3" ht="15">
      <c r="A30" s="157"/>
      <c r="C30" s="173">
        <f>24*C28</f>
        <v>-110183.00931696367</v>
      </c>
    </row>
    <row r="31" spans="1:3" ht="15">
      <c r="A31" s="157"/>
      <c r="C31" s="166"/>
    </row>
    <row r="32" spans="1:4" ht="15">
      <c r="A32" s="157" t="s">
        <v>406</v>
      </c>
      <c r="C32" s="174">
        <f>+C23+C30</f>
        <v>-1651317.562484153</v>
      </c>
      <c r="D32" s="230"/>
    </row>
    <row r="33" spans="1:2" ht="15">
      <c r="A33" s="157"/>
      <c r="B33" s="174"/>
    </row>
    <row r="35" spans="2:4" ht="15.75">
      <c r="B35" s="167"/>
      <c r="D35" s="185"/>
    </row>
    <row r="36" spans="1:8" ht="15.75">
      <c r="A36" s="180" t="s">
        <v>424</v>
      </c>
      <c r="B36" s="185" t="s">
        <v>419</v>
      </c>
      <c r="D36" s="185" t="s">
        <v>414</v>
      </c>
      <c r="E36" s="185" t="s">
        <v>410</v>
      </c>
      <c r="G36" s="185"/>
      <c r="H36" s="185" t="s">
        <v>480</v>
      </c>
    </row>
    <row r="37" spans="1:8" ht="15.75">
      <c r="A37" s="179"/>
      <c r="B37" s="186" t="s">
        <v>420</v>
      </c>
      <c r="C37" s="179"/>
      <c r="D37" s="186" t="s">
        <v>416</v>
      </c>
      <c r="E37" s="186" t="s">
        <v>420</v>
      </c>
      <c r="G37" s="227" t="s">
        <v>478</v>
      </c>
      <c r="H37" s="227" t="s">
        <v>481</v>
      </c>
    </row>
    <row r="38" spans="1:8" ht="15.75">
      <c r="A38" s="181" t="s">
        <v>409</v>
      </c>
      <c r="B38" s="181" t="s">
        <v>418</v>
      </c>
      <c r="C38" s="176" t="s">
        <v>415</v>
      </c>
      <c r="D38" s="176" t="s">
        <v>417</v>
      </c>
      <c r="E38" s="181" t="s">
        <v>418</v>
      </c>
      <c r="F38" s="181" t="s">
        <v>411</v>
      </c>
      <c r="G38" s="228" t="s">
        <v>479</v>
      </c>
      <c r="H38" s="228" t="s">
        <v>482</v>
      </c>
    </row>
    <row r="39" spans="1:8" ht="15">
      <c r="A39" s="179" t="s">
        <v>387</v>
      </c>
      <c r="B39" s="177">
        <v>1785297.33607629</v>
      </c>
      <c r="C39" s="182">
        <f>+B39/$B$42</f>
        <v>0.18893772057756444</v>
      </c>
      <c r="D39" s="184">
        <f>+C39*$D$42</f>
        <v>1665297.4073691731</v>
      </c>
      <c r="E39" s="177">
        <v>1396876.1824380504</v>
      </c>
      <c r="F39" s="178">
        <f>+E39-D39</f>
        <v>-268421.22493112274</v>
      </c>
      <c r="G39" s="177">
        <f>+F39/$F$42*$F$44</f>
        <v>-2684.212249311227</v>
      </c>
      <c r="H39" s="229">
        <f>+F39+G39</f>
        <v>-271105.43718043395</v>
      </c>
    </row>
    <row r="40" spans="1:8" ht="15">
      <c r="A40" s="179" t="s">
        <v>412</v>
      </c>
      <c r="B40" s="177">
        <v>4677678</v>
      </c>
      <c r="C40" s="182">
        <f>+B40/$B$42</f>
        <v>0.49503788587855374</v>
      </c>
      <c r="D40" s="184">
        <f>+C40*$D$42</f>
        <v>4363264.812251389</v>
      </c>
      <c r="E40" s="177">
        <v>4677678</v>
      </c>
      <c r="F40" s="178">
        <f>+E40-D40</f>
        <v>314413.187748611</v>
      </c>
      <c r="G40" s="177">
        <f>+F40/$F$42*$F$44</f>
        <v>3144.1318774861097</v>
      </c>
      <c r="H40" s="178">
        <f>+F40+G40</f>
        <v>317557.3196260971</v>
      </c>
    </row>
    <row r="41" spans="1:8" ht="15">
      <c r="A41" s="179" t="s">
        <v>413</v>
      </c>
      <c r="B41" s="171">
        <v>2986156</v>
      </c>
      <c r="C41" s="182">
        <f>+B41/$B$42</f>
        <v>0.3160243935438819</v>
      </c>
      <c r="D41" s="183">
        <f>+C41*$D$42</f>
        <v>2785439.5703794397</v>
      </c>
      <c r="E41" s="171">
        <v>2986156</v>
      </c>
      <c r="F41" s="171">
        <f>+E41-D41</f>
        <v>200716.42962056026</v>
      </c>
      <c r="G41" s="171">
        <f>+F41/$F$42*$F$44</f>
        <v>2007.1642962056026</v>
      </c>
      <c r="H41" s="171">
        <f>+F41+G41</f>
        <v>202723.59391676585</v>
      </c>
    </row>
    <row r="42" spans="1:8" ht="15">
      <c r="A42" s="179"/>
      <c r="B42" s="177">
        <f>SUM(B39:B41)</f>
        <v>9449131.33607629</v>
      </c>
      <c r="D42" s="177">
        <f>+'MISO Detail'!D78</f>
        <v>8814001.790000001</v>
      </c>
      <c r="E42" s="177">
        <f>SUM(E39:E41)</f>
        <v>9060710.18243805</v>
      </c>
      <c r="F42" s="177">
        <f>SUM(F39:F41)</f>
        <v>246708.3924380485</v>
      </c>
      <c r="G42" s="177">
        <f>SUM(G39:G41)</f>
        <v>2467.0839243804853</v>
      </c>
      <c r="H42" s="177">
        <f>SUM(H39:H41)</f>
        <v>249175.476362429</v>
      </c>
    </row>
    <row r="44" spans="1:6" ht="15">
      <c r="A44" t="s">
        <v>408</v>
      </c>
      <c r="F44" s="171">
        <f>0.01*F42</f>
        <v>2467.083924380485</v>
      </c>
    </row>
    <row r="45" spans="1:6" ht="15">
      <c r="A45" t="s">
        <v>421</v>
      </c>
      <c r="F45" s="174">
        <f>+F42+F44</f>
        <v>249175.47636242898</v>
      </c>
    </row>
  </sheetData>
  <printOptions/>
  <pageMargins left="0.75" right="0.75" top="1" bottom="1" header="0.5" footer="0.5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8"/>
  <sheetViews>
    <sheetView tabSelected="1" view="pageBreakPreview" zoomScale="75" zoomScaleNormal="90" zoomScaleSheetLayoutView="75" zoomScalePageLayoutView="0" workbookViewId="0" topLeftCell="A10">
      <selection activeCell="J23" sqref="J23"/>
    </sheetView>
  </sheetViews>
  <sheetFormatPr defaultColWidth="8.88671875" defaultRowHeight="15"/>
  <cols>
    <col min="1" max="1" width="5.99609375" style="1" customWidth="1"/>
    <col min="2" max="2" width="1.4375" style="1" customWidth="1"/>
    <col min="3" max="3" width="34.88671875" style="1" customWidth="1"/>
    <col min="4" max="4" width="27.88671875" style="1" customWidth="1"/>
    <col min="5" max="5" width="13.88671875" style="1" customWidth="1"/>
    <col min="6" max="6" width="4.21484375" style="1" customWidth="1"/>
    <col min="7" max="7" width="5.6640625" style="1" customWidth="1"/>
    <col min="8" max="8" width="10.6640625" style="1" customWidth="1"/>
    <col min="9" max="9" width="5.77734375" style="1" customWidth="1"/>
    <col min="10" max="10" width="12.77734375" style="1" customWidth="1"/>
    <col min="11" max="11" width="3.4453125" style="1" customWidth="1"/>
    <col min="12" max="12" width="10.77734375" style="11" customWidth="1"/>
    <col min="13" max="13" width="8.88671875" style="1" customWidth="1"/>
    <col min="14" max="14" width="10.88671875" style="1" customWidth="1"/>
    <col min="15" max="16384" width="8.88671875" style="1" customWidth="1"/>
  </cols>
  <sheetData>
    <row r="1" spans="1:12" ht="15.75">
      <c r="A1" s="1" t="s">
        <v>274</v>
      </c>
      <c r="C1" s="2"/>
      <c r="D1" s="2"/>
      <c r="E1" s="3"/>
      <c r="F1" s="2"/>
      <c r="G1" s="2"/>
      <c r="H1" s="2"/>
      <c r="I1" s="4"/>
      <c r="J1" s="5"/>
      <c r="K1" s="5"/>
      <c r="L1" s="6" t="s">
        <v>356</v>
      </c>
    </row>
    <row r="2" spans="1:12" ht="15.75">
      <c r="A2" s="1" t="s">
        <v>281</v>
      </c>
      <c r="C2" s="2"/>
      <c r="D2" s="2"/>
      <c r="E2" s="3"/>
      <c r="F2" s="2"/>
      <c r="G2" s="2"/>
      <c r="H2" s="2"/>
      <c r="I2" s="4"/>
      <c r="J2" s="7"/>
      <c r="K2" s="7"/>
      <c r="L2" s="6" t="s">
        <v>341</v>
      </c>
    </row>
    <row r="3" spans="3:12" ht="15.75">
      <c r="C3" s="2"/>
      <c r="D3" s="2"/>
      <c r="E3" s="3"/>
      <c r="F3" s="2"/>
      <c r="G3" s="2"/>
      <c r="H3" s="2"/>
      <c r="I3" s="4"/>
      <c r="J3" s="7"/>
      <c r="K3" s="7"/>
      <c r="L3" s="6"/>
    </row>
    <row r="4" spans="3:12" ht="15.75">
      <c r="C4" s="2"/>
      <c r="D4" s="2"/>
      <c r="E4" s="3"/>
      <c r="F4" s="2"/>
      <c r="G4" s="2"/>
      <c r="H4" s="2"/>
      <c r="I4" s="4"/>
      <c r="J4" s="4"/>
      <c r="L4" s="9" t="s">
        <v>268</v>
      </c>
    </row>
    <row r="5" spans="3:12" ht="15.75">
      <c r="C5" s="2"/>
      <c r="D5" s="2"/>
      <c r="E5" s="3"/>
      <c r="F5" s="2"/>
      <c r="G5" s="2"/>
      <c r="H5" s="2"/>
      <c r="I5" s="4"/>
      <c r="J5" s="4"/>
      <c r="K5" s="10"/>
      <c r="L5" s="37" t="s">
        <v>269</v>
      </c>
    </row>
    <row r="6" spans="3:12" ht="15.75">
      <c r="C6" s="2"/>
      <c r="D6" s="2"/>
      <c r="E6" s="3"/>
      <c r="F6" s="2"/>
      <c r="G6" s="2"/>
      <c r="H6" s="2"/>
      <c r="I6" s="4"/>
      <c r="J6" s="4"/>
      <c r="K6" s="10"/>
      <c r="L6" s="13"/>
    </row>
    <row r="7" spans="3:12" ht="15.75">
      <c r="C7" s="2" t="s">
        <v>0</v>
      </c>
      <c r="D7" s="2"/>
      <c r="E7" s="3" t="s">
        <v>1</v>
      </c>
      <c r="F7" s="2"/>
      <c r="G7" s="2"/>
      <c r="H7" s="2"/>
      <c r="I7" s="4"/>
      <c r="J7" s="132" t="s">
        <v>386</v>
      </c>
      <c r="K7" s="133"/>
      <c r="L7" s="133"/>
    </row>
    <row r="8" spans="3:12" ht="15.75">
      <c r="C8" s="2"/>
      <c r="D8" s="14" t="s">
        <v>2</v>
      </c>
      <c r="E8" s="14" t="s">
        <v>3</v>
      </c>
      <c r="F8" s="14"/>
      <c r="G8" s="14"/>
      <c r="H8" s="14"/>
      <c r="I8" s="4"/>
      <c r="J8" s="4"/>
      <c r="K8" s="10"/>
      <c r="L8" s="13"/>
    </row>
    <row r="9" spans="3:12" ht="15.75">
      <c r="C9" s="10"/>
      <c r="D9" s="10"/>
      <c r="E9" s="10"/>
      <c r="F9" s="10"/>
      <c r="G9" s="10"/>
      <c r="H9" s="10"/>
      <c r="I9" s="10"/>
      <c r="J9" s="10"/>
      <c r="K9" s="10"/>
      <c r="L9" s="13"/>
    </row>
    <row r="10" spans="1:12" ht="15.75">
      <c r="A10" s="5"/>
      <c r="C10" s="10"/>
      <c r="D10" s="10"/>
      <c r="E10" s="76" t="s">
        <v>331</v>
      </c>
      <c r="F10" s="10"/>
      <c r="G10" s="10"/>
      <c r="H10" s="10"/>
      <c r="I10" s="10"/>
      <c r="J10" s="10"/>
      <c r="K10" s="10"/>
      <c r="L10" s="13"/>
    </row>
    <row r="11" spans="1:12" ht="15.75">
      <c r="A11" s="5"/>
      <c r="C11" s="10"/>
      <c r="D11" s="10"/>
      <c r="E11" s="15"/>
      <c r="F11" s="10"/>
      <c r="G11" s="10"/>
      <c r="H11" s="10"/>
      <c r="I11" s="10"/>
      <c r="J11" s="10"/>
      <c r="K11" s="10"/>
      <c r="L11" s="13"/>
    </row>
    <row r="12" spans="1:12" ht="15.75">
      <c r="A12" s="5" t="s">
        <v>4</v>
      </c>
      <c r="C12" s="10"/>
      <c r="D12" s="10"/>
      <c r="E12" s="15"/>
      <c r="F12" s="10"/>
      <c r="G12" s="10"/>
      <c r="H12" s="10"/>
      <c r="I12" s="10"/>
      <c r="J12" s="5" t="s">
        <v>5</v>
      </c>
      <c r="K12" s="10"/>
      <c r="L12" s="13"/>
    </row>
    <row r="13" spans="1:12" ht="16.5" thickBot="1">
      <c r="A13" s="16" t="s">
        <v>6</v>
      </c>
      <c r="C13" s="10"/>
      <c r="D13" s="10"/>
      <c r="E13" s="10"/>
      <c r="F13" s="10"/>
      <c r="G13" s="10"/>
      <c r="H13" s="10"/>
      <c r="I13" s="10"/>
      <c r="J13" s="16" t="s">
        <v>7</v>
      </c>
      <c r="K13" s="10"/>
      <c r="L13" s="13"/>
    </row>
    <row r="14" spans="1:12" ht="15.75">
      <c r="A14" s="5">
        <v>1</v>
      </c>
      <c r="C14" s="10" t="s">
        <v>259</v>
      </c>
      <c r="D14" s="10"/>
      <c r="E14" s="17"/>
      <c r="F14" s="10"/>
      <c r="G14" s="10"/>
      <c r="H14" s="10"/>
      <c r="I14" s="10"/>
      <c r="J14" s="18">
        <f>+J235</f>
        <v>32772545.282987736</v>
      </c>
      <c r="K14" s="10"/>
      <c r="L14" s="13"/>
    </row>
    <row r="15" spans="1:12" ht="15.75">
      <c r="A15" s="5"/>
      <c r="C15" s="10"/>
      <c r="D15" s="10"/>
      <c r="E15" s="10"/>
      <c r="F15" s="10"/>
      <c r="G15" s="10"/>
      <c r="H15" s="10"/>
      <c r="I15" s="10"/>
      <c r="J15" s="17"/>
      <c r="K15" s="10"/>
      <c r="L15" s="13"/>
    </row>
    <row r="16" spans="1:12" ht="15.75">
      <c r="A16" s="5"/>
      <c r="C16" s="10"/>
      <c r="D16" s="10"/>
      <c r="E16" s="10"/>
      <c r="F16" s="10"/>
      <c r="G16" s="10"/>
      <c r="H16" s="10"/>
      <c r="I16" s="10"/>
      <c r="J16" s="17"/>
      <c r="K16" s="10"/>
      <c r="L16" s="13"/>
    </row>
    <row r="17" spans="1:12" ht="16.5" thickBot="1">
      <c r="A17" s="5" t="s">
        <v>2</v>
      </c>
      <c r="C17" s="8" t="s">
        <v>8</v>
      </c>
      <c r="D17" s="19" t="s">
        <v>252</v>
      </c>
      <c r="E17" s="16" t="s">
        <v>9</v>
      </c>
      <c r="F17" s="14"/>
      <c r="G17" s="20" t="s">
        <v>10</v>
      </c>
      <c r="H17" s="20"/>
      <c r="I17" s="10"/>
      <c r="J17" s="17"/>
      <c r="K17" s="10"/>
      <c r="L17" s="13"/>
    </row>
    <row r="18" spans="1:12" ht="15.75">
      <c r="A18" s="5">
        <v>2</v>
      </c>
      <c r="C18" s="8" t="s">
        <v>12</v>
      </c>
      <c r="D18" s="14" t="s">
        <v>198</v>
      </c>
      <c r="E18" s="14">
        <f>J327</f>
        <v>0</v>
      </c>
      <c r="F18" s="14"/>
      <c r="G18" s="14" t="s">
        <v>11</v>
      </c>
      <c r="H18" s="21">
        <f>J274</f>
        <v>1</v>
      </c>
      <c r="I18" s="14"/>
      <c r="J18" s="14">
        <f>+H18*E18</f>
        <v>0</v>
      </c>
      <c r="K18" s="10"/>
      <c r="L18" s="13"/>
    </row>
    <row r="19" spans="1:12" ht="15.75">
      <c r="A19" s="5">
        <v>3</v>
      </c>
      <c r="C19" s="8" t="s">
        <v>296</v>
      </c>
      <c r="D19" s="14" t="s">
        <v>199</v>
      </c>
      <c r="E19" s="14">
        <f>J332</f>
        <v>1634919.0199999996</v>
      </c>
      <c r="F19" s="14"/>
      <c r="G19" s="14" t="str">
        <f aca="true" t="shared" si="0" ref="G19:H21">+G18</f>
        <v>TP</v>
      </c>
      <c r="H19" s="21">
        <f t="shared" si="0"/>
        <v>1</v>
      </c>
      <c r="I19" s="14"/>
      <c r="J19" s="14">
        <f>+H19*E19</f>
        <v>1634919.0199999996</v>
      </c>
      <c r="K19" s="10"/>
      <c r="L19" s="13"/>
    </row>
    <row r="20" spans="1:12" ht="15.75">
      <c r="A20" s="5">
        <v>4</v>
      </c>
      <c r="C20" s="22" t="s">
        <v>187</v>
      </c>
      <c r="D20" s="14"/>
      <c r="E20" s="23">
        <v>0</v>
      </c>
      <c r="F20" s="14"/>
      <c r="G20" s="14" t="str">
        <f t="shared" si="0"/>
        <v>TP</v>
      </c>
      <c r="H20" s="21">
        <f t="shared" si="0"/>
        <v>1</v>
      </c>
      <c r="I20" s="14"/>
      <c r="J20" s="14">
        <f>+H20*E20</f>
        <v>0</v>
      </c>
      <c r="K20" s="10"/>
      <c r="L20" s="13"/>
    </row>
    <row r="21" spans="1:12" ht="16.5" thickBot="1">
      <c r="A21" s="5">
        <v>5</v>
      </c>
      <c r="C21" s="22" t="s">
        <v>188</v>
      </c>
      <c r="D21" s="14"/>
      <c r="E21" s="23">
        <v>0</v>
      </c>
      <c r="F21" s="14"/>
      <c r="G21" s="14" t="str">
        <f t="shared" si="0"/>
        <v>TP</v>
      </c>
      <c r="H21" s="21">
        <f t="shared" si="0"/>
        <v>1</v>
      </c>
      <c r="I21" s="14"/>
      <c r="J21" s="24">
        <f>+H21*E21</f>
        <v>0</v>
      </c>
      <c r="K21" s="10"/>
      <c r="L21" s="13"/>
    </row>
    <row r="22" spans="1:12" ht="15.75">
      <c r="A22" s="5">
        <v>6</v>
      </c>
      <c r="C22" s="8" t="s">
        <v>178</v>
      </c>
      <c r="D22" s="10"/>
      <c r="E22" s="25" t="s">
        <v>2</v>
      </c>
      <c r="F22" s="14"/>
      <c r="G22" s="14"/>
      <c r="H22" s="21"/>
      <c r="I22" s="14"/>
      <c r="J22" s="14">
        <f>SUM(J18:J21)</f>
        <v>1634919.0199999996</v>
      </c>
      <c r="K22" s="10"/>
      <c r="L22" s="13"/>
    </row>
    <row r="23" spans="1:12" ht="15.75">
      <c r="A23" s="5"/>
      <c r="D23" s="10"/>
      <c r="E23" s="14" t="s">
        <v>2</v>
      </c>
      <c r="F23" s="10"/>
      <c r="G23" s="10"/>
      <c r="H23" s="21"/>
      <c r="I23" s="10"/>
      <c r="K23" s="10"/>
      <c r="L23" s="13"/>
    </row>
    <row r="24" spans="1:12" ht="15.75">
      <c r="A24" s="5" t="s">
        <v>318</v>
      </c>
      <c r="C24" s="8" t="s">
        <v>319</v>
      </c>
      <c r="D24" s="10"/>
      <c r="J24" s="151">
        <v>0</v>
      </c>
      <c r="K24" s="10"/>
      <c r="L24" s="13"/>
    </row>
    <row r="25" spans="1:12" ht="15.75">
      <c r="A25" s="5" t="s">
        <v>320</v>
      </c>
      <c r="C25" s="60" t="s">
        <v>357</v>
      </c>
      <c r="D25" s="13" t="s">
        <v>348</v>
      </c>
      <c r="J25" s="151">
        <v>0</v>
      </c>
      <c r="K25" s="10"/>
      <c r="L25" s="13"/>
    </row>
    <row r="26" spans="1:12" ht="15.75">
      <c r="A26" s="5" t="s">
        <v>322</v>
      </c>
      <c r="C26" s="60" t="s">
        <v>349</v>
      </c>
      <c r="D26" s="13" t="s">
        <v>321</v>
      </c>
      <c r="J26" s="19">
        <f>J24-J25</f>
        <v>0</v>
      </c>
      <c r="K26" s="10"/>
      <c r="L26" s="13"/>
    </row>
    <row r="27" spans="1:12" ht="15.75">
      <c r="A27" s="5" t="s">
        <v>323</v>
      </c>
      <c r="C27" s="60" t="s">
        <v>350</v>
      </c>
      <c r="D27" s="13" t="s">
        <v>340</v>
      </c>
      <c r="J27" s="151">
        <v>0</v>
      </c>
      <c r="K27" s="10"/>
      <c r="L27" s="13"/>
    </row>
    <row r="28" spans="1:12" ht="15.75">
      <c r="A28" s="5" t="s">
        <v>329</v>
      </c>
      <c r="C28" s="60" t="s">
        <v>351</v>
      </c>
      <c r="D28" s="13"/>
      <c r="J28" s="151">
        <v>0</v>
      </c>
      <c r="K28" s="10"/>
      <c r="L28" s="13"/>
    </row>
    <row r="29" spans="1:12" ht="15.75">
      <c r="A29" s="128"/>
      <c r="C29" s="129"/>
      <c r="D29" s="130"/>
      <c r="J29" s="131"/>
      <c r="K29" s="10"/>
      <c r="L29" s="13"/>
    </row>
    <row r="30" spans="1:12" ht="16.5" thickBot="1">
      <c r="A30" s="5">
        <v>7</v>
      </c>
      <c r="C30" s="8" t="s">
        <v>13</v>
      </c>
      <c r="D30" s="10" t="s">
        <v>358</v>
      </c>
      <c r="E30" s="25" t="s">
        <v>2</v>
      </c>
      <c r="F30" s="14"/>
      <c r="G30" s="14"/>
      <c r="H30" s="14"/>
      <c r="I30" s="14"/>
      <c r="J30" s="150">
        <f>+J14-J22+J26+J27+J28</f>
        <v>31137626.262987737</v>
      </c>
      <c r="K30" s="10"/>
      <c r="L30" s="140"/>
    </row>
    <row r="31" spans="1:12" ht="16.5" thickTop="1">
      <c r="A31" s="5"/>
      <c r="D31" s="10"/>
      <c r="E31" s="25"/>
      <c r="F31" s="14"/>
      <c r="G31" s="14"/>
      <c r="H31" s="14"/>
      <c r="I31" s="14"/>
      <c r="K31" s="10"/>
      <c r="L31" s="13"/>
    </row>
    <row r="32" spans="1:12" ht="15.75">
      <c r="A32" s="5"/>
      <c r="D32" s="14"/>
      <c r="J32" s="14"/>
      <c r="K32" s="10"/>
      <c r="L32" s="13"/>
    </row>
    <row r="33" spans="1:12" ht="15.75">
      <c r="A33" s="5"/>
      <c r="C33" s="8" t="s">
        <v>14</v>
      </c>
      <c r="D33" s="10"/>
      <c r="E33" s="17"/>
      <c r="F33" s="10"/>
      <c r="G33" s="10"/>
      <c r="H33" s="10"/>
      <c r="I33" s="10"/>
      <c r="J33" s="17"/>
      <c r="K33" s="10"/>
      <c r="L33" s="13"/>
    </row>
    <row r="34" spans="1:12" ht="15.75">
      <c r="A34" s="5">
        <v>8</v>
      </c>
      <c r="C34" s="8" t="s">
        <v>15</v>
      </c>
      <c r="E34" s="17"/>
      <c r="F34" s="10"/>
      <c r="G34" s="10"/>
      <c r="H34" s="26" t="s">
        <v>16</v>
      </c>
      <c r="I34" s="10"/>
      <c r="J34" s="27">
        <v>943916.6666666666</v>
      </c>
      <c r="K34" s="10"/>
      <c r="L34" s="13"/>
    </row>
    <row r="35" spans="1:12" ht="15.75">
      <c r="A35" s="5">
        <v>9</v>
      </c>
      <c r="C35" s="8" t="s">
        <v>200</v>
      </c>
      <c r="D35" s="14"/>
      <c r="E35" s="14"/>
      <c r="F35" s="14"/>
      <c r="G35" s="14"/>
      <c r="H35" s="19" t="s">
        <v>17</v>
      </c>
      <c r="I35" s="14"/>
      <c r="J35" s="27">
        <v>0</v>
      </c>
      <c r="K35" s="10"/>
      <c r="L35" s="13"/>
    </row>
    <row r="36" spans="1:12" ht="15.75">
      <c r="A36" s="5">
        <v>10</v>
      </c>
      <c r="C36" s="22" t="s">
        <v>201</v>
      </c>
      <c r="D36" s="10"/>
      <c r="E36" s="10"/>
      <c r="F36" s="10"/>
      <c r="H36" s="26" t="s">
        <v>18</v>
      </c>
      <c r="I36" s="10"/>
      <c r="J36" s="27">
        <v>0</v>
      </c>
      <c r="K36" s="10"/>
      <c r="L36" s="13"/>
    </row>
    <row r="37" spans="1:12" ht="15.75">
      <c r="A37" s="5">
        <v>11</v>
      </c>
      <c r="C37" s="8" t="s">
        <v>189</v>
      </c>
      <c r="D37" s="10"/>
      <c r="E37" s="10"/>
      <c r="F37" s="10"/>
      <c r="H37" s="26" t="s">
        <v>19</v>
      </c>
      <c r="I37" s="10"/>
      <c r="J37" s="28">
        <v>0</v>
      </c>
      <c r="K37" s="10"/>
      <c r="L37" s="13"/>
    </row>
    <row r="38" spans="1:12" ht="15.75">
      <c r="A38" s="5">
        <v>12</v>
      </c>
      <c r="C38" s="22" t="s">
        <v>177</v>
      </c>
      <c r="D38" s="10"/>
      <c r="E38" s="10"/>
      <c r="F38" s="10"/>
      <c r="G38" s="10"/>
      <c r="H38" s="4"/>
      <c r="I38" s="10"/>
      <c r="J38" s="28">
        <v>0</v>
      </c>
      <c r="K38" s="10"/>
      <c r="L38" s="13"/>
    </row>
    <row r="39" spans="1:12" ht="15.75">
      <c r="A39" s="5">
        <v>13</v>
      </c>
      <c r="C39" s="22" t="s">
        <v>236</v>
      </c>
      <c r="D39" s="10"/>
      <c r="E39" s="10"/>
      <c r="F39" s="10"/>
      <c r="G39" s="10"/>
      <c r="H39" s="26"/>
      <c r="I39" s="10"/>
      <c r="J39" s="28">
        <v>0</v>
      </c>
      <c r="K39" s="10"/>
      <c r="L39" s="13"/>
    </row>
    <row r="40" spans="1:12" ht="16.5" thickBot="1">
      <c r="A40" s="5">
        <v>14</v>
      </c>
      <c r="C40" s="22" t="s">
        <v>226</v>
      </c>
      <c r="D40" s="10"/>
      <c r="E40" s="10"/>
      <c r="F40" s="10"/>
      <c r="G40" s="10"/>
      <c r="H40" s="4"/>
      <c r="I40" s="10"/>
      <c r="J40" s="29">
        <v>0</v>
      </c>
      <c r="K40" s="10"/>
      <c r="L40" s="13"/>
    </row>
    <row r="41" spans="1:12" ht="15.75">
      <c r="A41" s="5">
        <v>15</v>
      </c>
      <c r="C41" s="2" t="s">
        <v>190</v>
      </c>
      <c r="D41" s="10"/>
      <c r="E41" s="10"/>
      <c r="F41" s="10"/>
      <c r="G41" s="10"/>
      <c r="H41" s="10"/>
      <c r="I41" s="10"/>
      <c r="J41" s="17">
        <f>SUM(J34:J40)</f>
        <v>943916.6666666666</v>
      </c>
      <c r="K41" s="10"/>
      <c r="L41" s="13"/>
    </row>
    <row r="42" spans="1:12" ht="15.75">
      <c r="A42" s="5"/>
      <c r="C42" s="8"/>
      <c r="D42" s="10"/>
      <c r="E42" s="10"/>
      <c r="F42" s="10"/>
      <c r="G42" s="10"/>
      <c r="H42" s="10"/>
      <c r="I42" s="10"/>
      <c r="J42" s="17"/>
      <c r="K42" s="10"/>
      <c r="L42" s="13"/>
    </row>
    <row r="43" spans="1:12" ht="15.75">
      <c r="A43" s="5">
        <v>16</v>
      </c>
      <c r="C43" s="8" t="s">
        <v>20</v>
      </c>
      <c r="D43" s="10" t="s">
        <v>191</v>
      </c>
      <c r="E43" s="30">
        <f>IF(J41&gt;0,J30/J41,0)</f>
        <v>32.98768563219324</v>
      </c>
      <c r="F43" s="10"/>
      <c r="G43" s="10"/>
      <c r="H43" s="10"/>
      <c r="I43" s="10"/>
      <c r="K43" s="10"/>
      <c r="L43" s="141"/>
    </row>
    <row r="44" spans="1:12" ht="15.75">
      <c r="A44" s="5">
        <v>17</v>
      </c>
      <c r="C44" s="8" t="s">
        <v>179</v>
      </c>
      <c r="D44" s="10" t="s">
        <v>192</v>
      </c>
      <c r="E44" s="30">
        <f>+E43/12</f>
        <v>2.74897380268277</v>
      </c>
      <c r="F44" s="10"/>
      <c r="G44" s="10"/>
      <c r="H44" s="10"/>
      <c r="I44" s="10"/>
      <c r="K44" s="10"/>
      <c r="L44" s="13"/>
    </row>
    <row r="45" spans="1:12" ht="15.75">
      <c r="A45" s="5"/>
      <c r="C45" s="8"/>
      <c r="D45" s="10"/>
      <c r="E45" s="30"/>
      <c r="F45" s="10"/>
      <c r="G45" s="10"/>
      <c r="H45" s="10"/>
      <c r="I45" s="10"/>
      <c r="K45" s="10"/>
      <c r="L45" s="13"/>
    </row>
    <row r="46" spans="1:12" ht="15.75">
      <c r="A46" s="5"/>
      <c r="C46" s="8"/>
      <c r="D46" s="10"/>
      <c r="E46" s="31" t="s">
        <v>21</v>
      </c>
      <c r="F46" s="10"/>
      <c r="G46" s="10"/>
      <c r="H46" s="10"/>
      <c r="I46" s="10"/>
      <c r="J46" s="32" t="s">
        <v>22</v>
      </c>
      <c r="K46" s="10"/>
      <c r="L46" s="13"/>
    </row>
    <row r="47" spans="1:12" ht="15.75">
      <c r="A47" s="5"/>
      <c r="C47" s="8"/>
      <c r="D47" s="10"/>
      <c r="E47" s="30"/>
      <c r="F47" s="10"/>
      <c r="G47" s="10"/>
      <c r="H47" s="10"/>
      <c r="I47" s="10"/>
      <c r="K47" s="10"/>
      <c r="L47" s="13"/>
    </row>
    <row r="48" spans="1:12" ht="15.75">
      <c r="A48" s="5">
        <v>18</v>
      </c>
      <c r="C48" s="8" t="s">
        <v>23</v>
      </c>
      <c r="D48" s="33" t="s">
        <v>193</v>
      </c>
      <c r="E48" s="30">
        <f>+E43/52</f>
        <v>0.6343785698498701</v>
      </c>
      <c r="F48" s="10"/>
      <c r="G48" s="10"/>
      <c r="H48" s="10"/>
      <c r="I48" s="10"/>
      <c r="J48" s="34">
        <f>+E43/52</f>
        <v>0.6343785698498701</v>
      </c>
      <c r="K48" s="10"/>
      <c r="L48" s="141"/>
    </row>
    <row r="49" spans="1:12" ht="15.75">
      <c r="A49" s="123">
        <v>19</v>
      </c>
      <c r="B49" s="11"/>
      <c r="C49" s="60" t="s">
        <v>24</v>
      </c>
      <c r="D49" s="147" t="s">
        <v>359</v>
      </c>
      <c r="E49" s="148">
        <f>+E48/5</f>
        <v>0.12687571396997402</v>
      </c>
      <c r="F49" s="10" t="s">
        <v>25</v>
      </c>
      <c r="H49" s="10"/>
      <c r="I49" s="10"/>
      <c r="J49" s="149">
        <f>+E43/365</f>
        <v>0.09037722091011847</v>
      </c>
      <c r="K49" s="10"/>
      <c r="L49" s="141"/>
    </row>
    <row r="50" spans="1:12" ht="15.75">
      <c r="A50" s="123">
        <v>20</v>
      </c>
      <c r="B50" s="11"/>
      <c r="C50" s="60" t="s">
        <v>26</v>
      </c>
      <c r="D50" s="147" t="s">
        <v>389</v>
      </c>
      <c r="E50" s="148">
        <f>+E49/16*1000</f>
        <v>7.929732123123376</v>
      </c>
      <c r="F50" s="10" t="s">
        <v>27</v>
      </c>
      <c r="H50" s="10"/>
      <c r="I50" s="10"/>
      <c r="J50" s="149">
        <f>+E43/8760*1000</f>
        <v>3.765717537921603</v>
      </c>
      <c r="K50" s="10"/>
      <c r="L50" s="141"/>
    </row>
    <row r="51" spans="1:12" ht="15.75">
      <c r="A51" s="5"/>
      <c r="C51" s="8"/>
      <c r="D51" s="10" t="s">
        <v>28</v>
      </c>
      <c r="E51" s="10"/>
      <c r="F51" s="10" t="s">
        <v>29</v>
      </c>
      <c r="H51" s="10"/>
      <c r="I51" s="10"/>
      <c r="J51" s="11"/>
      <c r="K51" s="10"/>
      <c r="L51" s="13" t="s">
        <v>2</v>
      </c>
    </row>
    <row r="52" spans="1:12" ht="15.75">
      <c r="A52" s="5"/>
      <c r="C52" s="8"/>
      <c r="D52" s="10"/>
      <c r="E52" s="10"/>
      <c r="F52" s="10"/>
      <c r="H52" s="10"/>
      <c r="I52" s="10"/>
      <c r="K52" s="10"/>
      <c r="L52" s="13" t="s">
        <v>2</v>
      </c>
    </row>
    <row r="53" spans="1:12" ht="15.75">
      <c r="A53" s="5">
        <v>21</v>
      </c>
      <c r="C53" s="8" t="s">
        <v>30</v>
      </c>
      <c r="D53" s="10" t="s">
        <v>31</v>
      </c>
      <c r="E53" s="35">
        <v>0</v>
      </c>
      <c r="F53" s="36" t="s">
        <v>32</v>
      </c>
      <c r="G53" s="36"/>
      <c r="H53" s="36"/>
      <c r="I53" s="36"/>
      <c r="J53" s="36">
        <f>E53</f>
        <v>0</v>
      </c>
      <c r="K53" s="36" t="s">
        <v>32</v>
      </c>
      <c r="L53" s="13"/>
    </row>
    <row r="54" spans="1:12" ht="15.75">
      <c r="A54" s="5">
        <v>22</v>
      </c>
      <c r="C54" s="8"/>
      <c r="D54" s="10"/>
      <c r="E54" s="35">
        <v>0</v>
      </c>
      <c r="F54" s="36" t="s">
        <v>33</v>
      </c>
      <c r="G54" s="36"/>
      <c r="H54" s="36"/>
      <c r="I54" s="36"/>
      <c r="J54" s="36">
        <f>E54</f>
        <v>0</v>
      </c>
      <c r="K54" s="36" t="s">
        <v>33</v>
      </c>
      <c r="L54" s="13"/>
    </row>
    <row r="55" spans="1:12" s="11" customFormat="1" ht="15.75">
      <c r="A55" s="123"/>
      <c r="C55" s="60"/>
      <c r="D55" s="13"/>
      <c r="E55" s="124"/>
      <c r="F55" s="124"/>
      <c r="G55" s="124"/>
      <c r="H55" s="124"/>
      <c r="I55" s="124"/>
      <c r="J55" s="124"/>
      <c r="K55" s="124"/>
      <c r="L55" s="13"/>
    </row>
    <row r="56" spans="1:12" s="11" customFormat="1" ht="15.75">
      <c r="A56" s="123"/>
      <c r="C56" s="60"/>
      <c r="D56" s="13"/>
      <c r="E56" s="124"/>
      <c r="F56" s="124"/>
      <c r="G56" s="124"/>
      <c r="H56" s="124"/>
      <c r="I56" s="124"/>
      <c r="J56" s="124"/>
      <c r="K56" s="124"/>
      <c r="L56" s="13"/>
    </row>
    <row r="57" spans="1:12" s="11" customFormat="1" ht="15.75">
      <c r="A57" s="123"/>
      <c r="C57" s="60"/>
      <c r="D57" s="13"/>
      <c r="E57" s="124"/>
      <c r="F57" s="124"/>
      <c r="G57" s="124"/>
      <c r="H57" s="124"/>
      <c r="I57" s="124"/>
      <c r="J57" s="124"/>
      <c r="K57" s="124"/>
      <c r="L57" s="13"/>
    </row>
    <row r="58" spans="1:12" s="11" customFormat="1" ht="15.75">
      <c r="A58" s="123"/>
      <c r="C58" s="60"/>
      <c r="D58" s="13"/>
      <c r="E58" s="124"/>
      <c r="F58" s="124"/>
      <c r="G58" s="124"/>
      <c r="H58" s="124"/>
      <c r="I58" s="124"/>
      <c r="J58" s="124"/>
      <c r="K58" s="124"/>
      <c r="L58" s="13"/>
    </row>
    <row r="59" spans="1:12" s="11" customFormat="1" ht="15.75">
      <c r="A59" s="123"/>
      <c r="C59" s="60"/>
      <c r="D59" s="13"/>
      <c r="E59" s="124"/>
      <c r="F59" s="124"/>
      <c r="G59" s="124"/>
      <c r="H59" s="124"/>
      <c r="I59" s="124"/>
      <c r="J59" s="124"/>
      <c r="K59" s="124"/>
      <c r="L59" s="13"/>
    </row>
    <row r="60" spans="1:12" s="11" customFormat="1" ht="15.75">
      <c r="A60" s="123"/>
      <c r="C60" s="60"/>
      <c r="D60" s="13"/>
      <c r="E60" s="124"/>
      <c r="F60" s="124"/>
      <c r="G60" s="124"/>
      <c r="H60" s="124"/>
      <c r="I60" s="124"/>
      <c r="J60" s="124"/>
      <c r="K60" s="124"/>
      <c r="L60" s="13"/>
    </row>
    <row r="61" spans="1:12" s="11" customFormat="1" ht="15.75">
      <c r="A61" s="123"/>
      <c r="C61" s="60"/>
      <c r="D61" s="13"/>
      <c r="E61" s="124"/>
      <c r="F61" s="124"/>
      <c r="G61" s="124"/>
      <c r="H61" s="124"/>
      <c r="I61" s="124"/>
      <c r="J61" s="124"/>
      <c r="K61" s="124"/>
      <c r="L61" s="13"/>
    </row>
    <row r="62" spans="1:12" s="11" customFormat="1" ht="15.75">
      <c r="A62" s="123"/>
      <c r="C62" s="60"/>
      <c r="D62" s="13"/>
      <c r="E62" s="124"/>
      <c r="F62" s="124"/>
      <c r="G62" s="124"/>
      <c r="H62" s="124"/>
      <c r="I62" s="124"/>
      <c r="J62" s="124"/>
      <c r="K62" s="124"/>
      <c r="L62" s="13"/>
    </row>
    <row r="63" spans="1:12" s="11" customFormat="1" ht="15.75">
      <c r="A63" s="123"/>
      <c r="C63" s="60"/>
      <c r="D63" s="13"/>
      <c r="E63" s="124"/>
      <c r="F63" s="124"/>
      <c r="G63" s="124"/>
      <c r="H63" s="124"/>
      <c r="I63" s="124"/>
      <c r="J63" s="124"/>
      <c r="K63" s="124"/>
      <c r="L63" s="13"/>
    </row>
    <row r="64" spans="1:12" s="11" customFormat="1" ht="15.75">
      <c r="A64" s="123"/>
      <c r="C64" s="60"/>
      <c r="D64" s="13"/>
      <c r="E64" s="124"/>
      <c r="F64" s="124"/>
      <c r="G64" s="124"/>
      <c r="H64" s="124"/>
      <c r="I64" s="124"/>
      <c r="J64" s="124"/>
      <c r="K64" s="124"/>
      <c r="L64" s="13"/>
    </row>
    <row r="65" spans="1:12" s="11" customFormat="1" ht="15.75">
      <c r="A65" s="123"/>
      <c r="C65" s="60"/>
      <c r="D65" s="13"/>
      <c r="E65" s="124"/>
      <c r="F65" s="124"/>
      <c r="G65" s="124"/>
      <c r="H65" s="124"/>
      <c r="I65" s="124"/>
      <c r="J65" s="124"/>
      <c r="K65" s="124"/>
      <c r="L65" s="13"/>
    </row>
    <row r="66" spans="1:12" s="11" customFormat="1" ht="15.75">
      <c r="A66" s="123"/>
      <c r="C66" s="60"/>
      <c r="D66" s="13"/>
      <c r="E66" s="124"/>
      <c r="F66" s="124"/>
      <c r="G66" s="124"/>
      <c r="H66" s="124"/>
      <c r="I66" s="124"/>
      <c r="J66" s="124"/>
      <c r="K66" s="124"/>
      <c r="L66" s="13"/>
    </row>
    <row r="67" spans="1:12" s="11" customFormat="1" ht="15.75">
      <c r="A67" s="123"/>
      <c r="C67" s="60"/>
      <c r="D67" s="13"/>
      <c r="E67" s="124"/>
      <c r="F67" s="124"/>
      <c r="G67" s="124"/>
      <c r="H67" s="124"/>
      <c r="I67" s="124"/>
      <c r="J67" s="124"/>
      <c r="K67" s="124"/>
      <c r="L67" s="13"/>
    </row>
    <row r="68" spans="1:12" s="11" customFormat="1" ht="15.75">
      <c r="A68" s="123"/>
      <c r="C68" s="60"/>
      <c r="D68" s="13"/>
      <c r="E68" s="124"/>
      <c r="F68" s="124"/>
      <c r="G68" s="124"/>
      <c r="H68" s="124"/>
      <c r="I68" s="124"/>
      <c r="J68" s="124"/>
      <c r="K68" s="124"/>
      <c r="L68" s="13"/>
    </row>
    <row r="69" spans="1:12" s="11" customFormat="1" ht="15.75">
      <c r="A69" s="123"/>
      <c r="C69" s="60"/>
      <c r="D69" s="13"/>
      <c r="E69" s="124"/>
      <c r="F69" s="124"/>
      <c r="G69" s="124"/>
      <c r="H69" s="124"/>
      <c r="I69" s="124"/>
      <c r="J69" s="124"/>
      <c r="K69" s="124"/>
      <c r="L69" s="13"/>
    </row>
    <row r="70" spans="1:12" s="11" customFormat="1" ht="15.75">
      <c r="A70" s="123"/>
      <c r="C70" s="60"/>
      <c r="D70" s="13"/>
      <c r="E70" s="124"/>
      <c r="F70" s="124"/>
      <c r="G70" s="124"/>
      <c r="H70" s="124"/>
      <c r="I70" s="124"/>
      <c r="J70" s="124"/>
      <c r="K70" s="124"/>
      <c r="L70" s="13"/>
    </row>
    <row r="71" spans="1:12" s="11" customFormat="1" ht="15.75">
      <c r="A71" s="123"/>
      <c r="C71" s="60"/>
      <c r="D71" s="13"/>
      <c r="E71" s="124"/>
      <c r="F71" s="124"/>
      <c r="G71" s="124"/>
      <c r="H71" s="124"/>
      <c r="I71" s="124"/>
      <c r="J71" s="124"/>
      <c r="K71" s="124"/>
      <c r="L71" s="13"/>
    </row>
    <row r="72" spans="1:12" s="11" customFormat="1" ht="15.75">
      <c r="A72" s="123"/>
      <c r="C72" s="60"/>
      <c r="D72" s="13"/>
      <c r="E72" s="124"/>
      <c r="F72" s="124"/>
      <c r="G72" s="124"/>
      <c r="H72" s="124"/>
      <c r="I72" s="124"/>
      <c r="J72" s="124"/>
      <c r="K72" s="124"/>
      <c r="L72" s="13"/>
    </row>
    <row r="73" spans="1:12" s="11" customFormat="1" ht="15.75">
      <c r="A73" s="123"/>
      <c r="C73" s="60"/>
      <c r="D73" s="13"/>
      <c r="E73" s="124"/>
      <c r="F73" s="124"/>
      <c r="G73" s="124"/>
      <c r="H73" s="124"/>
      <c r="I73" s="124"/>
      <c r="J73" s="124"/>
      <c r="K73" s="124"/>
      <c r="L73" s="13"/>
    </row>
    <row r="74" spans="1:12" s="11" customFormat="1" ht="15.75">
      <c r="A74" s="123"/>
      <c r="C74" s="60"/>
      <c r="D74" s="13"/>
      <c r="E74" s="124"/>
      <c r="F74" s="124"/>
      <c r="G74" s="124"/>
      <c r="H74" s="124"/>
      <c r="I74" s="124"/>
      <c r="J74" s="124"/>
      <c r="K74" s="124"/>
      <c r="L74" s="13"/>
    </row>
    <row r="75" spans="1:12" s="11" customFormat="1" ht="15.75">
      <c r="A75" s="123"/>
      <c r="C75" s="60"/>
      <c r="D75" s="13"/>
      <c r="E75" s="124"/>
      <c r="F75" s="124"/>
      <c r="G75" s="124"/>
      <c r="H75" s="124"/>
      <c r="I75" s="124"/>
      <c r="J75" s="124"/>
      <c r="K75" s="124"/>
      <c r="L75" s="13"/>
    </row>
    <row r="76" spans="1:12" s="11" customFormat="1" ht="15.75">
      <c r="A76" s="123"/>
      <c r="C76" s="60"/>
      <c r="D76" s="13"/>
      <c r="E76" s="124"/>
      <c r="F76" s="124"/>
      <c r="G76" s="124"/>
      <c r="H76" s="124"/>
      <c r="I76" s="124"/>
      <c r="J76" s="124"/>
      <c r="K76" s="124"/>
      <c r="L76" s="13"/>
    </row>
    <row r="77" spans="1:12" s="11" customFormat="1" ht="15.75">
      <c r="A77" s="123"/>
      <c r="C77" s="60"/>
      <c r="D77" s="13"/>
      <c r="E77" s="124"/>
      <c r="F77" s="124"/>
      <c r="G77" s="124"/>
      <c r="H77" s="124"/>
      <c r="I77" s="124"/>
      <c r="J77" s="124"/>
      <c r="K77" s="124"/>
      <c r="L77" s="13"/>
    </row>
    <row r="78" spans="1:12" s="11" customFormat="1" ht="15.75">
      <c r="A78" s="123"/>
      <c r="C78" s="60"/>
      <c r="D78" s="13"/>
      <c r="E78" s="124"/>
      <c r="F78" s="124"/>
      <c r="G78" s="124"/>
      <c r="H78" s="124"/>
      <c r="I78" s="124"/>
      <c r="J78" s="124"/>
      <c r="K78" s="124"/>
      <c r="L78" s="13"/>
    </row>
    <row r="79" spans="1:12" s="11" customFormat="1" ht="15.75">
      <c r="A79" s="123"/>
      <c r="C79" s="60"/>
      <c r="D79" s="13"/>
      <c r="E79" s="124"/>
      <c r="F79" s="124"/>
      <c r="G79" s="124"/>
      <c r="H79" s="124"/>
      <c r="I79" s="124"/>
      <c r="J79" s="124"/>
      <c r="K79" s="124"/>
      <c r="L79" s="13"/>
    </row>
    <row r="80" spans="1:12" s="11" customFormat="1" ht="15.75">
      <c r="A80" s="123"/>
      <c r="C80" s="60"/>
      <c r="D80" s="13"/>
      <c r="E80" s="124"/>
      <c r="F80" s="124"/>
      <c r="G80" s="124"/>
      <c r="H80" s="124"/>
      <c r="I80" s="124"/>
      <c r="J80" s="124"/>
      <c r="K80" s="124"/>
      <c r="L80" s="13"/>
    </row>
    <row r="81" spans="1:12" s="11" customFormat="1" ht="15.75">
      <c r="A81" s="123"/>
      <c r="C81" s="60"/>
      <c r="D81" s="13"/>
      <c r="E81" s="124"/>
      <c r="F81" s="124"/>
      <c r="G81" s="124"/>
      <c r="H81" s="124"/>
      <c r="I81" s="124"/>
      <c r="J81" s="124"/>
      <c r="K81" s="124"/>
      <c r="L81" s="13"/>
    </row>
    <row r="82" spans="1:12" s="11" customFormat="1" ht="15.75">
      <c r="A82" s="123"/>
      <c r="C82" s="60"/>
      <c r="D82" s="13"/>
      <c r="E82" s="124"/>
      <c r="F82" s="124"/>
      <c r="G82" s="124"/>
      <c r="H82" s="124"/>
      <c r="I82" s="124"/>
      <c r="J82" s="124"/>
      <c r="K82" s="124"/>
      <c r="L82" s="13"/>
    </row>
    <row r="83" spans="1:12" s="11" customFormat="1" ht="15.75">
      <c r="A83" s="123"/>
      <c r="C83" s="60"/>
      <c r="D83" s="13"/>
      <c r="E83" s="124"/>
      <c r="F83" s="124"/>
      <c r="G83" s="124"/>
      <c r="H83" s="124"/>
      <c r="I83" s="124"/>
      <c r="J83" s="124"/>
      <c r="K83" s="124"/>
      <c r="L83" s="13"/>
    </row>
    <row r="84" spans="1:12" s="11" customFormat="1" ht="15.75">
      <c r="A84" s="123"/>
      <c r="C84" s="60"/>
      <c r="D84" s="13"/>
      <c r="E84" s="124"/>
      <c r="F84" s="124"/>
      <c r="G84" s="124"/>
      <c r="H84" s="124"/>
      <c r="I84" s="124"/>
      <c r="J84" s="124"/>
      <c r="K84" s="124"/>
      <c r="L84" s="13"/>
    </row>
    <row r="85" spans="1:12" s="11" customFormat="1" ht="15.75">
      <c r="A85" s="123"/>
      <c r="C85" s="60"/>
      <c r="D85" s="13"/>
      <c r="E85" s="124"/>
      <c r="F85" s="124"/>
      <c r="G85" s="124"/>
      <c r="H85" s="124"/>
      <c r="I85" s="124"/>
      <c r="J85" s="124"/>
      <c r="K85" s="124"/>
      <c r="L85" s="13"/>
    </row>
    <row r="86" spans="11:12" ht="15.75">
      <c r="K86" s="4"/>
      <c r="L86" s="13"/>
    </row>
    <row r="87" spans="1:12" ht="15.75">
      <c r="A87" s="2" t="s">
        <v>388</v>
      </c>
      <c r="C87" s="8"/>
      <c r="D87" s="14"/>
      <c r="E87" s="54"/>
      <c r="F87" s="14"/>
      <c r="G87" s="14"/>
      <c r="H87" s="48"/>
      <c r="I87" s="14"/>
      <c r="J87" s="54"/>
      <c r="K87" s="14"/>
      <c r="L87" s="55" t="s">
        <v>360</v>
      </c>
    </row>
    <row r="88" spans="1:12" ht="15.75">
      <c r="A88" s="2" t="s">
        <v>363</v>
      </c>
      <c r="C88" s="8"/>
      <c r="D88" s="14"/>
      <c r="E88" s="54"/>
      <c r="F88" s="14"/>
      <c r="G88" s="14"/>
      <c r="H88" s="48"/>
      <c r="I88" s="14"/>
      <c r="J88" s="54"/>
      <c r="K88" s="14"/>
      <c r="L88" s="55"/>
    </row>
    <row r="89" spans="1:12" ht="15.75">
      <c r="A89" s="1" t="s">
        <v>274</v>
      </c>
      <c r="C89" s="2"/>
      <c r="D89" s="2"/>
      <c r="E89" s="3"/>
      <c r="F89" s="2"/>
      <c r="G89" s="2"/>
      <c r="H89" s="2"/>
      <c r="I89" s="4"/>
      <c r="J89" s="5"/>
      <c r="K89" s="5"/>
      <c r="L89" s="6" t="s">
        <v>361</v>
      </c>
    </row>
    <row r="90" spans="1:12" ht="15.75">
      <c r="A90" s="1" t="s">
        <v>281</v>
      </c>
      <c r="C90" s="2"/>
      <c r="D90" s="2"/>
      <c r="E90" s="3"/>
      <c r="F90" s="2"/>
      <c r="G90" s="2"/>
      <c r="H90" s="2"/>
      <c r="I90" s="4"/>
      <c r="J90" s="7"/>
      <c r="K90" s="7"/>
      <c r="L90" s="6" t="s">
        <v>362</v>
      </c>
    </row>
    <row r="91" spans="3:12" ht="15.75">
      <c r="C91" s="2"/>
      <c r="D91" s="2"/>
      <c r="E91" s="3"/>
      <c r="F91" s="2"/>
      <c r="G91" s="2"/>
      <c r="H91" s="2"/>
      <c r="I91" s="4"/>
      <c r="J91" s="4"/>
      <c r="L91" s="9" t="s">
        <v>268</v>
      </c>
    </row>
    <row r="92" spans="3:12" ht="15.75">
      <c r="C92" s="2"/>
      <c r="D92" s="2"/>
      <c r="E92" s="3"/>
      <c r="F92" s="2"/>
      <c r="G92" s="2"/>
      <c r="H92" s="2"/>
      <c r="I92" s="4"/>
      <c r="J92" s="4"/>
      <c r="K92" s="10"/>
      <c r="L92" s="37" t="s">
        <v>270</v>
      </c>
    </row>
    <row r="93" spans="3:12" ht="15.75">
      <c r="C93" s="2"/>
      <c r="D93" s="2"/>
      <c r="E93" s="3"/>
      <c r="F93" s="2"/>
      <c r="G93" s="2"/>
      <c r="H93" s="2"/>
      <c r="I93" s="4"/>
      <c r="J93" s="4"/>
      <c r="K93" s="10"/>
      <c r="L93" s="37"/>
    </row>
    <row r="94" spans="3:12" ht="15.75">
      <c r="C94" s="2" t="s">
        <v>0</v>
      </c>
      <c r="D94" s="2"/>
      <c r="E94" s="3" t="s">
        <v>1</v>
      </c>
      <c r="F94" s="2"/>
      <c r="G94" s="2"/>
      <c r="H94" s="2"/>
      <c r="I94" s="4"/>
      <c r="J94" s="4" t="str">
        <f>J7</f>
        <v>For the 12 months ended 12/31/09</v>
      </c>
      <c r="K94" s="10"/>
      <c r="L94" s="13"/>
    </row>
    <row r="95" spans="3:12" ht="15.75">
      <c r="C95" s="2"/>
      <c r="D95" s="14" t="s">
        <v>2</v>
      </c>
      <c r="E95" s="14" t="s">
        <v>3</v>
      </c>
      <c r="F95" s="14"/>
      <c r="G95" s="14"/>
      <c r="H95" s="14"/>
      <c r="I95" s="4"/>
      <c r="J95" s="4"/>
      <c r="K95" s="10"/>
      <c r="L95" s="13"/>
    </row>
    <row r="96" spans="3:12" ht="15.75">
      <c r="C96" s="2"/>
      <c r="D96" s="14"/>
      <c r="E96" s="14"/>
      <c r="F96" s="14"/>
      <c r="G96" s="14"/>
      <c r="H96" s="14"/>
      <c r="I96" s="4"/>
      <c r="J96" s="4"/>
      <c r="K96" s="10"/>
      <c r="L96" s="13"/>
    </row>
    <row r="97" spans="3:12" ht="15.75">
      <c r="C97" s="8"/>
      <c r="D97" s="10"/>
      <c r="E97" s="14" t="str">
        <f>E10</f>
        <v>Vectren</v>
      </c>
      <c r="F97" s="14"/>
      <c r="G97" s="14"/>
      <c r="H97" s="14"/>
      <c r="I97" s="14"/>
      <c r="J97" s="14"/>
      <c r="K97" s="14"/>
      <c r="L97" s="19"/>
    </row>
    <row r="98" spans="3:12" ht="15.75">
      <c r="C98" s="38" t="s">
        <v>34</v>
      </c>
      <c r="D98" s="38" t="s">
        <v>35</v>
      </c>
      <c r="E98" s="38" t="s">
        <v>36</v>
      </c>
      <c r="F98" s="14" t="s">
        <v>2</v>
      </c>
      <c r="G98" s="14"/>
      <c r="H98" s="39" t="s">
        <v>37</v>
      </c>
      <c r="I98" s="14"/>
      <c r="J98" s="40" t="s">
        <v>38</v>
      </c>
      <c r="K98" s="14"/>
      <c r="L98" s="12"/>
    </row>
    <row r="99" spans="3:12" ht="15.75">
      <c r="C99" s="8"/>
      <c r="D99" s="41" t="s">
        <v>39</v>
      </c>
      <c r="E99" s="14"/>
      <c r="F99" s="14"/>
      <c r="G99" s="14"/>
      <c r="H99" s="5"/>
      <c r="I99" s="14"/>
      <c r="J99" s="42" t="s">
        <v>40</v>
      </c>
      <c r="K99" s="14"/>
      <c r="L99" s="12"/>
    </row>
    <row r="100" spans="1:12" ht="15.75">
      <c r="A100" s="5" t="s">
        <v>4</v>
      </c>
      <c r="C100" s="8"/>
      <c r="D100" s="43" t="s">
        <v>41</v>
      </c>
      <c r="E100" s="42" t="s">
        <v>42</v>
      </c>
      <c r="F100" s="44"/>
      <c r="G100" s="42" t="s">
        <v>43</v>
      </c>
      <c r="I100" s="44"/>
      <c r="J100" s="5" t="s">
        <v>44</v>
      </c>
      <c r="K100" s="14"/>
      <c r="L100" s="12"/>
    </row>
    <row r="101" spans="1:12" ht="16.5" thickBot="1">
      <c r="A101" s="16" t="s">
        <v>6</v>
      </c>
      <c r="C101" s="45" t="s">
        <v>45</v>
      </c>
      <c r="D101" s="14"/>
      <c r="E101" s="14"/>
      <c r="F101" s="14"/>
      <c r="G101" s="14"/>
      <c r="H101" s="14"/>
      <c r="I101" s="14"/>
      <c r="J101" s="14"/>
      <c r="K101" s="14"/>
      <c r="L101" s="19"/>
    </row>
    <row r="102" spans="1:12" ht="15.75">
      <c r="A102" s="5"/>
      <c r="C102" s="8"/>
      <c r="D102" s="14"/>
      <c r="E102" s="14"/>
      <c r="F102" s="14"/>
      <c r="G102" s="14"/>
      <c r="H102" s="14"/>
      <c r="I102" s="14"/>
      <c r="J102" s="14"/>
      <c r="K102" s="14"/>
      <c r="L102" s="19"/>
    </row>
    <row r="103" spans="1:12" ht="15.75">
      <c r="A103" s="5"/>
      <c r="C103" s="152" t="s">
        <v>364</v>
      </c>
      <c r="D103" s="14"/>
      <c r="E103" s="14"/>
      <c r="F103" s="14"/>
      <c r="G103" s="14"/>
      <c r="H103" s="14"/>
      <c r="I103" s="14"/>
      <c r="J103" s="14"/>
      <c r="K103" s="14"/>
      <c r="L103" s="19"/>
    </row>
    <row r="104" spans="1:12" ht="15.75">
      <c r="A104" s="5">
        <v>1</v>
      </c>
      <c r="C104" s="8" t="s">
        <v>46</v>
      </c>
      <c r="D104" s="19" t="s">
        <v>305</v>
      </c>
      <c r="E104" s="23">
        <v>1287892832.8453844</v>
      </c>
      <c r="F104" s="14"/>
      <c r="G104" s="14" t="s">
        <v>47</v>
      </c>
      <c r="H104" s="46" t="s">
        <v>2</v>
      </c>
      <c r="I104" s="14"/>
      <c r="J104" s="14" t="s">
        <v>2</v>
      </c>
      <c r="K104" s="14"/>
      <c r="L104" s="19"/>
    </row>
    <row r="105" spans="1:16" ht="15.75">
      <c r="A105" s="5">
        <v>2</v>
      </c>
      <c r="C105" s="8" t="s">
        <v>48</v>
      </c>
      <c r="D105" s="19" t="s">
        <v>291</v>
      </c>
      <c r="E105" s="23">
        <v>266598057.3330769</v>
      </c>
      <c r="F105" s="14"/>
      <c r="G105" s="14" t="s">
        <v>11</v>
      </c>
      <c r="H105" s="46">
        <f>J274</f>
        <v>1</v>
      </c>
      <c r="I105" s="14"/>
      <c r="J105" s="14">
        <f>+H105*E105</f>
        <v>266598057.3330769</v>
      </c>
      <c r="K105" s="14"/>
      <c r="L105" s="19"/>
      <c r="N105" s="11"/>
      <c r="O105" s="11"/>
      <c r="P105" s="11"/>
    </row>
    <row r="106" spans="1:12" ht="15.75">
      <c r="A106" s="5">
        <v>3</v>
      </c>
      <c r="C106" s="8" t="s">
        <v>49</v>
      </c>
      <c r="D106" s="19" t="s">
        <v>292</v>
      </c>
      <c r="E106" s="23">
        <v>454755356.7515384</v>
      </c>
      <c r="F106" s="14"/>
      <c r="G106" s="14" t="s">
        <v>47</v>
      </c>
      <c r="H106" s="46" t="s">
        <v>2</v>
      </c>
      <c r="I106" s="14"/>
      <c r="J106" s="14" t="s">
        <v>2</v>
      </c>
      <c r="K106" s="14"/>
      <c r="L106" s="19"/>
    </row>
    <row r="107" spans="1:12" ht="15.75">
      <c r="A107" s="5">
        <v>4</v>
      </c>
      <c r="C107" s="8" t="s">
        <v>50</v>
      </c>
      <c r="D107" s="19" t="s">
        <v>307</v>
      </c>
      <c r="E107" s="23">
        <v>26595968.331538457</v>
      </c>
      <c r="F107" s="14"/>
      <c r="G107" s="14" t="s">
        <v>51</v>
      </c>
      <c r="H107" s="46">
        <f>J292</f>
        <v>0.061066907235555114</v>
      </c>
      <c r="I107" s="14"/>
      <c r="J107" s="14">
        <f>+H107*E107</f>
        <v>1624133.5309418205</v>
      </c>
      <c r="K107" s="14"/>
      <c r="L107" s="19"/>
    </row>
    <row r="108" spans="1:12" ht="16.5" thickBot="1">
      <c r="A108" s="5">
        <v>5</v>
      </c>
      <c r="C108" s="8" t="s">
        <v>52</v>
      </c>
      <c r="D108" s="19" t="s">
        <v>53</v>
      </c>
      <c r="E108" s="47">
        <v>48501295.98615384</v>
      </c>
      <c r="F108" s="14"/>
      <c r="G108" s="14" t="s">
        <v>122</v>
      </c>
      <c r="H108" s="46">
        <f>L297</f>
        <v>0.0551429383376924</v>
      </c>
      <c r="I108" s="14"/>
      <c r="J108" s="24">
        <f>+H108*E108</f>
        <v>2674503.973862649</v>
      </c>
      <c r="K108" s="14"/>
      <c r="L108" s="19"/>
    </row>
    <row r="109" spans="1:12" ht="15.75">
      <c r="A109" s="5">
        <v>6</v>
      </c>
      <c r="C109" s="2" t="s">
        <v>54</v>
      </c>
      <c r="D109" s="19"/>
      <c r="E109" s="14">
        <f>SUM(E104:E108)</f>
        <v>2084343511.247692</v>
      </c>
      <c r="F109" s="14"/>
      <c r="G109" s="14" t="s">
        <v>55</v>
      </c>
      <c r="H109" s="48">
        <f>IF(J109&gt;0,J109/E109,0)</f>
        <v>0.1299673942303887</v>
      </c>
      <c r="I109" s="14"/>
      <c r="J109" s="14">
        <f>SUM(J104:J108)</f>
        <v>270896694.8378814</v>
      </c>
      <c r="K109" s="14"/>
      <c r="L109" s="49"/>
    </row>
    <row r="110" spans="3:12" ht="15.75">
      <c r="C110" s="8"/>
      <c r="D110" s="14"/>
      <c r="E110" s="14"/>
      <c r="F110" s="14"/>
      <c r="G110" s="14"/>
      <c r="H110" s="48"/>
      <c r="I110" s="14"/>
      <c r="J110" s="14"/>
      <c r="K110" s="14"/>
      <c r="L110" s="49"/>
    </row>
    <row r="111" spans="3:12" ht="15.75">
      <c r="C111" s="8" t="s">
        <v>365</v>
      </c>
      <c r="D111" s="14"/>
      <c r="E111" s="14"/>
      <c r="F111" s="14"/>
      <c r="G111" s="14"/>
      <c r="H111" s="14"/>
      <c r="I111" s="14"/>
      <c r="J111" s="14"/>
      <c r="K111" s="14"/>
      <c r="L111" s="19"/>
    </row>
    <row r="112" spans="1:12" ht="15.75">
      <c r="A112" s="5">
        <v>7</v>
      </c>
      <c r="C112" s="8" t="str">
        <f>+C104</f>
        <v>  Production</v>
      </c>
      <c r="D112" s="14" t="s">
        <v>275</v>
      </c>
      <c r="E112" s="23">
        <v>608186309.9430768</v>
      </c>
      <c r="F112" s="14"/>
      <c r="G112" s="14" t="str">
        <f>+G104</f>
        <v>NA</v>
      </c>
      <c r="H112" s="46" t="str">
        <f>+H104</f>
        <v> </v>
      </c>
      <c r="I112" s="14"/>
      <c r="J112" s="14" t="s">
        <v>2</v>
      </c>
      <c r="K112" s="14"/>
      <c r="L112" s="19"/>
    </row>
    <row r="113" spans="1:12" ht="15.75">
      <c r="A113" s="5">
        <v>8</v>
      </c>
      <c r="C113" s="8" t="str">
        <f>+C105</f>
        <v>  Transmission</v>
      </c>
      <c r="D113" s="14" t="s">
        <v>276</v>
      </c>
      <c r="E113" s="23">
        <v>84351834.94692308</v>
      </c>
      <c r="F113" s="14"/>
      <c r="G113" s="14" t="str">
        <f aca="true" t="shared" si="1" ref="G113:H116">+G105</f>
        <v>TP</v>
      </c>
      <c r="H113" s="46">
        <f t="shared" si="1"/>
        <v>1</v>
      </c>
      <c r="I113" s="14"/>
      <c r="J113" s="14">
        <f>+H113*E113</f>
        <v>84351834.94692308</v>
      </c>
      <c r="K113" s="14"/>
      <c r="L113" s="19"/>
    </row>
    <row r="114" spans="1:12" ht="15.75">
      <c r="A114" s="5">
        <v>9</v>
      </c>
      <c r="C114" s="8" t="str">
        <f>+C106</f>
        <v>  Distribution</v>
      </c>
      <c r="D114" s="14" t="s">
        <v>277</v>
      </c>
      <c r="E114" s="23">
        <v>177124234.07999998</v>
      </c>
      <c r="F114" s="14"/>
      <c r="G114" s="14" t="str">
        <f t="shared" si="1"/>
        <v>NA</v>
      </c>
      <c r="H114" s="46" t="str">
        <f t="shared" si="1"/>
        <v> </v>
      </c>
      <c r="I114" s="14"/>
      <c r="J114" s="14" t="s">
        <v>2</v>
      </c>
      <c r="K114" s="14"/>
      <c r="L114" s="19"/>
    </row>
    <row r="115" spans="1:12" ht="15.75">
      <c r="A115" s="5">
        <v>10</v>
      </c>
      <c r="C115" s="8" t="str">
        <f>+C107</f>
        <v>  General &amp; Intangible</v>
      </c>
      <c r="D115" s="14" t="s">
        <v>306</v>
      </c>
      <c r="E115" s="23">
        <v>15981022.953076921</v>
      </c>
      <c r="F115" s="14"/>
      <c r="G115" s="14" t="str">
        <f t="shared" si="1"/>
        <v>W/S</v>
      </c>
      <c r="H115" s="46">
        <f t="shared" si="1"/>
        <v>0.061066907235555114</v>
      </c>
      <c r="I115" s="14"/>
      <c r="J115" s="14">
        <f>+H115*E115</f>
        <v>975911.6462048254</v>
      </c>
      <c r="K115" s="14"/>
      <c r="L115" s="19"/>
    </row>
    <row r="116" spans="1:12" ht="16.5" thickBot="1">
      <c r="A116" s="5">
        <v>11</v>
      </c>
      <c r="C116" s="8" t="str">
        <f>+C108</f>
        <v>  Common</v>
      </c>
      <c r="D116" s="14" t="s">
        <v>53</v>
      </c>
      <c r="E116" s="47">
        <v>21985608.02769231</v>
      </c>
      <c r="F116" s="14"/>
      <c r="G116" s="14" t="str">
        <f t="shared" si="1"/>
        <v>CE</v>
      </c>
      <c r="H116" s="46">
        <f t="shared" si="1"/>
        <v>0.0551429383376924</v>
      </c>
      <c r="I116" s="14"/>
      <c r="J116" s="24">
        <f>+H116*E116</f>
        <v>1212351.027787712</v>
      </c>
      <c r="K116" s="14"/>
      <c r="L116" s="19"/>
    </row>
    <row r="117" spans="1:12" ht="15.75">
      <c r="A117" s="5">
        <v>12</v>
      </c>
      <c r="C117" s="8" t="s">
        <v>56</v>
      </c>
      <c r="D117" s="14"/>
      <c r="E117" s="14">
        <f>SUM(E112:E116)</f>
        <v>907629009.9507691</v>
      </c>
      <c r="F117" s="14"/>
      <c r="G117" s="14"/>
      <c r="H117" s="14"/>
      <c r="I117" s="14"/>
      <c r="J117" s="14">
        <f>SUM(J112:J116)</f>
        <v>86540097.62091562</v>
      </c>
      <c r="K117" s="14"/>
      <c r="L117" s="19"/>
    </row>
    <row r="118" spans="1:12" ht="15.75">
      <c r="A118" s="5"/>
      <c r="D118" s="14" t="s">
        <v>2</v>
      </c>
      <c r="F118" s="14"/>
      <c r="G118" s="14"/>
      <c r="H118" s="48"/>
      <c r="I118" s="14"/>
      <c r="K118" s="14"/>
      <c r="L118" s="49"/>
    </row>
    <row r="119" spans="1:12" ht="15.75">
      <c r="A119" s="5"/>
      <c r="C119" s="153" t="s">
        <v>366</v>
      </c>
      <c r="D119" s="14"/>
      <c r="E119" s="14"/>
      <c r="F119" s="14"/>
      <c r="G119" s="14"/>
      <c r="H119" s="14"/>
      <c r="I119" s="14"/>
      <c r="J119" s="14"/>
      <c r="K119" s="14"/>
      <c r="L119" s="19"/>
    </row>
    <row r="120" spans="1:12" ht="15.75">
      <c r="A120" s="5">
        <v>13</v>
      </c>
      <c r="C120" s="8" t="str">
        <f>+C112</f>
        <v>  Production</v>
      </c>
      <c r="D120" s="14" t="s">
        <v>57</v>
      </c>
      <c r="E120" s="14">
        <f>E104-E112</f>
        <v>679706522.9023075</v>
      </c>
      <c r="F120" s="14"/>
      <c r="G120" s="14"/>
      <c r="H120" s="48"/>
      <c r="I120" s="14"/>
      <c r="J120" s="14" t="s">
        <v>2</v>
      </c>
      <c r="K120" s="14"/>
      <c r="L120" s="49"/>
    </row>
    <row r="121" spans="1:12" ht="15.75">
      <c r="A121" s="5">
        <v>14</v>
      </c>
      <c r="C121" s="8" t="str">
        <f>+C113</f>
        <v>  Transmission</v>
      </c>
      <c r="D121" s="14" t="s">
        <v>58</v>
      </c>
      <c r="E121" s="14">
        <f>E105-E113</f>
        <v>182246222.38615382</v>
      </c>
      <c r="F121" s="14"/>
      <c r="G121" s="14"/>
      <c r="H121" s="46"/>
      <c r="I121" s="14"/>
      <c r="J121" s="14">
        <f>J105-J113</f>
        <v>182246222.38615382</v>
      </c>
      <c r="K121" s="14"/>
      <c r="L121" s="49"/>
    </row>
    <row r="122" spans="1:12" ht="15.75">
      <c r="A122" s="5">
        <v>15</v>
      </c>
      <c r="C122" s="8" t="str">
        <f>+C114</f>
        <v>  Distribution</v>
      </c>
      <c r="D122" s="14" t="s">
        <v>59</v>
      </c>
      <c r="E122" s="14">
        <f>E106-E114</f>
        <v>277631122.6715384</v>
      </c>
      <c r="F122" s="14"/>
      <c r="G122" s="14"/>
      <c r="H122" s="48"/>
      <c r="I122" s="14"/>
      <c r="J122" s="14" t="s">
        <v>2</v>
      </c>
      <c r="K122" s="14"/>
      <c r="L122" s="49"/>
    </row>
    <row r="123" spans="1:12" ht="15.75">
      <c r="A123" s="5">
        <v>16</v>
      </c>
      <c r="C123" s="8" t="str">
        <f>+C115</f>
        <v>  General &amp; Intangible</v>
      </c>
      <c r="D123" s="14" t="s">
        <v>60</v>
      </c>
      <c r="E123" s="14">
        <f>E107-E115</f>
        <v>10614945.378461536</v>
      </c>
      <c r="F123" s="14"/>
      <c r="G123" s="14"/>
      <c r="H123" s="48"/>
      <c r="I123" s="14"/>
      <c r="J123" s="14">
        <f>J107-J115</f>
        <v>648221.8847369951</v>
      </c>
      <c r="K123" s="14"/>
      <c r="L123" s="49"/>
    </row>
    <row r="124" spans="1:12" ht="16.5" thickBot="1">
      <c r="A124" s="5">
        <v>17</v>
      </c>
      <c r="C124" s="8" t="str">
        <f>+C116</f>
        <v>  Common</v>
      </c>
      <c r="D124" s="14" t="s">
        <v>61</v>
      </c>
      <c r="E124" s="24">
        <f>E108-E116</f>
        <v>26515687.95846153</v>
      </c>
      <c r="F124" s="14"/>
      <c r="G124" s="14"/>
      <c r="H124" s="48"/>
      <c r="I124" s="14"/>
      <c r="J124" s="24">
        <f>J108-J116</f>
        <v>1462152.946074937</v>
      </c>
      <c r="K124" s="14"/>
      <c r="L124" s="49"/>
    </row>
    <row r="125" spans="1:12" ht="15.75">
      <c r="A125" s="5">
        <v>18</v>
      </c>
      <c r="C125" s="8" t="s">
        <v>62</v>
      </c>
      <c r="D125" s="14"/>
      <c r="E125" s="14">
        <f>SUM(E120:E124)</f>
        <v>1176714501.296923</v>
      </c>
      <c r="F125" s="14"/>
      <c r="G125" s="14" t="s">
        <v>63</v>
      </c>
      <c r="H125" s="48">
        <f>IF(J125&gt;0,J125/E125,0)</f>
        <v>0.15667062572423132</v>
      </c>
      <c r="I125" s="14"/>
      <c r="J125" s="14">
        <f>SUM(J120:J124)</f>
        <v>184356597.21696573</v>
      </c>
      <c r="K125" s="14"/>
      <c r="L125" s="19"/>
    </row>
    <row r="126" spans="1:12" ht="15" customHeight="1">
      <c r="A126" s="5"/>
      <c r="C126" s="8"/>
      <c r="D126" s="14"/>
      <c r="E126" s="14"/>
      <c r="F126" s="14"/>
      <c r="G126" s="14"/>
      <c r="H126" s="48"/>
      <c r="I126" s="14"/>
      <c r="J126" s="14"/>
      <c r="K126" s="14"/>
      <c r="L126" s="19"/>
    </row>
    <row r="127" spans="1:13" s="11" customFormat="1" ht="15.75">
      <c r="A127" s="123" t="s">
        <v>332</v>
      </c>
      <c r="B127" s="142"/>
      <c r="C127" s="143" t="s">
        <v>333</v>
      </c>
      <c r="D127" s="19" t="s">
        <v>334</v>
      </c>
      <c r="E127" s="156">
        <v>8238942.230769231</v>
      </c>
      <c r="F127" s="19"/>
      <c r="G127" s="19" t="s">
        <v>11</v>
      </c>
      <c r="H127" s="62">
        <f>H113</f>
        <v>1</v>
      </c>
      <c r="I127" s="19"/>
      <c r="J127" s="19">
        <f>+H127*E127</f>
        <v>8238942.230769231</v>
      </c>
      <c r="K127" s="138"/>
      <c r="L127" s="139"/>
      <c r="M127" s="142"/>
    </row>
    <row r="128" spans="1:13" s="11" customFormat="1" ht="15.75">
      <c r="A128" s="144"/>
      <c r="B128" s="142"/>
      <c r="C128" s="143" t="s">
        <v>335</v>
      </c>
      <c r="D128" s="19"/>
      <c r="E128" s="145"/>
      <c r="F128" s="138"/>
      <c r="G128" s="138"/>
      <c r="H128" s="146"/>
      <c r="I128" s="138"/>
      <c r="J128" s="138"/>
      <c r="K128" s="138"/>
      <c r="L128" s="139"/>
      <c r="M128" s="142"/>
    </row>
    <row r="129" spans="1:13" s="11" customFormat="1" ht="15.75">
      <c r="A129" s="144"/>
      <c r="B129" s="142"/>
      <c r="C129" s="60" t="s">
        <v>352</v>
      </c>
      <c r="D129" s="19"/>
      <c r="E129" s="145"/>
      <c r="F129" s="138"/>
      <c r="G129" s="138"/>
      <c r="H129" s="146"/>
      <c r="I129" s="138"/>
      <c r="J129" s="138"/>
      <c r="K129" s="138"/>
      <c r="L129" s="139"/>
      <c r="M129" s="142"/>
    </row>
    <row r="130" spans="1:12" ht="15.75">
      <c r="A130" s="5"/>
      <c r="D130" s="14"/>
      <c r="F130" s="14"/>
      <c r="I130" s="14"/>
      <c r="K130" s="14"/>
      <c r="L130" s="49"/>
    </row>
    <row r="131" spans="1:12" ht="15.75">
      <c r="A131" s="5"/>
      <c r="C131" s="2" t="s">
        <v>367</v>
      </c>
      <c r="D131" s="14"/>
      <c r="E131" s="14"/>
      <c r="F131" s="14"/>
      <c r="G131" s="14"/>
      <c r="H131" s="14"/>
      <c r="I131" s="14"/>
      <c r="J131" s="14"/>
      <c r="K131" s="14"/>
      <c r="L131" s="19"/>
    </row>
    <row r="132" spans="1:12" ht="15.75">
      <c r="A132" s="5">
        <v>19</v>
      </c>
      <c r="C132" s="8" t="s">
        <v>180</v>
      </c>
      <c r="D132" s="14" t="s">
        <v>64</v>
      </c>
      <c r="E132" s="23">
        <v>0</v>
      </c>
      <c r="F132" s="19"/>
      <c r="G132" s="19" t="str">
        <f>+G112</f>
        <v>NA</v>
      </c>
      <c r="H132" s="50" t="s">
        <v>239</v>
      </c>
      <c r="I132" s="14"/>
      <c r="J132" s="14">
        <v>0</v>
      </c>
      <c r="K132" s="14"/>
      <c r="L132" s="49"/>
    </row>
    <row r="133" spans="1:12" ht="15.75">
      <c r="A133" s="5">
        <v>20</v>
      </c>
      <c r="C133" s="8" t="s">
        <v>181</v>
      </c>
      <c r="D133" s="14" t="s">
        <v>66</v>
      </c>
      <c r="E133" s="23">
        <v>-175422574.84615386</v>
      </c>
      <c r="F133" s="14"/>
      <c r="G133" s="14" t="s">
        <v>65</v>
      </c>
      <c r="H133" s="46">
        <f>+H125</f>
        <v>0.15667062572423132</v>
      </c>
      <c r="I133" s="14"/>
      <c r="J133" s="14">
        <f>E133*H133</f>
        <v>-27483564.567302726</v>
      </c>
      <c r="K133" s="14"/>
      <c r="L133" s="49"/>
    </row>
    <row r="134" spans="1:12" ht="15.75">
      <c r="A134" s="5">
        <v>21</v>
      </c>
      <c r="C134" s="8" t="s">
        <v>182</v>
      </c>
      <c r="D134" s="14" t="s">
        <v>67</v>
      </c>
      <c r="E134" s="51">
        <v>-13154615.846153846</v>
      </c>
      <c r="F134" s="14"/>
      <c r="G134" s="14" t="s">
        <v>65</v>
      </c>
      <c r="H134" s="46">
        <f>+H133</f>
        <v>0.15667062572423132</v>
      </c>
      <c r="I134" s="14"/>
      <c r="J134" s="14">
        <f>E134*H134</f>
        <v>-2060941.8957788118</v>
      </c>
      <c r="K134" s="14"/>
      <c r="L134" s="49"/>
    </row>
    <row r="135" spans="1:12" ht="15.75">
      <c r="A135" s="5">
        <v>22</v>
      </c>
      <c r="C135" s="8" t="s">
        <v>184</v>
      </c>
      <c r="D135" s="14" t="s">
        <v>68</v>
      </c>
      <c r="E135" s="51">
        <v>37218440.99846155</v>
      </c>
      <c r="F135" s="14"/>
      <c r="G135" s="14" t="str">
        <f>+G134</f>
        <v>NP</v>
      </c>
      <c r="H135" s="46">
        <f>+H134</f>
        <v>0.15667062572423132</v>
      </c>
      <c r="I135" s="14"/>
      <c r="J135" s="14">
        <f>E135*H135</f>
        <v>5831036.439709356</v>
      </c>
      <c r="K135" s="14"/>
      <c r="L135" s="49"/>
    </row>
    <row r="136" spans="1:12" ht="15.75">
      <c r="A136" s="5">
        <v>23</v>
      </c>
      <c r="C136" s="1" t="s">
        <v>183</v>
      </c>
      <c r="D136" s="1" t="s">
        <v>284</v>
      </c>
      <c r="E136" s="51">
        <v>0</v>
      </c>
      <c r="F136" s="14"/>
      <c r="G136" s="14" t="s">
        <v>65</v>
      </c>
      <c r="H136" s="46">
        <f>+H134</f>
        <v>0.15667062572423132</v>
      </c>
      <c r="I136" s="14"/>
      <c r="J136" s="54">
        <f>E136*H136</f>
        <v>0</v>
      </c>
      <c r="K136" s="14"/>
      <c r="L136" s="49"/>
    </row>
    <row r="137" spans="1:13" s="135" customFormat="1" ht="16.5" thickBot="1">
      <c r="A137" s="123" t="s">
        <v>336</v>
      </c>
      <c r="B137" s="11"/>
      <c r="C137" s="11" t="s">
        <v>337</v>
      </c>
      <c r="D137" s="11"/>
      <c r="E137" s="47">
        <v>0</v>
      </c>
      <c r="F137" s="19"/>
      <c r="G137" s="19" t="s">
        <v>11</v>
      </c>
      <c r="H137" s="62">
        <f>+H113</f>
        <v>1</v>
      </c>
      <c r="I137" s="19"/>
      <c r="J137" s="74">
        <f>E137*H137</f>
        <v>0</v>
      </c>
      <c r="K137" s="138"/>
      <c r="L137" s="139"/>
      <c r="M137" s="134"/>
    </row>
    <row r="138" spans="1:12" ht="15.75">
      <c r="A138" s="5">
        <v>24</v>
      </c>
      <c r="C138" s="60" t="s">
        <v>368</v>
      </c>
      <c r="D138" s="19"/>
      <c r="E138" s="14">
        <f>SUM(E132:E137)</f>
        <v>-151358749.69384617</v>
      </c>
      <c r="F138" s="14"/>
      <c r="G138" s="14"/>
      <c r="H138" s="14"/>
      <c r="I138" s="14"/>
      <c r="J138" s="14">
        <f>SUM(J132:J137)</f>
        <v>-23713470.02337218</v>
      </c>
      <c r="K138" s="14"/>
      <c r="L138" s="19"/>
    </row>
    <row r="139" spans="1:12" ht="15.75">
      <c r="A139" s="5"/>
      <c r="D139" s="14"/>
      <c r="F139" s="14"/>
      <c r="G139" s="14"/>
      <c r="H139" s="48"/>
      <c r="I139" s="14"/>
      <c r="K139" s="14"/>
      <c r="L139" s="49"/>
    </row>
    <row r="140" spans="1:12" ht="15.75">
      <c r="A140" s="5">
        <v>25</v>
      </c>
      <c r="C140" s="2" t="s">
        <v>369</v>
      </c>
      <c r="D140" s="14" t="s">
        <v>69</v>
      </c>
      <c r="E140" s="23">
        <v>346797.68</v>
      </c>
      <c r="F140" s="14"/>
      <c r="G140" s="14" t="str">
        <f>+G113</f>
        <v>TP</v>
      </c>
      <c r="H140" s="46">
        <f>+H113</f>
        <v>1</v>
      </c>
      <c r="I140" s="14"/>
      <c r="J140" s="14">
        <f>+H140*E140</f>
        <v>346797.68</v>
      </c>
      <c r="K140" s="14"/>
      <c r="L140" s="19"/>
    </row>
    <row r="141" spans="1:12" ht="15.75">
      <c r="A141" s="5"/>
      <c r="C141" s="8"/>
      <c r="D141" s="14"/>
      <c r="E141" s="14"/>
      <c r="F141" s="14"/>
      <c r="G141" s="14"/>
      <c r="H141" s="14"/>
      <c r="I141" s="14"/>
      <c r="J141" s="14"/>
      <c r="K141" s="14"/>
      <c r="L141" s="19"/>
    </row>
    <row r="142" spans="1:12" ht="15.75">
      <c r="A142" s="5"/>
      <c r="C142" s="8" t="s">
        <v>227</v>
      </c>
      <c r="D142" s="14" t="s">
        <v>2</v>
      </c>
      <c r="E142" s="14"/>
      <c r="F142" s="14"/>
      <c r="G142" s="14"/>
      <c r="H142" s="14"/>
      <c r="I142" s="14"/>
      <c r="J142" s="14"/>
      <c r="K142" s="14"/>
      <c r="L142" s="19"/>
    </row>
    <row r="143" spans="1:12" ht="15.75">
      <c r="A143" s="5">
        <v>26</v>
      </c>
      <c r="C143" s="8" t="s">
        <v>228</v>
      </c>
      <c r="D143" s="1" t="s">
        <v>224</v>
      </c>
      <c r="E143" s="14">
        <f>+E199/8</f>
        <v>5120408.875</v>
      </c>
      <c r="F143" s="14"/>
      <c r="G143" s="14"/>
      <c r="H143" s="48"/>
      <c r="I143" s="14"/>
      <c r="J143" s="14">
        <f>+J199/8</f>
        <v>446894.6067103427</v>
      </c>
      <c r="K143" s="10"/>
      <c r="L143" s="49"/>
    </row>
    <row r="144" spans="1:12" ht="15.75">
      <c r="A144" s="5">
        <v>27</v>
      </c>
      <c r="C144" s="8" t="s">
        <v>370</v>
      </c>
      <c r="D144" s="14" t="s">
        <v>317</v>
      </c>
      <c r="E144" s="23">
        <v>1820859.3882174129</v>
      </c>
      <c r="F144" s="14"/>
      <c r="G144" s="14" t="s">
        <v>70</v>
      </c>
      <c r="H144" s="46">
        <f>J284</f>
        <v>0.8057141003646713</v>
      </c>
      <c r="I144" s="14"/>
      <c r="J144" s="14">
        <f>+H144*E144</f>
        <v>1467092.0838681585</v>
      </c>
      <c r="K144" s="14" t="s">
        <v>2</v>
      </c>
      <c r="L144" s="49"/>
    </row>
    <row r="145" spans="1:12" ht="16.5" thickBot="1">
      <c r="A145" s="5">
        <v>28</v>
      </c>
      <c r="C145" s="8" t="s">
        <v>371</v>
      </c>
      <c r="D145" s="14" t="s">
        <v>290</v>
      </c>
      <c r="E145" s="47">
        <v>6263408.250617112</v>
      </c>
      <c r="F145" s="14"/>
      <c r="G145" s="14" t="s">
        <v>71</v>
      </c>
      <c r="H145" s="46">
        <f>+H109</f>
        <v>0.1299673942303887</v>
      </c>
      <c r="I145" s="14"/>
      <c r="J145" s="24">
        <f>+H145*E145</f>
        <v>814038.8493338234</v>
      </c>
      <c r="K145" s="14"/>
      <c r="L145" s="49"/>
    </row>
    <row r="146" spans="1:12" ht="15.75">
      <c r="A146" s="5">
        <v>29</v>
      </c>
      <c r="C146" s="8" t="s">
        <v>72</v>
      </c>
      <c r="D146" s="10"/>
      <c r="E146" s="14">
        <f>E143+E144+E145</f>
        <v>13204676.513834525</v>
      </c>
      <c r="F146" s="10"/>
      <c r="G146" s="10"/>
      <c r="H146" s="10"/>
      <c r="I146" s="10"/>
      <c r="J146" s="14">
        <f>J143+J144+J145</f>
        <v>2728025.5399123244</v>
      </c>
      <c r="K146" s="10"/>
      <c r="L146" s="13"/>
    </row>
    <row r="147" spans="4:12" ht="16.5" thickBot="1">
      <c r="D147" s="14"/>
      <c r="E147" s="52"/>
      <c r="F147" s="14"/>
      <c r="G147" s="14"/>
      <c r="H147" s="14"/>
      <c r="I147" s="14"/>
      <c r="J147" s="52"/>
      <c r="K147" s="14"/>
      <c r="L147" s="19"/>
    </row>
    <row r="148" spans="1:12" ht="16.5" thickBot="1">
      <c r="A148" s="5">
        <v>30</v>
      </c>
      <c r="C148" s="60" t="s">
        <v>372</v>
      </c>
      <c r="D148" s="14"/>
      <c r="E148" s="53">
        <f>+E146+E140+E127+E138+E125</f>
        <v>1047146168.0276805</v>
      </c>
      <c r="F148" s="14"/>
      <c r="G148" s="14"/>
      <c r="H148" s="48"/>
      <c r="I148" s="14"/>
      <c r="J148" s="53">
        <f>+J146+J140+J127+J138+J125</f>
        <v>171956892.6442751</v>
      </c>
      <c r="K148" s="14"/>
      <c r="L148" s="49"/>
    </row>
    <row r="149" spans="1:12" ht="16.5" thickTop="1">
      <c r="A149" s="5"/>
      <c r="C149" s="8"/>
      <c r="D149" s="14"/>
      <c r="E149" s="54"/>
      <c r="F149" s="14"/>
      <c r="G149" s="14"/>
      <c r="H149" s="48"/>
      <c r="I149" s="14"/>
      <c r="J149" s="54"/>
      <c r="K149" s="14"/>
      <c r="L149" s="49"/>
    </row>
    <row r="150" spans="1:12" ht="15.75">
      <c r="A150" s="5"/>
      <c r="C150" s="8"/>
      <c r="D150" s="14"/>
      <c r="E150" s="54"/>
      <c r="F150" s="14"/>
      <c r="G150" s="14"/>
      <c r="H150" s="48"/>
      <c r="I150" s="14"/>
      <c r="J150" s="54"/>
      <c r="K150" s="14"/>
      <c r="L150" s="49"/>
    </row>
    <row r="151" spans="1:12" ht="15.75">
      <c r="A151" s="5"/>
      <c r="C151" s="8"/>
      <c r="D151" s="14"/>
      <c r="E151" s="54"/>
      <c r="F151" s="14"/>
      <c r="G151" s="14"/>
      <c r="H151" s="48"/>
      <c r="I151" s="14"/>
      <c r="J151" s="54"/>
      <c r="K151" s="14"/>
      <c r="L151" s="49"/>
    </row>
    <row r="152" spans="1:12" ht="15.75">
      <c r="A152" s="5"/>
      <c r="C152" s="8"/>
      <c r="D152" s="14"/>
      <c r="E152" s="54"/>
      <c r="F152" s="14"/>
      <c r="G152" s="14"/>
      <c r="H152" s="48"/>
      <c r="I152" s="14"/>
      <c r="J152" s="54"/>
      <c r="K152" s="14"/>
      <c r="L152" s="49"/>
    </row>
    <row r="153" spans="1:12" ht="15.75">
      <c r="A153" s="5"/>
      <c r="C153" s="8"/>
      <c r="D153" s="14"/>
      <c r="E153" s="54"/>
      <c r="F153" s="14"/>
      <c r="G153" s="14"/>
      <c r="H153" s="48"/>
      <c r="I153" s="14"/>
      <c r="J153" s="54"/>
      <c r="K153" s="14"/>
      <c r="L153" s="49"/>
    </row>
    <row r="154" spans="1:12" ht="15.75">
      <c r="A154" s="5"/>
      <c r="C154" s="8"/>
      <c r="D154" s="14"/>
      <c r="E154" s="54"/>
      <c r="F154" s="14"/>
      <c r="G154" s="14"/>
      <c r="H154" s="48"/>
      <c r="I154" s="14"/>
      <c r="J154" s="54"/>
      <c r="K154" s="14"/>
      <c r="L154" s="49"/>
    </row>
    <row r="155" spans="1:12" ht="15.75">
      <c r="A155" s="5"/>
      <c r="C155" s="8"/>
      <c r="D155" s="14"/>
      <c r="E155" s="54"/>
      <c r="F155" s="14"/>
      <c r="G155" s="14"/>
      <c r="H155" s="48"/>
      <c r="I155" s="14"/>
      <c r="J155" s="54"/>
      <c r="K155" s="14"/>
      <c r="L155" s="49"/>
    </row>
    <row r="156" spans="1:12" ht="15.75">
      <c r="A156" s="5"/>
      <c r="C156" s="8"/>
      <c r="D156" s="14"/>
      <c r="E156" s="54"/>
      <c r="F156" s="14"/>
      <c r="G156" s="14"/>
      <c r="H156" s="48"/>
      <c r="I156" s="14"/>
      <c r="J156" s="54"/>
      <c r="K156" s="14"/>
      <c r="L156" s="49"/>
    </row>
    <row r="157" spans="1:12" ht="15.75">
      <c r="A157" s="5"/>
      <c r="C157" s="8"/>
      <c r="D157" s="14"/>
      <c r="E157" s="54"/>
      <c r="F157" s="14"/>
      <c r="G157" s="14"/>
      <c r="H157" s="48"/>
      <c r="I157" s="14"/>
      <c r="J157" s="54"/>
      <c r="K157" s="14"/>
      <c r="L157" s="49"/>
    </row>
    <row r="158" spans="1:12" ht="15.75">
      <c r="A158" s="5"/>
      <c r="C158" s="8"/>
      <c r="D158" s="14"/>
      <c r="E158" s="54"/>
      <c r="F158" s="14"/>
      <c r="G158" s="14"/>
      <c r="H158" s="48"/>
      <c r="I158" s="14"/>
      <c r="J158" s="54"/>
      <c r="K158" s="14"/>
      <c r="L158" s="49"/>
    </row>
    <row r="159" spans="1:12" ht="15.75">
      <c r="A159" s="5"/>
      <c r="C159" s="8"/>
      <c r="D159" s="14"/>
      <c r="E159" s="54"/>
      <c r="F159" s="14"/>
      <c r="G159" s="14"/>
      <c r="H159" s="48"/>
      <c r="I159" s="14"/>
      <c r="J159" s="54"/>
      <c r="K159" s="14"/>
      <c r="L159" s="49"/>
    </row>
    <row r="160" spans="1:12" ht="15.75">
      <c r="A160" s="5"/>
      <c r="C160" s="8"/>
      <c r="D160" s="14"/>
      <c r="E160" s="54"/>
      <c r="F160" s="14"/>
      <c r="G160" s="14"/>
      <c r="H160" s="48"/>
      <c r="I160" s="14"/>
      <c r="J160" s="54"/>
      <c r="K160" s="14"/>
      <c r="L160" s="49"/>
    </row>
    <row r="161" spans="1:12" ht="15.75">
      <c r="A161" s="5"/>
      <c r="C161" s="8"/>
      <c r="D161" s="14"/>
      <c r="E161" s="54"/>
      <c r="F161" s="14"/>
      <c r="G161" s="14"/>
      <c r="H161" s="48"/>
      <c r="I161" s="14"/>
      <c r="J161" s="54"/>
      <c r="K161" s="14"/>
      <c r="L161" s="49"/>
    </row>
    <row r="162" spans="1:12" ht="15.75">
      <c r="A162" s="5"/>
      <c r="C162" s="8"/>
      <c r="D162" s="14"/>
      <c r="E162" s="54"/>
      <c r="F162" s="14"/>
      <c r="G162" s="14"/>
      <c r="H162" s="48"/>
      <c r="I162" s="14"/>
      <c r="J162" s="54"/>
      <c r="K162" s="14"/>
      <c r="L162" s="49"/>
    </row>
    <row r="163" spans="1:12" ht="15.75">
      <c r="A163" s="5"/>
      <c r="C163" s="8"/>
      <c r="D163" s="14"/>
      <c r="E163" s="54"/>
      <c r="F163" s="14"/>
      <c r="G163" s="14"/>
      <c r="H163" s="48"/>
      <c r="I163" s="14"/>
      <c r="J163" s="54"/>
      <c r="K163" s="14"/>
      <c r="L163" s="49"/>
    </row>
    <row r="164" spans="1:12" ht="15.75">
      <c r="A164" s="5"/>
      <c r="C164" s="8"/>
      <c r="D164" s="14"/>
      <c r="E164" s="54"/>
      <c r="F164" s="14"/>
      <c r="G164" s="14"/>
      <c r="H164" s="48"/>
      <c r="I164" s="14"/>
      <c r="J164" s="54"/>
      <c r="K164" s="14"/>
      <c r="L164" s="49"/>
    </row>
    <row r="165" spans="1:12" ht="15.75">
      <c r="A165" s="5"/>
      <c r="C165" s="8"/>
      <c r="D165" s="14"/>
      <c r="E165" s="54"/>
      <c r="F165" s="14"/>
      <c r="G165" s="14"/>
      <c r="H165" s="48"/>
      <c r="I165" s="14"/>
      <c r="J165" s="54"/>
      <c r="K165" s="14"/>
      <c r="L165" s="49"/>
    </row>
    <row r="166" spans="1:12" ht="15.75">
      <c r="A166" s="5"/>
      <c r="C166" s="8"/>
      <c r="D166" s="14"/>
      <c r="E166" s="54"/>
      <c r="F166" s="14"/>
      <c r="G166" s="14"/>
      <c r="H166" s="48"/>
      <c r="I166" s="14"/>
      <c r="J166" s="54"/>
      <c r="K166" s="14"/>
      <c r="L166" s="49"/>
    </row>
    <row r="168" spans="1:12" ht="15.75">
      <c r="A168" s="5"/>
      <c r="C168" s="8"/>
      <c r="D168" s="14"/>
      <c r="E168" s="54"/>
      <c r="F168" s="14"/>
      <c r="G168" s="14"/>
      <c r="H168" s="48"/>
      <c r="I168" s="14"/>
      <c r="J168" s="54"/>
      <c r="K168" s="14"/>
      <c r="L168" s="49"/>
    </row>
    <row r="169" spans="1:12" ht="15.75">
      <c r="A169" s="5"/>
      <c r="C169" s="8"/>
      <c r="D169" s="14"/>
      <c r="E169" s="54"/>
      <c r="F169" s="14"/>
      <c r="G169" s="14"/>
      <c r="H169" s="48"/>
      <c r="I169" s="14"/>
      <c r="J169" s="54"/>
      <c r="K169" s="14"/>
      <c r="L169" s="49"/>
    </row>
    <row r="170" spans="1:12" ht="15.75">
      <c r="A170" s="2"/>
      <c r="C170" s="8"/>
      <c r="D170" s="14"/>
      <c r="E170" s="54"/>
      <c r="F170" s="14"/>
      <c r="G170" s="14"/>
      <c r="H170" s="48"/>
      <c r="I170" s="14"/>
      <c r="J170" s="54"/>
      <c r="K170" s="14"/>
      <c r="L170" s="55"/>
    </row>
    <row r="171" spans="1:12" ht="15.75">
      <c r="A171" s="2" t="s">
        <v>388</v>
      </c>
      <c r="C171" s="8"/>
      <c r="D171" s="14"/>
      <c r="E171" s="54"/>
      <c r="F171" s="14"/>
      <c r="G171" s="14"/>
      <c r="H171" s="48"/>
      <c r="I171" s="14"/>
      <c r="J171" s="54"/>
      <c r="K171" s="14"/>
      <c r="L171" s="55" t="s">
        <v>373</v>
      </c>
    </row>
    <row r="172" spans="1:12" ht="15.75">
      <c r="A172" s="2" t="s">
        <v>363</v>
      </c>
      <c r="C172" s="8"/>
      <c r="D172" s="14"/>
      <c r="E172" s="54"/>
      <c r="F172" s="14"/>
      <c r="G172" s="14"/>
      <c r="H172" s="48"/>
      <c r="I172" s="14"/>
      <c r="J172" s="54"/>
      <c r="K172" s="14"/>
      <c r="L172" s="55"/>
    </row>
    <row r="173" spans="1:12" ht="32.25" customHeight="1" hidden="1">
      <c r="A173" s="234"/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</row>
    <row r="174" spans="1:12" ht="15.75">
      <c r="A174" s="1" t="s">
        <v>274</v>
      </c>
      <c r="C174" s="2"/>
      <c r="D174" s="2"/>
      <c r="E174" s="3"/>
      <c r="F174" s="2"/>
      <c r="G174" s="2"/>
      <c r="H174" s="2"/>
      <c r="I174" s="4"/>
      <c r="J174" s="5"/>
      <c r="K174" s="5"/>
      <c r="L174" s="6" t="s">
        <v>374</v>
      </c>
    </row>
    <row r="175" spans="1:12" ht="15.75">
      <c r="A175" s="1" t="s">
        <v>281</v>
      </c>
      <c r="C175" s="2"/>
      <c r="D175" s="2"/>
      <c r="E175" s="3"/>
      <c r="F175" s="2"/>
      <c r="G175" s="2"/>
      <c r="H175" s="2"/>
      <c r="I175" s="136"/>
      <c r="J175" s="137"/>
      <c r="K175" s="137"/>
      <c r="L175" s="6" t="s">
        <v>375</v>
      </c>
    </row>
    <row r="176" spans="3:12" ht="15.75">
      <c r="C176" s="2"/>
      <c r="D176" s="2"/>
      <c r="E176" s="3"/>
      <c r="F176" s="2"/>
      <c r="G176" s="2"/>
      <c r="H176" s="2"/>
      <c r="I176" s="4"/>
      <c r="J176" s="7"/>
      <c r="K176" s="7"/>
      <c r="L176" s="6"/>
    </row>
    <row r="177" spans="3:12" ht="15.75">
      <c r="C177" s="2"/>
      <c r="D177" s="2"/>
      <c r="E177" s="3"/>
      <c r="F177" s="2"/>
      <c r="G177" s="2"/>
      <c r="H177" s="2"/>
      <c r="I177" s="4"/>
      <c r="J177" s="4"/>
      <c r="L177" s="9" t="s">
        <v>268</v>
      </c>
    </row>
    <row r="178" spans="3:12" ht="15.75">
      <c r="C178" s="2"/>
      <c r="D178" s="2"/>
      <c r="E178" s="3"/>
      <c r="F178" s="2"/>
      <c r="G178" s="2"/>
      <c r="H178" s="2"/>
      <c r="I178" s="4"/>
      <c r="J178" s="4"/>
      <c r="K178" s="10"/>
      <c r="L178" s="37" t="s">
        <v>271</v>
      </c>
    </row>
    <row r="179" spans="3:12" ht="15.75">
      <c r="C179" s="2"/>
      <c r="D179" s="2"/>
      <c r="E179" s="3"/>
      <c r="F179" s="2"/>
      <c r="G179" s="2"/>
      <c r="H179" s="2"/>
      <c r="I179" s="4"/>
      <c r="J179" s="4"/>
      <c r="K179" s="10"/>
      <c r="L179" s="37"/>
    </row>
    <row r="180" spans="3:12" ht="15.75">
      <c r="C180" s="2" t="s">
        <v>0</v>
      </c>
      <c r="D180" s="2"/>
      <c r="E180" s="3" t="s">
        <v>1</v>
      </c>
      <c r="F180" s="2"/>
      <c r="G180" s="2"/>
      <c r="H180" s="2"/>
      <c r="I180" s="4"/>
      <c r="J180" s="4" t="str">
        <f>J94</f>
        <v>For the 12 months ended 12/31/09</v>
      </c>
      <c r="K180" s="10"/>
      <c r="L180" s="13"/>
    </row>
    <row r="181" spans="3:12" ht="15.75">
      <c r="C181" s="2"/>
      <c r="D181" s="14" t="s">
        <v>2</v>
      </c>
      <c r="E181" s="14" t="s">
        <v>3</v>
      </c>
      <c r="F181" s="14"/>
      <c r="G181" s="14"/>
      <c r="H181" s="14"/>
      <c r="I181" s="4"/>
      <c r="J181" s="4"/>
      <c r="K181" s="10"/>
      <c r="L181" s="13"/>
    </row>
    <row r="182" spans="3:12" ht="15.75">
      <c r="C182" s="2"/>
      <c r="D182" s="14"/>
      <c r="E182" s="14"/>
      <c r="F182" s="14"/>
      <c r="G182" s="14"/>
      <c r="H182" s="14"/>
      <c r="I182" s="4"/>
      <c r="J182" s="4"/>
      <c r="K182" s="10"/>
      <c r="L182" s="13"/>
    </row>
    <row r="183" spans="1:12" ht="15.75">
      <c r="A183" s="5"/>
      <c r="E183" s="1" t="str">
        <f>E10</f>
        <v>Vectren</v>
      </c>
      <c r="K183" s="14"/>
      <c r="L183" s="19"/>
    </row>
    <row r="184" spans="1:12" ht="15.75">
      <c r="A184" s="5"/>
      <c r="C184" s="38" t="s">
        <v>34</v>
      </c>
      <c r="D184" s="38" t="s">
        <v>35</v>
      </c>
      <c r="E184" s="38" t="s">
        <v>36</v>
      </c>
      <c r="F184" s="14" t="s">
        <v>2</v>
      </c>
      <c r="G184" s="14"/>
      <c r="H184" s="39" t="s">
        <v>37</v>
      </c>
      <c r="I184" s="14"/>
      <c r="J184" s="40" t="s">
        <v>38</v>
      </c>
      <c r="K184" s="14"/>
      <c r="L184" s="19"/>
    </row>
    <row r="185" spans="1:12" ht="15.75">
      <c r="A185" s="5"/>
      <c r="C185" s="38"/>
      <c r="D185" s="4"/>
      <c r="E185" s="4"/>
      <c r="F185" s="4"/>
      <c r="G185" s="4"/>
      <c r="H185" s="4"/>
      <c r="I185" s="4"/>
      <c r="J185" s="4"/>
      <c r="K185" s="4"/>
      <c r="L185" s="56"/>
    </row>
    <row r="186" spans="1:12" ht="15.75">
      <c r="A186" s="5" t="s">
        <v>4</v>
      </c>
      <c r="C186" s="8"/>
      <c r="D186" s="41" t="s">
        <v>39</v>
      </c>
      <c r="E186" s="14"/>
      <c r="F186" s="14"/>
      <c r="G186" s="14"/>
      <c r="H186" s="5"/>
      <c r="I186" s="14"/>
      <c r="J186" s="42" t="s">
        <v>40</v>
      </c>
      <c r="K186" s="14"/>
      <c r="L186" s="56"/>
    </row>
    <row r="187" spans="1:12" ht="16.5" thickBot="1">
      <c r="A187" s="16" t="s">
        <v>6</v>
      </c>
      <c r="C187" s="8"/>
      <c r="D187" s="43" t="s">
        <v>41</v>
      </c>
      <c r="E187" s="42" t="s">
        <v>42</v>
      </c>
      <c r="F187" s="44"/>
      <c r="G187" s="42" t="s">
        <v>43</v>
      </c>
      <c r="I187" s="44"/>
      <c r="J187" s="5" t="s">
        <v>44</v>
      </c>
      <c r="K187" s="14"/>
      <c r="L187" s="56"/>
    </row>
    <row r="188" spans="3:12" ht="15.75">
      <c r="C188" s="8"/>
      <c r="D188" s="14"/>
      <c r="E188" s="57"/>
      <c r="F188" s="58"/>
      <c r="G188" s="59"/>
      <c r="I188" s="58"/>
      <c r="J188" s="57"/>
      <c r="K188" s="14"/>
      <c r="L188" s="19"/>
    </row>
    <row r="189" spans="1:12" ht="15.75">
      <c r="A189" s="5"/>
      <c r="C189" s="8" t="s">
        <v>73</v>
      </c>
      <c r="D189" s="14"/>
      <c r="E189" s="14"/>
      <c r="F189" s="14"/>
      <c r="G189" s="14"/>
      <c r="H189" s="14"/>
      <c r="I189" s="14"/>
      <c r="J189" s="14"/>
      <c r="K189" s="14"/>
      <c r="L189" s="19"/>
    </row>
    <row r="190" spans="1:12" ht="15.75">
      <c r="A190" s="5">
        <v>1</v>
      </c>
      <c r="C190" s="8" t="s">
        <v>74</v>
      </c>
      <c r="D190" s="14" t="s">
        <v>308</v>
      </c>
      <c r="E190" s="23">
        <v>10389632</v>
      </c>
      <c r="F190" s="14"/>
      <c r="G190" s="14" t="s">
        <v>70</v>
      </c>
      <c r="H190" s="46">
        <f>J284</f>
        <v>0.8057141003646713</v>
      </c>
      <c r="I190" s="14"/>
      <c r="J190" s="14">
        <f>+H190*E190</f>
        <v>8371073</v>
      </c>
      <c r="K190" s="10"/>
      <c r="L190" s="19"/>
    </row>
    <row r="191" spans="1:12" ht="15.75">
      <c r="A191" s="123" t="s">
        <v>295</v>
      </c>
      <c r="B191" s="11"/>
      <c r="C191" s="60" t="s">
        <v>304</v>
      </c>
      <c r="D191" s="19"/>
      <c r="E191" s="23">
        <v>7096303</v>
      </c>
      <c r="F191" s="14"/>
      <c r="G191" s="125"/>
      <c r="H191" s="46">
        <v>1</v>
      </c>
      <c r="I191" s="14"/>
      <c r="J191" s="14">
        <f>+H191*E191</f>
        <v>7096303</v>
      </c>
      <c r="K191" s="10"/>
      <c r="L191" s="19"/>
    </row>
    <row r="192" spans="1:12" ht="15.75">
      <c r="A192" s="5">
        <v>2</v>
      </c>
      <c r="C192" s="8" t="s">
        <v>75</v>
      </c>
      <c r="D192" s="14" t="s">
        <v>309</v>
      </c>
      <c r="E192" s="23">
        <v>0</v>
      </c>
      <c r="F192" s="14"/>
      <c r="G192" s="14" t="s">
        <v>2</v>
      </c>
      <c r="H192" s="46">
        <v>1</v>
      </c>
      <c r="I192" s="14"/>
      <c r="J192" s="14">
        <f aca="true" t="shared" si="2" ref="J192:J198">+H192*E192</f>
        <v>0</v>
      </c>
      <c r="K192" s="10"/>
      <c r="L192" s="19"/>
    </row>
    <row r="193" spans="1:12" ht="15.75">
      <c r="A193" s="5">
        <v>3</v>
      </c>
      <c r="C193" s="8" t="s">
        <v>76</v>
      </c>
      <c r="D193" s="14" t="s">
        <v>310</v>
      </c>
      <c r="E193" s="23">
        <v>38233336</v>
      </c>
      <c r="F193" s="14"/>
      <c r="G193" s="14" t="s">
        <v>51</v>
      </c>
      <c r="H193" s="46">
        <f>+H115</f>
        <v>0.061066907235555114</v>
      </c>
      <c r="I193" s="14"/>
      <c r="J193" s="14">
        <f t="shared" si="2"/>
        <v>2334791.5828178097</v>
      </c>
      <c r="K193" s="14"/>
      <c r="L193" s="19" t="s">
        <v>2</v>
      </c>
    </row>
    <row r="194" spans="1:12" ht="15.75">
      <c r="A194" s="5">
        <v>4</v>
      </c>
      <c r="C194" s="8" t="s">
        <v>77</v>
      </c>
      <c r="D194" s="14"/>
      <c r="E194" s="23">
        <v>0</v>
      </c>
      <c r="F194" s="14"/>
      <c r="G194" s="14" t="str">
        <f>+G193</f>
        <v>W/S</v>
      </c>
      <c r="H194" s="46">
        <f>+H193</f>
        <v>0.061066907235555114</v>
      </c>
      <c r="I194" s="14"/>
      <c r="J194" s="14">
        <f t="shared" si="2"/>
        <v>0</v>
      </c>
      <c r="K194" s="14"/>
      <c r="L194" s="19"/>
    </row>
    <row r="195" spans="1:12" ht="15.75">
      <c r="A195" s="5">
        <v>5</v>
      </c>
      <c r="C195" s="60" t="s">
        <v>245</v>
      </c>
      <c r="D195" s="19"/>
      <c r="E195" s="23">
        <v>563394</v>
      </c>
      <c r="F195" s="14"/>
      <c r="G195" s="14" t="str">
        <f>+G194</f>
        <v>W/S</v>
      </c>
      <c r="H195" s="46">
        <f>+H194</f>
        <v>0.061066907235555114</v>
      </c>
      <c r="I195" s="14"/>
      <c r="J195" s="14">
        <f t="shared" si="2"/>
        <v>34404.72913506834</v>
      </c>
      <c r="K195" s="14"/>
      <c r="L195" s="19"/>
    </row>
    <row r="196" spans="1:12" ht="15.75">
      <c r="A196" s="5" t="s">
        <v>237</v>
      </c>
      <c r="C196" s="60" t="s">
        <v>238</v>
      </c>
      <c r="D196" s="19"/>
      <c r="E196" s="23">
        <v>0</v>
      </c>
      <c r="F196" s="14"/>
      <c r="G196" s="61" t="str">
        <f>+G190</f>
        <v>TE</v>
      </c>
      <c r="H196" s="62">
        <f>+H190</f>
        <v>0.8057141003646713</v>
      </c>
      <c r="I196" s="14"/>
      <c r="J196" s="14">
        <f>+H196*E196</f>
        <v>0</v>
      </c>
      <c r="K196" s="14"/>
      <c r="L196" s="19"/>
    </row>
    <row r="197" spans="1:12" ht="15.75">
      <c r="A197" s="5">
        <v>6</v>
      </c>
      <c r="C197" s="8" t="s">
        <v>52</v>
      </c>
      <c r="D197" s="14" t="str">
        <f>+D116</f>
        <v>356.1</v>
      </c>
      <c r="E197" s="23">
        <v>0</v>
      </c>
      <c r="F197" s="14"/>
      <c r="G197" s="14" t="s">
        <v>122</v>
      </c>
      <c r="H197" s="46">
        <f>+H116</f>
        <v>0.0551429383376924</v>
      </c>
      <c r="I197" s="14"/>
      <c r="J197" s="14">
        <f t="shared" si="2"/>
        <v>0</v>
      </c>
      <c r="K197" s="14"/>
      <c r="L197" s="19"/>
    </row>
    <row r="198" spans="1:12" ht="16.5" thickBot="1">
      <c r="A198" s="5">
        <v>7</v>
      </c>
      <c r="C198" s="8" t="s">
        <v>78</v>
      </c>
      <c r="D198" s="14"/>
      <c r="E198" s="47">
        <v>0</v>
      </c>
      <c r="F198" s="14"/>
      <c r="G198" s="14" t="s">
        <v>2</v>
      </c>
      <c r="H198" s="46">
        <v>1</v>
      </c>
      <c r="I198" s="14"/>
      <c r="J198" s="24">
        <f t="shared" si="2"/>
        <v>0</v>
      </c>
      <c r="K198" s="14"/>
      <c r="L198" s="19"/>
    </row>
    <row r="199" spans="1:12" s="11" customFormat="1" ht="15.75">
      <c r="A199" s="123">
        <v>8</v>
      </c>
      <c r="C199" s="60" t="s">
        <v>385</v>
      </c>
      <c r="D199" s="19"/>
      <c r="E199" s="19">
        <f>+E190+-E191-E192+E193-E194-E195+E197+E198+E196</f>
        <v>40963271</v>
      </c>
      <c r="F199" s="19"/>
      <c r="G199" s="19"/>
      <c r="H199" s="19"/>
      <c r="I199" s="19"/>
      <c r="J199" s="19">
        <f>+J190+-J191-J192+J193-J194-J195+J197+J198+J196</f>
        <v>3575156.8536827415</v>
      </c>
      <c r="K199" s="19"/>
      <c r="L199" s="19"/>
    </row>
    <row r="200" spans="1:12" ht="15.75">
      <c r="A200" s="5"/>
      <c r="D200" s="14"/>
      <c r="F200" s="14"/>
      <c r="G200" s="14"/>
      <c r="H200" s="14"/>
      <c r="I200" s="14"/>
      <c r="K200" s="14"/>
      <c r="L200" s="19"/>
    </row>
    <row r="201" spans="1:12" s="11" customFormat="1" ht="15.75">
      <c r="A201" s="123"/>
      <c r="C201" s="60" t="s">
        <v>79</v>
      </c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1:12" s="11" customFormat="1" ht="15.75">
      <c r="A202" s="123">
        <v>9</v>
      </c>
      <c r="C202" s="60" t="str">
        <f>+C190</f>
        <v>  Transmission </v>
      </c>
      <c r="D202" s="19" t="s">
        <v>80</v>
      </c>
      <c r="E202" s="23">
        <v>5428328</v>
      </c>
      <c r="F202" s="19"/>
      <c r="G202" s="19" t="s">
        <v>11</v>
      </c>
      <c r="H202" s="62">
        <f>+H140</f>
        <v>1</v>
      </c>
      <c r="I202" s="19"/>
      <c r="J202" s="19">
        <f>+H202*E202</f>
        <v>5428328</v>
      </c>
      <c r="K202" s="19"/>
      <c r="L202" s="49"/>
    </row>
    <row r="203" spans="1:13" s="11" customFormat="1" ht="15.75">
      <c r="A203" s="123" t="s">
        <v>338</v>
      </c>
      <c r="C203" s="60" t="s">
        <v>339</v>
      </c>
      <c r="D203" s="19"/>
      <c r="E203" s="23">
        <v>0</v>
      </c>
      <c r="F203" s="19"/>
      <c r="G203" s="19" t="s">
        <v>11</v>
      </c>
      <c r="H203" s="62">
        <f>+H141</f>
        <v>0</v>
      </c>
      <c r="I203" s="19"/>
      <c r="J203" s="19">
        <f>+H203*E203</f>
        <v>0</v>
      </c>
      <c r="K203" s="138"/>
      <c r="L203" s="139"/>
      <c r="M203" s="142"/>
    </row>
    <row r="204" spans="1:12" s="11" customFormat="1" ht="15.75">
      <c r="A204" s="123">
        <v>10</v>
      </c>
      <c r="C204" s="60" t="s">
        <v>81</v>
      </c>
      <c r="D204" s="19" t="s">
        <v>311</v>
      </c>
      <c r="E204" s="23">
        <v>527183</v>
      </c>
      <c r="F204" s="19"/>
      <c r="G204" s="19" t="s">
        <v>51</v>
      </c>
      <c r="H204" s="62">
        <f>+H193</f>
        <v>0.061066907235555114</v>
      </c>
      <c r="I204" s="19"/>
      <c r="J204" s="19">
        <f>+H204*E204</f>
        <v>32193.435357161652</v>
      </c>
      <c r="K204" s="19"/>
      <c r="L204" s="49"/>
    </row>
    <row r="205" spans="1:12" s="11" customFormat="1" ht="16.5" thickBot="1">
      <c r="A205" s="123">
        <v>11</v>
      </c>
      <c r="C205" s="60" t="str">
        <f>+C197</f>
        <v>  Common</v>
      </c>
      <c r="D205" s="19" t="s">
        <v>312</v>
      </c>
      <c r="E205" s="47">
        <v>1181639</v>
      </c>
      <c r="F205" s="19"/>
      <c r="G205" s="19" t="s">
        <v>122</v>
      </c>
      <c r="H205" s="62">
        <f>+H197</f>
        <v>0.0551429383376924</v>
      </c>
      <c r="I205" s="19"/>
      <c r="J205" s="74">
        <f>+H205*E205</f>
        <v>65159.046514412505</v>
      </c>
      <c r="K205" s="19"/>
      <c r="L205" s="49"/>
    </row>
    <row r="206" spans="1:12" ht="15.75">
      <c r="A206" s="5">
        <v>12</v>
      </c>
      <c r="C206" s="8" t="s">
        <v>82</v>
      </c>
      <c r="D206" s="14"/>
      <c r="E206" s="14">
        <f>SUM(E202:E205)</f>
        <v>7137150</v>
      </c>
      <c r="F206" s="14"/>
      <c r="G206" s="14"/>
      <c r="H206" s="14"/>
      <c r="I206" s="14"/>
      <c r="J206" s="14">
        <f>SUM(J202:J205)</f>
        <v>5525680.481871574</v>
      </c>
      <c r="K206" s="14"/>
      <c r="L206" s="19"/>
    </row>
    <row r="207" spans="1:12" ht="15.75">
      <c r="A207" s="5"/>
      <c r="C207" s="8"/>
      <c r="D207" s="14"/>
      <c r="E207" s="14"/>
      <c r="F207" s="14"/>
      <c r="G207" s="14"/>
      <c r="H207" s="14"/>
      <c r="I207" s="14"/>
      <c r="J207" s="14"/>
      <c r="K207" s="14"/>
      <c r="L207" s="19"/>
    </row>
    <row r="208" spans="1:12" ht="15.75">
      <c r="A208" s="5" t="s">
        <v>2</v>
      </c>
      <c r="C208" s="8" t="s">
        <v>83</v>
      </c>
      <c r="E208" s="14"/>
      <c r="F208" s="14"/>
      <c r="G208" s="14"/>
      <c r="H208" s="14"/>
      <c r="I208" s="14"/>
      <c r="J208" s="14"/>
      <c r="K208" s="14"/>
      <c r="L208" s="19"/>
    </row>
    <row r="209" spans="1:12" ht="15.75">
      <c r="A209" s="5"/>
      <c r="C209" s="8" t="s">
        <v>84</v>
      </c>
      <c r="F209" s="14"/>
      <c r="G209" s="14"/>
      <c r="I209" s="14"/>
      <c r="K209" s="14"/>
      <c r="L209" s="49"/>
    </row>
    <row r="210" spans="1:12" ht="15.75">
      <c r="A210" s="5">
        <v>13</v>
      </c>
      <c r="C210" s="8" t="s">
        <v>85</v>
      </c>
      <c r="D210" s="14" t="s">
        <v>278</v>
      </c>
      <c r="E210" s="23">
        <v>0</v>
      </c>
      <c r="F210" s="14"/>
      <c r="G210" s="14" t="s">
        <v>51</v>
      </c>
      <c r="H210" s="21">
        <f>+H204</f>
        <v>0.061066907235555114</v>
      </c>
      <c r="I210" s="14"/>
      <c r="J210" s="14">
        <f>+H210*E210</f>
        <v>0</v>
      </c>
      <c r="K210" s="14"/>
      <c r="L210" s="49"/>
    </row>
    <row r="211" spans="1:12" ht="15.75">
      <c r="A211" s="5">
        <v>14</v>
      </c>
      <c r="C211" s="8" t="s">
        <v>86</v>
      </c>
      <c r="D211" s="14" t="str">
        <f>+D210</f>
        <v>263.i</v>
      </c>
      <c r="E211" s="23">
        <v>0</v>
      </c>
      <c r="F211" s="14"/>
      <c r="G211" s="14" t="str">
        <f>+G210</f>
        <v>W/S</v>
      </c>
      <c r="H211" s="21">
        <f>+H210</f>
        <v>0.061066907235555114</v>
      </c>
      <c r="I211" s="14"/>
      <c r="J211" s="14">
        <f>+H211*E211</f>
        <v>0</v>
      </c>
      <c r="K211" s="14"/>
      <c r="L211" s="49"/>
    </row>
    <row r="212" spans="1:12" ht="15.75">
      <c r="A212" s="5">
        <v>15</v>
      </c>
      <c r="C212" s="8" t="s">
        <v>87</v>
      </c>
      <c r="D212" s="14" t="s">
        <v>2</v>
      </c>
      <c r="F212" s="14"/>
      <c r="G212" s="14"/>
      <c r="I212" s="14"/>
      <c r="K212" s="14"/>
      <c r="L212" s="49"/>
    </row>
    <row r="213" spans="1:12" ht="15.75">
      <c r="A213" s="5">
        <v>16</v>
      </c>
      <c r="C213" s="8" t="s">
        <v>88</v>
      </c>
      <c r="D213" s="14" t="s">
        <v>278</v>
      </c>
      <c r="E213" s="23">
        <v>7032498</v>
      </c>
      <c r="F213" s="14"/>
      <c r="G213" s="14" t="s">
        <v>71</v>
      </c>
      <c r="H213" s="21">
        <f>+H109</f>
        <v>0.1299673942303887</v>
      </c>
      <c r="I213" s="14"/>
      <c r="J213" s="14">
        <f>+H213*E213</f>
        <v>913995.43999042</v>
      </c>
      <c r="K213" s="14"/>
      <c r="L213" s="49"/>
    </row>
    <row r="214" spans="1:12" ht="15.75">
      <c r="A214" s="5">
        <v>17</v>
      </c>
      <c r="C214" s="8" t="s">
        <v>89</v>
      </c>
      <c r="D214" s="14" t="s">
        <v>278</v>
      </c>
      <c r="E214" s="23">
        <v>6814926</v>
      </c>
      <c r="F214" s="14"/>
      <c r="G214" s="19" t="str">
        <f>+G132</f>
        <v>NA</v>
      </c>
      <c r="H214" s="63" t="s">
        <v>239</v>
      </c>
      <c r="I214" s="14"/>
      <c r="J214" s="14">
        <v>0</v>
      </c>
      <c r="K214" s="14"/>
      <c r="L214" s="49"/>
    </row>
    <row r="215" spans="1:12" ht="15.75">
      <c r="A215" s="5">
        <v>18</v>
      </c>
      <c r="C215" s="8" t="s">
        <v>90</v>
      </c>
      <c r="D215" s="14" t="str">
        <f>+D214</f>
        <v>263.i</v>
      </c>
      <c r="E215" s="23">
        <v>0</v>
      </c>
      <c r="F215" s="14"/>
      <c r="G215" s="14" t="str">
        <f>+G213</f>
        <v>GP</v>
      </c>
      <c r="H215" s="21">
        <f>+H213</f>
        <v>0.1299673942303887</v>
      </c>
      <c r="I215" s="14"/>
      <c r="J215" s="14">
        <f>+H215*E215</f>
        <v>0</v>
      </c>
      <c r="K215" s="14"/>
      <c r="L215" s="49"/>
    </row>
    <row r="216" spans="1:12" ht="16.5" thickBot="1">
      <c r="A216" s="5">
        <v>19</v>
      </c>
      <c r="C216" s="8" t="s">
        <v>91</v>
      </c>
      <c r="D216" s="14"/>
      <c r="E216" s="47">
        <v>0</v>
      </c>
      <c r="F216" s="14"/>
      <c r="G216" s="14" t="s">
        <v>71</v>
      </c>
      <c r="H216" s="21">
        <f>+H213</f>
        <v>0.1299673942303887</v>
      </c>
      <c r="I216" s="14"/>
      <c r="J216" s="24">
        <f>+H216*E216</f>
        <v>0</v>
      </c>
      <c r="K216" s="14"/>
      <c r="L216" s="49"/>
    </row>
    <row r="217" spans="1:12" ht="15.75">
      <c r="A217" s="5">
        <v>20</v>
      </c>
      <c r="C217" s="8" t="s">
        <v>92</v>
      </c>
      <c r="D217" s="14"/>
      <c r="E217" s="14">
        <f>SUM(E210:E216)</f>
        <v>13847424</v>
      </c>
      <c r="F217" s="14"/>
      <c r="G217" s="14"/>
      <c r="H217" s="21"/>
      <c r="I217" s="14"/>
      <c r="J217" s="14">
        <f>SUM(J210:J216)</f>
        <v>913995.43999042</v>
      </c>
      <c r="K217" s="14"/>
      <c r="L217" s="19"/>
    </row>
    <row r="218" spans="1:12" ht="15.75">
      <c r="A218" s="5"/>
      <c r="C218" s="8"/>
      <c r="D218" s="14"/>
      <c r="E218" s="14"/>
      <c r="F218" s="14"/>
      <c r="G218" s="14"/>
      <c r="H218" s="21"/>
      <c r="I218" s="14"/>
      <c r="J218" s="14"/>
      <c r="K218" s="14"/>
      <c r="L218" s="19"/>
    </row>
    <row r="219" spans="1:12" ht="15.75">
      <c r="A219" s="5" t="s">
        <v>93</v>
      </c>
      <c r="C219" s="8"/>
      <c r="D219" s="14"/>
      <c r="E219" s="14"/>
      <c r="F219" s="14"/>
      <c r="G219" s="14"/>
      <c r="H219" s="21"/>
      <c r="I219" s="14"/>
      <c r="J219" s="14"/>
      <c r="K219" s="14"/>
      <c r="L219" s="19"/>
    </row>
    <row r="220" spans="1:11" ht="15.75">
      <c r="A220" s="5" t="s">
        <v>2</v>
      </c>
      <c r="C220" s="8" t="s">
        <v>94</v>
      </c>
      <c r="D220" s="14" t="s">
        <v>95</v>
      </c>
      <c r="E220" s="14"/>
      <c r="F220" s="14"/>
      <c r="H220" s="64"/>
      <c r="I220" s="14"/>
      <c r="K220" s="14"/>
    </row>
    <row r="221" spans="1:11" ht="15.75">
      <c r="A221" s="5">
        <v>21</v>
      </c>
      <c r="C221" s="65" t="s">
        <v>212</v>
      </c>
      <c r="D221" s="14"/>
      <c r="E221" s="226">
        <f>IF(E377&gt;0,1-(((1-E378)*(1-E377))/(1-E378*E377*E379)),0)</f>
        <v>0.40525</v>
      </c>
      <c r="F221" s="14"/>
      <c r="H221" s="64"/>
      <c r="I221" s="14"/>
      <c r="K221" s="14"/>
    </row>
    <row r="222" spans="1:11" ht="15.75">
      <c r="A222" s="5">
        <v>22</v>
      </c>
      <c r="C222" s="1" t="s">
        <v>213</v>
      </c>
      <c r="D222" s="14"/>
      <c r="E222" s="159">
        <f>IF(J317&gt;0,(E221/(1-E221))*(1-J314/J317),0)</f>
        <v>0.4656610032095047</v>
      </c>
      <c r="F222" s="14"/>
      <c r="H222" s="64"/>
      <c r="I222" s="14"/>
      <c r="K222" s="14"/>
    </row>
    <row r="223" spans="1:11" ht="15.75">
      <c r="A223" s="5"/>
      <c r="C223" s="8" t="s">
        <v>219</v>
      </c>
      <c r="D223" s="14"/>
      <c r="E223" s="14"/>
      <c r="F223" s="14"/>
      <c r="H223" s="64"/>
      <c r="I223" s="14"/>
      <c r="K223" s="14"/>
    </row>
    <row r="224" spans="1:11" ht="15.75">
      <c r="A224" s="5"/>
      <c r="C224" s="8" t="s">
        <v>216</v>
      </c>
      <c r="D224" s="14"/>
      <c r="E224" s="14"/>
      <c r="F224" s="14"/>
      <c r="H224" s="64"/>
      <c r="I224" s="14"/>
      <c r="K224" s="14"/>
    </row>
    <row r="225" spans="1:11" ht="15.75">
      <c r="A225" s="5">
        <v>23</v>
      </c>
      <c r="C225" s="65" t="s">
        <v>215</v>
      </c>
      <c r="D225" s="14"/>
      <c r="E225" s="66">
        <f>IF(E221&gt;0,1/(1-E221),0)</f>
        <v>1.6813787305590584</v>
      </c>
      <c r="F225" s="14"/>
      <c r="H225" s="64"/>
      <c r="I225" s="14"/>
      <c r="K225" s="14"/>
    </row>
    <row r="226" spans="1:11" ht="15.75">
      <c r="A226" s="5">
        <v>24</v>
      </c>
      <c r="C226" s="8" t="s">
        <v>214</v>
      </c>
      <c r="D226" s="14"/>
      <c r="E226" s="23">
        <v>-807602</v>
      </c>
      <c r="F226" s="14"/>
      <c r="H226" s="64"/>
      <c r="I226" s="14"/>
      <c r="K226" s="14"/>
    </row>
    <row r="227" spans="1:11" ht="15.75">
      <c r="A227" s="5"/>
      <c r="C227" s="8"/>
      <c r="D227" s="14"/>
      <c r="E227" s="14"/>
      <c r="F227" s="14"/>
      <c r="H227" s="64"/>
      <c r="I227" s="14"/>
      <c r="K227" s="14"/>
    </row>
    <row r="228" spans="1:12" ht="15.75">
      <c r="A228" s="5">
        <v>25</v>
      </c>
      <c r="C228" s="65" t="s">
        <v>217</v>
      </c>
      <c r="D228" s="67"/>
      <c r="E228" s="14">
        <f>E222*E232</f>
        <v>44442002.47099741</v>
      </c>
      <c r="F228" s="14"/>
      <c r="G228" s="14" t="s">
        <v>47</v>
      </c>
      <c r="H228" s="21"/>
      <c r="I228" s="14"/>
      <c r="J228" s="14">
        <f>E222*J232</f>
        <v>7298034.296583412</v>
      </c>
      <c r="K228" s="14"/>
      <c r="L228" s="68" t="s">
        <v>2</v>
      </c>
    </row>
    <row r="229" spans="1:12" ht="16.5" thickBot="1">
      <c r="A229" s="5">
        <v>26</v>
      </c>
      <c r="C229" s="1" t="s">
        <v>222</v>
      </c>
      <c r="D229" s="67"/>
      <c r="E229" s="24">
        <f>E225*E226</f>
        <v>-1357884.8255569567</v>
      </c>
      <c r="F229" s="14"/>
      <c r="G229" s="1" t="s">
        <v>65</v>
      </c>
      <c r="H229" s="21">
        <f>H125</f>
        <v>0.15667062572423132</v>
      </c>
      <c r="I229" s="14"/>
      <c r="J229" s="24">
        <f>H229*E229</f>
        <v>-212740.6652814471</v>
      </c>
      <c r="K229" s="14"/>
      <c r="L229" s="68"/>
    </row>
    <row r="230" spans="1:12" ht="15.75">
      <c r="A230" s="5">
        <v>27</v>
      </c>
      <c r="C230" s="69" t="s">
        <v>194</v>
      </c>
      <c r="D230" s="1" t="s">
        <v>223</v>
      </c>
      <c r="E230" s="55">
        <f>+E228+E229</f>
        <v>43084117.64544045</v>
      </c>
      <c r="F230" s="14"/>
      <c r="G230" s="14" t="s">
        <v>2</v>
      </c>
      <c r="H230" s="21" t="s">
        <v>2</v>
      </c>
      <c r="I230" s="14"/>
      <c r="J230" s="55">
        <f>+J228+J229</f>
        <v>7085293.631301966</v>
      </c>
      <c r="K230" s="14"/>
      <c r="L230" s="19"/>
    </row>
    <row r="231" spans="1:12" ht="15.75">
      <c r="A231" s="5" t="s">
        <v>2</v>
      </c>
      <c r="D231" s="70"/>
      <c r="E231" s="14"/>
      <c r="F231" s="14"/>
      <c r="G231" s="14"/>
      <c r="H231" s="21"/>
      <c r="I231" s="14"/>
      <c r="J231" s="14"/>
      <c r="K231" s="14"/>
      <c r="L231" s="19"/>
    </row>
    <row r="232" spans="1:11" ht="15.75">
      <c r="A232" s="5">
        <v>28</v>
      </c>
      <c r="C232" s="8" t="s">
        <v>96</v>
      </c>
      <c r="D232" s="48"/>
      <c r="E232" s="14">
        <f>+$J317*E148</f>
        <v>95438531.81753892</v>
      </c>
      <c r="F232" s="14"/>
      <c r="G232" s="14" t="s">
        <v>47</v>
      </c>
      <c r="H232" s="64"/>
      <c r="I232" s="14"/>
      <c r="J232" s="14">
        <f>+$J317*J148</f>
        <v>15672418.876141034</v>
      </c>
      <c r="K232" s="14"/>
    </row>
    <row r="233" spans="1:12" ht="15.75">
      <c r="A233" s="5"/>
      <c r="C233" s="69" t="s">
        <v>97</v>
      </c>
      <c r="E233" s="14"/>
      <c r="F233" s="14"/>
      <c r="G233" s="14"/>
      <c r="H233" s="64"/>
      <c r="I233" s="14"/>
      <c r="J233" s="14"/>
      <c r="K233" s="14"/>
      <c r="L233" s="49"/>
    </row>
    <row r="234" spans="1:12" ht="16.5" thickBot="1">
      <c r="A234" s="5"/>
      <c r="C234" s="8"/>
      <c r="E234" s="24"/>
      <c r="F234" s="14"/>
      <c r="G234" s="14"/>
      <c r="H234" s="64"/>
      <c r="I234" s="14"/>
      <c r="J234" s="24"/>
      <c r="K234" s="14"/>
      <c r="L234" s="49"/>
    </row>
    <row r="235" spans="1:12" ht="16.5" thickBot="1">
      <c r="A235" s="5">
        <v>29</v>
      </c>
      <c r="C235" s="8" t="s">
        <v>218</v>
      </c>
      <c r="D235" s="14"/>
      <c r="E235" s="53">
        <f>+E232+E230+E217+E206+E199</f>
        <v>200470494.46297938</v>
      </c>
      <c r="F235" s="14"/>
      <c r="G235" s="14"/>
      <c r="H235" s="14"/>
      <c r="I235" s="14"/>
      <c r="J235" s="53">
        <f>+J232+J230+J217+J206+J199</f>
        <v>32772545.282987736</v>
      </c>
      <c r="K235" s="10"/>
      <c r="L235" s="13"/>
    </row>
    <row r="236" spans="1:12" ht="16.5" thickTop="1">
      <c r="A236" s="5"/>
      <c r="C236" s="8"/>
      <c r="D236" s="14"/>
      <c r="E236" s="54"/>
      <c r="F236" s="14"/>
      <c r="G236" s="14"/>
      <c r="H236" s="14"/>
      <c r="I236" s="14"/>
      <c r="J236" s="54"/>
      <c r="K236" s="10"/>
      <c r="L236" s="13"/>
    </row>
    <row r="237" spans="1:12" ht="15.75">
      <c r="A237" s="5"/>
      <c r="C237" s="8"/>
      <c r="D237" s="14"/>
      <c r="E237" s="54"/>
      <c r="F237" s="14"/>
      <c r="G237" s="14"/>
      <c r="H237" s="14"/>
      <c r="I237" s="14"/>
      <c r="J237" s="54"/>
      <c r="K237" s="10"/>
      <c r="L237" s="13"/>
    </row>
    <row r="238" spans="1:12" ht="15.75">
      <c r="A238" s="5"/>
      <c r="C238" s="8"/>
      <c r="D238" s="14"/>
      <c r="E238" s="54"/>
      <c r="F238" s="14"/>
      <c r="G238" s="14"/>
      <c r="H238" s="14"/>
      <c r="I238" s="14"/>
      <c r="J238" s="54"/>
      <c r="K238" s="10"/>
      <c r="L238" s="13"/>
    </row>
    <row r="239" spans="1:12" ht="15.75">
      <c r="A239" s="5"/>
      <c r="C239" s="8"/>
      <c r="D239" s="14"/>
      <c r="E239" s="54"/>
      <c r="F239" s="14"/>
      <c r="G239" s="14"/>
      <c r="H239" s="14"/>
      <c r="I239" s="14"/>
      <c r="J239" s="54"/>
      <c r="K239" s="10"/>
      <c r="L239" s="13"/>
    </row>
    <row r="240" spans="1:12" ht="15.75">
      <c r="A240" s="5"/>
      <c r="C240" s="8"/>
      <c r="D240" s="14"/>
      <c r="E240" s="54"/>
      <c r="F240" s="14"/>
      <c r="G240" s="14"/>
      <c r="H240" s="14"/>
      <c r="I240" s="14"/>
      <c r="J240" s="54"/>
      <c r="K240" s="10"/>
      <c r="L240" s="13"/>
    </row>
    <row r="241" spans="1:12" ht="15.75">
      <c r="A241" s="5"/>
      <c r="C241" s="8"/>
      <c r="D241" s="14"/>
      <c r="E241" s="54"/>
      <c r="F241" s="14"/>
      <c r="G241" s="14"/>
      <c r="H241" s="14"/>
      <c r="I241" s="14"/>
      <c r="J241" s="54"/>
      <c r="K241" s="10"/>
      <c r="L241" s="13"/>
    </row>
    <row r="242" spans="1:12" ht="15.75">
      <c r="A242" s="5"/>
      <c r="C242" s="8"/>
      <c r="D242" s="14"/>
      <c r="E242" s="54"/>
      <c r="F242" s="14"/>
      <c r="G242" s="14"/>
      <c r="H242" s="14"/>
      <c r="I242" s="14"/>
      <c r="J242" s="54"/>
      <c r="K242" s="10"/>
      <c r="L242" s="13"/>
    </row>
    <row r="243" spans="1:12" ht="15.75">
      <c r="A243" s="5"/>
      <c r="C243" s="8"/>
      <c r="D243" s="14"/>
      <c r="E243" s="54"/>
      <c r="F243" s="14"/>
      <c r="G243" s="14"/>
      <c r="H243" s="14"/>
      <c r="I243" s="14"/>
      <c r="J243" s="54"/>
      <c r="K243" s="10"/>
      <c r="L243" s="13"/>
    </row>
    <row r="244" spans="1:12" ht="15.75">
      <c r="A244" s="5"/>
      <c r="C244" s="8"/>
      <c r="D244" s="14"/>
      <c r="E244" s="54"/>
      <c r="F244" s="14"/>
      <c r="G244" s="14"/>
      <c r="H244" s="14"/>
      <c r="I244" s="14"/>
      <c r="J244" s="54"/>
      <c r="K244" s="10"/>
      <c r="L244" s="13"/>
    </row>
    <row r="245" spans="1:12" ht="15.75">
      <c r="A245" s="5"/>
      <c r="C245" s="8"/>
      <c r="D245" s="14"/>
      <c r="E245" s="54"/>
      <c r="F245" s="14"/>
      <c r="G245" s="14"/>
      <c r="H245" s="14"/>
      <c r="I245" s="14"/>
      <c r="J245" s="54"/>
      <c r="K245" s="10"/>
      <c r="L245" s="13"/>
    </row>
    <row r="246" spans="1:12" ht="15.75">
      <c r="A246" s="5"/>
      <c r="C246" s="8"/>
      <c r="D246" s="14"/>
      <c r="E246" s="54"/>
      <c r="F246" s="14"/>
      <c r="G246" s="14"/>
      <c r="H246" s="14"/>
      <c r="I246" s="14"/>
      <c r="J246" s="54"/>
      <c r="K246" s="10"/>
      <c r="L246" s="13"/>
    </row>
    <row r="247" spans="1:12" ht="15.75">
      <c r="A247" s="5"/>
      <c r="C247" s="8"/>
      <c r="D247" s="14"/>
      <c r="E247" s="54"/>
      <c r="F247" s="14"/>
      <c r="G247" s="14"/>
      <c r="H247" s="14"/>
      <c r="I247" s="14"/>
      <c r="J247" s="54"/>
      <c r="K247" s="10"/>
      <c r="L247" s="13"/>
    </row>
    <row r="248" spans="1:12" ht="15.75">
      <c r="A248" s="5"/>
      <c r="C248" s="8"/>
      <c r="D248" s="14"/>
      <c r="E248" s="54"/>
      <c r="F248" s="14"/>
      <c r="G248" s="14"/>
      <c r="H248" s="14"/>
      <c r="I248" s="14"/>
      <c r="J248" s="54"/>
      <c r="K248" s="10"/>
      <c r="L248" s="13"/>
    </row>
    <row r="249" spans="1:12" ht="15.75">
      <c r="A249" s="5"/>
      <c r="C249" s="8"/>
      <c r="D249" s="14"/>
      <c r="E249" s="54"/>
      <c r="F249" s="14"/>
      <c r="G249" s="14"/>
      <c r="H249" s="14"/>
      <c r="I249" s="14"/>
      <c r="J249" s="54"/>
      <c r="K249" s="10"/>
      <c r="L249" s="13"/>
    </row>
    <row r="250" spans="1:12" ht="15.75">
      <c r="A250" s="5"/>
      <c r="C250" s="8"/>
      <c r="D250" s="14"/>
      <c r="E250" s="54"/>
      <c r="F250" s="14"/>
      <c r="G250" s="14"/>
      <c r="H250" s="14"/>
      <c r="I250" s="14"/>
      <c r="J250" s="54"/>
      <c r="K250" s="10"/>
      <c r="L250" s="13"/>
    </row>
    <row r="251" spans="1:12" ht="15.75">
      <c r="A251" s="5"/>
      <c r="C251" s="8"/>
      <c r="D251" s="14"/>
      <c r="E251" s="54"/>
      <c r="F251" s="14"/>
      <c r="G251" s="14"/>
      <c r="H251" s="14"/>
      <c r="I251" s="14"/>
      <c r="J251" s="54"/>
      <c r="K251" s="10"/>
      <c r="L251" s="13"/>
    </row>
    <row r="252" spans="1:12" ht="15.75">
      <c r="A252" s="5"/>
      <c r="C252" s="8"/>
      <c r="D252" s="14"/>
      <c r="E252" s="54"/>
      <c r="F252" s="14"/>
      <c r="G252" s="14"/>
      <c r="H252" s="14"/>
      <c r="I252" s="14"/>
      <c r="J252" s="54"/>
      <c r="K252" s="10"/>
      <c r="L252" s="13"/>
    </row>
    <row r="253" spans="1:12" ht="15.75">
      <c r="A253" s="2" t="s">
        <v>388</v>
      </c>
      <c r="C253" s="8"/>
      <c r="D253" s="14"/>
      <c r="E253" s="54"/>
      <c r="F253" s="14"/>
      <c r="G253" s="14"/>
      <c r="H253" s="48"/>
      <c r="I253" s="14"/>
      <c r="J253" s="54"/>
      <c r="K253" s="14"/>
      <c r="L253" s="55" t="s">
        <v>373</v>
      </c>
    </row>
    <row r="254" spans="1:12" ht="15.75">
      <c r="A254" s="2" t="s">
        <v>363</v>
      </c>
      <c r="C254" s="8"/>
      <c r="D254" s="14"/>
      <c r="E254" s="54"/>
      <c r="F254" s="14"/>
      <c r="G254" s="14"/>
      <c r="H254" s="48"/>
      <c r="I254" s="14"/>
      <c r="J254" s="54"/>
      <c r="K254" s="14"/>
      <c r="L254" s="55"/>
    </row>
    <row r="255" spans="1:12" ht="32.25" customHeight="1">
      <c r="A255" s="234"/>
      <c r="B255" s="234"/>
      <c r="C255" s="234"/>
      <c r="D255" s="234"/>
      <c r="E255" s="234"/>
      <c r="F255" s="234"/>
      <c r="G255" s="234"/>
      <c r="H255" s="234"/>
      <c r="I255" s="234"/>
      <c r="J255" s="234"/>
      <c r="K255" s="234"/>
      <c r="L255" s="234"/>
    </row>
    <row r="256" spans="1:12" ht="15.75">
      <c r="A256" s="1" t="s">
        <v>274</v>
      </c>
      <c r="C256" s="2"/>
      <c r="D256" s="2"/>
      <c r="E256" s="3"/>
      <c r="F256" s="2"/>
      <c r="G256" s="2"/>
      <c r="H256" s="2"/>
      <c r="I256" s="4"/>
      <c r="J256" s="5"/>
      <c r="K256" s="5"/>
      <c r="L256" s="6" t="s">
        <v>376</v>
      </c>
    </row>
    <row r="257" spans="1:12" ht="15.75">
      <c r="A257" s="1" t="s">
        <v>281</v>
      </c>
      <c r="C257" s="2"/>
      <c r="D257" s="2"/>
      <c r="E257" s="3"/>
      <c r="F257" s="2"/>
      <c r="G257" s="2"/>
      <c r="H257" s="2"/>
      <c r="I257" s="136"/>
      <c r="J257" s="137"/>
      <c r="K257" s="137"/>
      <c r="L257" s="6" t="s">
        <v>342</v>
      </c>
    </row>
    <row r="258" spans="3:12" ht="15.75">
      <c r="C258" s="2"/>
      <c r="D258" s="2"/>
      <c r="E258" s="3"/>
      <c r="F258" s="2"/>
      <c r="G258" s="2"/>
      <c r="H258" s="2"/>
      <c r="I258" s="4"/>
      <c r="J258" s="4"/>
      <c r="L258" s="9" t="s">
        <v>268</v>
      </c>
    </row>
    <row r="259" spans="3:12" ht="15.75">
      <c r="C259" s="2"/>
      <c r="D259" s="2"/>
      <c r="E259" s="3"/>
      <c r="F259" s="2"/>
      <c r="G259" s="2"/>
      <c r="H259" s="2"/>
      <c r="I259" s="4"/>
      <c r="J259" s="4"/>
      <c r="K259" s="10"/>
      <c r="L259" s="37" t="s">
        <v>272</v>
      </c>
    </row>
    <row r="260" spans="3:12" ht="15.75">
      <c r="C260" s="2"/>
      <c r="D260" s="2"/>
      <c r="E260" s="3"/>
      <c r="F260" s="2"/>
      <c r="G260" s="2"/>
      <c r="H260" s="2"/>
      <c r="I260" s="4"/>
      <c r="J260" s="4"/>
      <c r="K260" s="10"/>
      <c r="L260" s="37"/>
    </row>
    <row r="261" spans="3:12" ht="15.75">
      <c r="C261" s="2" t="s">
        <v>0</v>
      </c>
      <c r="D261" s="2"/>
      <c r="E261" s="3" t="s">
        <v>1</v>
      </c>
      <c r="F261" s="2"/>
      <c r="G261" s="2"/>
      <c r="H261" s="2"/>
      <c r="I261" s="4"/>
      <c r="J261" s="4" t="str">
        <f>J180</f>
        <v>For the 12 months ended 12/31/09</v>
      </c>
      <c r="K261" s="10"/>
      <c r="L261" s="13"/>
    </row>
    <row r="262" spans="3:12" ht="15.75">
      <c r="C262" s="2"/>
      <c r="D262" s="14" t="s">
        <v>2</v>
      </c>
      <c r="E262" s="14" t="s">
        <v>3</v>
      </c>
      <c r="F262" s="14"/>
      <c r="G262" s="14"/>
      <c r="H262" s="14"/>
      <c r="I262" s="4"/>
      <c r="J262" s="4"/>
      <c r="K262" s="10"/>
      <c r="L262" s="13"/>
    </row>
    <row r="263" spans="1:12" ht="15.75">
      <c r="A263" s="5"/>
      <c r="K263" s="14"/>
      <c r="L263" s="19"/>
    </row>
    <row r="264" spans="1:12" ht="15.75">
      <c r="A264" s="5"/>
      <c r="E264" s="1" t="str">
        <f>E10</f>
        <v>Vectren</v>
      </c>
      <c r="K264" s="14"/>
      <c r="L264" s="19"/>
    </row>
    <row r="265" spans="1:12" ht="15.75">
      <c r="A265" s="5"/>
      <c r="D265" s="45" t="s">
        <v>98</v>
      </c>
      <c r="F265" s="10"/>
      <c r="G265" s="10"/>
      <c r="H265" s="10"/>
      <c r="I265" s="10"/>
      <c r="J265" s="10"/>
      <c r="K265" s="14"/>
      <c r="L265" s="19"/>
    </row>
    <row r="266" spans="1:12" ht="15.75">
      <c r="A266" s="5" t="s">
        <v>4</v>
      </c>
      <c r="C266" s="45"/>
      <c r="D266" s="10"/>
      <c r="E266" s="10"/>
      <c r="F266" s="10"/>
      <c r="G266" s="10"/>
      <c r="H266" s="10"/>
      <c r="I266" s="10"/>
      <c r="J266" s="10"/>
      <c r="K266" s="14"/>
      <c r="L266" s="19"/>
    </row>
    <row r="267" spans="1:12" ht="16.5" thickBot="1">
      <c r="A267" s="16" t="s">
        <v>6</v>
      </c>
      <c r="C267" s="71" t="s">
        <v>103</v>
      </c>
      <c r="D267" s="13"/>
      <c r="E267" s="13"/>
      <c r="F267" s="13"/>
      <c r="G267" s="13"/>
      <c r="H267" s="13"/>
      <c r="I267" s="11"/>
      <c r="J267" s="11"/>
      <c r="K267" s="19"/>
      <c r="L267" s="19"/>
    </row>
    <row r="268" spans="1:12" ht="15.75">
      <c r="A268" s="5"/>
      <c r="C268" s="71"/>
      <c r="D268" s="13"/>
      <c r="E268" s="13"/>
      <c r="F268" s="13"/>
      <c r="G268" s="13"/>
      <c r="H268" s="13"/>
      <c r="I268" s="13"/>
      <c r="J268" s="13"/>
      <c r="K268" s="19"/>
      <c r="L268" s="19"/>
    </row>
    <row r="269" spans="1:12" ht="15.75">
      <c r="A269" s="5">
        <v>1</v>
      </c>
      <c r="C269" s="26" t="s">
        <v>104</v>
      </c>
      <c r="D269" s="13"/>
      <c r="E269" s="19"/>
      <c r="F269" s="19"/>
      <c r="G269" s="19"/>
      <c r="H269" s="19"/>
      <c r="I269" s="19"/>
      <c r="J269" s="19">
        <f>E105</f>
        <v>266598057.3330769</v>
      </c>
      <c r="K269" s="19"/>
      <c r="L269" s="19"/>
    </row>
    <row r="270" spans="1:12" ht="15.75">
      <c r="A270" s="5">
        <v>2</v>
      </c>
      <c r="C270" s="26" t="s">
        <v>105</v>
      </c>
      <c r="D270" s="11"/>
      <c r="E270" s="11"/>
      <c r="F270" s="11"/>
      <c r="G270" s="11"/>
      <c r="H270" s="11"/>
      <c r="I270" s="11"/>
      <c r="J270" s="23">
        <v>0</v>
      </c>
      <c r="K270" s="19"/>
      <c r="L270" s="19"/>
    </row>
    <row r="271" spans="1:12" ht="16.5" thickBot="1">
      <c r="A271" s="5">
        <v>3</v>
      </c>
      <c r="C271" s="72" t="s">
        <v>106</v>
      </c>
      <c r="D271" s="73"/>
      <c r="E271" s="74"/>
      <c r="F271" s="19"/>
      <c r="G271" s="19"/>
      <c r="H271" s="75"/>
      <c r="I271" s="19"/>
      <c r="J271" s="47">
        <v>0</v>
      </c>
      <c r="K271" s="19"/>
      <c r="L271" s="19"/>
    </row>
    <row r="272" spans="1:12" ht="15.75">
      <c r="A272" s="5">
        <v>4</v>
      </c>
      <c r="C272" s="26" t="s">
        <v>262</v>
      </c>
      <c r="D272" s="13"/>
      <c r="E272" s="19"/>
      <c r="F272" s="19"/>
      <c r="G272" s="19"/>
      <c r="H272" s="75"/>
      <c r="I272" s="19"/>
      <c r="J272" s="19">
        <f>J269-J270-J271</f>
        <v>266598057.3330769</v>
      </c>
      <c r="K272" s="19"/>
      <c r="L272" s="19"/>
    </row>
    <row r="273" spans="1:12" ht="15.75">
      <c r="A273" s="5"/>
      <c r="C273" s="11"/>
      <c r="D273" s="13"/>
      <c r="E273" s="19"/>
      <c r="F273" s="19"/>
      <c r="G273" s="19"/>
      <c r="H273" s="75"/>
      <c r="I273" s="19"/>
      <c r="J273" s="11"/>
      <c r="K273" s="19"/>
      <c r="L273" s="19"/>
    </row>
    <row r="274" spans="1:12" ht="15.75">
      <c r="A274" s="5">
        <v>5</v>
      </c>
      <c r="C274" s="26" t="s">
        <v>263</v>
      </c>
      <c r="D274" s="76"/>
      <c r="E274" s="77"/>
      <c r="F274" s="77"/>
      <c r="G274" s="77"/>
      <c r="H274" s="78"/>
      <c r="I274" s="19" t="s">
        <v>107</v>
      </c>
      <c r="J274" s="50">
        <f>IF(J269&gt;0,J272/J269,0)</f>
        <v>1</v>
      </c>
      <c r="K274" s="19"/>
      <c r="L274" s="19"/>
    </row>
    <row r="275" spans="1:12" ht="15.75">
      <c r="A275" s="5"/>
      <c r="C275" s="11"/>
      <c r="D275" s="11"/>
      <c r="E275" s="11"/>
      <c r="F275" s="11"/>
      <c r="G275" s="11"/>
      <c r="H275" s="11"/>
      <c r="I275" s="11"/>
      <c r="J275" s="11"/>
      <c r="K275" s="19"/>
      <c r="L275" s="19"/>
    </row>
    <row r="276" spans="1:12" ht="15.75">
      <c r="A276" s="5"/>
      <c r="C276" s="60" t="s">
        <v>99</v>
      </c>
      <c r="D276" s="11"/>
      <c r="E276" s="11"/>
      <c r="F276" s="11"/>
      <c r="G276" s="11"/>
      <c r="H276" s="11"/>
      <c r="I276" s="11"/>
      <c r="J276" s="11"/>
      <c r="K276" s="19"/>
      <c r="L276" s="19"/>
    </row>
    <row r="277" spans="1:12" ht="15.75">
      <c r="A277" s="5"/>
      <c r="C277" s="11"/>
      <c r="D277" s="11"/>
      <c r="E277" s="11"/>
      <c r="F277" s="11"/>
      <c r="G277" s="11"/>
      <c r="H277" s="11"/>
      <c r="I277" s="11"/>
      <c r="J277" s="11"/>
      <c r="K277" s="19"/>
      <c r="L277" s="19"/>
    </row>
    <row r="278" spans="1:12" ht="15.75">
      <c r="A278" s="5">
        <v>6</v>
      </c>
      <c r="C278" s="11" t="s">
        <v>100</v>
      </c>
      <c r="D278" s="11"/>
      <c r="E278" s="13"/>
      <c r="F278" s="13"/>
      <c r="G278" s="13"/>
      <c r="H278" s="12"/>
      <c r="I278" s="13"/>
      <c r="J278" s="19">
        <f>E190</f>
        <v>10389632</v>
      </c>
      <c r="K278" s="19"/>
      <c r="L278" s="19"/>
    </row>
    <row r="279" spans="1:12" ht="16.5" thickBot="1">
      <c r="A279" s="5">
        <v>7</v>
      </c>
      <c r="C279" s="72" t="s">
        <v>101</v>
      </c>
      <c r="D279" s="73"/>
      <c r="E279" s="74"/>
      <c r="F279" s="74"/>
      <c r="G279" s="19"/>
      <c r="H279" s="19"/>
      <c r="I279" s="19"/>
      <c r="J279" s="47">
        <v>2018559</v>
      </c>
      <c r="K279" s="19"/>
      <c r="L279" s="19"/>
    </row>
    <row r="280" spans="1:11" ht="15.75">
      <c r="A280" s="5">
        <v>8</v>
      </c>
      <c r="C280" s="26" t="s">
        <v>261</v>
      </c>
      <c r="D280" s="76"/>
      <c r="E280" s="77"/>
      <c r="F280" s="77"/>
      <c r="G280" s="77"/>
      <c r="H280" s="78"/>
      <c r="I280" s="77"/>
      <c r="J280" s="19">
        <f>+J278-J279</f>
        <v>8371073</v>
      </c>
      <c r="K280" s="11"/>
    </row>
    <row r="281" spans="1:11" ht="15.75">
      <c r="A281" s="5"/>
      <c r="C281" s="26"/>
      <c r="D281" s="13"/>
      <c r="E281" s="19"/>
      <c r="F281" s="19"/>
      <c r="G281" s="19"/>
      <c r="H281" s="19"/>
      <c r="I281" s="11"/>
      <c r="J281" s="11"/>
      <c r="K281" s="11"/>
    </row>
    <row r="282" spans="1:11" ht="15.75">
      <c r="A282" s="5">
        <v>9</v>
      </c>
      <c r="C282" s="26" t="s">
        <v>260</v>
      </c>
      <c r="D282" s="13"/>
      <c r="E282" s="19"/>
      <c r="F282" s="19"/>
      <c r="G282" s="19"/>
      <c r="H282" s="19"/>
      <c r="I282" s="19"/>
      <c r="J282" s="62">
        <f>IF(J278&gt;0,J280/J278,0)</f>
        <v>0.8057141003646713</v>
      </c>
      <c r="K282" s="11"/>
    </row>
    <row r="283" spans="1:11" ht="15.75">
      <c r="A283" s="5">
        <v>10</v>
      </c>
      <c r="C283" s="26" t="s">
        <v>264</v>
      </c>
      <c r="D283" s="13"/>
      <c r="E283" s="19"/>
      <c r="F283" s="19"/>
      <c r="G283" s="19"/>
      <c r="H283" s="19"/>
      <c r="I283" s="13" t="s">
        <v>11</v>
      </c>
      <c r="J283" s="79">
        <f>J274</f>
        <v>1</v>
      </c>
      <c r="K283" s="11"/>
    </row>
    <row r="284" spans="1:11" ht="15.75">
      <c r="A284" s="5">
        <v>11</v>
      </c>
      <c r="C284" s="26" t="s">
        <v>265</v>
      </c>
      <c r="D284" s="13"/>
      <c r="E284" s="13"/>
      <c r="F284" s="13"/>
      <c r="G284" s="13"/>
      <c r="H284" s="13"/>
      <c r="I284" s="13" t="s">
        <v>102</v>
      </c>
      <c r="J284" s="80">
        <f>+J283*J282</f>
        <v>0.8057141003646713</v>
      </c>
      <c r="K284" s="11"/>
    </row>
    <row r="285" spans="1:9" ht="15.75">
      <c r="A285" s="5"/>
      <c r="D285" s="10"/>
      <c r="E285" s="14"/>
      <c r="F285" s="14"/>
      <c r="G285" s="14"/>
      <c r="H285" s="81"/>
      <c r="I285" s="14"/>
    </row>
    <row r="286" spans="1:12" ht="15.75">
      <c r="A286" s="5" t="s">
        <v>2</v>
      </c>
      <c r="C286" s="8" t="s">
        <v>108</v>
      </c>
      <c r="D286" s="14"/>
      <c r="E286" s="14"/>
      <c r="F286" s="14"/>
      <c r="G286" s="14"/>
      <c r="H286" s="14"/>
      <c r="I286" s="14"/>
      <c r="J286" s="14"/>
      <c r="K286" s="14"/>
      <c r="L286" s="19"/>
    </row>
    <row r="287" spans="1:12" ht="16.5" thickBot="1">
      <c r="A287" s="5" t="s">
        <v>2</v>
      </c>
      <c r="C287" s="8"/>
      <c r="D287" s="24" t="s">
        <v>109</v>
      </c>
      <c r="E287" s="82" t="s">
        <v>110</v>
      </c>
      <c r="F287" s="82" t="s">
        <v>11</v>
      </c>
      <c r="G287" s="14"/>
      <c r="H287" s="82" t="s">
        <v>111</v>
      </c>
      <c r="I287" s="14"/>
      <c r="J287" s="14"/>
      <c r="K287" s="14"/>
      <c r="L287" s="19"/>
    </row>
    <row r="288" spans="1:12" ht="15.75">
      <c r="A288" s="5">
        <v>12</v>
      </c>
      <c r="C288" s="8" t="s">
        <v>46</v>
      </c>
      <c r="D288" s="14" t="s">
        <v>313</v>
      </c>
      <c r="E288" s="23">
        <v>13554166</v>
      </c>
      <c r="F288" s="83">
        <v>0</v>
      </c>
      <c r="G288" s="83"/>
      <c r="H288" s="14">
        <f>E288*F288</f>
        <v>0</v>
      </c>
      <c r="I288" s="14"/>
      <c r="J288" s="14"/>
      <c r="K288" s="14"/>
      <c r="L288" s="19"/>
    </row>
    <row r="289" spans="1:12" ht="15.75">
      <c r="A289" s="5">
        <v>13</v>
      </c>
      <c r="C289" s="8" t="s">
        <v>48</v>
      </c>
      <c r="D289" s="14" t="s">
        <v>314</v>
      </c>
      <c r="E289" s="23">
        <v>1320529</v>
      </c>
      <c r="F289" s="83">
        <f>+J274</f>
        <v>1</v>
      </c>
      <c r="G289" s="83"/>
      <c r="H289" s="14">
        <f>E289*F289</f>
        <v>1320529</v>
      </c>
      <c r="I289" s="14"/>
      <c r="J289" s="14"/>
      <c r="K289" s="14"/>
      <c r="L289" s="19"/>
    </row>
    <row r="290" spans="1:12" ht="15.75">
      <c r="A290" s="5">
        <v>14</v>
      </c>
      <c r="C290" s="8" t="s">
        <v>49</v>
      </c>
      <c r="D290" s="14" t="s">
        <v>315</v>
      </c>
      <c r="E290" s="23">
        <v>4723351</v>
      </c>
      <c r="F290" s="83">
        <v>0</v>
      </c>
      <c r="G290" s="83"/>
      <c r="H290" s="14">
        <f>E290*F290</f>
        <v>0</v>
      </c>
      <c r="I290" s="14"/>
      <c r="J290" s="84" t="s">
        <v>112</v>
      </c>
      <c r="K290" s="14"/>
      <c r="L290" s="19"/>
    </row>
    <row r="291" spans="1:12" ht="16.5" thickBot="1">
      <c r="A291" s="5">
        <v>15</v>
      </c>
      <c r="C291" s="8" t="s">
        <v>113</v>
      </c>
      <c r="D291" s="14" t="s">
        <v>316</v>
      </c>
      <c r="E291" s="47">
        <v>2026252</v>
      </c>
      <c r="F291" s="83">
        <v>0</v>
      </c>
      <c r="G291" s="83"/>
      <c r="H291" s="24">
        <f>E291*F291</f>
        <v>0</v>
      </c>
      <c r="I291" s="14"/>
      <c r="J291" s="16" t="s">
        <v>114</v>
      </c>
      <c r="K291" s="14"/>
      <c r="L291" s="19"/>
    </row>
    <row r="292" spans="1:12" ht="15.75">
      <c r="A292" s="5">
        <v>16</v>
      </c>
      <c r="C292" s="8" t="s">
        <v>233</v>
      </c>
      <c r="D292" s="14"/>
      <c r="E292" s="14">
        <f>SUM(E288:E291)</f>
        <v>21624298</v>
      </c>
      <c r="F292" s="14"/>
      <c r="G292" s="14"/>
      <c r="H292" s="14">
        <f>SUM(H288:H291)</f>
        <v>1320529</v>
      </c>
      <c r="I292" s="38" t="s">
        <v>115</v>
      </c>
      <c r="J292" s="46">
        <f>IF(H292&gt;0,H292/E292,0)</f>
        <v>0.061066907235555114</v>
      </c>
      <c r="K292" s="81" t="s">
        <v>115</v>
      </c>
      <c r="L292" s="19" t="s">
        <v>225</v>
      </c>
    </row>
    <row r="293" spans="1:12" ht="15.75">
      <c r="A293" s="5"/>
      <c r="C293" s="8"/>
      <c r="D293" s="14"/>
      <c r="E293" s="14"/>
      <c r="F293" s="14"/>
      <c r="G293" s="14"/>
      <c r="H293" s="14"/>
      <c r="I293" s="14"/>
      <c r="J293" s="14"/>
      <c r="K293" s="14"/>
      <c r="L293" s="19"/>
    </row>
    <row r="294" spans="1:12" ht="15.75">
      <c r="A294" s="5"/>
      <c r="C294" s="8" t="s">
        <v>116</v>
      </c>
      <c r="D294" s="14"/>
      <c r="E294" s="14"/>
      <c r="F294" s="14"/>
      <c r="G294" s="14"/>
      <c r="H294" s="14"/>
      <c r="I294" s="14"/>
      <c r="J294" s="14"/>
      <c r="K294" s="14"/>
      <c r="L294" s="19"/>
    </row>
    <row r="295" spans="1:10" ht="15.75">
      <c r="A295" s="5"/>
      <c r="C295" s="8"/>
      <c r="D295" s="14"/>
      <c r="E295" s="41" t="s">
        <v>110</v>
      </c>
      <c r="F295" s="14"/>
      <c r="G295" s="14"/>
      <c r="H295" s="81" t="s">
        <v>117</v>
      </c>
      <c r="I295" s="64" t="s">
        <v>2</v>
      </c>
      <c r="J295" s="48" t="str">
        <f>+J290</f>
        <v>W&amp;S Allocator</v>
      </c>
    </row>
    <row r="296" spans="1:12" ht="15.75">
      <c r="A296" s="5">
        <v>17</v>
      </c>
      <c r="C296" s="8" t="s">
        <v>118</v>
      </c>
      <c r="D296" s="14" t="s">
        <v>119</v>
      </c>
      <c r="E296" s="23">
        <v>1869339637</v>
      </c>
      <c r="F296" s="14"/>
      <c r="H296" s="5" t="s">
        <v>120</v>
      </c>
      <c r="I296" s="85"/>
      <c r="J296" s="5" t="s">
        <v>121</v>
      </c>
      <c r="K296" s="14"/>
      <c r="L296" s="12" t="s">
        <v>122</v>
      </c>
    </row>
    <row r="297" spans="1:12" ht="15.75">
      <c r="A297" s="5">
        <v>18</v>
      </c>
      <c r="C297" s="8" t="s">
        <v>123</v>
      </c>
      <c r="D297" s="14" t="s">
        <v>279</v>
      </c>
      <c r="E297" s="23">
        <v>200821904</v>
      </c>
      <c r="F297" s="14"/>
      <c r="H297" s="21">
        <f>IF(E299&gt;0,E296/E299,0)</f>
        <v>0.9029921578472605</v>
      </c>
      <c r="I297" s="81" t="s">
        <v>124</v>
      </c>
      <c r="J297" s="21">
        <f>J292</f>
        <v>0.061066907235555114</v>
      </c>
      <c r="K297" s="64" t="s">
        <v>115</v>
      </c>
      <c r="L297" s="86">
        <f>J297*H297</f>
        <v>0.0551429383376924</v>
      </c>
    </row>
    <row r="298" spans="1:12" ht="16.5" thickBot="1">
      <c r="A298" s="5">
        <v>19</v>
      </c>
      <c r="C298" s="87" t="s">
        <v>125</v>
      </c>
      <c r="D298" s="24" t="s">
        <v>280</v>
      </c>
      <c r="E298" s="47">
        <v>0</v>
      </c>
      <c r="F298" s="14"/>
      <c r="G298" s="14"/>
      <c r="H298" s="14" t="s">
        <v>2</v>
      </c>
      <c r="I298" s="14"/>
      <c r="J298" s="14"/>
      <c r="K298" s="14"/>
      <c r="L298" s="19"/>
    </row>
    <row r="299" spans="1:12" ht="15.75">
      <c r="A299" s="5">
        <v>20</v>
      </c>
      <c r="C299" s="8" t="s">
        <v>195</v>
      </c>
      <c r="D299" s="14"/>
      <c r="E299" s="14">
        <f>E296+E297+E298</f>
        <v>2070161541</v>
      </c>
      <c r="F299" s="14"/>
      <c r="G299" s="14"/>
      <c r="H299" s="14"/>
      <c r="I299" s="14"/>
      <c r="J299" s="14"/>
      <c r="K299" s="14"/>
      <c r="L299" s="19"/>
    </row>
    <row r="300" spans="1:12" ht="15.75">
      <c r="A300" s="5"/>
      <c r="C300" s="8"/>
      <c r="D300" s="14"/>
      <c r="F300" s="14"/>
      <c r="G300" s="14"/>
      <c r="H300" s="14"/>
      <c r="I300" s="14"/>
      <c r="J300" s="14"/>
      <c r="K300" s="14"/>
      <c r="L300" s="19"/>
    </row>
    <row r="301" spans="1:12" ht="16.5" thickBot="1">
      <c r="A301" s="5"/>
      <c r="B301" s="4"/>
      <c r="C301" s="2" t="s">
        <v>126</v>
      </c>
      <c r="D301" s="14"/>
      <c r="E301" s="14"/>
      <c r="F301" s="14"/>
      <c r="G301" s="14"/>
      <c r="H301" s="14"/>
      <c r="I301" s="14"/>
      <c r="J301" s="82" t="s">
        <v>110</v>
      </c>
      <c r="K301" s="14"/>
      <c r="L301" s="19"/>
    </row>
    <row r="302" spans="1:12" ht="15.75">
      <c r="A302" s="5">
        <v>21</v>
      </c>
      <c r="B302" s="4"/>
      <c r="C302" s="4"/>
      <c r="D302" s="14" t="s">
        <v>285</v>
      </c>
      <c r="E302" s="14"/>
      <c r="F302" s="14"/>
      <c r="G302" s="14"/>
      <c r="H302" s="14"/>
      <c r="I302" s="14"/>
      <c r="J302" s="88">
        <v>37872123</v>
      </c>
      <c r="K302" s="14"/>
      <c r="L302" s="19"/>
    </row>
    <row r="303" spans="1:12" ht="15.75">
      <c r="A303" s="5"/>
      <c r="B303" s="4"/>
      <c r="C303" s="4"/>
      <c r="D303" s="231"/>
      <c r="E303" s="231"/>
      <c r="F303" s="231"/>
      <c r="G303" s="231"/>
      <c r="H303" s="231"/>
      <c r="I303" s="14"/>
      <c r="J303" s="187"/>
      <c r="K303" s="14"/>
      <c r="L303" s="19"/>
    </row>
    <row r="304" spans="1:12" ht="15.75">
      <c r="A304" s="5"/>
      <c r="C304" s="8"/>
      <c r="D304" s="231"/>
      <c r="E304" s="231"/>
      <c r="F304" s="231"/>
      <c r="G304" s="231"/>
      <c r="H304" s="231"/>
      <c r="I304" s="14"/>
      <c r="J304" s="14"/>
      <c r="K304" s="14"/>
      <c r="L304" s="19"/>
    </row>
    <row r="305" spans="1:12" ht="15.75">
      <c r="A305" s="5">
        <v>22</v>
      </c>
      <c r="B305" s="4"/>
      <c r="C305" s="2"/>
      <c r="D305" s="14" t="s">
        <v>127</v>
      </c>
      <c r="E305" s="14"/>
      <c r="F305" s="14"/>
      <c r="G305" s="14"/>
      <c r="H305" s="14"/>
      <c r="I305" s="19"/>
      <c r="J305" s="89">
        <v>0</v>
      </c>
      <c r="K305" s="14"/>
      <c r="L305" s="19"/>
    </row>
    <row r="306" spans="1:12" ht="15.75">
      <c r="A306" s="5"/>
      <c r="B306" s="4"/>
      <c r="C306" s="2"/>
      <c r="D306" s="14"/>
      <c r="E306" s="14"/>
      <c r="F306" s="14"/>
      <c r="G306" s="14"/>
      <c r="H306" s="14"/>
      <c r="I306" s="14"/>
      <c r="J306" s="14"/>
      <c r="K306" s="14"/>
      <c r="L306" s="19"/>
    </row>
    <row r="307" spans="1:12" ht="15.75">
      <c r="A307" s="5"/>
      <c r="B307" s="4"/>
      <c r="C307" s="2" t="s">
        <v>128</v>
      </c>
      <c r="D307" s="14"/>
      <c r="E307" s="14"/>
      <c r="F307" s="14"/>
      <c r="G307" s="14"/>
      <c r="H307" s="14"/>
      <c r="I307" s="14"/>
      <c r="J307" s="14"/>
      <c r="K307" s="14"/>
      <c r="L307" s="19"/>
    </row>
    <row r="308" spans="1:12" ht="15.75">
      <c r="A308" s="5">
        <v>23</v>
      </c>
      <c r="B308" s="4"/>
      <c r="C308" s="2"/>
      <c r="D308" s="14" t="s">
        <v>286</v>
      </c>
      <c r="E308" s="4"/>
      <c r="F308" s="14"/>
      <c r="G308" s="14"/>
      <c r="H308" s="14"/>
      <c r="I308" s="14"/>
      <c r="J308" s="23">
        <v>660363468</v>
      </c>
      <c r="K308" s="14"/>
      <c r="L308" s="19"/>
    </row>
    <row r="309" spans="1:12" ht="15.75">
      <c r="A309" s="5">
        <v>24</v>
      </c>
      <c r="B309" s="4"/>
      <c r="C309" s="2"/>
      <c r="D309" s="14" t="s">
        <v>235</v>
      </c>
      <c r="E309" s="14"/>
      <c r="F309" s="14"/>
      <c r="G309" s="14"/>
      <c r="H309" s="14"/>
      <c r="I309" s="14"/>
      <c r="J309" s="90">
        <f>-E315</f>
        <v>0</v>
      </c>
      <c r="K309" s="14"/>
      <c r="L309" s="19"/>
    </row>
    <row r="310" spans="1:12" ht="16.5" thickBot="1">
      <c r="A310" s="5">
        <v>25</v>
      </c>
      <c r="B310" s="4"/>
      <c r="C310" s="2"/>
      <c r="D310" s="14" t="s">
        <v>287</v>
      </c>
      <c r="E310" s="14"/>
      <c r="F310" s="14"/>
      <c r="G310" s="14"/>
      <c r="H310" s="14"/>
      <c r="I310" s="14"/>
      <c r="J310" s="47">
        <v>0</v>
      </c>
      <c r="K310" s="14"/>
      <c r="L310" s="19"/>
    </row>
    <row r="311" spans="1:12" ht="15.75">
      <c r="A311" s="5">
        <v>26</v>
      </c>
      <c r="B311" s="4"/>
      <c r="C311" s="4"/>
      <c r="D311" s="14" t="s">
        <v>129</v>
      </c>
      <c r="E311" s="4" t="s">
        <v>130</v>
      </c>
      <c r="F311" s="4"/>
      <c r="G311" s="4"/>
      <c r="H311" s="4"/>
      <c r="I311" s="4"/>
      <c r="J311" s="14">
        <f>+J308+J309+J310</f>
        <v>660363468</v>
      </c>
      <c r="K311" s="14"/>
      <c r="L311" s="19"/>
    </row>
    <row r="312" spans="1:12" ht="15.75">
      <c r="A312" s="5"/>
      <c r="C312" s="8"/>
      <c r="D312" s="14"/>
      <c r="E312" s="14"/>
      <c r="F312" s="14"/>
      <c r="G312" s="14"/>
      <c r="H312" s="81" t="s">
        <v>131</v>
      </c>
      <c r="I312" s="14"/>
      <c r="J312" s="14"/>
      <c r="K312" s="14"/>
      <c r="L312" s="19"/>
    </row>
    <row r="313" spans="1:12" ht="16.5" thickBot="1">
      <c r="A313" s="5"/>
      <c r="C313" s="8"/>
      <c r="D313" s="14"/>
      <c r="E313" s="16" t="s">
        <v>110</v>
      </c>
      <c r="F313" s="16" t="s">
        <v>132</v>
      </c>
      <c r="G313" s="14"/>
      <c r="H313" s="16" t="s">
        <v>133</v>
      </c>
      <c r="I313" s="14"/>
      <c r="J313" s="16" t="s">
        <v>134</v>
      </c>
      <c r="K313" s="14"/>
      <c r="L313" s="19"/>
    </row>
    <row r="314" spans="1:11" ht="15.75">
      <c r="A314" s="5">
        <v>27</v>
      </c>
      <c r="C314" s="2" t="s">
        <v>288</v>
      </c>
      <c r="E314" s="23">
        <v>652156580.0000001</v>
      </c>
      <c r="F314" s="91">
        <f>IF($E$317&gt;0,E314/$E$317,0)</f>
        <v>0.49687361423069104</v>
      </c>
      <c r="G314" s="92"/>
      <c r="H314" s="92">
        <f>IF(E314&gt;0,J302/E314,0)</f>
        <v>0.05807213200240959</v>
      </c>
      <c r="J314" s="92">
        <f>H314*F314</f>
        <v>0.02885451011411903</v>
      </c>
      <c r="K314" s="93" t="s">
        <v>135</v>
      </c>
    </row>
    <row r="315" spans="1:11" ht="15.75">
      <c r="A315" s="5">
        <v>28</v>
      </c>
      <c r="C315" s="2" t="s">
        <v>289</v>
      </c>
      <c r="E315" s="23">
        <v>0</v>
      </c>
      <c r="F315" s="91">
        <f>IF($E$317&gt;0,E315/$E$317,0)</f>
        <v>0</v>
      </c>
      <c r="G315" s="92"/>
      <c r="H315" s="92">
        <f>IF(E315&gt;0,J305/E315,0)</f>
        <v>0</v>
      </c>
      <c r="J315" s="92">
        <f>H315*F315</f>
        <v>0</v>
      </c>
      <c r="K315" s="14"/>
    </row>
    <row r="316" spans="1:12" ht="16.5" thickBot="1">
      <c r="A316" s="5">
        <v>29</v>
      </c>
      <c r="C316" s="2" t="s">
        <v>136</v>
      </c>
      <c r="E316" s="24">
        <f>J311</f>
        <v>660363468</v>
      </c>
      <c r="F316" s="91">
        <f>IF($E$317&gt;0,E316/$E$317,0)</f>
        <v>0.503126385769309</v>
      </c>
      <c r="G316" s="92"/>
      <c r="H316" s="94">
        <v>0.1238</v>
      </c>
      <c r="J316" s="95">
        <f>H316*F316</f>
        <v>0.06228704655824045</v>
      </c>
      <c r="K316" s="14"/>
      <c r="L316" s="158">
        <f>+J316/J317</f>
        <v>0.6834099485721232</v>
      </c>
    </row>
    <row r="317" spans="1:11" ht="15.75">
      <c r="A317" s="5">
        <v>30</v>
      </c>
      <c r="C317" s="8" t="s">
        <v>229</v>
      </c>
      <c r="E317" s="14">
        <f>E316+E315+E314</f>
        <v>1312520048</v>
      </c>
      <c r="F317" s="14" t="s">
        <v>2</v>
      </c>
      <c r="G317" s="14"/>
      <c r="H317" s="14"/>
      <c r="I317" s="14"/>
      <c r="J317" s="92">
        <f>SUM(J314:J316)</f>
        <v>0.09114155667235949</v>
      </c>
      <c r="K317" s="93" t="s">
        <v>137</v>
      </c>
    </row>
    <row r="318" spans="6:9" ht="15.75">
      <c r="F318" s="14"/>
      <c r="G318" s="14"/>
      <c r="H318" s="14"/>
      <c r="I318" s="14"/>
    </row>
    <row r="319" spans="1:12" ht="15.75">
      <c r="A319" s="5"/>
      <c r="L319" s="19"/>
    </row>
    <row r="320" spans="1:12" ht="15.75">
      <c r="A320" s="5"/>
      <c r="C320" s="2" t="s">
        <v>138</v>
      </c>
      <c r="D320" s="4"/>
      <c r="E320" s="4"/>
      <c r="F320" s="4"/>
      <c r="G320" s="4"/>
      <c r="H320" s="4"/>
      <c r="I320" s="4"/>
      <c r="J320" s="4"/>
      <c r="K320" s="4"/>
      <c r="L320" s="26"/>
    </row>
    <row r="321" spans="1:11" ht="16.5" thickBot="1">
      <c r="A321" s="5"/>
      <c r="C321" s="2"/>
      <c r="D321" s="2"/>
      <c r="E321" s="2"/>
      <c r="F321" s="2"/>
      <c r="G321" s="2"/>
      <c r="H321" s="2"/>
      <c r="I321" s="2"/>
      <c r="J321" s="16" t="s">
        <v>196</v>
      </c>
      <c r="K321" s="96"/>
    </row>
    <row r="322" spans="1:11" ht="15.75">
      <c r="A322" s="5"/>
      <c r="C322" s="2" t="s">
        <v>139</v>
      </c>
      <c r="D322" s="4"/>
      <c r="E322" s="4" t="s">
        <v>140</v>
      </c>
      <c r="F322" s="4" t="s">
        <v>141</v>
      </c>
      <c r="G322" s="4"/>
      <c r="H322" s="97" t="s">
        <v>2</v>
      </c>
      <c r="I322" s="98"/>
      <c r="J322" s="99"/>
      <c r="K322" s="99"/>
    </row>
    <row r="323" spans="1:11" ht="15.75">
      <c r="A323" s="5">
        <v>31</v>
      </c>
      <c r="C323" s="1" t="s">
        <v>186</v>
      </c>
      <c r="D323" s="4"/>
      <c r="E323" s="4"/>
      <c r="G323" s="4"/>
      <c r="I323" s="98"/>
      <c r="J323" s="100">
        <v>0</v>
      </c>
      <c r="K323" s="101"/>
    </row>
    <row r="324" spans="1:11" ht="16.5" thickBot="1">
      <c r="A324" s="5">
        <v>32</v>
      </c>
      <c r="C324" s="52" t="s">
        <v>231</v>
      </c>
      <c r="D324" s="102"/>
      <c r="E324" s="52"/>
      <c r="F324" s="103"/>
      <c r="G324" s="103"/>
      <c r="H324" s="103"/>
      <c r="I324" s="4"/>
      <c r="J324" s="104">
        <v>0</v>
      </c>
      <c r="K324" s="105"/>
    </row>
    <row r="325" spans="1:11" ht="15.75">
      <c r="A325" s="5">
        <v>33</v>
      </c>
      <c r="C325" s="1" t="s">
        <v>142</v>
      </c>
      <c r="D325" s="10"/>
      <c r="F325" s="4"/>
      <c r="G325" s="4"/>
      <c r="H325" s="4"/>
      <c r="I325" s="4"/>
      <c r="J325" s="106">
        <f>+J323-J324</f>
        <v>0</v>
      </c>
      <c r="K325" s="101"/>
    </row>
    <row r="326" spans="1:12" ht="15.75">
      <c r="A326" s="5"/>
      <c r="C326" s="1" t="s">
        <v>2</v>
      </c>
      <c r="D326" s="10"/>
      <c r="F326" s="4"/>
      <c r="G326" s="4"/>
      <c r="H326" s="36"/>
      <c r="I326" s="4"/>
      <c r="J326" s="107" t="s">
        <v>2</v>
      </c>
      <c r="K326" s="99"/>
      <c r="L326" s="108"/>
    </row>
    <row r="327" spans="1:12" ht="15.75">
      <c r="A327" s="5">
        <v>34</v>
      </c>
      <c r="C327" s="2" t="s">
        <v>143</v>
      </c>
      <c r="D327" s="10"/>
      <c r="F327" s="4"/>
      <c r="G327" s="4"/>
      <c r="H327" s="109"/>
      <c r="I327" s="4"/>
      <c r="J327" s="110">
        <v>0</v>
      </c>
      <c r="K327" s="99"/>
      <c r="L327" s="108"/>
    </row>
    <row r="328" spans="1:12" ht="15.75">
      <c r="A328" s="5"/>
      <c r="D328" s="4"/>
      <c r="E328" s="4"/>
      <c r="F328" s="4"/>
      <c r="G328" s="4"/>
      <c r="H328" s="4"/>
      <c r="I328" s="4"/>
      <c r="J328" s="107"/>
      <c r="K328" s="99"/>
      <c r="L328" s="108"/>
    </row>
    <row r="329" spans="3:12" ht="15.75">
      <c r="C329" s="2" t="s">
        <v>297</v>
      </c>
      <c r="D329" s="4"/>
      <c r="E329" s="4" t="s">
        <v>282</v>
      </c>
      <c r="F329" s="4"/>
      <c r="G329" s="4"/>
      <c r="H329" s="4"/>
      <c r="I329" s="4"/>
      <c r="L329" s="111"/>
    </row>
    <row r="330" spans="1:12" ht="15.75">
      <c r="A330" s="5">
        <v>35</v>
      </c>
      <c r="C330" s="2" t="s">
        <v>144</v>
      </c>
      <c r="D330" s="14"/>
      <c r="E330" s="14"/>
      <c r="F330" s="14"/>
      <c r="G330" s="14"/>
      <c r="H330" s="14"/>
      <c r="I330" s="14"/>
      <c r="J330" s="112">
        <v>14632437.10243805</v>
      </c>
      <c r="K330" s="113"/>
      <c r="L330" s="111"/>
    </row>
    <row r="331" spans="1:12" ht="16.5" thickBot="1">
      <c r="A331" s="5">
        <v>36</v>
      </c>
      <c r="C331" s="114" t="s">
        <v>230</v>
      </c>
      <c r="D331" s="103"/>
      <c r="E331" s="103"/>
      <c r="F331" s="103"/>
      <c r="G331" s="103"/>
      <c r="H331" s="4"/>
      <c r="I331" s="4"/>
      <c r="J331" s="115">
        <v>12997518.08243805</v>
      </c>
      <c r="L331" s="116"/>
    </row>
    <row r="332" spans="1:12" ht="15.75">
      <c r="A332" s="5">
        <v>37</v>
      </c>
      <c r="C332" s="117" t="str">
        <f>+C325</f>
        <v>  Total of (a)-(b)</v>
      </c>
      <c r="D332" s="5"/>
      <c r="E332" s="14"/>
      <c r="F332" s="14"/>
      <c r="G332" s="14"/>
      <c r="H332" s="14"/>
      <c r="I332" s="4"/>
      <c r="J332" s="118">
        <f>+J330-J331</f>
        <v>1634919.0199999996</v>
      </c>
      <c r="K332" s="113"/>
      <c r="L332" s="119"/>
    </row>
    <row r="333" spans="1:12" ht="15.75">
      <c r="A333" s="5"/>
      <c r="C333" s="117"/>
      <c r="D333" s="5"/>
      <c r="E333" s="14"/>
      <c r="F333" s="14"/>
      <c r="G333" s="14"/>
      <c r="H333" s="14"/>
      <c r="I333" s="4"/>
      <c r="J333" s="118"/>
      <c r="K333" s="113"/>
      <c r="L333" s="119"/>
    </row>
    <row r="334" spans="1:12" ht="15.75">
      <c r="A334" s="5"/>
      <c r="C334" s="117"/>
      <c r="D334" s="5"/>
      <c r="E334" s="14"/>
      <c r="F334" s="14"/>
      <c r="G334" s="14"/>
      <c r="H334" s="14"/>
      <c r="I334" s="4"/>
      <c r="J334" s="118"/>
      <c r="K334" s="113"/>
      <c r="L334" s="119"/>
    </row>
    <row r="335" spans="1:12" ht="15.75">
      <c r="A335" s="5"/>
      <c r="C335" s="117"/>
      <c r="D335" s="5"/>
      <c r="E335" s="14"/>
      <c r="F335" s="14"/>
      <c r="G335" s="14"/>
      <c r="H335" s="14"/>
      <c r="I335" s="4"/>
      <c r="J335" s="118"/>
      <c r="K335" s="113"/>
      <c r="L335" s="119"/>
    </row>
    <row r="336" spans="1:12" ht="15.75">
      <c r="A336" s="2" t="s">
        <v>388</v>
      </c>
      <c r="C336" s="8"/>
      <c r="D336" s="14"/>
      <c r="E336" s="54"/>
      <c r="F336" s="14"/>
      <c r="G336" s="14"/>
      <c r="H336" s="48"/>
      <c r="I336" s="14"/>
      <c r="J336" s="54"/>
      <c r="K336" s="19"/>
      <c r="L336" s="55" t="s">
        <v>373</v>
      </c>
    </row>
    <row r="337" spans="1:12" ht="15.75">
      <c r="A337" s="2" t="s">
        <v>363</v>
      </c>
      <c r="C337" s="60"/>
      <c r="D337" s="14"/>
      <c r="E337" s="54"/>
      <c r="F337" s="14"/>
      <c r="G337" s="14"/>
      <c r="H337" s="48"/>
      <c r="I337" s="14"/>
      <c r="J337" s="54"/>
      <c r="K337" s="14"/>
      <c r="L337" s="55"/>
    </row>
    <row r="338" spans="1:12" ht="15.75" customHeight="1">
      <c r="A338" s="232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</row>
    <row r="339" spans="1:12" ht="15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</row>
    <row r="340" spans="1:12" ht="15.75">
      <c r="A340" s="1" t="s">
        <v>274</v>
      </c>
      <c r="C340" s="2"/>
      <c r="D340" s="2"/>
      <c r="E340" s="3"/>
      <c r="F340" s="2"/>
      <c r="G340" s="2"/>
      <c r="H340" s="2"/>
      <c r="I340" s="4"/>
      <c r="J340" s="5"/>
      <c r="K340" s="5"/>
      <c r="L340" s="6" t="s">
        <v>377</v>
      </c>
    </row>
    <row r="341" spans="1:12" ht="15.75">
      <c r="A341" s="1" t="s">
        <v>281</v>
      </c>
      <c r="C341" s="2"/>
      <c r="D341" s="2"/>
      <c r="E341" s="3"/>
      <c r="F341" s="2"/>
      <c r="G341" s="2"/>
      <c r="H341" s="2"/>
      <c r="I341" s="136"/>
      <c r="J341" s="137"/>
      <c r="K341" s="137"/>
      <c r="L341" s="6" t="s">
        <v>343</v>
      </c>
    </row>
    <row r="342" spans="3:12" ht="15.75">
      <c r="C342" s="2"/>
      <c r="D342" s="2"/>
      <c r="E342" s="3"/>
      <c r="F342" s="2"/>
      <c r="G342" s="2"/>
      <c r="H342" s="2"/>
      <c r="I342" s="4"/>
      <c r="J342" s="4"/>
      <c r="L342" s="9" t="s">
        <v>268</v>
      </c>
    </row>
    <row r="343" spans="3:12" ht="15.75">
      <c r="C343" s="2"/>
      <c r="D343" s="2"/>
      <c r="E343" s="3"/>
      <c r="F343" s="2"/>
      <c r="G343" s="2"/>
      <c r="H343" s="2"/>
      <c r="I343" s="4"/>
      <c r="J343" s="4"/>
      <c r="K343" s="10"/>
      <c r="L343" s="37" t="s">
        <v>273</v>
      </c>
    </row>
    <row r="344" spans="3:12" ht="15.75">
      <c r="C344" s="2"/>
      <c r="D344" s="2"/>
      <c r="E344" s="3"/>
      <c r="F344" s="2"/>
      <c r="G344" s="2"/>
      <c r="H344" s="2"/>
      <c r="I344" s="4"/>
      <c r="J344" s="4"/>
      <c r="K344" s="10"/>
      <c r="L344" s="37"/>
    </row>
    <row r="345" spans="3:12" ht="15.75">
      <c r="C345" s="2" t="s">
        <v>0</v>
      </c>
      <c r="D345" s="2"/>
      <c r="E345" s="3" t="s">
        <v>1</v>
      </c>
      <c r="F345" s="2"/>
      <c r="G345" s="2"/>
      <c r="H345" s="2"/>
      <c r="I345" s="4"/>
      <c r="J345" s="4" t="str">
        <f>J261</f>
        <v>For the 12 months ended 12/31/09</v>
      </c>
      <c r="K345" s="10"/>
      <c r="L345" s="13"/>
    </row>
    <row r="346" spans="3:12" ht="15.75">
      <c r="C346" s="2"/>
      <c r="D346" s="14" t="s">
        <v>2</v>
      </c>
      <c r="E346" s="14" t="s">
        <v>3</v>
      </c>
      <c r="F346" s="14"/>
      <c r="G346" s="14"/>
      <c r="H346" s="14"/>
      <c r="I346" s="4"/>
      <c r="J346" s="4"/>
      <c r="K346" s="10"/>
      <c r="L346" s="13"/>
    </row>
    <row r="347" spans="1:12" ht="15.75">
      <c r="A347" s="5"/>
      <c r="B347" s="4"/>
      <c r="C347" s="117"/>
      <c r="D347" s="5"/>
      <c r="E347" s="14"/>
      <c r="F347" s="14"/>
      <c r="G347" s="14"/>
      <c r="H347" s="14"/>
      <c r="I347" s="4"/>
      <c r="J347" s="120"/>
      <c r="K347" s="99"/>
      <c r="L347" s="119"/>
    </row>
    <row r="348" spans="1:12" ht="15.75">
      <c r="A348" s="5"/>
      <c r="B348" s="4"/>
      <c r="C348" s="117"/>
      <c r="D348" s="5"/>
      <c r="E348" s="14" t="str">
        <f>E10</f>
        <v>Vectren</v>
      </c>
      <c r="F348" s="14"/>
      <c r="G348" s="14"/>
      <c r="H348" s="14"/>
      <c r="I348" s="4"/>
      <c r="J348" s="120"/>
      <c r="K348" s="99"/>
      <c r="L348" s="119"/>
    </row>
    <row r="349" spans="1:12" ht="15.75">
      <c r="A349" s="5"/>
      <c r="B349" s="4"/>
      <c r="C349" s="117"/>
      <c r="D349" s="5"/>
      <c r="E349" s="14"/>
      <c r="F349" s="14"/>
      <c r="G349" s="14"/>
      <c r="H349" s="14"/>
      <c r="I349" s="4"/>
      <c r="J349" s="120"/>
      <c r="K349" s="99"/>
      <c r="L349" s="119"/>
    </row>
    <row r="350" spans="1:12" ht="15.75">
      <c r="A350" s="5"/>
      <c r="B350" s="4"/>
      <c r="C350" s="2" t="s">
        <v>145</v>
      </c>
      <c r="D350" s="5"/>
      <c r="E350" s="14"/>
      <c r="F350" s="14"/>
      <c r="G350" s="14"/>
      <c r="H350" s="14"/>
      <c r="I350" s="4"/>
      <c r="J350" s="14"/>
      <c r="K350" s="4"/>
      <c r="L350" s="19"/>
    </row>
    <row r="351" spans="1:12" ht="15.75">
      <c r="A351" s="5"/>
      <c r="B351" s="4"/>
      <c r="C351" s="2" t="s">
        <v>146</v>
      </c>
      <c r="D351" s="5"/>
      <c r="E351" s="14"/>
      <c r="F351" s="14"/>
      <c r="G351" s="14"/>
      <c r="H351" s="14"/>
      <c r="I351" s="4"/>
      <c r="J351" s="14"/>
      <c r="K351" s="4"/>
      <c r="L351" s="19"/>
    </row>
    <row r="352" spans="1:12" ht="15.75">
      <c r="A352" s="5" t="s">
        <v>147</v>
      </c>
      <c r="B352" s="4"/>
      <c r="C352" s="2"/>
      <c r="D352" s="4"/>
      <c r="E352" s="14"/>
      <c r="F352" s="14"/>
      <c r="G352" s="14"/>
      <c r="H352" s="14"/>
      <c r="I352" s="4"/>
      <c r="J352" s="14"/>
      <c r="K352" s="4"/>
      <c r="L352" s="19"/>
    </row>
    <row r="353" spans="1:12" ht="16.5" thickBot="1">
      <c r="A353" s="16" t="s">
        <v>148</v>
      </c>
      <c r="B353" s="4"/>
      <c r="C353" s="2"/>
      <c r="D353" s="4"/>
      <c r="E353" s="14"/>
      <c r="F353" s="14"/>
      <c r="G353" s="14"/>
      <c r="H353" s="14"/>
      <c r="I353" s="4"/>
      <c r="J353" s="14"/>
      <c r="K353" s="4"/>
      <c r="L353" s="19"/>
    </row>
    <row r="354" spans="1:12" ht="15.75">
      <c r="A354" s="5" t="s">
        <v>149</v>
      </c>
      <c r="B354" s="4"/>
      <c r="C354" s="71" t="s">
        <v>249</v>
      </c>
      <c r="D354" s="26"/>
      <c r="E354" s="19"/>
      <c r="F354" s="19"/>
      <c r="G354" s="19"/>
      <c r="H354" s="19"/>
      <c r="I354" s="26"/>
      <c r="J354" s="19"/>
      <c r="K354" s="26"/>
      <c r="L354" s="19"/>
    </row>
    <row r="355" spans="1:12" ht="15.75">
      <c r="A355" s="5" t="s">
        <v>150</v>
      </c>
      <c r="B355" s="4"/>
      <c r="C355" s="71" t="s">
        <v>250</v>
      </c>
      <c r="D355" s="26"/>
      <c r="E355" s="19"/>
      <c r="F355" s="19"/>
      <c r="G355" s="19"/>
      <c r="H355" s="19"/>
      <c r="I355" s="26"/>
      <c r="J355" s="19"/>
      <c r="K355" s="26"/>
      <c r="L355" s="19"/>
    </row>
    <row r="356" spans="1:12" ht="15.75">
      <c r="A356" s="5" t="s">
        <v>151</v>
      </c>
      <c r="B356" s="4"/>
      <c r="C356" s="71" t="s">
        <v>251</v>
      </c>
      <c r="D356" s="26"/>
      <c r="E356" s="26"/>
      <c r="F356" s="26"/>
      <c r="G356" s="26"/>
      <c r="H356" s="26"/>
      <c r="I356" s="26"/>
      <c r="J356" s="19"/>
      <c r="K356" s="26"/>
      <c r="L356" s="26"/>
    </row>
    <row r="357" spans="1:12" ht="15.75">
      <c r="A357" s="5" t="s">
        <v>152</v>
      </c>
      <c r="B357" s="4"/>
      <c r="C357" s="71" t="s">
        <v>251</v>
      </c>
      <c r="D357" s="26"/>
      <c r="E357" s="26"/>
      <c r="F357" s="26"/>
      <c r="G357" s="26"/>
      <c r="H357" s="26"/>
      <c r="I357" s="26"/>
      <c r="J357" s="19"/>
      <c r="K357" s="26"/>
      <c r="L357" s="26"/>
    </row>
    <row r="358" spans="1:12" ht="15.75">
      <c r="A358" s="5" t="s">
        <v>153</v>
      </c>
      <c r="B358" s="4"/>
      <c r="C358" s="26" t="s">
        <v>240</v>
      </c>
      <c r="D358" s="26"/>
      <c r="E358" s="26"/>
      <c r="F358" s="26"/>
      <c r="G358" s="26"/>
      <c r="H358" s="26"/>
      <c r="I358" s="26"/>
      <c r="J358" s="26"/>
      <c r="K358" s="26"/>
      <c r="L358" s="26"/>
    </row>
    <row r="359" spans="1:12" ht="15.75">
      <c r="A359" s="5" t="s">
        <v>154</v>
      </c>
      <c r="B359" s="4"/>
      <c r="C359" s="26" t="s">
        <v>155</v>
      </c>
      <c r="D359" s="26"/>
      <c r="E359" s="26"/>
      <c r="F359" s="26"/>
      <c r="G359" s="26"/>
      <c r="H359" s="26"/>
      <c r="I359" s="26"/>
      <c r="J359" s="26"/>
      <c r="K359" s="26"/>
      <c r="L359" s="26"/>
    </row>
    <row r="360" spans="1:12" ht="15.75">
      <c r="A360" s="5"/>
      <c r="B360" s="4"/>
      <c r="C360" s="26" t="s">
        <v>202</v>
      </c>
      <c r="D360" s="26"/>
      <c r="E360" s="26"/>
      <c r="F360" s="26"/>
      <c r="G360" s="26"/>
      <c r="H360" s="26"/>
      <c r="I360" s="26"/>
      <c r="J360" s="26"/>
      <c r="K360" s="26"/>
      <c r="L360" s="26"/>
    </row>
    <row r="361" spans="1:12" ht="15.75">
      <c r="A361" s="5"/>
      <c r="B361" s="4"/>
      <c r="C361" s="26" t="s">
        <v>248</v>
      </c>
      <c r="D361" s="26"/>
      <c r="E361" s="26"/>
      <c r="F361" s="26"/>
      <c r="G361" s="26"/>
      <c r="H361" s="26"/>
      <c r="I361" s="26"/>
      <c r="J361" s="26"/>
      <c r="K361" s="26"/>
      <c r="L361" s="26"/>
    </row>
    <row r="362" spans="1:12" ht="15.75">
      <c r="A362" s="5" t="s">
        <v>156</v>
      </c>
      <c r="B362" s="4"/>
      <c r="C362" s="26" t="s">
        <v>157</v>
      </c>
      <c r="D362" s="26"/>
      <c r="E362" s="26"/>
      <c r="F362" s="26"/>
      <c r="G362" s="26"/>
      <c r="H362" s="26"/>
      <c r="I362" s="26"/>
      <c r="J362" s="26"/>
      <c r="K362" s="26"/>
      <c r="L362" s="26"/>
    </row>
    <row r="363" spans="1:12" ht="15.75">
      <c r="A363" s="5" t="s">
        <v>158</v>
      </c>
      <c r="B363" s="4"/>
      <c r="C363" s="26" t="s">
        <v>159</v>
      </c>
      <c r="D363" s="26"/>
      <c r="E363" s="26"/>
      <c r="F363" s="26"/>
      <c r="G363" s="26"/>
      <c r="H363" s="26"/>
      <c r="I363" s="26"/>
      <c r="J363" s="26"/>
      <c r="K363" s="26"/>
      <c r="L363" s="26"/>
    </row>
    <row r="364" spans="1:12" ht="15.75">
      <c r="A364" s="5"/>
      <c r="B364" s="4"/>
      <c r="C364" s="26" t="s">
        <v>293</v>
      </c>
      <c r="D364" s="26"/>
      <c r="E364" s="26"/>
      <c r="F364" s="26"/>
      <c r="G364" s="26"/>
      <c r="H364" s="26"/>
      <c r="I364" s="26"/>
      <c r="J364" s="26"/>
      <c r="K364" s="26"/>
      <c r="L364" s="26"/>
    </row>
    <row r="365" spans="1:12" ht="15.75">
      <c r="A365" s="5" t="s">
        <v>160</v>
      </c>
      <c r="B365" s="4"/>
      <c r="C365" s="26" t="s">
        <v>246</v>
      </c>
      <c r="D365" s="26"/>
      <c r="E365" s="26"/>
      <c r="F365" s="26"/>
      <c r="G365" s="26"/>
      <c r="H365" s="26"/>
      <c r="I365" s="26"/>
      <c r="J365" s="26"/>
      <c r="K365" s="26"/>
      <c r="L365" s="26"/>
    </row>
    <row r="366" spans="1:12" ht="15.75">
      <c r="A366" s="5"/>
      <c r="B366" s="4"/>
      <c r="C366" s="11" t="s">
        <v>266</v>
      </c>
      <c r="D366" s="26"/>
      <c r="E366" s="26"/>
      <c r="F366" s="26"/>
      <c r="G366" s="26"/>
      <c r="H366" s="26"/>
      <c r="I366" s="26"/>
      <c r="J366" s="26"/>
      <c r="K366" s="26"/>
      <c r="L366" s="26"/>
    </row>
    <row r="367" spans="1:12" ht="15.75">
      <c r="A367" s="5"/>
      <c r="B367" s="4"/>
      <c r="C367" s="26" t="s">
        <v>247</v>
      </c>
      <c r="D367" s="26"/>
      <c r="E367" s="26"/>
      <c r="F367" s="26"/>
      <c r="G367" s="26"/>
      <c r="H367" s="26"/>
      <c r="I367" s="26"/>
      <c r="J367" s="26"/>
      <c r="K367" s="26"/>
      <c r="L367" s="26"/>
    </row>
    <row r="368" spans="1:12" ht="15.75">
      <c r="A368" s="5" t="s">
        <v>161</v>
      </c>
      <c r="B368" s="4"/>
      <c r="C368" s="26" t="s">
        <v>162</v>
      </c>
      <c r="D368" s="26"/>
      <c r="E368" s="26"/>
      <c r="F368" s="26"/>
      <c r="G368" s="26"/>
      <c r="H368" s="26"/>
      <c r="I368" s="26"/>
      <c r="J368" s="26"/>
      <c r="K368" s="26"/>
      <c r="L368" s="26"/>
    </row>
    <row r="369" spans="1:12" ht="15.75">
      <c r="A369" s="5"/>
      <c r="B369" s="4"/>
      <c r="C369" s="26" t="s">
        <v>241</v>
      </c>
      <c r="D369" s="26"/>
      <c r="E369" s="26"/>
      <c r="F369" s="26"/>
      <c r="G369" s="26"/>
      <c r="H369" s="26"/>
      <c r="I369" s="26"/>
      <c r="J369" s="26"/>
      <c r="K369" s="26"/>
      <c r="L369" s="26"/>
    </row>
    <row r="370" spans="1:12" ht="15.75">
      <c r="A370" s="5"/>
      <c r="B370" s="4"/>
      <c r="C370" s="26" t="s">
        <v>258</v>
      </c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ht="15.75">
      <c r="A371" s="5" t="s">
        <v>163</v>
      </c>
      <c r="B371" s="4"/>
      <c r="C371" s="26" t="s">
        <v>185</v>
      </c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ht="15.75">
      <c r="A372" s="5"/>
      <c r="B372" s="4"/>
      <c r="C372" s="26" t="s">
        <v>203</v>
      </c>
      <c r="D372" s="26"/>
      <c r="E372" s="26"/>
      <c r="F372" s="26"/>
      <c r="G372" s="26"/>
      <c r="H372" s="26"/>
      <c r="I372" s="26"/>
      <c r="J372" s="26"/>
      <c r="K372" s="26"/>
      <c r="L372" s="26"/>
    </row>
    <row r="373" spans="1:12" ht="15.75">
      <c r="A373" s="5"/>
      <c r="B373" s="4"/>
      <c r="C373" s="26" t="s">
        <v>204</v>
      </c>
      <c r="D373" s="26"/>
      <c r="E373" s="26"/>
      <c r="F373" s="26"/>
      <c r="G373" s="26"/>
      <c r="H373" s="26"/>
      <c r="I373" s="26"/>
      <c r="J373" s="26"/>
      <c r="K373" s="26"/>
      <c r="L373" s="26"/>
    </row>
    <row r="374" spans="1:12" ht="15.75">
      <c r="A374" s="5"/>
      <c r="B374" s="4"/>
      <c r="C374" s="26" t="s">
        <v>205</v>
      </c>
      <c r="D374" s="26"/>
      <c r="E374" s="26"/>
      <c r="F374" s="26"/>
      <c r="G374" s="26"/>
      <c r="H374" s="26"/>
      <c r="I374" s="26"/>
      <c r="J374" s="26"/>
      <c r="K374" s="26"/>
      <c r="L374" s="26"/>
    </row>
    <row r="375" spans="1:12" ht="15.75">
      <c r="A375" s="5"/>
      <c r="B375" s="4"/>
      <c r="C375" s="26" t="s">
        <v>206</v>
      </c>
      <c r="D375" s="26"/>
      <c r="E375" s="26"/>
      <c r="F375" s="26"/>
      <c r="G375" s="26"/>
      <c r="H375" s="26"/>
      <c r="I375" s="26"/>
      <c r="J375" s="26"/>
      <c r="K375" s="26"/>
      <c r="L375" s="26"/>
    </row>
    <row r="376" spans="1:12" ht="15.75">
      <c r="A376" s="5"/>
      <c r="B376" s="4"/>
      <c r="C376" s="26" t="s">
        <v>221</v>
      </c>
      <c r="D376" s="26"/>
      <c r="E376" s="26"/>
      <c r="F376" s="26"/>
      <c r="G376" s="26"/>
      <c r="H376" s="26"/>
      <c r="I376" s="26"/>
      <c r="J376" s="26"/>
      <c r="K376" s="26"/>
      <c r="L376" s="26"/>
    </row>
    <row r="377" spans="1:12" ht="15.75">
      <c r="A377" s="5" t="s">
        <v>2</v>
      </c>
      <c r="B377" s="4"/>
      <c r="C377" s="26" t="s">
        <v>220</v>
      </c>
      <c r="D377" s="26" t="s">
        <v>207</v>
      </c>
      <c r="E377" s="122">
        <v>0.35</v>
      </c>
      <c r="F377" s="26"/>
      <c r="G377" s="26"/>
      <c r="H377" s="26"/>
      <c r="I377" s="26"/>
      <c r="J377" s="26"/>
      <c r="K377" s="26"/>
      <c r="L377" s="26"/>
    </row>
    <row r="378" spans="1:12" ht="15.75">
      <c r="A378" s="5"/>
      <c r="B378" s="4"/>
      <c r="C378" s="26"/>
      <c r="D378" s="26" t="s">
        <v>208</v>
      </c>
      <c r="E378" s="122">
        <v>0.085</v>
      </c>
      <c r="F378" s="26" t="s">
        <v>209</v>
      </c>
      <c r="G378" s="26"/>
      <c r="H378" s="26"/>
      <c r="I378" s="26"/>
      <c r="J378" s="26"/>
      <c r="K378" s="26"/>
      <c r="L378" s="26"/>
    </row>
    <row r="379" spans="1:12" ht="15.75">
      <c r="A379" s="5"/>
      <c r="B379" s="4"/>
      <c r="C379" s="26"/>
      <c r="D379" s="26" t="s">
        <v>210</v>
      </c>
      <c r="E379" s="122">
        <v>0</v>
      </c>
      <c r="F379" s="26" t="s">
        <v>211</v>
      </c>
      <c r="G379" s="26"/>
      <c r="H379" s="26"/>
      <c r="I379" s="26"/>
      <c r="J379" s="26"/>
      <c r="K379" s="26"/>
      <c r="L379" s="26"/>
    </row>
    <row r="380" spans="1:12" ht="15.75">
      <c r="A380" s="5" t="s">
        <v>164</v>
      </c>
      <c r="B380" s="4"/>
      <c r="C380" s="26" t="s">
        <v>298</v>
      </c>
      <c r="D380" s="26"/>
      <c r="E380" s="26"/>
      <c r="F380" s="26"/>
      <c r="G380" s="26"/>
      <c r="H380" s="26"/>
      <c r="I380" s="26"/>
      <c r="J380" s="127"/>
      <c r="K380" s="127"/>
      <c r="L380" s="26"/>
    </row>
    <row r="381" spans="1:12" ht="15.75">
      <c r="A381" s="5" t="s">
        <v>165</v>
      </c>
      <c r="B381" s="4"/>
      <c r="C381" s="26" t="s">
        <v>166</v>
      </c>
      <c r="D381" s="26"/>
      <c r="E381" s="26"/>
      <c r="F381" s="26"/>
      <c r="G381" s="26"/>
      <c r="H381" s="26"/>
      <c r="I381" s="26"/>
      <c r="J381" s="26"/>
      <c r="K381" s="26"/>
      <c r="L381" s="26"/>
    </row>
    <row r="382" spans="1:12" ht="15.75">
      <c r="A382" s="5"/>
      <c r="B382" s="4"/>
      <c r="C382" s="26" t="s">
        <v>167</v>
      </c>
      <c r="D382" s="26"/>
      <c r="E382" s="26"/>
      <c r="F382" s="26"/>
      <c r="G382" s="26"/>
      <c r="H382" s="26"/>
      <c r="I382" s="26"/>
      <c r="J382" s="26"/>
      <c r="K382" s="26"/>
      <c r="L382" s="26"/>
    </row>
    <row r="383" spans="1:12" ht="15.75">
      <c r="A383" s="5" t="s">
        <v>168</v>
      </c>
      <c r="B383" s="4"/>
      <c r="C383" s="26" t="s">
        <v>234</v>
      </c>
      <c r="D383" s="26"/>
      <c r="E383" s="26"/>
      <c r="F383" s="26"/>
      <c r="G383" s="26"/>
      <c r="H383" s="26"/>
      <c r="I383" s="26"/>
      <c r="J383" s="26"/>
      <c r="K383" s="26"/>
      <c r="L383" s="26"/>
    </row>
    <row r="384" spans="1:12" s="11" customFormat="1" ht="15.75">
      <c r="A384" s="123"/>
      <c r="B384" s="26"/>
      <c r="C384" s="26" t="s">
        <v>354</v>
      </c>
      <c r="D384" s="26"/>
      <c r="E384" s="26"/>
      <c r="F384" s="26"/>
      <c r="G384" s="26"/>
      <c r="H384" s="26"/>
      <c r="I384" s="26"/>
      <c r="J384" s="26"/>
      <c r="K384" s="26"/>
      <c r="L384" s="26"/>
    </row>
    <row r="385" spans="1:12" ht="15.75">
      <c r="A385" s="5"/>
      <c r="B385" s="4"/>
      <c r="C385" s="26" t="s">
        <v>267</v>
      </c>
      <c r="D385" s="26"/>
      <c r="E385" s="26"/>
      <c r="F385" s="26"/>
      <c r="G385" s="26"/>
      <c r="H385" s="26"/>
      <c r="I385" s="26"/>
      <c r="J385" s="26"/>
      <c r="K385" s="26"/>
      <c r="L385" s="26"/>
    </row>
    <row r="386" spans="1:12" ht="15.75">
      <c r="A386" s="5" t="s">
        <v>169</v>
      </c>
      <c r="B386" s="4"/>
      <c r="C386" s="26" t="s">
        <v>232</v>
      </c>
      <c r="D386" s="26"/>
      <c r="E386" s="26"/>
      <c r="F386" s="26"/>
      <c r="G386" s="26"/>
      <c r="H386" s="26"/>
      <c r="I386" s="26"/>
      <c r="J386" s="26"/>
      <c r="K386" s="26"/>
      <c r="L386" s="26"/>
    </row>
    <row r="387" spans="1:12" ht="15.75">
      <c r="A387" s="5" t="s">
        <v>170</v>
      </c>
      <c r="B387" s="4"/>
      <c r="C387" s="26" t="s">
        <v>171</v>
      </c>
      <c r="D387" s="26"/>
      <c r="E387" s="26"/>
      <c r="F387" s="26"/>
      <c r="G387" s="26"/>
      <c r="H387" s="26"/>
      <c r="I387" s="26"/>
      <c r="J387" s="26"/>
      <c r="K387" s="26"/>
      <c r="L387" s="26"/>
    </row>
    <row r="388" spans="1:12" ht="15.75">
      <c r="A388" s="5"/>
      <c r="B388" s="4"/>
      <c r="C388" s="26" t="s">
        <v>172</v>
      </c>
      <c r="D388" s="26"/>
      <c r="E388" s="26"/>
      <c r="F388" s="26"/>
      <c r="G388" s="26"/>
      <c r="H388" s="26"/>
      <c r="I388" s="26"/>
      <c r="J388" s="26"/>
      <c r="K388" s="26"/>
      <c r="L388" s="26"/>
    </row>
    <row r="389" spans="1:12" ht="15.75">
      <c r="A389" s="5"/>
      <c r="B389" s="4"/>
      <c r="C389" s="26" t="s">
        <v>173</v>
      </c>
      <c r="D389" s="26"/>
      <c r="E389" s="26"/>
      <c r="F389" s="26"/>
      <c r="G389" s="26"/>
      <c r="H389" s="26"/>
      <c r="I389" s="26"/>
      <c r="J389" s="26"/>
      <c r="K389" s="26"/>
      <c r="L389" s="26"/>
    </row>
    <row r="390" spans="1:12" ht="15.75">
      <c r="A390" s="5" t="s">
        <v>174</v>
      </c>
      <c r="B390" s="4"/>
      <c r="C390" s="26" t="s">
        <v>197</v>
      </c>
      <c r="D390" s="26"/>
      <c r="E390" s="26"/>
      <c r="F390" s="26"/>
      <c r="G390" s="26"/>
      <c r="H390" s="26"/>
      <c r="I390" s="26"/>
      <c r="J390" s="26"/>
      <c r="K390" s="26"/>
      <c r="L390" s="26"/>
    </row>
    <row r="391" spans="1:12" ht="15.75">
      <c r="A391" s="5"/>
      <c r="B391" s="4"/>
      <c r="C391" s="26" t="s">
        <v>300</v>
      </c>
      <c r="D391" s="26"/>
      <c r="E391" s="26"/>
      <c r="F391" s="26"/>
      <c r="G391" s="26"/>
      <c r="H391" s="26"/>
      <c r="I391" s="26"/>
      <c r="J391" s="26"/>
      <c r="K391" s="26"/>
      <c r="L391" s="26"/>
    </row>
    <row r="392" spans="1:12" ht="15.75">
      <c r="A392" s="5" t="s">
        <v>175</v>
      </c>
      <c r="B392" s="4"/>
      <c r="C392" s="26" t="s">
        <v>176</v>
      </c>
      <c r="D392" s="26"/>
      <c r="E392" s="26"/>
      <c r="F392" s="26"/>
      <c r="G392" s="26"/>
      <c r="H392" s="26"/>
      <c r="I392" s="26"/>
      <c r="J392" s="26"/>
      <c r="K392" s="26"/>
      <c r="L392" s="26"/>
    </row>
    <row r="393" spans="1:12" ht="15.75">
      <c r="A393" s="5" t="s">
        <v>242</v>
      </c>
      <c r="B393" s="4"/>
      <c r="C393" s="26" t="s">
        <v>243</v>
      </c>
      <c r="D393" s="26"/>
      <c r="E393" s="26"/>
      <c r="F393" s="26"/>
      <c r="G393" s="26"/>
      <c r="H393" s="26"/>
      <c r="I393" s="26"/>
      <c r="J393" s="26"/>
      <c r="K393" s="26"/>
      <c r="L393" s="26"/>
    </row>
    <row r="394" spans="2:12" ht="15.75">
      <c r="B394" s="4"/>
      <c r="C394" s="26" t="s">
        <v>294</v>
      </c>
      <c r="D394" s="26"/>
      <c r="E394" s="26"/>
      <c r="F394" s="26"/>
      <c r="G394" s="26"/>
      <c r="H394" s="26"/>
      <c r="I394" s="26"/>
      <c r="J394" s="26"/>
      <c r="K394" s="26"/>
      <c r="L394" s="26"/>
    </row>
    <row r="395" spans="3:12" ht="15.75">
      <c r="C395" s="13" t="s">
        <v>244</v>
      </c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5.75">
      <c r="A396" s="32" t="s">
        <v>253</v>
      </c>
      <c r="C396" s="13" t="s">
        <v>254</v>
      </c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3:12" ht="15.75">
      <c r="C397" s="13" t="s">
        <v>255</v>
      </c>
      <c r="D397" s="121"/>
      <c r="E397" s="13"/>
      <c r="F397" s="13"/>
      <c r="G397" s="13"/>
      <c r="H397" s="13"/>
      <c r="I397" s="13"/>
      <c r="J397" s="13"/>
      <c r="K397" s="13"/>
      <c r="L397" s="13"/>
    </row>
    <row r="398" spans="3:12" ht="15.75">
      <c r="C398" s="13" t="s">
        <v>257</v>
      </c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3:12" ht="15.75">
      <c r="C399" s="13" t="s">
        <v>256</v>
      </c>
      <c r="D399" s="13"/>
      <c r="E399" s="121"/>
      <c r="F399" s="13"/>
      <c r="G399" s="13"/>
      <c r="H399" s="13"/>
      <c r="I399" s="13"/>
      <c r="J399" s="13"/>
      <c r="K399" s="13"/>
      <c r="L399" s="13"/>
    </row>
    <row r="400" spans="1:12" ht="15.75">
      <c r="A400" s="32" t="s">
        <v>283</v>
      </c>
      <c r="C400" s="13" t="s">
        <v>299</v>
      </c>
      <c r="D400" s="10"/>
      <c r="E400" s="10"/>
      <c r="F400" s="10"/>
      <c r="G400" s="10"/>
      <c r="H400" s="10"/>
      <c r="I400" s="10"/>
      <c r="J400" s="13"/>
      <c r="K400" s="13"/>
      <c r="L400" s="13"/>
    </row>
    <row r="401" spans="1:12" s="11" customFormat="1" ht="15.75">
      <c r="A401" s="126" t="s">
        <v>301</v>
      </c>
      <c r="C401" s="13" t="s">
        <v>302</v>
      </c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s="11" customFormat="1" ht="15.75">
      <c r="A402" s="126"/>
      <c r="C402" s="13" t="s">
        <v>303</v>
      </c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s="11" customFormat="1" ht="15.75">
      <c r="A403" s="126" t="s">
        <v>324</v>
      </c>
      <c r="C403" s="13" t="s">
        <v>345</v>
      </c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3:12" ht="15.75">
      <c r="C404" s="1" t="s">
        <v>346</v>
      </c>
      <c r="I404" s="10"/>
      <c r="J404" s="13"/>
      <c r="K404" s="13"/>
      <c r="L404" s="13"/>
    </row>
    <row r="405" spans="3:12" ht="15.75">
      <c r="C405" s="1" t="s">
        <v>347</v>
      </c>
      <c r="I405" s="10"/>
      <c r="J405" s="13"/>
      <c r="K405" s="13"/>
      <c r="L405" s="13"/>
    </row>
    <row r="406" spans="1:12" ht="15.75">
      <c r="A406" s="32" t="s">
        <v>325</v>
      </c>
      <c r="C406" s="13" t="s">
        <v>330</v>
      </c>
      <c r="D406" s="10"/>
      <c r="E406" s="10"/>
      <c r="F406" s="10"/>
      <c r="G406" s="10"/>
      <c r="H406" s="10"/>
      <c r="I406" s="10"/>
      <c r="J406" s="13"/>
      <c r="K406" s="13"/>
      <c r="L406" s="13"/>
    </row>
    <row r="407" spans="1:12" s="11" customFormat="1" ht="15.75">
      <c r="A407" s="126" t="s">
        <v>326</v>
      </c>
      <c r="C407" s="13" t="s">
        <v>355</v>
      </c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15.75">
      <c r="A408" s="32" t="s">
        <v>344</v>
      </c>
      <c r="C408" s="13" t="s">
        <v>353</v>
      </c>
      <c r="D408" s="13"/>
      <c r="E408" s="13"/>
      <c r="F408" s="13"/>
      <c r="G408" s="13"/>
      <c r="H408" s="13"/>
      <c r="I408" s="10"/>
      <c r="J408" s="13"/>
      <c r="K408" s="13"/>
      <c r="L408" s="13"/>
    </row>
    <row r="409" spans="1:12" ht="15.75">
      <c r="A409" s="32"/>
      <c r="C409" s="13" t="s">
        <v>380</v>
      </c>
      <c r="D409" s="13" t="s">
        <v>378</v>
      </c>
      <c r="E409" s="13" t="s">
        <v>327</v>
      </c>
      <c r="F409" s="13"/>
      <c r="G409" s="13"/>
      <c r="H409" s="13">
        <v>0</v>
      </c>
      <c r="I409" s="10"/>
      <c r="J409" s="13"/>
      <c r="K409" s="13"/>
      <c r="L409" s="13"/>
    </row>
    <row r="410" spans="1:12" ht="15.75">
      <c r="A410" s="32"/>
      <c r="C410" s="13" t="s">
        <v>381</v>
      </c>
      <c r="D410" s="13" t="s">
        <v>379</v>
      </c>
      <c r="E410" s="13" t="s">
        <v>327</v>
      </c>
      <c r="F410" s="13"/>
      <c r="G410" s="13"/>
      <c r="H410" s="154">
        <v>0</v>
      </c>
      <c r="I410" s="10"/>
      <c r="J410" s="13"/>
      <c r="K410" s="13"/>
      <c r="L410" s="13"/>
    </row>
    <row r="411" spans="1:12" ht="15.75">
      <c r="A411" s="32"/>
      <c r="C411" s="13" t="s">
        <v>382</v>
      </c>
      <c r="D411" s="13"/>
      <c r="E411" s="13"/>
      <c r="F411" s="13"/>
      <c r="G411" s="13"/>
      <c r="H411" s="13">
        <f>H409-H410</f>
        <v>0</v>
      </c>
      <c r="I411" s="10"/>
      <c r="J411" s="13"/>
      <c r="K411" s="13"/>
      <c r="L411" s="13"/>
    </row>
    <row r="412" spans="1:12" ht="15.75">
      <c r="A412" s="32"/>
      <c r="C412" s="13" t="s">
        <v>383</v>
      </c>
      <c r="D412" s="13"/>
      <c r="E412" s="13" t="s">
        <v>328</v>
      </c>
      <c r="F412" s="13"/>
      <c r="G412" s="13"/>
      <c r="H412" s="155">
        <v>0</v>
      </c>
      <c r="I412" s="10"/>
      <c r="J412" s="13"/>
      <c r="K412" s="13"/>
      <c r="L412" s="13"/>
    </row>
    <row r="413" spans="1:12" ht="15.75">
      <c r="A413" s="32"/>
      <c r="C413" s="13" t="s">
        <v>384</v>
      </c>
      <c r="D413" s="13"/>
      <c r="E413" s="13"/>
      <c r="F413" s="13"/>
      <c r="G413" s="13"/>
      <c r="H413" s="13">
        <f>H411*H412</f>
        <v>0</v>
      </c>
      <c r="I413" s="10"/>
      <c r="J413" s="13"/>
      <c r="K413" s="13"/>
      <c r="L413" s="13"/>
    </row>
    <row r="414" spans="3:12" ht="15.75">
      <c r="C414" s="11"/>
      <c r="D414" s="11"/>
      <c r="E414" s="11"/>
      <c r="F414" s="11"/>
      <c r="G414" s="11"/>
      <c r="H414" s="11"/>
      <c r="I414" s="10"/>
      <c r="J414" s="13"/>
      <c r="K414" s="13"/>
      <c r="L414" s="13"/>
    </row>
    <row r="415" spans="1:12" ht="15.75">
      <c r="A415" s="32"/>
      <c r="C415" s="13"/>
      <c r="D415" s="10"/>
      <c r="E415" s="10"/>
      <c r="F415" s="10"/>
      <c r="G415" s="10"/>
      <c r="H415" s="10"/>
      <c r="I415" s="10"/>
      <c r="J415" s="13"/>
      <c r="K415" s="13"/>
      <c r="L415" s="13"/>
    </row>
    <row r="416" spans="1:12" ht="15.75">
      <c r="A416" s="32"/>
      <c r="C416" s="13"/>
      <c r="D416" s="10"/>
      <c r="E416" s="10"/>
      <c r="F416" s="10"/>
      <c r="G416" s="10"/>
      <c r="H416" s="10"/>
      <c r="I416" s="10"/>
      <c r="J416" s="13"/>
      <c r="K416" s="13"/>
      <c r="L416" s="13"/>
    </row>
    <row r="417" spans="1:12" ht="15.75">
      <c r="A417" s="32"/>
      <c r="C417" s="13"/>
      <c r="D417" s="10"/>
      <c r="E417" s="10"/>
      <c r="F417" s="10"/>
      <c r="G417" s="10"/>
      <c r="H417" s="10"/>
      <c r="I417" s="10"/>
      <c r="J417" s="13"/>
      <c r="K417" s="13"/>
      <c r="L417" s="13"/>
    </row>
    <row r="418" spans="1:12" ht="15.75">
      <c r="A418" s="32"/>
      <c r="C418" s="13"/>
      <c r="D418" s="10"/>
      <c r="E418" s="10"/>
      <c r="F418" s="10"/>
      <c r="G418" s="10"/>
      <c r="H418" s="10"/>
      <c r="I418" s="10"/>
      <c r="J418" s="13"/>
      <c r="K418" s="13"/>
      <c r="L418" s="13"/>
    </row>
    <row r="419" spans="1:12" ht="15.75">
      <c r="A419" s="32"/>
      <c r="C419" s="13"/>
      <c r="D419" s="10"/>
      <c r="E419" s="10"/>
      <c r="F419" s="10"/>
      <c r="G419" s="10"/>
      <c r="H419" s="10"/>
      <c r="I419" s="10"/>
      <c r="J419" s="13"/>
      <c r="K419" s="13"/>
      <c r="L419" s="13"/>
    </row>
    <row r="420" spans="1:12" ht="15.75">
      <c r="A420" s="32"/>
      <c r="C420" s="13"/>
      <c r="D420" s="10"/>
      <c r="E420" s="10"/>
      <c r="F420" s="10"/>
      <c r="G420" s="10"/>
      <c r="H420" s="10"/>
      <c r="I420" s="10"/>
      <c r="J420" s="13"/>
      <c r="K420" s="13"/>
      <c r="L420" s="13"/>
    </row>
    <row r="421" spans="1:12" ht="15.75">
      <c r="A421" s="32"/>
      <c r="C421" s="13"/>
      <c r="D421" s="10"/>
      <c r="E421" s="10"/>
      <c r="F421" s="10"/>
      <c r="G421" s="10"/>
      <c r="H421" s="10"/>
      <c r="I421" s="10"/>
      <c r="J421" s="13"/>
      <c r="K421" s="13"/>
      <c r="L421" s="13"/>
    </row>
    <row r="422" spans="1:12" ht="15.75">
      <c r="A422" s="32"/>
      <c r="C422" s="13"/>
      <c r="D422" s="10"/>
      <c r="E422" s="10"/>
      <c r="F422" s="10"/>
      <c r="G422" s="10"/>
      <c r="H422" s="10"/>
      <c r="I422" s="10"/>
      <c r="J422" s="13"/>
      <c r="K422" s="13"/>
      <c r="L422" s="13"/>
    </row>
    <row r="423" spans="1:12" ht="15.75">
      <c r="A423" s="2" t="s">
        <v>388</v>
      </c>
      <c r="C423" s="8"/>
      <c r="D423" s="14"/>
      <c r="E423" s="54"/>
      <c r="F423" s="14"/>
      <c r="G423" s="14"/>
      <c r="H423" s="48"/>
      <c r="I423" s="14"/>
      <c r="J423" s="54"/>
      <c r="K423" s="14"/>
      <c r="L423" s="55" t="s">
        <v>373</v>
      </c>
    </row>
    <row r="424" spans="1:12" ht="15.75">
      <c r="A424" s="2" t="s">
        <v>363</v>
      </c>
      <c r="C424" s="8"/>
      <c r="D424" s="14"/>
      <c r="E424" s="54"/>
      <c r="F424" s="14"/>
      <c r="G424" s="14"/>
      <c r="H424" s="48"/>
      <c r="I424" s="14"/>
      <c r="J424" s="54"/>
      <c r="K424" s="14"/>
      <c r="L424" s="49"/>
    </row>
    <row r="425" spans="3:12" ht="15.75">
      <c r="C425" s="10"/>
      <c r="D425" s="10"/>
      <c r="E425" s="10"/>
      <c r="F425" s="10"/>
      <c r="G425" s="10"/>
      <c r="H425" s="10"/>
      <c r="I425" s="10"/>
      <c r="J425" s="10"/>
      <c r="K425" s="10"/>
      <c r="L425" s="13"/>
    </row>
    <row r="426" spans="3:12" ht="15.75">
      <c r="C426" s="10"/>
      <c r="D426" s="10"/>
      <c r="E426" s="10"/>
      <c r="F426" s="10"/>
      <c r="G426" s="10"/>
      <c r="H426" s="10"/>
      <c r="I426" s="10"/>
      <c r="J426" s="10"/>
      <c r="K426" s="10"/>
      <c r="L426" s="13"/>
    </row>
    <row r="427" spans="3:12" ht="15.75">
      <c r="C427" s="10"/>
      <c r="D427" s="10"/>
      <c r="E427" s="10"/>
      <c r="F427" s="10"/>
      <c r="G427" s="10"/>
      <c r="H427" s="10"/>
      <c r="I427" s="10"/>
      <c r="J427" s="10"/>
      <c r="K427" s="10"/>
      <c r="L427" s="13"/>
    </row>
    <row r="428" ht="15.75">
      <c r="C428" s="11"/>
    </row>
  </sheetData>
  <sheetProtection/>
  <mergeCells count="3">
    <mergeCell ref="A338:L339"/>
    <mergeCell ref="A173:L173"/>
    <mergeCell ref="A255:L255"/>
  </mergeCells>
  <printOptions horizontalCentered="1" verticalCentered="1"/>
  <pageMargins left="1" right="0.8" top="1" bottom="1" header="0.5" footer="0.5"/>
  <pageSetup fitToHeight="6" horizontalDpi="300" verticalDpi="300" orientation="portrait" scale="46" r:id="rId1"/>
  <rowBreaks count="4" manualBreakCount="4">
    <brk id="88" max="11" man="1"/>
    <brk id="173" max="11" man="1"/>
    <brk id="255" max="255" man="1"/>
    <brk id="339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zoomScale="75" zoomScaleNormal="75" workbookViewId="0" topLeftCell="A31">
      <selection activeCell="G39" sqref="G39:H51"/>
    </sheetView>
  </sheetViews>
  <sheetFormatPr defaultColWidth="8.88671875" defaultRowHeight="15"/>
  <cols>
    <col min="1" max="1" width="27.21484375" style="192" bestFit="1" customWidth="1"/>
    <col min="2" max="2" width="12.21484375" style="192" bestFit="1" customWidth="1"/>
    <col min="3" max="3" width="12.88671875" style="192" bestFit="1" customWidth="1"/>
    <col min="4" max="4" width="12.21484375" style="192" bestFit="1" customWidth="1"/>
    <col min="5" max="5" width="11.3359375" style="192" bestFit="1" customWidth="1"/>
    <col min="6" max="6" width="8.77734375" style="192" customWidth="1"/>
    <col min="7" max="7" width="16.6640625" style="192" bestFit="1" customWidth="1"/>
    <col min="8" max="8" width="9.99609375" style="192" bestFit="1" customWidth="1"/>
    <col min="9" max="16384" width="7.10546875" style="192" customWidth="1"/>
  </cols>
  <sheetData>
    <row r="1" spans="1:5" s="190" customFormat="1" ht="12.75">
      <c r="A1" s="188" t="s">
        <v>425</v>
      </c>
      <c r="B1" s="188"/>
      <c r="C1" s="188"/>
      <c r="D1" s="189"/>
      <c r="E1" s="189"/>
    </row>
    <row r="2" spans="1:5" s="190" customFormat="1" ht="12.75">
      <c r="A2" s="188" t="s">
        <v>426</v>
      </c>
      <c r="B2" s="188"/>
      <c r="C2" s="188"/>
      <c r="D2" s="189"/>
      <c r="E2" s="189"/>
    </row>
    <row r="3" spans="1:5" s="190" customFormat="1" ht="12.75">
      <c r="A3" s="191" t="s">
        <v>427</v>
      </c>
      <c r="B3" s="188"/>
      <c r="C3" s="188"/>
      <c r="D3" s="189"/>
      <c r="E3" s="189"/>
    </row>
    <row r="5" spans="2:6" ht="12.75">
      <c r="B5" s="193" t="s">
        <v>428</v>
      </c>
      <c r="C5" s="194"/>
      <c r="D5" s="194"/>
      <c r="E5" s="194"/>
      <c r="F5" s="195" t="s">
        <v>429</v>
      </c>
    </row>
    <row r="6" spans="1:6" ht="12.75">
      <c r="A6" s="196" t="s">
        <v>430</v>
      </c>
      <c r="B6" s="196" t="s">
        <v>410</v>
      </c>
      <c r="C6" s="196" t="s">
        <v>431</v>
      </c>
      <c r="D6" s="196" t="s">
        <v>432</v>
      </c>
      <c r="E6" s="196" t="s">
        <v>9</v>
      </c>
      <c r="F6" s="196"/>
    </row>
    <row r="7" ht="12.75">
      <c r="A7" s="197" t="s">
        <v>433</v>
      </c>
    </row>
    <row r="8" spans="1:18" ht="12.75">
      <c r="A8" s="198" t="s">
        <v>434</v>
      </c>
      <c r="B8" s="199">
        <f>SUM('[9]Dec Sch Detail'!B8,'[9]Nov Sch Detail'!B8,'[9]Oct Sch Detail'!B8,'[9]Sep Sch Detail'!B8,'[9]Aug Sch Detail'!B8,'[9]Jul Sch Detail'!B8,'[9]Jun Sch Detail'!B8,'[9]May Sch Detail'!B8,'[9]Apr Sch Detail'!B8,'[9]Mar Sch Detail'!B8,'[9]Feb Sch Detail'!B8,'[9]Jan Sch Detail'!B8)</f>
        <v>862310.37</v>
      </c>
      <c r="C8" s="199">
        <f>SUM('[9]Dec Sch Detail'!C8,'[9]Nov Sch Detail'!C8,'[9]Oct Sch Detail'!C8,'[9]Sep Sch Detail'!C8,'[9]Aug Sch Detail'!C8,'[9]Jul Sch Detail'!C8,'[9]Jun Sch Detail'!C8,'[9]May Sch Detail'!C8,'[9]Apr Sch Detail'!C8,'[9]Mar Sch Detail'!C8,'[9]Feb Sch Detail'!C8,'[9]Jan Sch Detail'!C8)</f>
        <v>-862310.87</v>
      </c>
      <c r="D8" s="199">
        <f>SUM('[9]Dec Sch Detail'!D8,'[9]Nov Sch Detail'!D8,'[9]Oct Sch Detail'!D8,'[9]Sep Sch Detail'!D8,'[9]Aug Sch Detail'!D8,'[9]Jul Sch Detail'!D8,'[9]Jun Sch Detail'!D8,'[9]May Sch Detail'!D8,'[9]Apr Sch Detail'!D8,'[9]Mar Sch Detail'!D8,'[9]Feb Sch Detail'!D8,'[9]Jan Sch Detail'!D8)</f>
        <v>843510.23</v>
      </c>
      <c r="E8" s="199">
        <f>SUM(B8:D8)</f>
        <v>843509.73</v>
      </c>
      <c r="F8" s="199"/>
      <c r="G8" s="199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</row>
    <row r="9" spans="1:18" ht="12.75">
      <c r="A9" s="201" t="s">
        <v>435</v>
      </c>
      <c r="B9" s="199">
        <f>SUM('[9]Dec Sch Detail'!B9,'[9]Nov Sch Detail'!B9,'[9]Oct Sch Detail'!B9,'[9]Sep Sch Detail'!B9,'[9]Aug Sch Detail'!B9,'[9]Jul Sch Detail'!B9,'[9]Jun Sch Detail'!B9,'[9]May Sch Detail'!B9,'[9]Apr Sch Detail'!B9,'[9]Mar Sch Detail'!B9,'[9]Feb Sch Detail'!B9,'[9]Jan Sch Detail'!B9)</f>
        <v>85511.51</v>
      </c>
      <c r="C9" s="199">
        <f>SUM('[9]Dec Sch Detail'!C9,'[9]Nov Sch Detail'!C9,'[9]Oct Sch Detail'!C9,'[9]Sep Sch Detail'!C9,'[9]Aug Sch Detail'!C9,'[9]Jul Sch Detail'!C9,'[9]Jun Sch Detail'!C9,'[9]May Sch Detail'!C9,'[9]Apr Sch Detail'!C9,'[9]Mar Sch Detail'!C9,'[9]Feb Sch Detail'!C9,'[9]Jan Sch Detail'!C9)</f>
        <v>-85511.51</v>
      </c>
      <c r="D9" s="199">
        <f>SUM('[9]Dec Sch Detail'!D9,'[9]Nov Sch Detail'!D9,'[9]Oct Sch Detail'!D9,'[9]Sep Sch Detail'!D9,'[9]Aug Sch Detail'!D9,'[9]Jul Sch Detail'!D9,'[9]Jun Sch Detail'!D9,'[9]May Sch Detail'!D9,'[9]Apr Sch Detail'!D9,'[9]Mar Sch Detail'!D9,'[9]Feb Sch Detail'!D9,'[9]Jan Sch Detail'!D9)</f>
        <v>83410.05</v>
      </c>
      <c r="E9" s="199">
        <f>SUM(B9:D9)</f>
        <v>83410.05</v>
      </c>
      <c r="F9" s="199"/>
      <c r="G9" s="199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</row>
    <row r="10" spans="1:18" ht="12.75">
      <c r="A10" s="201" t="s">
        <v>436</v>
      </c>
      <c r="B10" s="199">
        <f>SUM('[9]Dec Sch Detail'!B10,'[9]Nov Sch Detail'!B10,'[9]Oct Sch Detail'!B10,'[9]Sep Sch Detail'!B10,'[9]Aug Sch Detail'!B10,'[9]Jul Sch Detail'!B10,'[9]Jun Sch Detail'!B10,'[9]May Sch Detail'!B10,'[9]Apr Sch Detail'!B10,'[9]Mar Sch Detail'!B10,'[9]Feb Sch Detail'!B10,'[9]Jan Sch Detail'!B10)</f>
        <v>164028.51</v>
      </c>
      <c r="C10" s="199">
        <f>SUM('[9]Dec Sch Detail'!C10,'[9]Nov Sch Detail'!C10,'[9]Oct Sch Detail'!C10,'[9]Sep Sch Detail'!C10,'[9]Aug Sch Detail'!C10,'[9]Jul Sch Detail'!C10,'[9]Jun Sch Detail'!C10,'[9]May Sch Detail'!C10,'[9]Apr Sch Detail'!C10,'[9]Mar Sch Detail'!C10,'[9]Feb Sch Detail'!C10,'[9]Jan Sch Detail'!C10)</f>
        <v>-164028.51</v>
      </c>
      <c r="D10" s="199">
        <f>SUM('[9]Dec Sch Detail'!D10,'[9]Nov Sch Detail'!D10,'[9]Oct Sch Detail'!D10,'[9]Sep Sch Detail'!D10,'[9]Aug Sch Detail'!D10,'[9]Jul Sch Detail'!D10,'[9]Jun Sch Detail'!D10,'[9]May Sch Detail'!D10,'[9]Apr Sch Detail'!D10,'[9]Mar Sch Detail'!D10,'[9]Feb Sch Detail'!D10,'[9]Jan Sch Detail'!D10)</f>
        <v>161760.68000000002</v>
      </c>
      <c r="E10" s="199">
        <f>SUM(B10:D10)</f>
        <v>161760.68000000002</v>
      </c>
      <c r="F10" s="199"/>
      <c r="G10" s="199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</row>
    <row r="11" spans="1:18" ht="12.75">
      <c r="A11" s="192" t="s">
        <v>437</v>
      </c>
      <c r="B11" s="202">
        <f>SUM(B8:B10)</f>
        <v>1111850.3900000001</v>
      </c>
      <c r="C11" s="202">
        <f>SUM(C8:C10)</f>
        <v>-1111850.8900000001</v>
      </c>
      <c r="D11" s="202">
        <f>SUM(D8:D10)</f>
        <v>1088680.96</v>
      </c>
      <c r="E11" s="202">
        <f>SUM(E8:E10)</f>
        <v>1088680.46</v>
      </c>
      <c r="F11" s="203"/>
      <c r="G11" s="199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</row>
    <row r="12" spans="2:18" ht="12.75">
      <c r="B12" s="203"/>
      <c r="C12" s="203"/>
      <c r="D12" s="203"/>
      <c r="E12" s="203"/>
      <c r="F12" s="203"/>
      <c r="G12" s="199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</row>
    <row r="13" spans="1:18" ht="12.75">
      <c r="A13" s="197" t="s">
        <v>438</v>
      </c>
      <c r="B13" s="199">
        <f>SUM('[9]Dec Sch Detail'!B13,'[9]Nov Sch Detail'!B13,'[9]Oct Sch Detail'!B13,'[9]Sep Sch Detail'!B13,'[9]Aug Sch Detail'!B13,'[9]Jul Sch Detail'!B13,'[9]Jun Sch Detail'!B13,'[9]May Sch Detail'!B13,'[9]Apr Sch Detail'!B13,'[9]Mar Sch Detail'!B13,'[9]Feb Sch Detail'!B13,'[9]Jan Sch Detail'!B13)</f>
        <v>0</v>
      </c>
      <c r="C13" s="199">
        <f>SUM('[9]Dec Sch Detail'!C13,'[9]Nov Sch Detail'!C13,'[9]Oct Sch Detail'!C13,'[9]Sep Sch Detail'!C13,'[9]Aug Sch Detail'!C13,'[9]Jul Sch Detail'!C13,'[9]Jun Sch Detail'!C13,'[9]May Sch Detail'!C13,'[9]Apr Sch Detail'!C13,'[9]Mar Sch Detail'!C13,'[9]Feb Sch Detail'!C13,'[9]Jan Sch Detail'!C13)</f>
        <v>0</v>
      </c>
      <c r="D13" s="199">
        <f>SUM('[9]Dec Sch Detail'!D13,'[9]Nov Sch Detail'!D13,'[9]Oct Sch Detail'!D13,'[9]Sep Sch Detail'!D13,'[9]Aug Sch Detail'!D13,'[9]Jul Sch Detail'!D13,'[9]Jun Sch Detail'!D13,'[9]May Sch Detail'!D13,'[9]Apr Sch Detail'!D13,'[9]Mar Sch Detail'!D13,'[9]Feb Sch Detail'!D13,'[9]Jan Sch Detail'!D13)</f>
        <v>0</v>
      </c>
      <c r="E13" s="199"/>
      <c r="F13" s="199"/>
      <c r="G13" s="199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</row>
    <row r="14" spans="1:18" ht="12.75">
      <c r="A14" s="204" t="s">
        <v>435</v>
      </c>
      <c r="B14" s="199">
        <f>SUM('[9]Dec Sch Detail'!B14,'[9]Nov Sch Detail'!B14,'[9]Oct Sch Detail'!B14,'[9]Sep Sch Detail'!B14,'[9]Aug Sch Detail'!B14,'[9]Jul Sch Detail'!B14,'[9]Jun Sch Detail'!B14,'[9]May Sch Detail'!B14,'[9]Apr Sch Detail'!B14,'[9]Mar Sch Detail'!B14,'[9]Feb Sch Detail'!B14,'[9]Jan Sch Detail'!B14)</f>
        <v>3800.1</v>
      </c>
      <c r="C14" s="199">
        <f>SUM('[9]Dec Sch Detail'!C14,'[9]Nov Sch Detail'!C14,'[9]Oct Sch Detail'!C14,'[9]Sep Sch Detail'!C14,'[9]Aug Sch Detail'!C14,'[9]Jul Sch Detail'!C14,'[9]Jun Sch Detail'!C14,'[9]May Sch Detail'!C14,'[9]Apr Sch Detail'!C14,'[9]Mar Sch Detail'!C14,'[9]Feb Sch Detail'!C14,'[9]Jan Sch Detail'!C14)</f>
        <v>-87.37</v>
      </c>
      <c r="D14" s="199">
        <f>SUM('[9]Dec Sch Detail'!D14,'[9]Nov Sch Detail'!D14,'[9]Oct Sch Detail'!D14,'[9]Sep Sch Detail'!D14,'[9]Aug Sch Detail'!D14,'[9]Jul Sch Detail'!D14,'[9]Jun Sch Detail'!D14,'[9]May Sch Detail'!D14,'[9]Apr Sch Detail'!D14,'[9]Mar Sch Detail'!D14,'[9]Feb Sch Detail'!D14,'[9]Jan Sch Detail'!D14)</f>
        <v>87.37</v>
      </c>
      <c r="E14" s="199">
        <f>SUM(B14:D14)</f>
        <v>3800.1</v>
      </c>
      <c r="F14" s="199"/>
      <c r="G14" s="199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</row>
    <row r="15" spans="1:18" ht="12.75">
      <c r="A15" s="204" t="s">
        <v>436</v>
      </c>
      <c r="B15" s="199">
        <f>SUM('[9]Dec Sch Detail'!B15,'[9]Nov Sch Detail'!B15,'[9]Oct Sch Detail'!B15,'[9]Sep Sch Detail'!B15,'[9]Aug Sch Detail'!B15,'[9]Jul Sch Detail'!B15,'[9]Jun Sch Detail'!B15,'[9]May Sch Detail'!B15,'[9]Apr Sch Detail'!B15,'[9]Mar Sch Detail'!B15,'[9]Feb Sch Detail'!B15,'[9]Jan Sch Detail'!B15)</f>
        <v>6120.55</v>
      </c>
      <c r="C15" s="199">
        <f>SUM('[9]Dec Sch Detail'!C15,'[9]Nov Sch Detail'!C15,'[9]Oct Sch Detail'!C15,'[9]Sep Sch Detail'!C15,'[9]Aug Sch Detail'!C15,'[9]Jul Sch Detail'!C15,'[9]Jun Sch Detail'!C15,'[9]May Sch Detail'!C15,'[9]Apr Sch Detail'!C15,'[9]Mar Sch Detail'!C15,'[9]Feb Sch Detail'!C15,'[9]Jan Sch Detail'!C15)</f>
        <v>0</v>
      </c>
      <c r="D15" s="199">
        <f>SUM('[9]Dec Sch Detail'!D15,'[9]Nov Sch Detail'!D15,'[9]Oct Sch Detail'!D15,'[9]Sep Sch Detail'!D15,'[9]Aug Sch Detail'!D15,'[9]Jul Sch Detail'!D15,'[9]Jun Sch Detail'!D15,'[9]May Sch Detail'!D15,'[9]Apr Sch Detail'!D15,'[9]Mar Sch Detail'!D15,'[9]Feb Sch Detail'!D15,'[9]Jan Sch Detail'!D15)</f>
        <v>0</v>
      </c>
      <c r="E15" s="199">
        <f>SUM(B15:D15)</f>
        <v>6120.55</v>
      </c>
      <c r="F15" s="199"/>
      <c r="G15" s="199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</row>
    <row r="16" spans="1:18" ht="12.75">
      <c r="A16" s="204" t="s">
        <v>439</v>
      </c>
      <c r="B16" s="199">
        <f>SUM('[9]Dec Sch Detail'!B16,'[9]Nov Sch Detail'!B16,'[9]Oct Sch Detail'!B16,'[9]Sep Sch Detail'!B16,'[9]Aug Sch Detail'!B16,'[9]Jul Sch Detail'!B16,'[9]Jun Sch Detail'!B16,'[9]May Sch Detail'!B16,'[9]Apr Sch Detail'!B16,'[9]Mar Sch Detail'!B16,'[9]Feb Sch Detail'!B16,'[9]Jan Sch Detail'!B16)</f>
        <v>683.18</v>
      </c>
      <c r="C16" s="199">
        <f>SUM('[9]Dec Sch Detail'!C16,'[9]Nov Sch Detail'!C16,'[9]Oct Sch Detail'!C16,'[9]Sep Sch Detail'!C16,'[9]Aug Sch Detail'!C16,'[9]Jul Sch Detail'!C16,'[9]Jun Sch Detail'!C16,'[9]May Sch Detail'!C16,'[9]Apr Sch Detail'!C16,'[9]Mar Sch Detail'!C16,'[9]Feb Sch Detail'!C16,'[9]Jan Sch Detail'!C16)</f>
        <v>-683.18</v>
      </c>
      <c r="D16" s="199">
        <f>SUM('[9]Dec Sch Detail'!D16,'[9]Nov Sch Detail'!D16,'[9]Oct Sch Detail'!D16,'[9]Sep Sch Detail'!D16,'[9]Aug Sch Detail'!D16,'[9]Jul Sch Detail'!D16,'[9]Jun Sch Detail'!D16,'[9]May Sch Detail'!D16,'[9]Apr Sch Detail'!D16,'[9]Mar Sch Detail'!D16,'[9]Feb Sch Detail'!D16,'[9]Jan Sch Detail'!D16)</f>
        <v>0</v>
      </c>
      <c r="E16" s="199">
        <f>SUM(B16:D16)</f>
        <v>0</v>
      </c>
      <c r="F16" s="199"/>
      <c r="G16" s="199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</row>
    <row r="17" spans="1:18" ht="12.75">
      <c r="A17" s="204" t="s">
        <v>440</v>
      </c>
      <c r="B17" s="205">
        <f>SUM(B14:B16)</f>
        <v>10603.83</v>
      </c>
      <c r="C17" s="205">
        <f>SUM(C14:C16)</f>
        <v>-770.55</v>
      </c>
      <c r="D17" s="205">
        <f>SUM(D14:D16)</f>
        <v>87.37</v>
      </c>
      <c r="E17" s="205">
        <f>SUM(E14:E16)</f>
        <v>9920.65</v>
      </c>
      <c r="F17" s="199"/>
      <c r="G17" s="199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</row>
    <row r="18" spans="1:18" ht="12.75">
      <c r="A18" s="204"/>
      <c r="B18" s="206"/>
      <c r="C18" s="206"/>
      <c r="D18" s="199"/>
      <c r="E18" s="199"/>
      <c r="F18" s="199"/>
      <c r="G18" s="199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</row>
    <row r="19" spans="1:18" ht="12.75">
      <c r="A19" s="197" t="s">
        <v>441</v>
      </c>
      <c r="B19" s="200"/>
      <c r="C19" s="200"/>
      <c r="D19" s="199"/>
      <c r="E19" s="199"/>
      <c r="F19" s="199"/>
      <c r="G19" s="199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</row>
    <row r="20" spans="1:18" ht="12.75">
      <c r="A20" s="204" t="s">
        <v>435</v>
      </c>
      <c r="B20" s="199">
        <f>SUM('[9]Dec Sch Detail'!B20,'[9]Nov Sch Detail'!B20,'[9]Oct Sch Detail'!B20,'[9]Sep Sch Detail'!B20,'[9]Aug Sch Detail'!B20,'[9]Jul Sch Detail'!B20,'[9]Jun Sch Detail'!B20,'[9]May Sch Detail'!B20,'[9]Apr Sch Detail'!B20,'[9]Mar Sch Detail'!B20,'[9]Feb Sch Detail'!B20,'[9]Jan Sch Detail'!B20)</f>
        <v>-10635.43</v>
      </c>
      <c r="C20" s="199">
        <f>SUM('[9]Dec Sch Detail'!C20,'[9]Nov Sch Detail'!C20,'[9]Oct Sch Detail'!C20,'[9]Sep Sch Detail'!C20,'[9]Aug Sch Detail'!C20,'[9]Jul Sch Detail'!C20,'[9]Jun Sch Detail'!C20,'[9]May Sch Detail'!C20,'[9]Apr Sch Detail'!C20,'[9]Mar Sch Detail'!C20,'[9]Feb Sch Detail'!C20,'[9]Jan Sch Detail'!C20)</f>
        <v>10634.48</v>
      </c>
      <c r="D20" s="199">
        <f>SUM('[9]Dec Sch Detail'!D20,'[9]Nov Sch Detail'!D20,'[9]Oct Sch Detail'!D20,'[9]Sep Sch Detail'!D20,'[9]Aug Sch Detail'!D20,'[9]Jul Sch Detail'!D20,'[9]Jun Sch Detail'!D20,'[9]May Sch Detail'!D20,'[9]Apr Sch Detail'!D20,'[9]Mar Sch Detail'!D20,'[9]Feb Sch Detail'!D20,'[9]Jan Sch Detail'!D20)</f>
        <v>-10611.51</v>
      </c>
      <c r="E20" s="199">
        <f aca="true" t="shared" si="0" ref="E20:E29">SUM(B20:D20)</f>
        <v>-10612.460000000001</v>
      </c>
      <c r="F20" s="199"/>
      <c r="G20" s="199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</row>
    <row r="21" spans="1:18" ht="12.75">
      <c r="A21" s="204" t="s">
        <v>436</v>
      </c>
      <c r="B21" s="199">
        <f>SUM('[9]Dec Sch Detail'!B21,'[9]Nov Sch Detail'!B21,'[9]Oct Sch Detail'!B21,'[9]Sep Sch Detail'!B21,'[9]Aug Sch Detail'!B21,'[9]Jul Sch Detail'!B21,'[9]Jun Sch Detail'!B21,'[9]May Sch Detail'!B21,'[9]Apr Sch Detail'!B21,'[9]Mar Sch Detail'!B21,'[9]Feb Sch Detail'!B21,'[9]Jan Sch Detail'!B21)</f>
        <v>-21870.059999999998</v>
      </c>
      <c r="C21" s="199">
        <f>SUM('[9]Dec Sch Detail'!C21,'[9]Nov Sch Detail'!C21,'[9]Oct Sch Detail'!C21,'[9]Sep Sch Detail'!C21,'[9]Aug Sch Detail'!C21,'[9]Jul Sch Detail'!C21,'[9]Jun Sch Detail'!C21,'[9]May Sch Detail'!C21,'[9]Apr Sch Detail'!C21,'[9]Mar Sch Detail'!C21,'[9]Feb Sch Detail'!C21,'[9]Jan Sch Detail'!C21)</f>
        <v>21870.059999999998</v>
      </c>
      <c r="D21" s="199">
        <f>SUM('[9]Dec Sch Detail'!D21,'[9]Nov Sch Detail'!D21,'[9]Oct Sch Detail'!D21,'[9]Sep Sch Detail'!D21,'[9]Aug Sch Detail'!D21,'[9]Jul Sch Detail'!D21,'[9]Jun Sch Detail'!D21,'[9]May Sch Detail'!D21,'[9]Apr Sch Detail'!D21,'[9]Mar Sch Detail'!D21,'[9]Feb Sch Detail'!D21,'[9]Jan Sch Detail'!D21)</f>
        <v>-21813.809999999998</v>
      </c>
      <c r="E21" s="199">
        <f t="shared" si="0"/>
        <v>-21813.809999999998</v>
      </c>
      <c r="F21" s="199"/>
      <c r="G21" s="199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</row>
    <row r="22" spans="1:18" ht="12.75">
      <c r="A22" s="204" t="s">
        <v>442</v>
      </c>
      <c r="B22" s="199">
        <f>SUM('[9]Dec Sch Detail'!B22,'[9]Nov Sch Detail'!B22,'[9]Oct Sch Detail'!B22,'[9]Sep Sch Detail'!B22,'[9]Aug Sch Detail'!B22,'[9]Jul Sch Detail'!B22,'[9]Jun Sch Detail'!B22,'[9]May Sch Detail'!B22,'[9]Apr Sch Detail'!B22,'[9]Mar Sch Detail'!B22,'[9]Feb Sch Detail'!B22,'[9]Jan Sch Detail'!B22)</f>
        <v>-9025.9</v>
      </c>
      <c r="C22" s="199">
        <f>SUM('[9]Dec Sch Detail'!C22,'[9]Nov Sch Detail'!C22,'[9]Oct Sch Detail'!C22,'[9]Sep Sch Detail'!C22,'[9]Aug Sch Detail'!C22,'[9]Jul Sch Detail'!C22,'[9]Jun Sch Detail'!C22,'[9]May Sch Detail'!C22,'[9]Apr Sch Detail'!C22,'[9]Mar Sch Detail'!C22,'[9]Feb Sch Detail'!C22,'[9]Jan Sch Detail'!C22)</f>
        <v>9025.9</v>
      </c>
      <c r="D22" s="199">
        <f>SUM('[9]Dec Sch Detail'!D22,'[9]Nov Sch Detail'!D22,'[9]Oct Sch Detail'!D22,'[9]Sep Sch Detail'!D22,'[9]Aug Sch Detail'!D22,'[9]Jul Sch Detail'!D22,'[9]Jun Sch Detail'!D22,'[9]May Sch Detail'!D22,'[9]Apr Sch Detail'!D22,'[9]Mar Sch Detail'!D22,'[9]Feb Sch Detail'!D22,'[9]Jan Sch Detail'!D22)</f>
        <v>-9025.9</v>
      </c>
      <c r="E22" s="199">
        <f t="shared" si="0"/>
        <v>-9025.9</v>
      </c>
      <c r="F22" s="199"/>
      <c r="G22" s="199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</row>
    <row r="23" spans="1:18" ht="12.75">
      <c r="A23" s="204" t="s">
        <v>443</v>
      </c>
      <c r="B23" s="199">
        <f>SUM('[9]Dec Sch Detail'!B23,'[9]Nov Sch Detail'!B23,'[9]Oct Sch Detail'!B23,'[9]Sep Sch Detail'!B23,'[9]Aug Sch Detail'!B23,'[9]Jul Sch Detail'!B23,'[9]Jun Sch Detail'!B23,'[9]May Sch Detail'!B23,'[9]Apr Sch Detail'!B23,'[9]Mar Sch Detail'!B23,'[9]Feb Sch Detail'!B23,'[9]Jan Sch Detail'!B23)</f>
        <v>-10940.93</v>
      </c>
      <c r="C23" s="199">
        <f>SUM('[9]Dec Sch Detail'!C23,'[9]Nov Sch Detail'!C23,'[9]Oct Sch Detail'!C23,'[9]Sep Sch Detail'!C23,'[9]Aug Sch Detail'!C23,'[9]Jul Sch Detail'!C23,'[9]Jun Sch Detail'!C23,'[9]May Sch Detail'!C23,'[9]Apr Sch Detail'!C23,'[9]Mar Sch Detail'!C23,'[9]Feb Sch Detail'!C23,'[9]Jan Sch Detail'!C23)</f>
        <v>10940.93</v>
      </c>
      <c r="D23" s="199">
        <f>SUM('[9]Dec Sch Detail'!D23,'[9]Nov Sch Detail'!D23,'[9]Oct Sch Detail'!D23,'[9]Sep Sch Detail'!D23,'[9]Aug Sch Detail'!D23,'[9]Jul Sch Detail'!D23,'[9]Jun Sch Detail'!D23,'[9]May Sch Detail'!D23,'[9]Apr Sch Detail'!D23,'[9]Mar Sch Detail'!D23,'[9]Feb Sch Detail'!D23,'[9]Jan Sch Detail'!D23)</f>
        <v>-10940.93</v>
      </c>
      <c r="E23" s="199">
        <f t="shared" si="0"/>
        <v>-10940.93</v>
      </c>
      <c r="F23" s="199"/>
      <c r="G23" s="199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</row>
    <row r="24" spans="1:18" ht="12.75">
      <c r="A24" s="204" t="s">
        <v>444</v>
      </c>
      <c r="B24" s="199">
        <f>SUM('[9]Dec Sch Detail'!B24,'[9]Nov Sch Detail'!B24,'[9]Oct Sch Detail'!B24,'[9]Sep Sch Detail'!B24,'[9]Aug Sch Detail'!B24,'[9]Jul Sch Detail'!B24,'[9]Jun Sch Detail'!B24,'[9]May Sch Detail'!B24,'[9]Apr Sch Detail'!B24,'[9]Mar Sch Detail'!B24,'[9]Feb Sch Detail'!B24,'[9]Jan Sch Detail'!B24)</f>
        <v>-3498.4</v>
      </c>
      <c r="C24" s="199">
        <f>SUM('[9]Dec Sch Detail'!C24,'[9]Nov Sch Detail'!C24,'[9]Oct Sch Detail'!C24,'[9]Sep Sch Detail'!C24,'[9]Aug Sch Detail'!C24,'[9]Jul Sch Detail'!C24,'[9]Jun Sch Detail'!C24,'[9]May Sch Detail'!C24,'[9]Apr Sch Detail'!C24,'[9]Mar Sch Detail'!C24,'[9]Feb Sch Detail'!C24,'[9]Jan Sch Detail'!C24)</f>
        <v>3498.4</v>
      </c>
      <c r="D24" s="199">
        <f>SUM('[9]Dec Sch Detail'!D24,'[9]Nov Sch Detail'!D24,'[9]Oct Sch Detail'!D24,'[9]Sep Sch Detail'!D24,'[9]Aug Sch Detail'!D24,'[9]Jul Sch Detail'!D24,'[9]Jun Sch Detail'!D24,'[9]May Sch Detail'!D24,'[9]Apr Sch Detail'!D24,'[9]Mar Sch Detail'!D24,'[9]Feb Sch Detail'!D24,'[9]Jan Sch Detail'!D24)</f>
        <v>-3498.4</v>
      </c>
      <c r="E24" s="199">
        <f t="shared" si="0"/>
        <v>-3498.4</v>
      </c>
      <c r="F24" s="199"/>
      <c r="G24" s="199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</row>
    <row r="25" spans="1:18" ht="12.75">
      <c r="A25" s="204" t="s">
        <v>439</v>
      </c>
      <c r="B25" s="199">
        <f>SUM('[9]Dec Sch Detail'!B25,'[9]Nov Sch Detail'!B25,'[9]Oct Sch Detail'!B25,'[9]Sep Sch Detail'!B25,'[9]Aug Sch Detail'!B25,'[9]Jul Sch Detail'!B25,'[9]Jun Sch Detail'!B25,'[9]May Sch Detail'!B25,'[9]Apr Sch Detail'!B25,'[9]Mar Sch Detail'!B25,'[9]Feb Sch Detail'!B25,'[9]Jan Sch Detail'!B25)</f>
        <v>-5227.179999999999</v>
      </c>
      <c r="C25" s="199">
        <f>SUM('[9]Dec Sch Detail'!C25,'[9]Nov Sch Detail'!C25,'[9]Oct Sch Detail'!C25,'[9]Sep Sch Detail'!C25,'[9]Aug Sch Detail'!C25,'[9]Jul Sch Detail'!C25,'[9]Jun Sch Detail'!C25,'[9]May Sch Detail'!C25,'[9]Apr Sch Detail'!C25,'[9]Mar Sch Detail'!C25,'[9]Feb Sch Detail'!C25,'[9]Jan Sch Detail'!C25)</f>
        <v>5227.179999999999</v>
      </c>
      <c r="D25" s="199">
        <f>SUM('[9]Dec Sch Detail'!D25,'[9]Nov Sch Detail'!D25,'[9]Oct Sch Detail'!D25,'[9]Sep Sch Detail'!D25,'[9]Aug Sch Detail'!D25,'[9]Jul Sch Detail'!D25,'[9]Jun Sch Detail'!D25,'[9]May Sch Detail'!D25,'[9]Apr Sch Detail'!D25,'[9]Mar Sch Detail'!D25,'[9]Feb Sch Detail'!D25,'[9]Jan Sch Detail'!D25)</f>
        <v>-4404.82</v>
      </c>
      <c r="E25" s="199">
        <f t="shared" si="0"/>
        <v>-4404.82</v>
      </c>
      <c r="F25" s="199"/>
      <c r="G25" s="199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</row>
    <row r="26" spans="1:18" ht="12.75">
      <c r="A26" s="204" t="s">
        <v>445</v>
      </c>
      <c r="B26" s="199">
        <f>SUM('[9]Dec Sch Detail'!B26,'[9]Nov Sch Detail'!B26,'[9]Oct Sch Detail'!B26,'[9]Sep Sch Detail'!B26,'[9]Aug Sch Detail'!B26,'[9]Jul Sch Detail'!B26,'[9]Jun Sch Detail'!B26,'[9]May Sch Detail'!B26,'[9]Apr Sch Detail'!B26,'[9]Mar Sch Detail'!B26,'[9]Feb Sch Detail'!B26,'[9]Jan Sch Detail'!B26)</f>
        <v>0</v>
      </c>
      <c r="C26" s="199">
        <f>SUM('[9]Dec Sch Detail'!C26,'[9]Nov Sch Detail'!C26,'[9]Oct Sch Detail'!C26,'[9]Sep Sch Detail'!C26,'[9]Aug Sch Detail'!C26,'[9]Jul Sch Detail'!C26,'[9]Jun Sch Detail'!C26,'[9]May Sch Detail'!C26,'[9]Apr Sch Detail'!C26,'[9]Mar Sch Detail'!C26,'[9]Feb Sch Detail'!C26,'[9]Jan Sch Detail'!C26)</f>
        <v>0</v>
      </c>
      <c r="D26" s="199">
        <f>SUM('[9]Dec Sch Detail'!D26,'[9]Nov Sch Detail'!D26,'[9]Oct Sch Detail'!D26,'[9]Sep Sch Detail'!D26,'[9]Aug Sch Detail'!D26,'[9]Jul Sch Detail'!D26,'[9]Jun Sch Detail'!D26,'[9]May Sch Detail'!D26,'[9]Apr Sch Detail'!D26,'[9]Mar Sch Detail'!D26,'[9]Feb Sch Detail'!D26,'[9]Jan Sch Detail'!D26)</f>
        <v>0</v>
      </c>
      <c r="E26" s="199">
        <f t="shared" si="0"/>
        <v>0</v>
      </c>
      <c r="F26" s="199"/>
      <c r="G26" s="199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</row>
    <row r="27" spans="1:18" ht="12.75">
      <c r="A27" s="204" t="s">
        <v>446</v>
      </c>
      <c r="B27" s="199">
        <f>SUM('[9]Dec Sch Detail'!B27,'[9]Nov Sch Detail'!B27,'[9]Oct Sch Detail'!B27,'[9]Sep Sch Detail'!B27,'[9]Aug Sch Detail'!B27,'[9]Jul Sch Detail'!B27,'[9]Jun Sch Detail'!B27,'[9]May Sch Detail'!B27,'[9]Apr Sch Detail'!B27,'[9]Mar Sch Detail'!B27,'[9]Feb Sch Detail'!B27,'[9]Jan Sch Detail'!B27)</f>
        <v>-87.41</v>
      </c>
      <c r="C27" s="199">
        <f>SUM('[9]Dec Sch Detail'!C27,'[9]Nov Sch Detail'!C27,'[9]Oct Sch Detail'!C27,'[9]Sep Sch Detail'!C27,'[9]Aug Sch Detail'!C27,'[9]Jul Sch Detail'!C27,'[9]Jun Sch Detail'!C27,'[9]May Sch Detail'!C27,'[9]Apr Sch Detail'!C27,'[9]Mar Sch Detail'!C27,'[9]Feb Sch Detail'!C27,'[9]Jan Sch Detail'!C27)</f>
        <v>87.41</v>
      </c>
      <c r="D27" s="199">
        <f>SUM('[9]Dec Sch Detail'!D27,'[9]Nov Sch Detail'!D27,'[9]Oct Sch Detail'!D27,'[9]Sep Sch Detail'!D27,'[9]Aug Sch Detail'!D27,'[9]Jul Sch Detail'!D27,'[9]Jun Sch Detail'!D27,'[9]May Sch Detail'!D27,'[9]Apr Sch Detail'!D27,'[9]Mar Sch Detail'!D27,'[9]Feb Sch Detail'!D27,'[9]Jan Sch Detail'!D27)</f>
        <v>-87.41</v>
      </c>
      <c r="E27" s="199">
        <f t="shared" si="0"/>
        <v>-87.41</v>
      </c>
      <c r="F27" s="199"/>
      <c r="G27" s="199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</row>
    <row r="28" spans="1:18" ht="12.75">
      <c r="A28" s="204" t="s">
        <v>447</v>
      </c>
      <c r="B28" s="199">
        <f>SUM('[9]Dec Sch Detail'!B28,'[9]Nov Sch Detail'!B28,'[9]Oct Sch Detail'!B28,'[9]Sep Sch Detail'!B28,'[9]Aug Sch Detail'!B28,'[9]Jul Sch Detail'!B28,'[9]Jun Sch Detail'!B28,'[9]May Sch Detail'!B28,'[9]Apr Sch Detail'!B28,'[9]Mar Sch Detail'!B28,'[9]Feb Sch Detail'!B28,'[9]Jan Sch Detail'!B28)</f>
        <v>-76771</v>
      </c>
      <c r="C28" s="199">
        <f>SUM('[9]Dec Sch Detail'!C28,'[9]Nov Sch Detail'!C28,'[9]Oct Sch Detail'!C28,'[9]Sep Sch Detail'!C28,'[9]Aug Sch Detail'!C28,'[9]Jul Sch Detail'!C28,'[9]Jun Sch Detail'!C28,'[9]May Sch Detail'!C28,'[9]Apr Sch Detail'!C28,'[9]Mar Sch Detail'!C28,'[9]Feb Sch Detail'!C28,'[9]Jan Sch Detail'!C28)</f>
        <v>76771</v>
      </c>
      <c r="D28" s="199">
        <f>SUM('[9]Dec Sch Detail'!D28,'[9]Nov Sch Detail'!D28,'[9]Oct Sch Detail'!D28,'[9]Sep Sch Detail'!D28,'[9]Aug Sch Detail'!D28,'[9]Jul Sch Detail'!D28,'[9]Jun Sch Detail'!D28,'[9]May Sch Detail'!D28,'[9]Apr Sch Detail'!D28,'[9]Mar Sch Detail'!D28,'[9]Feb Sch Detail'!D28,'[9]Jan Sch Detail'!D28)</f>
        <v>-44496</v>
      </c>
      <c r="E28" s="199">
        <f t="shared" si="0"/>
        <v>-44496</v>
      </c>
      <c r="F28" s="199"/>
      <c r="G28" s="199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</row>
    <row r="29" spans="1:18" ht="12.75">
      <c r="A29" s="204" t="s">
        <v>448</v>
      </c>
      <c r="B29" s="199">
        <f>SUM('[9]Dec Sch Detail'!B29,'[9]Nov Sch Detail'!B29,'[9]Oct Sch Detail'!B29,'[9]Sep Sch Detail'!B29,'[9]Aug Sch Detail'!B29,'[9]Jul Sch Detail'!B29,'[9]Jun Sch Detail'!B29,'[9]May Sch Detail'!B29,'[9]Apr Sch Detail'!B29,'[9]Mar Sch Detail'!B29,'[9]Feb Sch Detail'!B29,'[9]Jan Sch Detail'!B29)</f>
        <v>0</v>
      </c>
      <c r="C29" s="199">
        <f>SUM('[9]Dec Sch Detail'!C29,'[9]Nov Sch Detail'!C29,'[9]Oct Sch Detail'!C29,'[9]Sep Sch Detail'!C29,'[9]Aug Sch Detail'!C29,'[9]Jul Sch Detail'!C29,'[9]Jun Sch Detail'!C29,'[9]May Sch Detail'!C29,'[9]Apr Sch Detail'!C29,'[9]Mar Sch Detail'!C29,'[9]Feb Sch Detail'!C29,'[9]Jan Sch Detail'!C29)</f>
        <v>0</v>
      </c>
      <c r="D29" s="199">
        <f>SUM('[9]Dec Sch Detail'!D29,'[9]Nov Sch Detail'!D29,'[9]Oct Sch Detail'!D29,'[9]Sep Sch Detail'!D29,'[9]Aug Sch Detail'!D29,'[9]Jul Sch Detail'!D29,'[9]Jun Sch Detail'!D29,'[9]May Sch Detail'!D29,'[9]Apr Sch Detail'!D29,'[9]Mar Sch Detail'!D29,'[9]Feb Sch Detail'!D29,'[9]Jan Sch Detail'!D29)</f>
        <v>0</v>
      </c>
      <c r="E29" s="199">
        <f t="shared" si="0"/>
        <v>0</v>
      </c>
      <c r="F29" s="199"/>
      <c r="G29" s="199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</row>
    <row r="30" spans="1:18" ht="12.75">
      <c r="A30" s="197" t="s">
        <v>449</v>
      </c>
      <c r="B30" s="202">
        <f>SUM(B20:B29)</f>
        <v>-138056.31</v>
      </c>
      <c r="C30" s="202">
        <f>SUM(C20:C29)</f>
        <v>138055.36</v>
      </c>
      <c r="D30" s="202">
        <f>SUM(D20:D29)</f>
        <v>-104878.78</v>
      </c>
      <c r="E30" s="202">
        <f>SUM(E20:E29)</f>
        <v>-104879.73000000001</v>
      </c>
      <c r="F30" s="199"/>
      <c r="G30" s="199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</row>
    <row r="31" spans="1:18" ht="12.75">
      <c r="A31" s="197"/>
      <c r="B31" s="203"/>
      <c r="C31" s="203"/>
      <c r="D31" s="203"/>
      <c r="E31" s="203"/>
      <c r="F31" s="199"/>
      <c r="G31" s="199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</row>
    <row r="32" spans="1:18" ht="12.75">
      <c r="A32" s="197" t="s">
        <v>450</v>
      </c>
      <c r="B32" s="199">
        <f>SUM('[9]Dec Sch Detail'!B32,'[9]Nov Sch Detail'!B32,'[9]Oct Sch Detail'!B32,'[9]Sep Sch Detail'!B32,'[9]Aug Sch Detail'!B32,'[9]Jul Sch Detail'!B32,'[9]Jun Sch Detail'!B32,'[9]May Sch Detail'!B32,'[9]Apr Sch Detail'!B32,'[9]Mar Sch Detail'!B32,'[9]Feb Sch Detail'!B32,'[9]Jan Sch Detail'!B32)</f>
        <v>834000.6299999999</v>
      </c>
      <c r="C32" s="199">
        <f>SUM('[9]Dec Sch Detail'!C32,'[9]Nov Sch Detail'!C32,'[9]Oct Sch Detail'!C32,'[9]Sep Sch Detail'!C32,'[9]Aug Sch Detail'!C32,'[9]Jul Sch Detail'!C32,'[9]Jun Sch Detail'!C32,'[9]May Sch Detail'!C32,'[9]Apr Sch Detail'!C32,'[9]Mar Sch Detail'!C32,'[9]Feb Sch Detail'!C32,'[9]Jan Sch Detail'!C32)</f>
        <v>-205721.91999999998</v>
      </c>
      <c r="D32" s="199">
        <f>SUM('[9]Dec Sch Detail'!D32,'[9]Nov Sch Detail'!D32,'[9]Oct Sch Detail'!D32,'[9]Sep Sch Detail'!D32,'[9]Aug Sch Detail'!D32,'[9]Jul Sch Detail'!D32,'[9]Jun Sch Detail'!D32,'[9]May Sch Detail'!D32,'[9]Apr Sch Detail'!D32,'[9]Mar Sch Detail'!D32,'[9]Feb Sch Detail'!D32,'[9]Jan Sch Detail'!D32)</f>
        <v>205814.48</v>
      </c>
      <c r="E32" s="199">
        <f>SUM(B32:D32)</f>
        <v>834093.19</v>
      </c>
      <c r="F32" s="199"/>
      <c r="G32" s="199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</row>
    <row r="33" spans="2:18" ht="12.75">
      <c r="B33" s="200"/>
      <c r="C33" s="200"/>
      <c r="D33" s="199"/>
      <c r="E33" s="199"/>
      <c r="F33" s="199"/>
      <c r="G33" s="199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</row>
    <row r="34" spans="1:7" ht="12.75">
      <c r="A34" s="197" t="s">
        <v>451</v>
      </c>
      <c r="B34" s="207">
        <f>SUM(B11,B17,B30,B32)</f>
        <v>1818398.54</v>
      </c>
      <c r="C34" s="207">
        <f>SUM(C11,C17,C30,C32)</f>
        <v>-1180288.0000000002</v>
      </c>
      <c r="D34" s="207">
        <f>SUM(D11,D17,D30,D32)</f>
        <v>1189704.03</v>
      </c>
      <c r="E34" s="207">
        <f>SUM(E11,E17,E30,E32)</f>
        <v>1827814.5699999998</v>
      </c>
      <c r="F34" s="200"/>
      <c r="G34" s="200"/>
    </row>
    <row r="35" spans="2:18" ht="13.5" thickBot="1">
      <c r="B35" s="208"/>
      <c r="C35" s="208"/>
      <c r="D35" s="209"/>
      <c r="E35" s="209"/>
      <c r="F35" s="199"/>
      <c r="G35" s="199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</row>
    <row r="36" spans="1:18" ht="12.75">
      <c r="A36" s="210" t="s">
        <v>452</v>
      </c>
      <c r="B36" s="211"/>
      <c r="C36" s="211"/>
      <c r="D36" s="212"/>
      <c r="E36" s="213"/>
      <c r="F36" s="199"/>
      <c r="G36" s="199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</row>
    <row r="37" spans="1:18" ht="12.75">
      <c r="A37" s="214" t="s">
        <v>435</v>
      </c>
      <c r="B37" s="215">
        <f aca="true" t="shared" si="1" ref="B37:D38">SUM(B9,B14,B20)</f>
        <v>78676.18</v>
      </c>
      <c r="C37" s="215">
        <f t="shared" si="1"/>
        <v>-74964.4</v>
      </c>
      <c r="D37" s="215">
        <f t="shared" si="1"/>
        <v>72885.91</v>
      </c>
      <c r="E37" s="222">
        <f aca="true" t="shared" si="2" ref="E37:E45">SUM(B37:D37)</f>
        <v>76597.69</v>
      </c>
      <c r="F37" s="199"/>
      <c r="G37" s="199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</row>
    <row r="38" spans="1:18" ht="12.75">
      <c r="A38" s="214" t="s">
        <v>436</v>
      </c>
      <c r="B38" s="215">
        <f t="shared" si="1"/>
        <v>148279</v>
      </c>
      <c r="C38" s="215">
        <f t="shared" si="1"/>
        <v>-142158.45</v>
      </c>
      <c r="D38" s="215">
        <f t="shared" si="1"/>
        <v>139946.87000000002</v>
      </c>
      <c r="E38" s="222">
        <f t="shared" si="2"/>
        <v>146067.42</v>
      </c>
      <c r="F38" s="199"/>
      <c r="G38" s="199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</row>
    <row r="39" spans="1:18" ht="12.75">
      <c r="A39" s="214" t="s">
        <v>442</v>
      </c>
      <c r="B39" s="215">
        <f aca="true" t="shared" si="3" ref="B39:D41">SUM(B22)</f>
        <v>-9025.9</v>
      </c>
      <c r="C39" s="215">
        <f t="shared" si="3"/>
        <v>9025.9</v>
      </c>
      <c r="D39" s="215">
        <f t="shared" si="3"/>
        <v>-9025.9</v>
      </c>
      <c r="E39" s="222">
        <f t="shared" si="2"/>
        <v>-9025.9</v>
      </c>
      <c r="F39" s="199"/>
      <c r="I39" s="200"/>
      <c r="J39" s="200"/>
      <c r="K39" s="200"/>
      <c r="L39" s="200"/>
      <c r="M39" s="200"/>
      <c r="N39" s="200"/>
      <c r="O39" s="200"/>
      <c r="P39" s="200"/>
      <c r="Q39" s="200"/>
      <c r="R39" s="200"/>
    </row>
    <row r="40" spans="1:18" ht="12.75">
      <c r="A40" s="214" t="s">
        <v>443</v>
      </c>
      <c r="B40" s="215">
        <f t="shared" si="3"/>
        <v>-10940.93</v>
      </c>
      <c r="C40" s="215">
        <f t="shared" si="3"/>
        <v>10940.93</v>
      </c>
      <c r="D40" s="215">
        <f t="shared" si="3"/>
        <v>-10940.93</v>
      </c>
      <c r="E40" s="222">
        <f t="shared" si="2"/>
        <v>-10940.93</v>
      </c>
      <c r="F40" s="199"/>
      <c r="I40" s="200"/>
      <c r="J40" s="200"/>
      <c r="K40" s="200"/>
      <c r="L40" s="200"/>
      <c r="M40" s="200"/>
      <c r="N40" s="200"/>
      <c r="O40" s="200"/>
      <c r="P40" s="200"/>
      <c r="Q40" s="200"/>
      <c r="R40" s="200"/>
    </row>
    <row r="41" spans="1:18" ht="12.75">
      <c r="A41" s="214" t="s">
        <v>444</v>
      </c>
      <c r="B41" s="215">
        <f t="shared" si="3"/>
        <v>-3498.4</v>
      </c>
      <c r="C41" s="215">
        <f t="shared" si="3"/>
        <v>3498.4</v>
      </c>
      <c r="D41" s="215">
        <f t="shared" si="3"/>
        <v>-3498.4</v>
      </c>
      <c r="E41" s="222">
        <f t="shared" si="2"/>
        <v>-3498.4</v>
      </c>
      <c r="F41" s="199"/>
      <c r="I41" s="200"/>
      <c r="J41" s="200"/>
      <c r="K41" s="200"/>
      <c r="L41" s="200"/>
      <c r="M41" s="200"/>
      <c r="N41" s="200"/>
      <c r="O41" s="200"/>
      <c r="P41" s="200"/>
      <c r="Q41" s="200"/>
      <c r="R41" s="200"/>
    </row>
    <row r="42" spans="1:18" ht="12.75">
      <c r="A42" s="214" t="s">
        <v>453</v>
      </c>
      <c r="B42" s="215">
        <f>SUM(B8,B16,B25,B26)</f>
        <v>857766.37</v>
      </c>
      <c r="C42" s="215">
        <f>SUM(C8,C16,C25,C26)</f>
        <v>-857766.87</v>
      </c>
      <c r="D42" s="215">
        <f>SUM(D8,D16,D25,D26)</f>
        <v>839105.41</v>
      </c>
      <c r="E42" s="222">
        <f t="shared" si="2"/>
        <v>839104.91</v>
      </c>
      <c r="F42" s="199"/>
      <c r="I42" s="200"/>
      <c r="J42" s="200"/>
      <c r="K42" s="200"/>
      <c r="L42" s="200"/>
      <c r="M42" s="200"/>
      <c r="N42" s="200"/>
      <c r="O42" s="200"/>
      <c r="P42" s="200"/>
      <c r="Q42" s="200"/>
      <c r="R42" s="200"/>
    </row>
    <row r="43" spans="1:18" ht="12.75">
      <c r="A43" s="214" t="s">
        <v>446</v>
      </c>
      <c r="B43" s="215">
        <f aca="true" t="shared" si="4" ref="B43:D44">SUM(B27)</f>
        <v>-87.41</v>
      </c>
      <c r="C43" s="215">
        <f t="shared" si="4"/>
        <v>87.41</v>
      </c>
      <c r="D43" s="215">
        <f t="shared" si="4"/>
        <v>-87.41</v>
      </c>
      <c r="E43" s="222">
        <f t="shared" si="2"/>
        <v>-87.41</v>
      </c>
      <c r="F43" s="199"/>
      <c r="I43" s="200"/>
      <c r="J43" s="200"/>
      <c r="K43" s="200"/>
      <c r="L43" s="200"/>
      <c r="M43" s="200"/>
      <c r="N43" s="200"/>
      <c r="O43" s="200"/>
      <c r="P43" s="200"/>
      <c r="Q43" s="200"/>
      <c r="R43" s="200"/>
    </row>
    <row r="44" spans="1:18" ht="13.5" customHeight="1">
      <c r="A44" s="214" t="s">
        <v>447</v>
      </c>
      <c r="B44" s="215">
        <f t="shared" si="4"/>
        <v>-76771</v>
      </c>
      <c r="C44" s="215">
        <f t="shared" si="4"/>
        <v>76771</v>
      </c>
      <c r="D44" s="215">
        <f t="shared" si="4"/>
        <v>-44496</v>
      </c>
      <c r="E44" s="222">
        <f t="shared" si="2"/>
        <v>-44496</v>
      </c>
      <c r="F44" s="199"/>
      <c r="I44" s="200"/>
      <c r="J44" s="200"/>
      <c r="K44" s="200"/>
      <c r="L44" s="200"/>
      <c r="M44" s="200"/>
      <c r="N44" s="200"/>
      <c r="O44" s="200"/>
      <c r="P44" s="200"/>
      <c r="Q44" s="200"/>
      <c r="R44" s="200"/>
    </row>
    <row r="45" spans="1:18" ht="13.5" customHeight="1">
      <c r="A45" s="214" t="s">
        <v>454</v>
      </c>
      <c r="B45" s="215">
        <f>+B32</f>
        <v>834000.6299999999</v>
      </c>
      <c r="C45" s="215">
        <f>+C32</f>
        <v>-205721.91999999998</v>
      </c>
      <c r="D45" s="215">
        <f>+D32</f>
        <v>205814.48</v>
      </c>
      <c r="E45" s="222">
        <f t="shared" si="2"/>
        <v>834093.19</v>
      </c>
      <c r="F45" s="199"/>
      <c r="I45" s="200"/>
      <c r="J45" s="200"/>
      <c r="K45" s="200"/>
      <c r="L45" s="200"/>
      <c r="M45" s="200"/>
      <c r="N45" s="200"/>
      <c r="O45" s="200"/>
      <c r="P45" s="200"/>
      <c r="Q45" s="200"/>
      <c r="R45" s="200"/>
    </row>
    <row r="46" spans="1:18" ht="13.5" thickBot="1">
      <c r="A46" s="216" t="s">
        <v>455</v>
      </c>
      <c r="B46" s="217">
        <f>SUM(B37:B45)</f>
        <v>1818398.54</v>
      </c>
      <c r="C46" s="217">
        <f>SUM(C37:C45)</f>
        <v>-1180288</v>
      </c>
      <c r="D46" s="217">
        <f>SUM(D37:D45)</f>
        <v>1189704.03</v>
      </c>
      <c r="E46" s="218">
        <f>SUM(E37:E45)</f>
        <v>1827814.5699999998</v>
      </c>
      <c r="F46" s="199"/>
      <c r="I46" s="200"/>
      <c r="J46" s="200"/>
      <c r="K46" s="200"/>
      <c r="L46" s="200"/>
      <c r="M46" s="200"/>
      <c r="N46" s="200"/>
      <c r="O46" s="200"/>
      <c r="P46" s="200"/>
      <c r="Q46" s="200"/>
      <c r="R46" s="200"/>
    </row>
    <row r="47" spans="2:18" ht="12.75">
      <c r="B47" s="215"/>
      <c r="C47" s="215"/>
      <c r="D47" s="219"/>
      <c r="E47" s="223"/>
      <c r="F47" s="199"/>
      <c r="I47" s="200"/>
      <c r="J47" s="200"/>
      <c r="K47" s="200"/>
      <c r="L47" s="200"/>
      <c r="M47" s="200"/>
      <c r="N47" s="200"/>
      <c r="O47" s="200"/>
      <c r="P47" s="200"/>
      <c r="Q47" s="200"/>
      <c r="R47" s="200"/>
    </row>
    <row r="48" spans="1:18" ht="12.75">
      <c r="A48" s="197" t="s">
        <v>456</v>
      </c>
      <c r="B48" s="209">
        <f>SUM('[9]Dec Sch Detail'!B48,'[9]Nov Sch Detail'!B48,'[9]Oct Sch Detail'!B48,'[9]Sep Sch Detail'!B48,'[9]Aug Sch Detail'!B48,'[9]Jul Sch Detail'!B48,'[9]Jun Sch Detail'!B48,'[9]May Sch Detail'!B48,'[9]Apr Sch Detail'!B48,'[9]Mar Sch Detail'!B48,'[9]Feb Sch Detail'!B48,'[9]Jan Sch Detail'!B48)</f>
        <v>0</v>
      </c>
      <c r="C48" s="209">
        <f>SUM('[9]Dec Sch Detail'!C48,'[9]Nov Sch Detail'!C48,'[9]Oct Sch Detail'!C48,'[9]Sep Sch Detail'!C48,'[9]Aug Sch Detail'!C48,'[9]Jul Sch Detail'!C48,'[9]Jun Sch Detail'!C48,'[9]May Sch Detail'!C48,'[9]Apr Sch Detail'!C48,'[9]Mar Sch Detail'!C48,'[9]Feb Sch Detail'!C48,'[9]Jan Sch Detail'!C48)</f>
        <v>0</v>
      </c>
      <c r="D48" s="209">
        <f>SUM('[9]Dec Sch Detail'!D48,'[9]Nov Sch Detail'!D48,'[9]Oct Sch Detail'!D48,'[9]Sep Sch Detail'!D48,'[9]Aug Sch Detail'!D48,'[9]Jul Sch Detail'!D48,'[9]Jun Sch Detail'!D48,'[9]May Sch Detail'!D48,'[9]Apr Sch Detail'!D48,'[9]Mar Sch Detail'!D48,'[9]Feb Sch Detail'!D48,'[9]Jan Sch Detail'!D48)</f>
        <v>0</v>
      </c>
      <c r="E48" s="224">
        <f>SUM(B48:D48)</f>
        <v>0</v>
      </c>
      <c r="F48" s="199"/>
      <c r="I48" s="200"/>
      <c r="J48" s="200"/>
      <c r="K48" s="200"/>
      <c r="L48" s="200"/>
      <c r="M48" s="200"/>
      <c r="N48" s="200"/>
      <c r="O48" s="200"/>
      <c r="P48" s="200"/>
      <c r="Q48" s="200"/>
      <c r="R48" s="200"/>
    </row>
    <row r="49" spans="1:18" ht="12.75">
      <c r="A49" s="197" t="s">
        <v>457</v>
      </c>
      <c r="B49" s="209">
        <f>SUM('[9]Dec Sch Detail'!B49,'[9]Nov Sch Detail'!B49,'[9]Oct Sch Detail'!B49,'[9]Sep Sch Detail'!B49,'[9]Aug Sch Detail'!B49,'[9]Jul Sch Detail'!B49,'[9]Jun Sch Detail'!B49,'[9]May Sch Detail'!B49,'[9]Apr Sch Detail'!B49,'[9]Mar Sch Detail'!B49,'[9]Feb Sch Detail'!B49,'[9]Jan Sch Detail'!B49)</f>
        <v>-302.51</v>
      </c>
      <c r="C49" s="209">
        <f>SUM('[9]Dec Sch Detail'!C49,'[9]Nov Sch Detail'!C49,'[9]Oct Sch Detail'!C49,'[9]Sep Sch Detail'!C49,'[9]Aug Sch Detail'!C49,'[9]Jul Sch Detail'!C49,'[9]Jun Sch Detail'!C49,'[9]May Sch Detail'!C49,'[9]Apr Sch Detail'!C49,'[9]Mar Sch Detail'!C49,'[9]Feb Sch Detail'!C49,'[9]Jan Sch Detail'!C49)</f>
        <v>0</v>
      </c>
      <c r="D49" s="209">
        <f>SUM('[9]Dec Sch Detail'!D49,'[9]Nov Sch Detail'!D49,'[9]Oct Sch Detail'!D49,'[9]Sep Sch Detail'!D49,'[9]Aug Sch Detail'!D49,'[9]Jul Sch Detail'!D49,'[9]Jun Sch Detail'!D49,'[9]May Sch Detail'!D49,'[9]Apr Sch Detail'!D49,'[9]Mar Sch Detail'!D49,'[9]Feb Sch Detail'!D49,'[9]Jan Sch Detail'!D49)</f>
        <v>0</v>
      </c>
      <c r="E49" s="224">
        <f>SUM(B49:D49)</f>
        <v>-302.51</v>
      </c>
      <c r="F49" s="199"/>
      <c r="I49" s="200"/>
      <c r="J49" s="200"/>
      <c r="K49" s="200"/>
      <c r="L49" s="200"/>
      <c r="M49" s="200"/>
      <c r="N49" s="200"/>
      <c r="O49" s="200"/>
      <c r="P49" s="200"/>
      <c r="Q49" s="200"/>
      <c r="R49" s="200"/>
    </row>
    <row r="50" spans="2:18" ht="12.75">
      <c r="B50" s="215"/>
      <c r="C50" s="215"/>
      <c r="D50" s="219"/>
      <c r="E50" s="223"/>
      <c r="F50" s="199"/>
      <c r="I50" s="200"/>
      <c r="J50" s="200"/>
      <c r="K50" s="200"/>
      <c r="L50" s="200"/>
      <c r="M50" s="200"/>
      <c r="N50" s="200"/>
      <c r="O50" s="200"/>
      <c r="P50" s="200"/>
      <c r="Q50" s="200"/>
      <c r="R50" s="200"/>
    </row>
    <row r="51" spans="1:18" ht="12.75">
      <c r="A51" s="197" t="s">
        <v>458</v>
      </c>
      <c r="B51" s="209">
        <f>SUM('[9]Dec Sch Detail'!B51,'[9]Nov Sch Detail'!B51,'[9]Oct Sch Detail'!B51,'[9]Sep Sch Detail'!B51,'[9]Aug Sch Detail'!B51,'[9]Jul Sch Detail'!B51,'[9]Jun Sch Detail'!B51,'[9]May Sch Detail'!B51,'[9]Apr Sch Detail'!B51,'[9]Mar Sch Detail'!B51,'[9]Feb Sch Detail'!B51,'[9]Jan Sch Detail'!B51)</f>
        <v>837091.0899999999</v>
      </c>
      <c r="C51" s="209">
        <f>SUM('[9]Dec Sch Detail'!C51,'[9]Nov Sch Detail'!C51,'[9]Oct Sch Detail'!C51,'[9]Sep Sch Detail'!C51,'[9]Aug Sch Detail'!C51,'[9]Jul Sch Detail'!C51,'[9]Jun Sch Detail'!C51,'[9]May Sch Detail'!C51,'[9]Apr Sch Detail'!C51,'[9]Mar Sch Detail'!C51,'[9]Feb Sch Detail'!C51,'[9]Jan Sch Detail'!C51)</f>
        <v>0</v>
      </c>
      <c r="D51" s="209">
        <f>SUM('[9]Dec Sch Detail'!D51,'[9]Nov Sch Detail'!D51,'[9]Oct Sch Detail'!D51,'[9]Sep Sch Detail'!D51,'[9]Aug Sch Detail'!D51,'[9]Jul Sch Detail'!D51,'[9]Jun Sch Detail'!D51,'[9]May Sch Detail'!D51,'[9]Apr Sch Detail'!D51,'[9]Mar Sch Detail'!D51,'[9]Feb Sch Detail'!D51,'[9]Jan Sch Detail'!D51)</f>
        <v>0</v>
      </c>
      <c r="E51" s="224">
        <f>SUM(B51:D51)</f>
        <v>837091.0899999999</v>
      </c>
      <c r="F51" s="199"/>
      <c r="I51" s="200"/>
      <c r="J51" s="200"/>
      <c r="K51" s="200"/>
      <c r="L51" s="200"/>
      <c r="M51" s="200"/>
      <c r="N51" s="200"/>
      <c r="O51" s="200"/>
      <c r="P51" s="200"/>
      <c r="Q51" s="200"/>
      <c r="R51" s="200"/>
    </row>
    <row r="52" spans="2:18" ht="12.75">
      <c r="B52" s="200"/>
      <c r="C52" s="200"/>
      <c r="D52" s="199"/>
      <c r="E52" s="225"/>
      <c r="F52" s="199"/>
      <c r="G52" s="199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</row>
    <row r="53" spans="1:18" ht="12.75">
      <c r="A53" s="197" t="s">
        <v>459</v>
      </c>
      <c r="B53" s="200"/>
      <c r="C53" s="200"/>
      <c r="D53" s="199"/>
      <c r="E53" s="225"/>
      <c r="F53" s="199"/>
      <c r="G53" s="199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</row>
    <row r="54" spans="1:18" ht="12.75">
      <c r="A54" s="204" t="s">
        <v>434</v>
      </c>
      <c r="B54" s="199">
        <f>SUM('[9]Dec Sch Detail'!B54,'[9]Nov Sch Detail'!B54,'[9]Oct Sch Detail'!B54,'[9]Sep Sch Detail'!B54,'[9]Aug Sch Detail'!B54,'[9]Jul Sch Detail'!B54,'[9]Jun Sch Detail'!B54,'[9]May Sch Detail'!B54,'[9]Apr Sch Detail'!B54,'[9]Mar Sch Detail'!B54,'[9]Feb Sch Detail'!B54,'[9]Jan Sch Detail'!B54)</f>
        <v>2512999.2900000005</v>
      </c>
      <c r="C54" s="199">
        <f>SUM('[9]Dec Sch Detail'!C54,'[9]Nov Sch Detail'!C54,'[9]Oct Sch Detail'!C54,'[9]Sep Sch Detail'!C54,'[9]Aug Sch Detail'!C54,'[9]Jul Sch Detail'!C54,'[9]Jun Sch Detail'!C54,'[9]May Sch Detail'!C54,'[9]Apr Sch Detail'!C54,'[9]Mar Sch Detail'!C54,'[9]Feb Sch Detail'!C54,'[9]Jan Sch Detail'!C54)</f>
        <v>-2642999.2900000005</v>
      </c>
      <c r="D54" s="199">
        <f>SUM('[9]Dec Sch Detail'!D54,'[9]Nov Sch Detail'!D54,'[9]Oct Sch Detail'!D54,'[9]Sep Sch Detail'!D54,'[9]Aug Sch Detail'!D54,'[9]Jul Sch Detail'!D54,'[9]Jun Sch Detail'!D54,'[9]May Sch Detail'!D54,'[9]Apr Sch Detail'!D54,'[9]Mar Sch Detail'!D54,'[9]Feb Sch Detail'!D54,'[9]Jan Sch Detail'!D54)</f>
        <v>2688811.81</v>
      </c>
      <c r="E54" s="225">
        <f aca="true" t="shared" si="5" ref="E54:E61">SUM(B54:D54)</f>
        <v>2558811.81</v>
      </c>
      <c r="F54" s="199"/>
      <c r="G54" s="199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</row>
    <row r="55" spans="1:18" ht="12.75">
      <c r="A55" s="204" t="s">
        <v>460</v>
      </c>
      <c r="B55" s="199">
        <f>SUM('[9]Dec Sch Detail'!B55,'[9]Nov Sch Detail'!B55,'[9]Oct Sch Detail'!B55,'[9]Sep Sch Detail'!B55,'[9]Aug Sch Detail'!B55,'[9]Jul Sch Detail'!B55,'[9]Jun Sch Detail'!B55,'[9]May Sch Detail'!B55,'[9]Apr Sch Detail'!B55,'[9]Mar Sch Detail'!B55,'[9]Feb Sch Detail'!B55,'[9]Jan Sch Detail'!B55)</f>
        <v>135766.12</v>
      </c>
      <c r="C55" s="199">
        <f>SUM('[9]Dec Sch Detail'!C55,'[9]Nov Sch Detail'!C55,'[9]Oct Sch Detail'!C55,'[9]Sep Sch Detail'!C55,'[9]Aug Sch Detail'!C55,'[9]Jul Sch Detail'!C55,'[9]Jun Sch Detail'!C55,'[9]May Sch Detail'!C55,'[9]Apr Sch Detail'!C55,'[9]Mar Sch Detail'!C55,'[9]Feb Sch Detail'!C55,'[9]Jan Sch Detail'!C55)</f>
        <v>-135766.12</v>
      </c>
      <c r="D55" s="199">
        <f>SUM('[9]Dec Sch Detail'!D55,'[9]Nov Sch Detail'!D55,'[9]Oct Sch Detail'!D55,'[9]Sep Sch Detail'!D55,'[9]Aug Sch Detail'!D55,'[9]Jul Sch Detail'!D55,'[9]Jun Sch Detail'!D55,'[9]May Sch Detail'!D55,'[9]Apr Sch Detail'!D55,'[9]Mar Sch Detail'!D55,'[9]Feb Sch Detail'!D55,'[9]Jan Sch Detail'!D55)</f>
        <v>135766.12</v>
      </c>
      <c r="E55" s="225">
        <f t="shared" si="5"/>
        <v>135766.12</v>
      </c>
      <c r="F55" s="199"/>
      <c r="G55" s="199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</row>
    <row r="56" spans="1:18" ht="12.75">
      <c r="A56" s="204" t="s">
        <v>461</v>
      </c>
      <c r="B56" s="199">
        <f>SUM('[9]Dec Sch Detail'!B56,'[9]Nov Sch Detail'!B56,'[9]Oct Sch Detail'!B56,'[9]Sep Sch Detail'!B56,'[9]Aug Sch Detail'!B56,'[9]Jul Sch Detail'!B56,'[9]Jun Sch Detail'!B56,'[9]May Sch Detail'!B56,'[9]Apr Sch Detail'!B56,'[9]Mar Sch Detail'!B56,'[9]Feb Sch Detail'!B56,'[9]Jan Sch Detail'!B56)</f>
        <v>69944</v>
      </c>
      <c r="C56" s="199">
        <f>SUM('[9]Dec Sch Detail'!C56,'[9]Nov Sch Detail'!C56,'[9]Oct Sch Detail'!C56,'[9]Sep Sch Detail'!C56,'[9]Aug Sch Detail'!C56,'[9]Jul Sch Detail'!C56,'[9]Jun Sch Detail'!C56,'[9]May Sch Detail'!C56,'[9]Apr Sch Detail'!C56,'[9]Mar Sch Detail'!C56,'[9]Feb Sch Detail'!C56,'[9]Jan Sch Detail'!C56)</f>
        <v>-69944</v>
      </c>
      <c r="D56" s="199">
        <f>SUM('[9]Dec Sch Detail'!D56,'[9]Nov Sch Detail'!D56,'[9]Oct Sch Detail'!D56,'[9]Sep Sch Detail'!D56,'[9]Aug Sch Detail'!D56,'[9]Jul Sch Detail'!D56,'[9]Jun Sch Detail'!D56,'[9]May Sch Detail'!D56,'[9]Apr Sch Detail'!D56,'[9]Mar Sch Detail'!D56,'[9]Feb Sch Detail'!D56,'[9]Jan Sch Detail'!D56)</f>
        <v>70116.45</v>
      </c>
      <c r="E56" s="225">
        <f t="shared" si="5"/>
        <v>70116.45</v>
      </c>
      <c r="F56" s="199"/>
      <c r="G56" s="199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</row>
    <row r="57" spans="1:18" ht="12.75">
      <c r="A57" s="204" t="s">
        <v>462</v>
      </c>
      <c r="B57" s="199">
        <f>SUM('[9]Dec Sch Detail'!B57,'[9]Nov Sch Detail'!B57,'[9]Oct Sch Detail'!B57,'[9]Sep Sch Detail'!B57,'[9]Aug Sch Detail'!B57,'[9]Jul Sch Detail'!B57,'[9]Jun Sch Detail'!B57,'[9]May Sch Detail'!B57,'[9]Apr Sch Detail'!B57,'[9]Mar Sch Detail'!B57,'[9]Feb Sch Detail'!B57,'[9]Jan Sch Detail'!B57)</f>
        <v>115611.14</v>
      </c>
      <c r="C57" s="199">
        <f>SUM('[9]Dec Sch Detail'!C57,'[9]Nov Sch Detail'!C57,'[9]Oct Sch Detail'!C57,'[9]Sep Sch Detail'!C57,'[9]Aug Sch Detail'!C57,'[9]Jul Sch Detail'!C57,'[9]Jun Sch Detail'!C57,'[9]May Sch Detail'!C57,'[9]Apr Sch Detail'!C57,'[9]Mar Sch Detail'!C57,'[9]Feb Sch Detail'!C57,'[9]Jan Sch Detail'!C57)</f>
        <v>-115611.14</v>
      </c>
      <c r="D57" s="199">
        <f>SUM('[9]Dec Sch Detail'!D57,'[9]Nov Sch Detail'!D57,'[9]Oct Sch Detail'!D57,'[9]Sep Sch Detail'!D57,'[9]Aug Sch Detail'!D57,'[9]Jul Sch Detail'!D57,'[9]Jun Sch Detail'!D57,'[9]May Sch Detail'!D57,'[9]Apr Sch Detail'!D57,'[9]Mar Sch Detail'!D57,'[9]Feb Sch Detail'!D57,'[9]Jan Sch Detail'!D57)</f>
        <v>115355.15000000001</v>
      </c>
      <c r="E57" s="225">
        <f t="shared" si="5"/>
        <v>115355.15000000001</v>
      </c>
      <c r="F57" s="199"/>
      <c r="G57" s="199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</row>
    <row r="58" spans="1:18" ht="12.75">
      <c r="A58" s="204" t="s">
        <v>463</v>
      </c>
      <c r="B58" s="199">
        <f>SUM('[9]Dec Sch Detail'!B58,'[9]Nov Sch Detail'!B58,'[9]Oct Sch Detail'!B58,'[9]Sep Sch Detail'!B58,'[9]Aug Sch Detail'!B58,'[9]Jul Sch Detail'!B58,'[9]Jun Sch Detail'!B58,'[9]May Sch Detail'!B58,'[9]Apr Sch Detail'!B58,'[9]Mar Sch Detail'!B58,'[9]Feb Sch Detail'!B58,'[9]Jan Sch Detail'!B58)</f>
        <v>18070.5</v>
      </c>
      <c r="C58" s="199">
        <f>SUM('[9]Dec Sch Detail'!C58,'[9]Nov Sch Detail'!C58,'[9]Oct Sch Detail'!C58,'[9]Sep Sch Detail'!C58,'[9]Aug Sch Detail'!C58,'[9]Jul Sch Detail'!C58,'[9]Jun Sch Detail'!C58,'[9]May Sch Detail'!C58,'[9]Apr Sch Detail'!C58,'[9]Mar Sch Detail'!C58,'[9]Feb Sch Detail'!C58,'[9]Jan Sch Detail'!C58)</f>
        <v>-18070.5</v>
      </c>
      <c r="D58" s="199">
        <f>SUM('[9]Dec Sch Detail'!D58,'[9]Nov Sch Detail'!D58,'[9]Oct Sch Detail'!D58,'[9]Sep Sch Detail'!D58,'[9]Aug Sch Detail'!D58,'[9]Jul Sch Detail'!D58,'[9]Jun Sch Detail'!D58,'[9]May Sch Detail'!D58,'[9]Apr Sch Detail'!D58,'[9]Mar Sch Detail'!D58,'[9]Feb Sch Detail'!D58,'[9]Jan Sch Detail'!D58)</f>
        <v>9555.55</v>
      </c>
      <c r="E58" s="225">
        <f t="shared" si="5"/>
        <v>9555.55</v>
      </c>
      <c r="F58" s="199"/>
      <c r="G58" s="199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</row>
    <row r="59" spans="1:18" ht="12.75">
      <c r="A59" s="204" t="s">
        <v>464</v>
      </c>
      <c r="B59" s="199">
        <f>SUM('[9]Dec Sch Detail'!B59,'[9]Nov Sch Detail'!B59,'[9]Oct Sch Detail'!B59,'[9]Sep Sch Detail'!B59,'[9]Aug Sch Detail'!B59,'[9]Jul Sch Detail'!B59,'[9]Jun Sch Detail'!B59,'[9]May Sch Detail'!B59,'[9]Apr Sch Detail'!B59,'[9]Mar Sch Detail'!B59,'[9]Feb Sch Detail'!B59,'[9]Jan Sch Detail'!B59)</f>
        <v>24669.29</v>
      </c>
      <c r="C59" s="199">
        <f>SUM('[9]Dec Sch Detail'!C59,'[9]Nov Sch Detail'!C59,'[9]Oct Sch Detail'!C59,'[9]Sep Sch Detail'!C59,'[9]Aug Sch Detail'!C59,'[9]Jul Sch Detail'!C59,'[9]Jun Sch Detail'!C59,'[9]May Sch Detail'!C59,'[9]Apr Sch Detail'!C59,'[9]Mar Sch Detail'!C59,'[9]Feb Sch Detail'!C59,'[9]Jan Sch Detail'!C59)</f>
        <v>-24669.29</v>
      </c>
      <c r="D59" s="199">
        <f>SUM('[9]Dec Sch Detail'!D59,'[9]Nov Sch Detail'!D59,'[9]Oct Sch Detail'!D59,'[9]Sep Sch Detail'!D59,'[9]Aug Sch Detail'!D59,'[9]Jul Sch Detail'!D59,'[9]Jun Sch Detail'!D59,'[9]May Sch Detail'!D59,'[9]Apr Sch Detail'!D59,'[9]Mar Sch Detail'!D59,'[9]Feb Sch Detail'!D59,'[9]Jan Sch Detail'!D59)</f>
        <v>13044.95</v>
      </c>
      <c r="E59" s="225">
        <f t="shared" si="5"/>
        <v>13044.95</v>
      </c>
      <c r="F59" s="199"/>
      <c r="G59" s="199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</row>
    <row r="60" spans="1:18" ht="12.75">
      <c r="A60" s="204" t="s">
        <v>465</v>
      </c>
      <c r="B60" s="199">
        <f>SUM('[9]Dec Sch Detail'!B60,'[9]Nov Sch Detail'!B60,'[9]Oct Sch Detail'!B60,'[9]Sep Sch Detail'!B60,'[9]Aug Sch Detail'!B60,'[9]Jul Sch Detail'!B60,'[9]Jun Sch Detail'!B60,'[9]May Sch Detail'!B60,'[9]Apr Sch Detail'!B60,'[9]Mar Sch Detail'!B60,'[9]Feb Sch Detail'!B60,'[9]Jan Sch Detail'!B60)</f>
        <v>7888.08</v>
      </c>
      <c r="C60" s="199">
        <f>SUM('[9]Dec Sch Detail'!C60,'[9]Nov Sch Detail'!C60,'[9]Oct Sch Detail'!C60,'[9]Sep Sch Detail'!C60,'[9]Aug Sch Detail'!C60,'[9]Jul Sch Detail'!C60,'[9]Jun Sch Detail'!C60,'[9]May Sch Detail'!C60,'[9]Apr Sch Detail'!C60,'[9]Mar Sch Detail'!C60,'[9]Feb Sch Detail'!C60,'[9]Jan Sch Detail'!C60)</f>
        <v>-7888.08</v>
      </c>
      <c r="D60" s="199">
        <f>SUM('[9]Dec Sch Detail'!D60,'[9]Nov Sch Detail'!D60,'[9]Oct Sch Detail'!D60,'[9]Sep Sch Detail'!D60,'[9]Aug Sch Detail'!D60,'[9]Jul Sch Detail'!D60,'[9]Jun Sch Detail'!D60,'[9]May Sch Detail'!D60,'[9]Apr Sch Detail'!D60,'[9]Mar Sch Detail'!D60,'[9]Feb Sch Detail'!D60,'[9]Jan Sch Detail'!D60)</f>
        <v>4171.16</v>
      </c>
      <c r="E60" s="199">
        <f t="shared" si="5"/>
        <v>4171.16</v>
      </c>
      <c r="F60" s="199"/>
      <c r="G60" s="199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</row>
    <row r="61" spans="1:18" ht="12.75">
      <c r="A61" s="204" t="s">
        <v>466</v>
      </c>
      <c r="B61" s="199">
        <f>SUM('[9]Dec Sch Detail'!B61,'[9]Nov Sch Detail'!B61,'[9]Oct Sch Detail'!B61,'[9]Sep Sch Detail'!B61,'[9]Aug Sch Detail'!B61,'[9]Jul Sch Detail'!B61,'[9]Jun Sch Detail'!B61,'[9]May Sch Detail'!B61,'[9]Apr Sch Detail'!B61,'[9]Mar Sch Detail'!B61,'[9]Feb Sch Detail'!B61,'[9]Jan Sch Detail'!B61)</f>
        <v>-200000</v>
      </c>
      <c r="C61" s="199">
        <f>SUM('[9]Dec Sch Detail'!C61,'[9]Nov Sch Detail'!C61,'[9]Oct Sch Detail'!C61,'[9]Sep Sch Detail'!C61,'[9]Aug Sch Detail'!C61,'[9]Jul Sch Detail'!C61,'[9]Jun Sch Detail'!C61,'[9]May Sch Detail'!C61,'[9]Apr Sch Detail'!C61,'[9]Mar Sch Detail'!C61,'[9]Feb Sch Detail'!C61,'[9]Jan Sch Detail'!C61)</f>
        <v>0</v>
      </c>
      <c r="D61" s="199">
        <f>SUM('[9]Dec Sch Detail'!D61,'[9]Nov Sch Detail'!D61,'[9]Oct Sch Detail'!D61,'[9]Sep Sch Detail'!D61,'[9]Aug Sch Detail'!D61,'[9]Jul Sch Detail'!D61,'[9]Jun Sch Detail'!D61,'[9]May Sch Detail'!D61,'[9]Apr Sch Detail'!D61,'[9]Mar Sch Detail'!D61,'[9]Feb Sch Detail'!D61,'[9]Jan Sch Detail'!D61)</f>
        <v>0</v>
      </c>
      <c r="E61" s="199">
        <f t="shared" si="5"/>
        <v>-200000</v>
      </c>
      <c r="F61" s="199"/>
      <c r="G61" s="199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</row>
    <row r="62" spans="1:18" ht="12.75">
      <c r="A62" s="197" t="s">
        <v>467</v>
      </c>
      <c r="B62" s="207">
        <f>SUM(B54:B61)</f>
        <v>2684948.420000001</v>
      </c>
      <c r="C62" s="207">
        <f>SUM(C54:C61)</f>
        <v>-3014948.420000001</v>
      </c>
      <c r="D62" s="207">
        <f>SUM(D54:D61)</f>
        <v>3036821.1900000004</v>
      </c>
      <c r="E62" s="207">
        <f>SUM(E54:E61)</f>
        <v>2706821.1900000004</v>
      </c>
      <c r="F62" s="199"/>
      <c r="G62" s="199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</row>
    <row r="63" spans="2:18" ht="12.75">
      <c r="B63" s="200"/>
      <c r="C63" s="200"/>
      <c r="D63" s="199"/>
      <c r="E63" s="199"/>
      <c r="F63" s="199"/>
      <c r="G63" s="199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</row>
    <row r="64" spans="2:18" ht="12.75">
      <c r="B64" s="200"/>
      <c r="C64" s="200"/>
      <c r="D64" s="199"/>
      <c r="E64" s="199">
        <f>+E62+E51+E49+E48+E46</f>
        <v>5371424.34</v>
      </c>
      <c r="F64" s="199"/>
      <c r="G64" s="199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</row>
    <row r="65" spans="2:18" ht="12.75">
      <c r="B65" s="200"/>
      <c r="C65" s="200"/>
      <c r="D65" s="199"/>
      <c r="E65" s="199"/>
      <c r="F65" s="199"/>
      <c r="G65" s="199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</row>
    <row r="66" spans="2:18" ht="12.75">
      <c r="B66" s="200"/>
      <c r="C66" s="200"/>
      <c r="D66" s="199"/>
      <c r="E66" s="199"/>
      <c r="F66" s="199"/>
      <c r="G66" s="199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</row>
    <row r="67" spans="1:18" ht="12.75">
      <c r="A67" s="197" t="s">
        <v>468</v>
      </c>
      <c r="B67" s="199">
        <f>SUM('[9]Dec Sch Detail'!B64,'[9]Nov Sch Detail'!B64,'[9]Oct Sch Detail'!B64,'[9]Sep Sch Detail'!B64,'[9]Aug Sch Detail'!B64,'[9]Jul Sch Detail'!B64,'[9]Jun Sch Detail'!B64,'[9]May Sch Detail'!B64,'[9]Apr Sch Detail'!B64,'[9]Mar Sch Detail'!B64,'[9]Feb Sch Detail'!B64,'[9]Jan Sch Detail'!B64)</f>
        <v>665360.6</v>
      </c>
      <c r="C67" s="199">
        <f>SUM('[9]Dec Sch Detail'!C64,'[9]Nov Sch Detail'!C64,'[9]Oct Sch Detail'!C64,'[9]Sep Sch Detail'!C64,'[9]Aug Sch Detail'!C64,'[9]Jul Sch Detail'!C64,'[9]Jun Sch Detail'!C64,'[9]May Sch Detail'!C64,'[9]Apr Sch Detail'!C64,'[9]Mar Sch Detail'!C64,'[9]Feb Sch Detail'!C64,'[9]Jan Sch Detail'!C64)</f>
        <v>0</v>
      </c>
      <c r="D67" s="199">
        <f>SUM('[9]Dec Sch Detail'!D64,'[9]Nov Sch Detail'!D64,'[9]Oct Sch Detail'!D64,'[9]Sep Sch Detail'!D64,'[9]Aug Sch Detail'!D64,'[9]Jul Sch Detail'!D64,'[9]Jun Sch Detail'!D64,'[9]May Sch Detail'!D64,'[9]Apr Sch Detail'!D64,'[9]Mar Sch Detail'!D64,'[9]Feb Sch Detail'!D64,'[9]Jan Sch Detail'!D64)</f>
        <v>0</v>
      </c>
      <c r="E67" s="199">
        <f>SUM(B67:D67)</f>
        <v>665360.6</v>
      </c>
      <c r="F67" s="199"/>
      <c r="G67" s="199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</row>
    <row r="68" spans="2:18" ht="12.75">
      <c r="B68" s="200"/>
      <c r="C68" s="200"/>
      <c r="D68" s="199"/>
      <c r="E68" s="199"/>
      <c r="F68" s="199"/>
      <c r="G68" s="199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</row>
    <row r="69" spans="1:18" ht="13.5" thickBot="1">
      <c r="A69" s="197" t="s">
        <v>469</v>
      </c>
      <c r="B69" s="220">
        <f>SUM(B34,B51,B48,B49,B62,B67)</f>
        <v>6005496.140000001</v>
      </c>
      <c r="C69" s="220">
        <f>SUM(C34,C51,C48,C49,C62,C67)</f>
        <v>-4195236.420000001</v>
      </c>
      <c r="D69" s="220">
        <f>SUM(D34,D51,D48,D49,D62,D67)</f>
        <v>4226525.220000001</v>
      </c>
      <c r="E69" s="220">
        <f>SUM(E34,E51,E48,E49,E62,E67)</f>
        <v>6036784.9399999995</v>
      </c>
      <c r="F69" s="199"/>
      <c r="G69" s="199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</row>
    <row r="70" spans="2:18" ht="13.5" thickTop="1">
      <c r="B70" s="200"/>
      <c r="C70" s="200"/>
      <c r="D70" s="199"/>
      <c r="E70" s="199"/>
      <c r="F70" s="199"/>
      <c r="G70" s="199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</row>
    <row r="71" spans="1:18" ht="12.75">
      <c r="A71" s="197" t="s">
        <v>470</v>
      </c>
      <c r="B71" s="200"/>
      <c r="C71" s="200"/>
      <c r="D71" s="199"/>
      <c r="E71" s="199"/>
      <c r="F71" s="199"/>
      <c r="G71" s="199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</row>
    <row r="72" spans="1:18" ht="12.75">
      <c r="A72" s="204" t="s">
        <v>471</v>
      </c>
      <c r="B72" s="199">
        <f>SUM('[9]Dec Sch Detail'!B69,'[9]Nov Sch Detail'!B69,'[9]Oct Sch Detail'!B69,'[9]Sep Sch Detail'!B69,'[9]Aug Sch Detail'!B69,'[9]Jul Sch Detail'!B69,'[9]Jun Sch Detail'!B69,'[9]May Sch Detail'!B69,'[9]Apr Sch Detail'!B69,'[9]Mar Sch Detail'!B69,'[9]Feb Sch Detail'!B69,'[9]Jan Sch Detail'!B69)</f>
        <v>8668188.89</v>
      </c>
      <c r="C72" s="199">
        <f>SUM('[9]Dec Sch Detail'!C69,'[9]Nov Sch Detail'!C69,'[9]Oct Sch Detail'!C69,'[9]Sep Sch Detail'!C69,'[9]Aug Sch Detail'!C69,'[9]Jul Sch Detail'!C69,'[9]Jun Sch Detail'!C69,'[9]May Sch Detail'!C69,'[9]Apr Sch Detail'!C69,'[9]Mar Sch Detail'!C69,'[9]Feb Sch Detail'!C69,'[9]Jan Sch Detail'!C69)</f>
        <v>-8668188.89</v>
      </c>
      <c r="D72" s="199">
        <f>SUM('[9]Dec Sch Detail'!D69,'[9]Nov Sch Detail'!D69,'[9]Oct Sch Detail'!D69,'[9]Sep Sch Detail'!D69,'[9]Aug Sch Detail'!D69,'[9]Jul Sch Detail'!D69,'[9]Jun Sch Detail'!D69,'[9]May Sch Detail'!D69,'[9]Apr Sch Detail'!D69,'[9]Mar Sch Detail'!D69,'[9]Feb Sch Detail'!D69,'[9]Jan Sch Detail'!D69)</f>
        <v>8811398.16</v>
      </c>
      <c r="E72" s="199">
        <f aca="true" t="shared" si="6" ref="E72:E77">SUM(B72:D72)</f>
        <v>8811398.16</v>
      </c>
      <c r="F72" s="199"/>
      <c r="G72" s="199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</row>
    <row r="73" spans="1:18" ht="12.75">
      <c r="A73" s="204" t="s">
        <v>472</v>
      </c>
      <c r="B73" s="199">
        <f>SUM('[9]Dec Sch Detail'!B70,'[9]Nov Sch Detail'!B70,'[9]Oct Sch Detail'!B70,'[9]Sep Sch Detail'!B70,'[9]Aug Sch Detail'!B70,'[9]Jul Sch Detail'!B70,'[9]Jun Sch Detail'!B70,'[9]May Sch Detail'!B70,'[9]Apr Sch Detail'!B70,'[9]Mar Sch Detail'!B70,'[9]Feb Sch Detail'!B70,'[9]Jan Sch Detail'!B70)</f>
        <v>57877.16</v>
      </c>
      <c r="C73" s="199">
        <f>SUM('[9]Dec Sch Detail'!C70,'[9]Nov Sch Detail'!C70,'[9]Oct Sch Detail'!C70,'[9]Sep Sch Detail'!C70,'[9]Aug Sch Detail'!C70,'[9]Jul Sch Detail'!C70,'[9]Jun Sch Detail'!C70,'[9]May Sch Detail'!C70,'[9]Apr Sch Detail'!C70,'[9]Mar Sch Detail'!C70,'[9]Feb Sch Detail'!C70,'[9]Jan Sch Detail'!C70)</f>
        <v>-57877.16</v>
      </c>
      <c r="D73" s="199">
        <f>SUM('[9]Dec Sch Detail'!D70,'[9]Nov Sch Detail'!D70,'[9]Oct Sch Detail'!D70,'[9]Sep Sch Detail'!D70,'[9]Aug Sch Detail'!D70,'[9]Jul Sch Detail'!D70,'[9]Jun Sch Detail'!D70,'[9]May Sch Detail'!D70,'[9]Apr Sch Detail'!D70,'[9]Mar Sch Detail'!D70,'[9]Feb Sch Detail'!D70,'[9]Jan Sch Detail'!D70)</f>
        <v>65517.91</v>
      </c>
      <c r="E73" s="199">
        <f t="shared" si="6"/>
        <v>65517.91</v>
      </c>
      <c r="F73" s="199"/>
      <c r="G73" s="199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</row>
    <row r="74" spans="1:18" ht="12.75">
      <c r="A74" s="204" t="s">
        <v>473</v>
      </c>
      <c r="B74" s="199">
        <f>SUM('[9]Dec Sch Detail'!B71,'[9]Nov Sch Detail'!B71,'[9]Oct Sch Detail'!B71,'[9]Sep Sch Detail'!B71,'[9]Aug Sch Detail'!B71,'[9]Jul Sch Detail'!B71,'[9]Jun Sch Detail'!B71,'[9]May Sch Detail'!B71,'[9]Apr Sch Detail'!B71,'[9]Mar Sch Detail'!B71,'[9]Feb Sch Detail'!B71,'[9]Jan Sch Detail'!B71)</f>
        <v>1271.04</v>
      </c>
      <c r="C74" s="199">
        <f>SUM('[9]Dec Sch Detail'!C71,'[9]Nov Sch Detail'!C71,'[9]Oct Sch Detail'!C71,'[9]Sep Sch Detail'!C71,'[9]Aug Sch Detail'!C71,'[9]Jul Sch Detail'!C71,'[9]Jun Sch Detail'!C71,'[9]May Sch Detail'!C71,'[9]Apr Sch Detail'!C71,'[9]Mar Sch Detail'!C71,'[9]Feb Sch Detail'!C71,'[9]Jan Sch Detail'!C71)</f>
        <v>-345.9</v>
      </c>
      <c r="D74" s="199">
        <f>SUM('[9]Dec Sch Detail'!D71,'[9]Nov Sch Detail'!D71,'[9]Oct Sch Detail'!D71,'[9]Sep Sch Detail'!D71,'[9]Aug Sch Detail'!D71,'[9]Jul Sch Detail'!D71,'[9]Jun Sch Detail'!D71,'[9]May Sch Detail'!D71,'[9]Apr Sch Detail'!D71,'[9]Mar Sch Detail'!D71,'[9]Feb Sch Detail'!D71,'[9]Jan Sch Detail'!D71)</f>
        <v>345.9</v>
      </c>
      <c r="E74" s="199">
        <f t="shared" si="6"/>
        <v>1271.04</v>
      </c>
      <c r="F74" s="199"/>
      <c r="G74" s="199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</row>
    <row r="75" spans="1:18" ht="12.75">
      <c r="A75" s="204" t="s">
        <v>474</v>
      </c>
      <c r="B75" s="199">
        <f>SUM('[9]Dec Sch Detail'!B72,'[9]Nov Sch Detail'!B72,'[9]Oct Sch Detail'!B72,'[9]Sep Sch Detail'!B72,'[9]Aug Sch Detail'!B72,'[9]Jul Sch Detail'!B72,'[9]Jun Sch Detail'!B72,'[9]May Sch Detail'!B72,'[9]Apr Sch Detail'!B72,'[9]Mar Sch Detail'!B72,'[9]Feb Sch Detail'!B72,'[9]Jan Sch Detail'!B72)</f>
        <v>-65906.40000000001</v>
      </c>
      <c r="C75" s="199">
        <f>SUM('[9]Dec Sch Detail'!C72,'[9]Nov Sch Detail'!C72,'[9]Oct Sch Detail'!C72,'[9]Sep Sch Detail'!C72,'[9]Aug Sch Detail'!C72,'[9]Jul Sch Detail'!C72,'[9]Jun Sch Detail'!C72,'[9]May Sch Detail'!C72,'[9]Apr Sch Detail'!C72,'[9]Mar Sch Detail'!C72,'[9]Feb Sch Detail'!C72,'[9]Jan Sch Detail'!C72)</f>
        <v>65907.14</v>
      </c>
      <c r="D75" s="199">
        <f>SUM('[9]Dec Sch Detail'!D72,'[9]Nov Sch Detail'!D72,'[9]Oct Sch Detail'!D72,'[9]Sep Sch Detail'!D72,'[9]Aug Sch Detail'!D72,'[9]Jul Sch Detail'!D72,'[9]Jun Sch Detail'!D72,'[9]May Sch Detail'!D72,'[9]Apr Sch Detail'!D72,'[9]Mar Sch Detail'!D72,'[9]Feb Sch Detail'!D72,'[9]Jan Sch Detail'!D72)</f>
        <v>-63260.18</v>
      </c>
      <c r="E75" s="199">
        <f t="shared" si="6"/>
        <v>-63259.44000000001</v>
      </c>
      <c r="F75" s="199"/>
      <c r="G75" s="199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</row>
    <row r="76" spans="1:18" ht="12.75">
      <c r="A76" s="204" t="s">
        <v>475</v>
      </c>
      <c r="B76" s="199">
        <f>SUM('[9]Dec Sch Detail'!B73,'[9]Nov Sch Detail'!B73,'[9]Oct Sch Detail'!B73,'[9]Sep Sch Detail'!B73,'[9]Aug Sch Detail'!B73,'[9]Jul Sch Detail'!B73,'[9]Jun Sch Detail'!B73,'[9]May Sch Detail'!B73,'[9]Apr Sch Detail'!B73,'[9]Mar Sch Detail'!B73,'[9]Feb Sch Detail'!B73,'[9]Jan Sch Detail'!B73)</f>
        <v>250000</v>
      </c>
      <c r="C76" s="199">
        <f>SUM('[9]Dec Sch Detail'!C73,'[9]Nov Sch Detail'!C73,'[9]Oct Sch Detail'!C73,'[9]Sep Sch Detail'!C73,'[9]Aug Sch Detail'!C73,'[9]Jul Sch Detail'!C73,'[9]Jun Sch Detail'!C73,'[9]May Sch Detail'!C73,'[9]Apr Sch Detail'!C73,'[9]Mar Sch Detail'!C73,'[9]Feb Sch Detail'!C73,'[9]Jan Sch Detail'!C73)</f>
        <v>0</v>
      </c>
      <c r="D76" s="199">
        <f>SUM('[9]Dec Sch Detail'!D73,'[9]Nov Sch Detail'!D73,'[9]Oct Sch Detail'!D73,'[9]Sep Sch Detail'!D73,'[9]Aug Sch Detail'!D73,'[9]Jul Sch Detail'!D73,'[9]Jun Sch Detail'!D73,'[9]May Sch Detail'!D73,'[9]Apr Sch Detail'!D73,'[9]Mar Sch Detail'!D73,'[9]Feb Sch Detail'!D73,'[9]Jan Sch Detail'!D73)</f>
        <v>0</v>
      </c>
      <c r="E76" s="199">
        <f t="shared" si="6"/>
        <v>250000</v>
      </c>
      <c r="F76" s="199"/>
      <c r="G76" s="199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</row>
    <row r="77" spans="1:18" ht="12.75">
      <c r="A77" s="204" t="s">
        <v>457</v>
      </c>
      <c r="B77" s="199">
        <f>SUM('[9]Dec Sch Detail'!B74,'[9]Nov Sch Detail'!B74,'[9]Oct Sch Detail'!B74,'[9]Sep Sch Detail'!B74,'[9]Aug Sch Detail'!B74,'[9]Jul Sch Detail'!B74,'[9]Jun Sch Detail'!B74,'[9]May Sch Detail'!B74,'[9]Apr Sch Detail'!B74,'[9]Mar Sch Detail'!B74,'[9]Feb Sch Detail'!B74,'[9]Jan Sch Detail'!B74)</f>
        <v>-705.87</v>
      </c>
      <c r="C77" s="199">
        <f>SUM('[9]Dec Sch Detail'!C74,'[9]Nov Sch Detail'!C74,'[9]Oct Sch Detail'!C74,'[9]Sep Sch Detail'!C74,'[9]Aug Sch Detail'!C74,'[9]Jul Sch Detail'!C74,'[9]Jun Sch Detail'!C74,'[9]May Sch Detail'!C74,'[9]Apr Sch Detail'!C74,'[9]Mar Sch Detail'!C74,'[9]Feb Sch Detail'!C74,'[9]Jan Sch Detail'!C74)</f>
        <v>0</v>
      </c>
      <c r="D77" s="199">
        <f>SUM('[9]Dec Sch Detail'!D74,'[9]Nov Sch Detail'!D74,'[9]Oct Sch Detail'!D74,'[9]Sep Sch Detail'!D74,'[9]Aug Sch Detail'!D74,'[9]Jul Sch Detail'!D74,'[9]Jun Sch Detail'!D74,'[9]May Sch Detail'!D74,'[9]Apr Sch Detail'!D74,'[9]Mar Sch Detail'!D74,'[9]Feb Sch Detail'!D74,'[9]Jan Sch Detail'!D74)</f>
        <v>0</v>
      </c>
      <c r="E77" s="199">
        <f t="shared" si="6"/>
        <v>-705.87</v>
      </c>
      <c r="F77" s="199"/>
      <c r="G77" s="199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</row>
    <row r="78" spans="1:18" ht="13.5" thickBot="1">
      <c r="A78" s="197" t="s">
        <v>476</v>
      </c>
      <c r="B78" s="220">
        <f>SUM(B72:B77)</f>
        <v>8910724.82</v>
      </c>
      <c r="C78" s="220">
        <f>SUM(C72:C77)</f>
        <v>-8660504.81</v>
      </c>
      <c r="D78" s="221">
        <f>SUM(D72:D77)</f>
        <v>8814001.790000001</v>
      </c>
      <c r="E78" s="220">
        <f>SUM(E72:E77)</f>
        <v>9064221.8</v>
      </c>
      <c r="F78" s="199"/>
      <c r="G78" s="199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</row>
    <row r="79" spans="2:18" ht="13.5" thickTop="1">
      <c r="B79" s="200"/>
      <c r="C79" s="200"/>
      <c r="D79" s="199"/>
      <c r="E79" s="199"/>
      <c r="F79" s="199"/>
      <c r="G79" s="199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</row>
    <row r="80" spans="1:18" ht="13.5" thickBot="1">
      <c r="A80" s="197" t="s">
        <v>477</v>
      </c>
      <c r="B80" s="220">
        <f>SUM(B69,B78)</f>
        <v>14916220.96</v>
      </c>
      <c r="C80" s="220">
        <f>SUM(C69,C78)</f>
        <v>-12855741.23</v>
      </c>
      <c r="D80" s="220">
        <f>SUM(D69,D78)</f>
        <v>13040527.010000002</v>
      </c>
      <c r="E80" s="220">
        <f>SUM(E69,E78)</f>
        <v>15101006.74</v>
      </c>
      <c r="F80" s="199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</row>
    <row r="81" spans="2:18" ht="13.5" thickTop="1">
      <c r="B81" s="200"/>
      <c r="C81" s="200"/>
      <c r="D81" s="199"/>
      <c r="E81" s="199"/>
      <c r="F81" s="199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</row>
    <row r="82" spans="2:18" ht="12.75">
      <c r="B82" s="200"/>
      <c r="C82" s="200"/>
      <c r="D82" s="199"/>
      <c r="E82" s="199"/>
      <c r="F82" s="199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</row>
    <row r="83" spans="2:18" ht="12.75">
      <c r="B83" s="200"/>
      <c r="C83" s="200"/>
      <c r="D83" s="199"/>
      <c r="E83" s="199"/>
      <c r="F83" s="199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</row>
    <row r="84" spans="2:18" ht="12.75">
      <c r="B84" s="200"/>
      <c r="C84" s="200"/>
      <c r="D84" s="199"/>
      <c r="E84" s="199"/>
      <c r="F84" s="199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</row>
    <row r="85" spans="2:18" ht="12.75">
      <c r="B85" s="200"/>
      <c r="C85" s="200"/>
      <c r="D85" s="199"/>
      <c r="E85" s="199"/>
      <c r="F85" s="199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</row>
    <row r="86" spans="2:18" ht="12.75">
      <c r="B86" s="200"/>
      <c r="C86" s="200"/>
      <c r="D86" s="199"/>
      <c r="E86" s="199"/>
      <c r="F86" s="199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</row>
    <row r="87" spans="2:18" ht="12.75">
      <c r="B87" s="200"/>
      <c r="C87" s="200"/>
      <c r="D87" s="199"/>
      <c r="E87" s="199"/>
      <c r="F87" s="199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</row>
    <row r="88" spans="2:18" ht="12.75">
      <c r="B88" s="200"/>
      <c r="C88" s="200"/>
      <c r="D88" s="199"/>
      <c r="E88" s="199"/>
      <c r="F88" s="199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</row>
    <row r="89" spans="2:18" ht="12.75">
      <c r="B89" s="200"/>
      <c r="C89" s="200"/>
      <c r="D89" s="199"/>
      <c r="E89" s="199"/>
      <c r="F89" s="199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</row>
    <row r="90" spans="2:18" ht="12.75">
      <c r="B90" s="200"/>
      <c r="C90" s="200"/>
      <c r="D90" s="199"/>
      <c r="E90" s="199"/>
      <c r="F90" s="199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</row>
    <row r="91" spans="2:18" ht="12.75">
      <c r="B91" s="200"/>
      <c r="C91" s="200"/>
      <c r="D91" s="199"/>
      <c r="E91" s="199"/>
      <c r="F91" s="199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</row>
    <row r="92" spans="2:18" ht="12.75">
      <c r="B92" s="200"/>
      <c r="C92" s="200"/>
      <c r="D92" s="199"/>
      <c r="E92" s="199"/>
      <c r="F92" s="199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</row>
    <row r="93" spans="2:18" ht="12.75">
      <c r="B93" s="200"/>
      <c r="C93" s="200"/>
      <c r="D93" s="199"/>
      <c r="E93" s="199"/>
      <c r="F93" s="199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</row>
    <row r="94" spans="2:18" ht="12.75">
      <c r="B94" s="200"/>
      <c r="C94" s="200"/>
      <c r="D94" s="199"/>
      <c r="E94" s="199"/>
      <c r="F94" s="199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</row>
    <row r="95" spans="2:18" ht="12.75">
      <c r="B95" s="200"/>
      <c r="C95" s="200"/>
      <c r="D95" s="199"/>
      <c r="E95" s="199"/>
      <c r="F95" s="199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</row>
    <row r="96" spans="2:18" ht="12.75">
      <c r="B96" s="200"/>
      <c r="C96" s="200"/>
      <c r="D96" s="199"/>
      <c r="E96" s="199"/>
      <c r="F96" s="199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</row>
    <row r="97" spans="2:18" ht="12.75">
      <c r="B97" s="200"/>
      <c r="C97" s="200"/>
      <c r="D97" s="199"/>
      <c r="E97" s="199"/>
      <c r="F97" s="199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</row>
    <row r="98" spans="2:18" ht="12.75">
      <c r="B98" s="200"/>
      <c r="C98" s="200"/>
      <c r="D98" s="199"/>
      <c r="E98" s="199"/>
      <c r="F98" s="199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</row>
    <row r="99" spans="2:18" ht="12.75">
      <c r="B99" s="200"/>
      <c r="C99" s="200"/>
      <c r="D99" s="199"/>
      <c r="E99" s="199"/>
      <c r="F99" s="199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</row>
    <row r="100" spans="2:18" ht="12.75">
      <c r="B100" s="200"/>
      <c r="C100" s="200"/>
      <c r="D100" s="199"/>
      <c r="E100" s="199"/>
      <c r="F100" s="199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</row>
    <row r="101" spans="2:18" ht="12.75">
      <c r="B101" s="200"/>
      <c r="C101" s="200"/>
      <c r="D101" s="199"/>
      <c r="E101" s="199"/>
      <c r="F101" s="199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</row>
    <row r="102" spans="2:18" ht="12.75">
      <c r="B102" s="200"/>
      <c r="C102" s="200"/>
      <c r="D102" s="199"/>
      <c r="E102" s="199"/>
      <c r="F102" s="199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</row>
    <row r="103" spans="2:18" ht="12.75">
      <c r="B103" s="200"/>
      <c r="C103" s="200"/>
      <c r="D103" s="199"/>
      <c r="E103" s="199"/>
      <c r="F103" s="199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</row>
    <row r="104" spans="2:18" ht="12.75">
      <c r="B104" s="200"/>
      <c r="C104" s="200"/>
      <c r="D104" s="199"/>
      <c r="E104" s="199"/>
      <c r="F104" s="199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</row>
    <row r="105" spans="2:18" ht="12.75">
      <c r="B105" s="200"/>
      <c r="C105" s="200"/>
      <c r="D105" s="199"/>
      <c r="E105" s="199"/>
      <c r="F105" s="199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</row>
    <row r="106" spans="2:18" ht="12.75">
      <c r="B106" s="200"/>
      <c r="C106" s="200"/>
      <c r="D106" s="199"/>
      <c r="E106" s="199"/>
      <c r="F106" s="199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</row>
    <row r="107" spans="2:18" ht="12.75">
      <c r="B107" s="200"/>
      <c r="C107" s="200"/>
      <c r="D107" s="199"/>
      <c r="E107" s="199"/>
      <c r="F107" s="199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</row>
    <row r="108" spans="2:18" ht="12.75">
      <c r="B108" s="200"/>
      <c r="C108" s="200"/>
      <c r="D108" s="199"/>
      <c r="E108" s="199"/>
      <c r="F108" s="199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</row>
    <row r="109" spans="2:18" ht="12.75">
      <c r="B109" s="200"/>
      <c r="C109" s="200"/>
      <c r="D109" s="199"/>
      <c r="E109" s="199"/>
      <c r="F109" s="199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</row>
    <row r="110" spans="2:18" ht="12.75">
      <c r="B110" s="200"/>
      <c r="C110" s="200"/>
      <c r="D110" s="199"/>
      <c r="E110" s="199"/>
      <c r="F110" s="199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</row>
    <row r="111" spans="2:18" ht="12.75">
      <c r="B111" s="200"/>
      <c r="C111" s="200"/>
      <c r="D111" s="199"/>
      <c r="E111" s="199"/>
      <c r="F111" s="199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</row>
    <row r="112" spans="2:18" ht="12.75">
      <c r="B112" s="200"/>
      <c r="C112" s="200"/>
      <c r="D112" s="199"/>
      <c r="E112" s="199"/>
      <c r="F112" s="199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</row>
    <row r="113" spans="2:18" ht="12.75">
      <c r="B113" s="200"/>
      <c r="C113" s="200"/>
      <c r="D113" s="199"/>
      <c r="E113" s="199"/>
      <c r="F113" s="199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</row>
    <row r="114" spans="2:18" ht="12.75">
      <c r="B114" s="200"/>
      <c r="C114" s="200"/>
      <c r="D114" s="199"/>
      <c r="E114" s="199"/>
      <c r="F114" s="199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</row>
    <row r="115" spans="2:18" ht="12.75">
      <c r="B115" s="200"/>
      <c r="C115" s="200"/>
      <c r="D115" s="199"/>
      <c r="E115" s="199"/>
      <c r="F115" s="199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</row>
    <row r="116" spans="2:18" ht="12.75">
      <c r="B116" s="200"/>
      <c r="C116" s="200"/>
      <c r="D116" s="199"/>
      <c r="E116" s="199"/>
      <c r="F116" s="199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</row>
    <row r="117" spans="2:18" ht="12.75">
      <c r="B117" s="200"/>
      <c r="C117" s="200"/>
      <c r="D117" s="199"/>
      <c r="E117" s="199"/>
      <c r="F117" s="199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</row>
    <row r="118" spans="2:18" ht="12.75">
      <c r="B118" s="200"/>
      <c r="C118" s="200"/>
      <c r="D118" s="199"/>
      <c r="E118" s="199"/>
      <c r="F118" s="199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</row>
    <row r="119" spans="2:18" ht="12.75">
      <c r="B119" s="200"/>
      <c r="C119" s="200"/>
      <c r="D119" s="199"/>
      <c r="E119" s="199"/>
      <c r="F119" s="199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</row>
    <row r="120" spans="2:18" ht="12.75">
      <c r="B120" s="200"/>
      <c r="C120" s="200"/>
      <c r="D120" s="199"/>
      <c r="E120" s="199"/>
      <c r="F120" s="199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</row>
    <row r="121" spans="2:18" ht="12.75">
      <c r="B121" s="200"/>
      <c r="C121" s="200"/>
      <c r="D121" s="199"/>
      <c r="E121" s="199"/>
      <c r="F121" s="199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</row>
    <row r="122" spans="2:18" ht="12.75">
      <c r="B122" s="200"/>
      <c r="C122" s="200"/>
      <c r="D122" s="199"/>
      <c r="E122" s="199"/>
      <c r="F122" s="199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</row>
    <row r="123" spans="2:18" ht="12.75">
      <c r="B123" s="200"/>
      <c r="C123" s="200"/>
      <c r="D123" s="199"/>
      <c r="E123" s="199"/>
      <c r="F123" s="199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</row>
    <row r="124" spans="2:18" ht="12.75">
      <c r="B124" s="200"/>
      <c r="C124" s="200"/>
      <c r="D124" s="199"/>
      <c r="E124" s="199"/>
      <c r="F124" s="199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</row>
    <row r="125" spans="2:18" ht="12.75">
      <c r="B125" s="200"/>
      <c r="C125" s="200"/>
      <c r="D125" s="199"/>
      <c r="E125" s="199"/>
      <c r="F125" s="199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</row>
    <row r="126" spans="2:18" ht="12.75">
      <c r="B126" s="200"/>
      <c r="C126" s="200"/>
      <c r="D126" s="199"/>
      <c r="E126" s="199"/>
      <c r="F126" s="199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</row>
    <row r="127" spans="2:18" ht="12.75">
      <c r="B127" s="200"/>
      <c r="C127" s="200"/>
      <c r="D127" s="199"/>
      <c r="E127" s="199"/>
      <c r="F127" s="199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</row>
    <row r="128" spans="2:18" ht="12.75">
      <c r="B128" s="200"/>
      <c r="C128" s="200"/>
      <c r="D128" s="199"/>
      <c r="E128" s="199"/>
      <c r="F128" s="199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</row>
    <row r="129" spans="2:18" ht="12.75">
      <c r="B129" s="200"/>
      <c r="C129" s="200"/>
      <c r="D129" s="199"/>
      <c r="E129" s="199"/>
      <c r="F129" s="199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</row>
    <row r="130" spans="2:18" ht="12.75">
      <c r="B130" s="200"/>
      <c r="C130" s="200"/>
      <c r="D130" s="199"/>
      <c r="E130" s="199"/>
      <c r="F130" s="199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</row>
    <row r="131" spans="2:18" ht="12.75">
      <c r="B131" s="200"/>
      <c r="C131" s="200"/>
      <c r="D131" s="199"/>
      <c r="E131" s="199"/>
      <c r="F131" s="199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</row>
    <row r="132" spans="2:18" ht="12.75">
      <c r="B132" s="200"/>
      <c r="C132" s="200"/>
      <c r="D132" s="199"/>
      <c r="E132" s="199"/>
      <c r="F132" s="199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</row>
    <row r="133" spans="2:18" ht="12.75">
      <c r="B133" s="200"/>
      <c r="C133" s="200"/>
      <c r="D133" s="199"/>
      <c r="E133" s="199"/>
      <c r="F133" s="199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</row>
    <row r="134" spans="2:18" ht="12.75">
      <c r="B134" s="200"/>
      <c r="C134" s="200"/>
      <c r="D134" s="199"/>
      <c r="E134" s="199"/>
      <c r="F134" s="199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</row>
    <row r="135" spans="2:18" ht="12.75">
      <c r="B135" s="200"/>
      <c r="C135" s="200"/>
      <c r="D135" s="199"/>
      <c r="E135" s="199"/>
      <c r="F135" s="199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</row>
    <row r="136" spans="2:18" ht="12.75">
      <c r="B136" s="200"/>
      <c r="C136" s="200"/>
      <c r="D136" s="199"/>
      <c r="E136" s="199"/>
      <c r="F136" s="199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</row>
    <row r="137" spans="2:18" ht="12.75">
      <c r="B137" s="200"/>
      <c r="C137" s="200"/>
      <c r="D137" s="199"/>
      <c r="E137" s="199"/>
      <c r="F137" s="199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</row>
    <row r="138" spans="2:18" ht="12.75">
      <c r="B138" s="200"/>
      <c r="C138" s="200"/>
      <c r="D138" s="199"/>
      <c r="E138" s="199"/>
      <c r="F138" s="199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</row>
    <row r="139" spans="2:18" ht="12.75">
      <c r="B139" s="200"/>
      <c r="C139" s="200"/>
      <c r="D139" s="199"/>
      <c r="E139" s="199"/>
      <c r="F139" s="199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</row>
    <row r="140" spans="2:18" ht="12.75">
      <c r="B140" s="200"/>
      <c r="C140" s="200"/>
      <c r="D140" s="199"/>
      <c r="E140" s="199"/>
      <c r="F140" s="199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</row>
    <row r="141" spans="2:18" ht="12.75">
      <c r="B141" s="200"/>
      <c r="C141" s="200"/>
      <c r="D141" s="199"/>
      <c r="E141" s="199"/>
      <c r="F141" s="199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</row>
    <row r="142" spans="2:18" ht="12.75">
      <c r="B142" s="200"/>
      <c r="C142" s="200"/>
      <c r="D142" s="199"/>
      <c r="E142" s="199"/>
      <c r="F142" s="199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</row>
    <row r="143" spans="2:18" ht="12.75">
      <c r="B143" s="200"/>
      <c r="C143" s="200"/>
      <c r="D143" s="199"/>
      <c r="E143" s="199"/>
      <c r="F143" s="199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</row>
    <row r="144" spans="2:18" ht="12.75">
      <c r="B144" s="200"/>
      <c r="C144" s="200"/>
      <c r="D144" s="199"/>
      <c r="E144" s="199"/>
      <c r="F144" s="199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</row>
    <row r="145" spans="2:18" ht="12.75">
      <c r="B145" s="200"/>
      <c r="C145" s="200"/>
      <c r="D145" s="199"/>
      <c r="E145" s="199"/>
      <c r="F145" s="199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</row>
    <row r="146" spans="2:18" ht="12.75">
      <c r="B146" s="200"/>
      <c r="C146" s="200"/>
      <c r="D146" s="199"/>
      <c r="E146" s="199"/>
      <c r="F146" s="199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</row>
    <row r="147" spans="2:18" ht="12.75">
      <c r="B147" s="200"/>
      <c r="C147" s="200"/>
      <c r="D147" s="199"/>
      <c r="E147" s="199"/>
      <c r="F147" s="199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</row>
    <row r="148" spans="2:18" ht="12.75">
      <c r="B148" s="200"/>
      <c r="C148" s="200"/>
      <c r="D148" s="199"/>
      <c r="E148" s="199"/>
      <c r="F148" s="199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</row>
    <row r="149" spans="2:18" ht="12.75">
      <c r="B149" s="200"/>
      <c r="C149" s="200"/>
      <c r="D149" s="199"/>
      <c r="E149" s="199"/>
      <c r="F149" s="199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</row>
    <row r="150" spans="2:18" ht="12.75">
      <c r="B150" s="200"/>
      <c r="C150" s="200"/>
      <c r="D150" s="199"/>
      <c r="E150" s="199"/>
      <c r="F150" s="199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</row>
    <row r="151" spans="2:18" ht="12.75">
      <c r="B151" s="200"/>
      <c r="C151" s="200"/>
      <c r="D151" s="199"/>
      <c r="E151" s="199"/>
      <c r="F151" s="199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</row>
    <row r="152" spans="2:18" ht="12.75">
      <c r="B152" s="200"/>
      <c r="C152" s="200"/>
      <c r="D152" s="199"/>
      <c r="E152" s="199"/>
      <c r="F152" s="199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</row>
    <row r="153" spans="2:18" ht="12.75">
      <c r="B153" s="200"/>
      <c r="C153" s="200"/>
      <c r="D153" s="199"/>
      <c r="E153" s="199"/>
      <c r="F153" s="199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</row>
    <row r="154" spans="2:18" ht="12.75">
      <c r="B154" s="200"/>
      <c r="C154" s="200"/>
      <c r="D154" s="199"/>
      <c r="E154" s="199"/>
      <c r="F154" s="199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</row>
    <row r="155" spans="2:18" ht="12.75">
      <c r="B155" s="200"/>
      <c r="C155" s="200"/>
      <c r="D155" s="199"/>
      <c r="E155" s="199"/>
      <c r="F155" s="199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</row>
    <row r="156" spans="2:18" ht="12.75">
      <c r="B156" s="200"/>
      <c r="C156" s="200"/>
      <c r="D156" s="199"/>
      <c r="E156" s="199"/>
      <c r="F156" s="199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</row>
    <row r="157" spans="2:18" ht="12.75">
      <c r="B157" s="200"/>
      <c r="C157" s="200"/>
      <c r="D157" s="199"/>
      <c r="E157" s="199"/>
      <c r="F157" s="199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</row>
    <row r="158" spans="2:18" ht="12.75">
      <c r="B158" s="200"/>
      <c r="C158" s="200"/>
      <c r="D158" s="199"/>
      <c r="E158" s="199"/>
      <c r="F158" s="199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</row>
    <row r="159" spans="2:18" ht="12.75">
      <c r="B159" s="200"/>
      <c r="C159" s="200"/>
      <c r="D159" s="199"/>
      <c r="E159" s="199"/>
      <c r="F159" s="199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</row>
    <row r="160" spans="2:18" ht="12.75">
      <c r="B160" s="200"/>
      <c r="C160" s="200"/>
      <c r="D160" s="199"/>
      <c r="E160" s="199"/>
      <c r="F160" s="199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</row>
    <row r="161" spans="2:18" ht="12.75">
      <c r="B161" s="200"/>
      <c r="C161" s="200"/>
      <c r="D161" s="199"/>
      <c r="E161" s="199"/>
      <c r="F161" s="199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</row>
    <row r="162" spans="2:18" ht="12.75">
      <c r="B162" s="200"/>
      <c r="C162" s="200"/>
      <c r="D162" s="199"/>
      <c r="E162" s="199"/>
      <c r="F162" s="199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</row>
    <row r="163" spans="2:18" ht="12.75">
      <c r="B163" s="200"/>
      <c r="C163" s="200"/>
      <c r="D163" s="199"/>
      <c r="E163" s="199"/>
      <c r="F163" s="199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</row>
    <row r="164" spans="2:18" ht="12.75">
      <c r="B164" s="200"/>
      <c r="C164" s="200"/>
      <c r="D164" s="199"/>
      <c r="E164" s="199"/>
      <c r="F164" s="199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</row>
    <row r="165" spans="2:18" ht="12.75">
      <c r="B165" s="200"/>
      <c r="C165" s="200"/>
      <c r="D165" s="199"/>
      <c r="E165" s="199"/>
      <c r="F165" s="199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</row>
    <row r="166" spans="2:18" ht="12.75">
      <c r="B166" s="200"/>
      <c r="C166" s="200"/>
      <c r="D166" s="199"/>
      <c r="E166" s="199"/>
      <c r="F166" s="199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</row>
    <row r="167" spans="2:18" ht="12.75">
      <c r="B167" s="200"/>
      <c r="C167" s="200"/>
      <c r="D167" s="199"/>
      <c r="E167" s="199"/>
      <c r="F167" s="199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</row>
    <row r="168" spans="2:18" ht="12.75">
      <c r="B168" s="200"/>
      <c r="C168" s="200"/>
      <c r="D168" s="199"/>
      <c r="E168" s="199"/>
      <c r="F168" s="199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</row>
    <row r="169" spans="2:18" ht="12.75">
      <c r="B169" s="200"/>
      <c r="C169" s="200"/>
      <c r="D169" s="199"/>
      <c r="E169" s="199"/>
      <c r="F169" s="199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</row>
    <row r="170" spans="2:18" ht="12.75">
      <c r="B170" s="200"/>
      <c r="C170" s="200"/>
      <c r="D170" s="199"/>
      <c r="E170" s="199"/>
      <c r="F170" s="199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</row>
    <row r="171" spans="2:18" ht="12.75">
      <c r="B171" s="200"/>
      <c r="C171" s="200"/>
      <c r="D171" s="199"/>
      <c r="E171" s="199"/>
      <c r="F171" s="199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</row>
    <row r="172" spans="2:18" ht="12.75">
      <c r="B172" s="200"/>
      <c r="C172" s="200"/>
      <c r="D172" s="199"/>
      <c r="E172" s="199"/>
      <c r="F172" s="199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</row>
    <row r="173" spans="2:18" ht="12.75">
      <c r="B173" s="200"/>
      <c r="C173" s="200"/>
      <c r="D173" s="199"/>
      <c r="E173" s="199"/>
      <c r="F173" s="199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</row>
    <row r="174" spans="2:18" ht="12.75">
      <c r="B174" s="200"/>
      <c r="C174" s="200"/>
      <c r="D174" s="199"/>
      <c r="E174" s="199"/>
      <c r="F174" s="199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</row>
    <row r="175" spans="2:18" ht="12.75">
      <c r="B175" s="200"/>
      <c r="C175" s="200"/>
      <c r="D175" s="199"/>
      <c r="E175" s="199"/>
      <c r="F175" s="199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</row>
    <row r="176" spans="2:18" ht="12.75">
      <c r="B176" s="200"/>
      <c r="C176" s="200"/>
      <c r="D176" s="199"/>
      <c r="E176" s="199"/>
      <c r="F176" s="199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</row>
    <row r="177" spans="2:18" ht="12.75">
      <c r="B177" s="200"/>
      <c r="C177" s="200"/>
      <c r="D177" s="199"/>
      <c r="E177" s="199"/>
      <c r="F177" s="199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</row>
    <row r="178" spans="2:18" ht="12.75">
      <c r="B178" s="200"/>
      <c r="C178" s="200"/>
      <c r="D178" s="199"/>
      <c r="E178" s="199"/>
      <c r="F178" s="199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</row>
    <row r="179" spans="2:18" ht="12.75">
      <c r="B179" s="200"/>
      <c r="C179" s="200"/>
      <c r="D179" s="199"/>
      <c r="E179" s="199"/>
      <c r="F179" s="199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</row>
    <row r="180" spans="2:18" ht="12.75">
      <c r="B180" s="200"/>
      <c r="C180" s="200"/>
      <c r="D180" s="199"/>
      <c r="E180" s="199"/>
      <c r="F180" s="199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</row>
    <row r="181" spans="2:18" ht="12.75">
      <c r="B181" s="200"/>
      <c r="C181" s="200"/>
      <c r="D181" s="199"/>
      <c r="E181" s="199"/>
      <c r="F181" s="199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</row>
    <row r="182" spans="2:18" ht="12.75">
      <c r="B182" s="200"/>
      <c r="C182" s="200"/>
      <c r="D182" s="199"/>
      <c r="E182" s="199"/>
      <c r="F182" s="199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</row>
    <row r="183" spans="2:18" ht="12.75">
      <c r="B183" s="200"/>
      <c r="C183" s="200"/>
      <c r="D183" s="199"/>
      <c r="E183" s="199"/>
      <c r="F183" s="199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</row>
    <row r="184" spans="2:18" ht="12.75">
      <c r="B184" s="200"/>
      <c r="C184" s="200"/>
      <c r="D184" s="199"/>
      <c r="E184" s="199"/>
      <c r="F184" s="199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</row>
    <row r="185" spans="2:18" ht="12.75">
      <c r="B185" s="200"/>
      <c r="C185" s="200"/>
      <c r="D185" s="199"/>
      <c r="E185" s="199"/>
      <c r="F185" s="199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</row>
    <row r="186" spans="2:18" ht="12.75">
      <c r="B186" s="200"/>
      <c r="C186" s="200"/>
      <c r="D186" s="199"/>
      <c r="E186" s="199"/>
      <c r="F186" s="199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</row>
    <row r="187" spans="2:18" ht="12.75"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</row>
    <row r="188" spans="2:18" ht="12.75"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</row>
    <row r="189" spans="2:18" ht="12.75"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</row>
    <row r="190" spans="2:18" ht="12.75"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</row>
    <row r="191" spans="2:18" ht="12.75"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</row>
    <row r="192" spans="2:18" ht="12.75"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</row>
    <row r="193" spans="2:18" ht="12.75"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</row>
    <row r="194" spans="2:18" ht="12.75"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</row>
    <row r="195" spans="2:18" ht="12.75"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</row>
    <row r="196" spans="2:18" ht="12.75"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</row>
    <row r="197" spans="2:18" ht="12.75"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</row>
    <row r="198" spans="2:18" ht="12.75"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</row>
    <row r="199" spans="2:18" ht="12.75"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</row>
    <row r="200" spans="2:18" ht="12.75"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</row>
    <row r="201" spans="2:18" ht="12.75"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</row>
    <row r="202" spans="2:18" ht="12.75"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</row>
    <row r="203" spans="2:18" ht="12.75"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</row>
    <row r="204" spans="2:18" ht="12.75"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</row>
  </sheetData>
  <printOptions horizontalCentered="1"/>
  <pageMargins left="0" right="0" top="0.25" bottom="0.25" header="0.2" footer="0.19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abaumann</cp:lastModifiedBy>
  <cp:lastPrinted>2010-11-29T22:10:48Z</cp:lastPrinted>
  <dcterms:created xsi:type="dcterms:W3CDTF">1997-04-03T19:40:56Z</dcterms:created>
  <dcterms:modified xsi:type="dcterms:W3CDTF">2010-12-03T19:22:32Z</dcterms:modified>
  <cp:category> </cp:category>
  <cp:version/>
  <cp:contentType/>
  <cp:contentStatus/>
</cp:coreProperties>
</file>