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685" yWindow="1890" windowWidth="20580" windowHeight="11220" tabRatio="761"/>
  </bookViews>
  <sheets>
    <sheet name="Attach GG Proj #1- Year 1" sheetId="2" r:id="rId1"/>
    <sheet name="Forward Rate TO Support Data" sheetId="3" r:id="rId2"/>
    <sheet name="Project Descriptions" sheetId="4" r:id="rId3"/>
    <sheet name="1004 Depr" sheetId="5" r:id="rId4"/>
    <sheet name="1259 Depr" sheetId="6" r:id="rId5"/>
    <sheet name="1970 Depr" sheetId="7" r:id="rId6"/>
    <sheet name="345kv Depr" sheetId="8" r:id="rId7"/>
    <sheet name="Brown Subs Depr" sheetId="9" r:id="rId8"/>
    <sheet name="Brown Reid Depr" sheetId="10" r:id="rId9"/>
    <sheet name="Brown Reid DFR Depr" sheetId="12" r:id="rId10"/>
    <sheet name="Wheatland-Breed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3">'1004 Depr'!$A$1:$G$130</definedName>
    <definedName name="_xlnm.Print_Area" localSheetId="4">'1259 Depr'!$A$1:$F$130</definedName>
    <definedName name="_xlnm.Print_Area" localSheetId="5">'1970 Depr'!$A$1:$F$102</definedName>
    <definedName name="_xlnm.Print_Area" localSheetId="6">'345kv Depr'!$A$1:$F$102</definedName>
    <definedName name="_xlnm.Print_Area" localSheetId="0">'Attach GG Proj #1- Year 1'!$A$1:$N$97</definedName>
    <definedName name="_xlnm.Print_Area" localSheetId="8">'Brown Reid Depr'!$A$1:$F$102</definedName>
    <definedName name="_xlnm.Print_Area" localSheetId="9">'Brown Reid DFR Depr'!$A$1:$F$78</definedName>
    <definedName name="_xlnm.Print_Area" localSheetId="7">'Brown Subs Depr'!$A$1:$F$102</definedName>
    <definedName name="_xlnm.Print_Area" localSheetId="1">'Forward Rate TO Support Data'!$A$1:$K$62</definedName>
    <definedName name="_xlnm.Print_Area" localSheetId="10">'Wheatland-Breed'!$A$1:$F$66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B31" i="11" l="1"/>
  <c r="B44" i="12"/>
  <c r="B45" i="12" s="1"/>
  <c r="B46" i="12" s="1"/>
  <c r="B43" i="12"/>
  <c r="B68" i="10"/>
  <c r="B67" i="10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32" i="11" l="1"/>
  <c r="B47" i="12"/>
  <c r="B69" i="10"/>
  <c r="F146" i="5"/>
  <c r="F158" i="5"/>
  <c r="F98" i="5"/>
  <c r="F122" i="5"/>
  <c r="F134" i="5"/>
  <c r="F110" i="5"/>
  <c r="B33" i="11" l="1"/>
  <c r="B48" i="12"/>
  <c r="B70" i="10"/>
  <c r="B34" i="11" l="1"/>
  <c r="B49" i="12"/>
  <c r="B71" i="10"/>
  <c r="B35" i="11" l="1"/>
  <c r="B50" i="12"/>
  <c r="B72" i="10"/>
  <c r="B36" i="11" l="1"/>
  <c r="B51" i="12"/>
  <c r="B73" i="10"/>
  <c r="B37" i="11" l="1"/>
  <c r="B52" i="12"/>
  <c r="B74" i="10"/>
  <c r="B38" i="11" l="1"/>
  <c r="B53" i="12"/>
  <c r="B75" i="10"/>
  <c r="B39" i="11" l="1"/>
  <c r="B54" i="12"/>
  <c r="B76" i="10"/>
  <c r="B40" i="11" l="1"/>
  <c r="B55" i="12"/>
  <c r="F46" i="12"/>
  <c r="B77" i="10"/>
  <c r="B41" i="11" l="1"/>
  <c r="B56" i="12"/>
  <c r="B78" i="10"/>
  <c r="B42" i="11" l="1"/>
  <c r="B57" i="12"/>
  <c r="B79" i="10"/>
  <c r="F70" i="10"/>
  <c r="B43" i="11" l="1"/>
  <c r="F34" i="11"/>
  <c r="B58" i="12"/>
  <c r="B80" i="10"/>
  <c r="B44" i="11" l="1"/>
  <c r="B59" i="12"/>
  <c r="B81" i="10"/>
  <c r="B45" i="11" l="1"/>
  <c r="B60" i="12"/>
  <c r="B82" i="10"/>
  <c r="B46" i="11" l="1"/>
  <c r="B61" i="12"/>
  <c r="B83" i="10"/>
  <c r="B47" i="11" l="1"/>
  <c r="B62" i="12"/>
  <c r="B84" i="10"/>
  <c r="B48" i="11" l="1"/>
  <c r="B63" i="12"/>
  <c r="B85" i="10"/>
  <c r="B49" i="11" l="1"/>
  <c r="B64" i="12"/>
  <c r="B86" i="10"/>
  <c r="B50" i="11" l="1"/>
  <c r="B65" i="12"/>
  <c r="B87" i="10"/>
  <c r="B51" i="11" l="1"/>
  <c r="B66" i="12"/>
  <c r="B88" i="10"/>
  <c r="B52" i="11" l="1"/>
  <c r="B67" i="12"/>
  <c r="F58" i="12"/>
  <c r="B89" i="10"/>
  <c r="B53" i="11" l="1"/>
  <c r="B68" i="12"/>
  <c r="B90" i="10"/>
  <c r="B54" i="11" l="1"/>
  <c r="B69" i="12"/>
  <c r="B91" i="10"/>
  <c r="F82" i="10"/>
  <c r="B55" i="11" l="1"/>
  <c r="F46" i="11"/>
  <c r="B70" i="12"/>
  <c r="B92" i="10"/>
  <c r="B56" i="11" l="1"/>
  <c r="B71" i="12"/>
  <c r="B93" i="10"/>
  <c r="B57" i="11" l="1"/>
  <c r="B72" i="12"/>
  <c r="B94" i="10"/>
  <c r="B58" i="11" l="1"/>
  <c r="B73" i="12"/>
  <c r="B95" i="10"/>
  <c r="B59" i="11" l="1"/>
  <c r="B74" i="12"/>
  <c r="B96" i="10"/>
  <c r="B60" i="11" l="1"/>
  <c r="B75" i="12"/>
  <c r="B97" i="10"/>
  <c r="B61" i="11" l="1"/>
  <c r="B76" i="12"/>
  <c r="B98" i="10"/>
  <c r="B62" i="11" l="1"/>
  <c r="B77" i="12"/>
  <c r="B99" i="10"/>
  <c r="B63" i="11" l="1"/>
  <c r="B78" i="12"/>
  <c r="B100" i="10"/>
  <c r="B64" i="11" l="1"/>
  <c r="B79" i="12"/>
  <c r="F70" i="12"/>
  <c r="B101" i="10"/>
  <c r="B65" i="11" l="1"/>
  <c r="B80" i="12"/>
  <c r="B102" i="10"/>
  <c r="B66" i="11" l="1"/>
  <c r="B81" i="12"/>
  <c r="B103" i="10"/>
  <c r="F94" i="10"/>
  <c r="B67" i="11" l="1"/>
  <c r="F58" i="11"/>
  <c r="B82" i="12"/>
  <c r="B104" i="10"/>
  <c r="B68" i="11" l="1"/>
  <c r="B83" i="12"/>
  <c r="B105" i="10"/>
  <c r="B69" i="11" l="1"/>
  <c r="B84" i="12"/>
  <c r="B106" i="10"/>
  <c r="B70" i="11" l="1"/>
  <c r="B85" i="12"/>
  <c r="B107" i="10"/>
  <c r="B71" i="11" l="1"/>
  <c r="B86" i="12"/>
  <c r="B108" i="10"/>
  <c r="B72" i="11" l="1"/>
  <c r="B87" i="12"/>
  <c r="B109" i="10"/>
  <c r="B73" i="11" l="1"/>
  <c r="B88" i="12"/>
  <c r="B110" i="10"/>
  <c r="B74" i="11" l="1"/>
  <c r="B89" i="12"/>
  <c r="B111" i="10"/>
  <c r="B75" i="11" l="1"/>
  <c r="B90" i="12"/>
  <c r="B112" i="10"/>
  <c r="B76" i="11" l="1"/>
  <c r="B91" i="12"/>
  <c r="F82" i="12"/>
  <c r="B113" i="10"/>
  <c r="B77" i="11" l="1"/>
  <c r="B92" i="12"/>
  <c r="B114" i="10"/>
  <c r="B78" i="11" l="1"/>
  <c r="B93" i="12"/>
  <c r="B115" i="10"/>
  <c r="F106" i="10"/>
  <c r="B79" i="11" l="1"/>
  <c r="F70" i="11"/>
  <c r="B94" i="12"/>
  <c r="B116" i="10"/>
  <c r="B80" i="11" l="1"/>
  <c r="B95" i="12"/>
  <c r="B117" i="10"/>
  <c r="B81" i="11" l="1"/>
  <c r="B96" i="12"/>
  <c r="B118" i="10"/>
  <c r="B82" i="11" l="1"/>
  <c r="B97" i="12"/>
  <c r="B119" i="10"/>
  <c r="B83" i="11" l="1"/>
  <c r="B98" i="12"/>
  <c r="B120" i="10"/>
  <c r="B84" i="11" l="1"/>
  <c r="B99" i="12"/>
  <c r="B121" i="10"/>
  <c r="B85" i="11" l="1"/>
  <c r="B100" i="12"/>
  <c r="B122" i="10"/>
  <c r="B86" i="11" l="1"/>
  <c r="B101" i="12"/>
  <c r="B123" i="10"/>
  <c r="B87" i="11" l="1"/>
  <c r="B102" i="12"/>
  <c r="B124" i="10"/>
  <c r="B88" i="11" l="1"/>
  <c r="B103" i="12"/>
  <c r="F94" i="12"/>
  <c r="B125" i="10"/>
  <c r="B89" i="11" l="1"/>
  <c r="B104" i="12"/>
  <c r="B126" i="10"/>
  <c r="B90" i="11" l="1"/>
  <c r="B105" i="12"/>
  <c r="B127" i="10"/>
  <c r="F118" i="10"/>
  <c r="B91" i="11" l="1"/>
  <c r="F82" i="11"/>
  <c r="B106" i="12"/>
  <c r="B128" i="10"/>
  <c r="B92" i="11" l="1"/>
  <c r="B107" i="12"/>
  <c r="B129" i="10"/>
  <c r="B93" i="11" l="1"/>
  <c r="B108" i="12"/>
  <c r="B130" i="10"/>
  <c r="B94" i="11" l="1"/>
  <c r="B109" i="12"/>
  <c r="B131" i="10"/>
  <c r="B95" i="11" l="1"/>
  <c r="B110" i="12"/>
  <c r="B132" i="10"/>
  <c r="B96" i="11" l="1"/>
  <c r="B111" i="12"/>
  <c r="B133" i="10"/>
  <c r="B97" i="11" l="1"/>
  <c r="B112" i="12"/>
  <c r="B134" i="10"/>
  <c r="B98" i="11" l="1"/>
  <c r="B113" i="12"/>
  <c r="B135" i="10"/>
  <c r="B99" i="11" l="1"/>
  <c r="B114" i="12"/>
  <c r="B136" i="10"/>
  <c r="B100" i="11" l="1"/>
  <c r="F106" i="12"/>
  <c r="B137" i="10"/>
  <c r="B101" i="11" l="1"/>
  <c r="B138" i="10"/>
  <c r="B102" i="11" l="1"/>
  <c r="F130" i="10"/>
  <c r="F94" i="11" l="1"/>
  <c r="K20" i="3" l="1"/>
  <c r="I23" i="3" l="1"/>
  <c r="B43" i="7" l="1"/>
  <c r="C18" i="12" l="1"/>
  <c r="C19" i="12" s="1"/>
  <c r="C20" i="12" s="1"/>
  <c r="D17" i="12"/>
  <c r="D16" i="12"/>
  <c r="F10" i="12"/>
  <c r="C7" i="12"/>
  <c r="C8" i="12" s="1"/>
  <c r="D6" i="12"/>
  <c r="C42" i="10"/>
  <c r="D41" i="10"/>
  <c r="D40" i="10"/>
  <c r="F34" i="10"/>
  <c r="F22" i="10"/>
  <c r="C7" i="10"/>
  <c r="D7" i="10" s="1"/>
  <c r="D42" i="10" l="1"/>
  <c r="C43" i="10"/>
  <c r="D43" i="10" s="1"/>
  <c r="D20" i="12"/>
  <c r="C9" i="12"/>
  <c r="D8" i="12"/>
  <c r="C21" i="12"/>
  <c r="D7" i="12"/>
  <c r="D19" i="12"/>
  <c r="F15" i="12"/>
  <c r="D18" i="12"/>
  <c r="C8" i="10"/>
  <c r="C10" i="12" l="1"/>
  <c r="D9" i="12"/>
  <c r="D21" i="12"/>
  <c r="C22" i="12"/>
  <c r="C44" i="10"/>
  <c r="D8" i="10"/>
  <c r="C9" i="10"/>
  <c r="D22" i="12" l="1"/>
  <c r="C11" i="12"/>
  <c r="D10" i="12"/>
  <c r="C23" i="12"/>
  <c r="D9" i="10"/>
  <c r="C10" i="10"/>
  <c r="C45" i="10"/>
  <c r="D44" i="10"/>
  <c r="D23" i="12" l="1"/>
  <c r="D11" i="12"/>
  <c r="C12" i="12"/>
  <c r="D10" i="10"/>
  <c r="C11" i="10"/>
  <c r="C46" i="10"/>
  <c r="D45" i="10"/>
  <c r="C13" i="12" l="1"/>
  <c r="D12" i="12"/>
  <c r="C24" i="12"/>
  <c r="D11" i="10"/>
  <c r="C12" i="10"/>
  <c r="C47" i="10"/>
  <c r="D46" i="10"/>
  <c r="C25" i="12" l="1"/>
  <c r="C14" i="12"/>
  <c r="D13" i="12"/>
  <c r="D24" i="12"/>
  <c r="C48" i="10"/>
  <c r="D47" i="10"/>
  <c r="D12" i="10"/>
  <c r="C13" i="10"/>
  <c r="C26" i="12" l="1"/>
  <c r="C27" i="12" s="1"/>
  <c r="D25" i="12"/>
  <c r="C15" i="12"/>
  <c r="D15" i="12" s="1"/>
  <c r="F12" i="12" s="1"/>
  <c r="D14" i="12"/>
  <c r="C49" i="10"/>
  <c r="D48" i="10"/>
  <c r="D13" i="10"/>
  <c r="C14" i="10"/>
  <c r="D26" i="12" l="1"/>
  <c r="B28" i="12"/>
  <c r="C28" i="12" s="1"/>
  <c r="D27" i="12"/>
  <c r="D14" i="10"/>
  <c r="C15" i="10"/>
  <c r="C50" i="10"/>
  <c r="D49" i="10"/>
  <c r="B29" i="12" l="1"/>
  <c r="D28" i="12"/>
  <c r="C51" i="10"/>
  <c r="D50" i="10"/>
  <c r="D15" i="10"/>
  <c r="C16" i="10"/>
  <c r="F46" i="10"/>
  <c r="B30" i="12" l="1"/>
  <c r="C29" i="12"/>
  <c r="C52" i="10"/>
  <c r="D51" i="10"/>
  <c r="D16" i="10"/>
  <c r="C17" i="10"/>
  <c r="C30" i="12" l="1"/>
  <c r="F27" i="12" s="1"/>
  <c r="D29" i="12"/>
  <c r="F22" i="12"/>
  <c r="D17" i="10"/>
  <c r="C18" i="10"/>
  <c r="C53" i="10"/>
  <c r="D52" i="10"/>
  <c r="C31" i="12" l="1"/>
  <c r="D31" i="12" s="1"/>
  <c r="D30" i="12"/>
  <c r="F24" i="12"/>
  <c r="C54" i="10"/>
  <c r="D53" i="10"/>
  <c r="D18" i="10"/>
  <c r="C19" i="10"/>
  <c r="C32" i="12" l="1"/>
  <c r="D32" i="12" s="1"/>
  <c r="F51" i="10"/>
  <c r="C55" i="10"/>
  <c r="D54" i="10"/>
  <c r="D19" i="10"/>
  <c r="C20" i="10"/>
  <c r="C33" i="12" l="1"/>
  <c r="F48" i="10"/>
  <c r="D20" i="10"/>
  <c r="C21" i="10"/>
  <c r="C56" i="10"/>
  <c r="D55" i="10"/>
  <c r="C34" i="12" l="1"/>
  <c r="D33" i="12"/>
  <c r="C35" i="12"/>
  <c r="C57" i="10"/>
  <c r="D56" i="10"/>
  <c r="D21" i="10"/>
  <c r="C22" i="10"/>
  <c r="D34" i="12" l="1"/>
  <c r="D35" i="12"/>
  <c r="C23" i="10"/>
  <c r="D22" i="10"/>
  <c r="C58" i="10"/>
  <c r="D57" i="10"/>
  <c r="C36" i="12" l="1"/>
  <c r="D36" i="12" s="1"/>
  <c r="C59" i="10"/>
  <c r="D58" i="10"/>
  <c r="C24" i="10"/>
  <c r="D23" i="10"/>
  <c r="C37" i="12" l="1"/>
  <c r="C25" i="10"/>
  <c r="D24" i="10"/>
  <c r="C60" i="10"/>
  <c r="D59" i="10"/>
  <c r="D37" i="12" l="1"/>
  <c r="C38" i="12"/>
  <c r="C61" i="10"/>
  <c r="D60" i="10"/>
  <c r="D25" i="10"/>
  <c r="C26" i="10"/>
  <c r="D38" i="12" l="1"/>
  <c r="C39" i="12"/>
  <c r="C62" i="10"/>
  <c r="D61" i="10"/>
  <c r="D26" i="10"/>
  <c r="C27" i="10"/>
  <c r="D39" i="12" l="1"/>
  <c r="C40" i="12"/>
  <c r="D40" i="12" s="1"/>
  <c r="C28" i="10"/>
  <c r="D27" i="10"/>
  <c r="C63" i="10"/>
  <c r="D62" i="10"/>
  <c r="F58" i="10"/>
  <c r="C41" i="12" l="1"/>
  <c r="C64" i="10"/>
  <c r="D63" i="10"/>
  <c r="C29" i="10"/>
  <c r="D28" i="10"/>
  <c r="K22" i="3" l="1"/>
  <c r="D41" i="12"/>
  <c r="C42" i="12"/>
  <c r="C43" i="12" s="1"/>
  <c r="F34" i="12"/>
  <c r="C30" i="10"/>
  <c r="D29" i="10"/>
  <c r="C65" i="10"/>
  <c r="D64" i="10"/>
  <c r="C44" i="12" l="1"/>
  <c r="D43" i="12"/>
  <c r="D42" i="12"/>
  <c r="F36" i="12" s="1"/>
  <c r="F39" i="12"/>
  <c r="C66" i="10"/>
  <c r="C67" i="10" s="1"/>
  <c r="D65" i="10"/>
  <c r="C31" i="10"/>
  <c r="D30" i="10"/>
  <c r="F27" i="10"/>
  <c r="F39" i="10"/>
  <c r="C45" i="12" l="1"/>
  <c r="D44" i="12"/>
  <c r="C68" i="10"/>
  <c r="D67" i="10"/>
  <c r="C32" i="10"/>
  <c r="D31" i="10"/>
  <c r="F63" i="10"/>
  <c r="D66" i="10"/>
  <c r="F24" i="10"/>
  <c r="C46" i="12" l="1"/>
  <c r="D45" i="12"/>
  <c r="D68" i="10"/>
  <c r="C69" i="10"/>
  <c r="F60" i="10"/>
  <c r="C33" i="10"/>
  <c r="D32" i="10"/>
  <c r="C47" i="12" l="1"/>
  <c r="D46" i="12"/>
  <c r="C70" i="10"/>
  <c r="D69" i="10"/>
  <c r="C34" i="10"/>
  <c r="D33" i="10"/>
  <c r="D47" i="12" l="1"/>
  <c r="C48" i="12"/>
  <c r="D70" i="10"/>
  <c r="C71" i="10"/>
  <c r="C35" i="10"/>
  <c r="D34" i="10"/>
  <c r="D48" i="12" l="1"/>
  <c r="C49" i="12"/>
  <c r="C72" i="10"/>
  <c r="D71" i="10"/>
  <c r="D35" i="10"/>
  <c r="C36" i="10"/>
  <c r="D49" i="12" l="1"/>
  <c r="C50" i="12"/>
  <c r="D72" i="10"/>
  <c r="C73" i="10"/>
  <c r="C37" i="10"/>
  <c r="D36" i="10"/>
  <c r="D50" i="12" l="1"/>
  <c r="C51" i="12"/>
  <c r="D73" i="10"/>
  <c r="C74" i="10"/>
  <c r="C38" i="10"/>
  <c r="D37" i="10"/>
  <c r="D51" i="12" l="1"/>
  <c r="C52" i="12"/>
  <c r="C75" i="10"/>
  <c r="D74" i="10"/>
  <c r="C39" i="10"/>
  <c r="D39" i="10" s="1"/>
  <c r="F36" i="10" s="1"/>
  <c r="D38" i="10"/>
  <c r="C53" i="12" l="1"/>
  <c r="D52" i="12"/>
  <c r="C76" i="10"/>
  <c r="D75" i="10"/>
  <c r="B7" i="11"/>
  <c r="D53" i="12" l="1"/>
  <c r="C54" i="12"/>
  <c r="D76" i="10"/>
  <c r="C77" i="10"/>
  <c r="B8" i="11"/>
  <c r="C55" i="12" l="1"/>
  <c r="F51" i="12"/>
  <c r="D54" i="12"/>
  <c r="D77" i="10"/>
  <c r="C78" i="10"/>
  <c r="B9" i="11"/>
  <c r="F48" i="12" l="1"/>
  <c r="C56" i="12"/>
  <c r="D55" i="12"/>
  <c r="D78" i="10"/>
  <c r="F75" i="10"/>
  <c r="C79" i="10"/>
  <c r="B10" i="11"/>
  <c r="D56" i="12" l="1"/>
  <c r="C57" i="12"/>
  <c r="D79" i="10"/>
  <c r="C80" i="10"/>
  <c r="F72" i="10"/>
  <c r="B11" i="11"/>
  <c r="D57" i="12" l="1"/>
  <c r="C58" i="12"/>
  <c r="C81" i="10"/>
  <c r="D80" i="10"/>
  <c r="B12" i="11"/>
  <c r="C59" i="12" l="1"/>
  <c r="D58" i="12"/>
  <c r="C82" i="10"/>
  <c r="D81" i="10"/>
  <c r="C7" i="11"/>
  <c r="D6" i="11"/>
  <c r="D59" i="12" l="1"/>
  <c r="C60" i="12"/>
  <c r="D82" i="10"/>
  <c r="C83" i="10"/>
  <c r="C8" i="11"/>
  <c r="D7" i="11"/>
  <c r="D60" i="12" l="1"/>
  <c r="C61" i="12"/>
  <c r="C84" i="10"/>
  <c r="D83" i="10"/>
  <c r="C9" i="11"/>
  <c r="D8" i="11"/>
  <c r="D61" i="12" l="1"/>
  <c r="C62" i="12"/>
  <c r="D84" i="10"/>
  <c r="C85" i="10"/>
  <c r="C10" i="11"/>
  <c r="D9" i="11"/>
  <c r="C63" i="12" l="1"/>
  <c r="D62" i="12"/>
  <c r="C86" i="10"/>
  <c r="D85" i="10"/>
  <c r="C11" i="11"/>
  <c r="D10" i="11"/>
  <c r="D63" i="12" l="1"/>
  <c r="C64" i="12"/>
  <c r="D86" i="10"/>
  <c r="C87" i="10"/>
  <c r="C12" i="11"/>
  <c r="C13" i="11" s="1"/>
  <c r="D11" i="11"/>
  <c r="C65" i="12" l="1"/>
  <c r="D64" i="12"/>
  <c r="C88" i="10"/>
  <c r="D87" i="10"/>
  <c r="D12" i="11"/>
  <c r="D65" i="12" l="1"/>
  <c r="C66" i="12"/>
  <c r="H26" i="3" s="1"/>
  <c r="H43" i="3" s="1"/>
  <c r="D88" i="10"/>
  <c r="C89" i="10"/>
  <c r="C14" i="11"/>
  <c r="D13" i="11"/>
  <c r="D66" i="12" l="1"/>
  <c r="C67" i="12"/>
  <c r="H27" i="3" s="1"/>
  <c r="H44" i="3" s="1"/>
  <c r="F63" i="12"/>
  <c r="C90" i="10"/>
  <c r="G26" i="3" s="1"/>
  <c r="D89" i="10"/>
  <c r="C15" i="11"/>
  <c r="D14" i="11"/>
  <c r="C68" i="12" l="1"/>
  <c r="H28" i="3" s="1"/>
  <c r="H45" i="3" s="1"/>
  <c r="D67" i="12"/>
  <c r="F60" i="12"/>
  <c r="D90" i="10"/>
  <c r="F87" i="10"/>
  <c r="C91" i="10"/>
  <c r="G27" i="3" s="1"/>
  <c r="C16" i="11"/>
  <c r="C17" i="11" s="1"/>
  <c r="D15" i="11"/>
  <c r="D68" i="12" l="1"/>
  <c r="C69" i="12"/>
  <c r="H29" i="3" s="1"/>
  <c r="H46" i="3" s="1"/>
  <c r="C92" i="10"/>
  <c r="G28" i="3" s="1"/>
  <c r="D91" i="10"/>
  <c r="F84" i="10"/>
  <c r="D16" i="11"/>
  <c r="D69" i="12" l="1"/>
  <c r="C70" i="12"/>
  <c r="H30" i="3" s="1"/>
  <c r="H47" i="3" s="1"/>
  <c r="D92" i="10"/>
  <c r="C93" i="10"/>
  <c r="G29" i="3" s="1"/>
  <c r="B48" i="8"/>
  <c r="C71" i="12" l="1"/>
  <c r="H31" i="3" s="1"/>
  <c r="H48" i="3" s="1"/>
  <c r="D70" i="12"/>
  <c r="D93" i="10"/>
  <c r="C94" i="10"/>
  <c r="G30" i="3" s="1"/>
  <c r="B49" i="8"/>
  <c r="D71" i="12" l="1"/>
  <c r="C72" i="12"/>
  <c r="H32" i="3" s="1"/>
  <c r="H49" i="3" s="1"/>
  <c r="C95" i="10"/>
  <c r="G31" i="3" s="1"/>
  <c r="D94" i="10"/>
  <c r="B50" i="8"/>
  <c r="C73" i="12" l="1"/>
  <c r="H33" i="3" s="1"/>
  <c r="H50" i="3" s="1"/>
  <c r="D72" i="12"/>
  <c r="D95" i="10"/>
  <c r="C96" i="10"/>
  <c r="G32" i="3" s="1"/>
  <c r="B51" i="8"/>
  <c r="D73" i="12" l="1"/>
  <c r="C74" i="12"/>
  <c r="H34" i="3" s="1"/>
  <c r="H51" i="3" s="1"/>
  <c r="C97" i="10"/>
  <c r="G33" i="3" s="1"/>
  <c r="D96" i="10"/>
  <c r="B52" i="8"/>
  <c r="C75" i="12" l="1"/>
  <c r="H35" i="3" s="1"/>
  <c r="H52" i="3" s="1"/>
  <c r="D74" i="12"/>
  <c r="D97" i="10"/>
  <c r="C98" i="10"/>
  <c r="G34" i="3" s="1"/>
  <c r="B53" i="8"/>
  <c r="D75" i="12" l="1"/>
  <c r="C76" i="12"/>
  <c r="H36" i="3" s="1"/>
  <c r="H53" i="3" s="1"/>
  <c r="D98" i="10"/>
  <c r="C99" i="10"/>
  <c r="G35" i="3" s="1"/>
  <c r="B54" i="8"/>
  <c r="C77" i="12" l="1"/>
  <c r="H37" i="3" s="1"/>
  <c r="H54" i="3" s="1"/>
  <c r="D76" i="12"/>
  <c r="C100" i="10"/>
  <c r="G36" i="3" s="1"/>
  <c r="D99" i="10"/>
  <c r="B55" i="8"/>
  <c r="F46" i="8"/>
  <c r="D77" i="12" l="1"/>
  <c r="C78" i="12"/>
  <c r="H38" i="3" s="1"/>
  <c r="D100" i="10"/>
  <c r="C101" i="10"/>
  <c r="G37" i="3" s="1"/>
  <c r="B56" i="8"/>
  <c r="C7" i="9"/>
  <c r="D7" i="9" s="1"/>
  <c r="D17" i="8"/>
  <c r="C17" i="7"/>
  <c r="D17" i="7" s="1"/>
  <c r="H55" i="3" l="1"/>
  <c r="H56" i="3" s="1"/>
  <c r="K55" i="3" s="1"/>
  <c r="H59" i="3"/>
  <c r="H61" i="3" s="1"/>
  <c r="K60" i="3" s="1"/>
  <c r="H39" i="3"/>
  <c r="D78" i="12"/>
  <c r="C79" i="12"/>
  <c r="F75" i="12"/>
  <c r="C102" i="10"/>
  <c r="G38" i="3" s="1"/>
  <c r="D101" i="10"/>
  <c r="B164" i="6"/>
  <c r="B160" i="6"/>
  <c r="B156" i="6"/>
  <c r="B152" i="6"/>
  <c r="B148" i="6"/>
  <c r="B144" i="6"/>
  <c r="B140" i="6"/>
  <c r="B136" i="6"/>
  <c r="B132" i="6"/>
  <c r="B128" i="6"/>
  <c r="B124" i="6"/>
  <c r="B120" i="6"/>
  <c r="B116" i="6"/>
  <c r="B112" i="6"/>
  <c r="B108" i="6"/>
  <c r="B104" i="6"/>
  <c r="B100" i="6"/>
  <c r="B96" i="6"/>
  <c r="B163" i="6"/>
  <c r="B159" i="6"/>
  <c r="B155" i="6"/>
  <c r="B151" i="6"/>
  <c r="B147" i="6"/>
  <c r="B143" i="6"/>
  <c r="B139" i="6"/>
  <c r="B135" i="6"/>
  <c r="B131" i="6"/>
  <c r="B127" i="6"/>
  <c r="B123" i="6"/>
  <c r="B119" i="6"/>
  <c r="B115" i="6"/>
  <c r="B111" i="6"/>
  <c r="B107" i="6"/>
  <c r="B103" i="6"/>
  <c r="B99" i="6"/>
  <c r="B95" i="6"/>
  <c r="B166" i="6"/>
  <c r="B162" i="6"/>
  <c r="B158" i="6"/>
  <c r="B154" i="6"/>
  <c r="B150" i="6"/>
  <c r="B146" i="6"/>
  <c r="B142" i="6"/>
  <c r="B138" i="6"/>
  <c r="B134" i="6"/>
  <c r="B130" i="6"/>
  <c r="B126" i="6"/>
  <c r="B122" i="6"/>
  <c r="B118" i="6"/>
  <c r="B114" i="6"/>
  <c r="B110" i="6"/>
  <c r="B106" i="6"/>
  <c r="B102" i="6"/>
  <c r="B98" i="6"/>
  <c r="B165" i="6"/>
  <c r="B161" i="6"/>
  <c r="B157" i="6"/>
  <c r="B153" i="6"/>
  <c r="B149" i="6"/>
  <c r="B145" i="6"/>
  <c r="B141" i="6"/>
  <c r="B137" i="6"/>
  <c r="B133" i="6"/>
  <c r="B129" i="6"/>
  <c r="B125" i="6"/>
  <c r="B121" i="6"/>
  <c r="B117" i="6"/>
  <c r="B113" i="6"/>
  <c r="B109" i="6"/>
  <c r="B105" i="6"/>
  <c r="B101" i="6"/>
  <c r="B97" i="6"/>
  <c r="B57" i="8"/>
  <c r="B93" i="6"/>
  <c r="B91" i="6"/>
  <c r="B89" i="6"/>
  <c r="B87" i="6"/>
  <c r="B85" i="6"/>
  <c r="B83" i="6"/>
  <c r="B94" i="6"/>
  <c r="F98" i="6" s="1"/>
  <c r="B92" i="6"/>
  <c r="B90" i="6"/>
  <c r="B88" i="6"/>
  <c r="B86" i="6"/>
  <c r="B84" i="6"/>
  <c r="B57" i="6"/>
  <c r="B82" i="6"/>
  <c r="B80" i="6"/>
  <c r="B78" i="6"/>
  <c r="B76" i="6"/>
  <c r="B74" i="6"/>
  <c r="B72" i="6"/>
  <c r="B81" i="6"/>
  <c r="B79" i="6"/>
  <c r="B77" i="6"/>
  <c r="B75" i="6"/>
  <c r="B73" i="6"/>
  <c r="B71" i="6"/>
  <c r="B61" i="6"/>
  <c r="B63" i="6"/>
  <c r="B65" i="6"/>
  <c r="B67" i="6"/>
  <c r="B69" i="6"/>
  <c r="B59" i="6"/>
  <c r="B60" i="6"/>
  <c r="B62" i="6"/>
  <c r="B64" i="6"/>
  <c r="B66" i="6"/>
  <c r="B68" i="6"/>
  <c r="B70" i="6"/>
  <c r="B24" i="9"/>
  <c r="B25" i="9" s="1"/>
  <c r="B26" i="9" s="1"/>
  <c r="B27" i="9" s="1"/>
  <c r="B28" i="9" s="1"/>
  <c r="B29" i="9" s="1"/>
  <c r="B30" i="9" s="1"/>
  <c r="F22" i="8"/>
  <c r="C8" i="9"/>
  <c r="B23" i="7"/>
  <c r="B24" i="7" s="1"/>
  <c r="B25" i="7" s="1"/>
  <c r="B26" i="7" s="1"/>
  <c r="B27" i="7" s="1"/>
  <c r="B28" i="7" s="1"/>
  <c r="B29" i="7" s="1"/>
  <c r="B30" i="7" s="1"/>
  <c r="C18" i="7"/>
  <c r="C6" i="6"/>
  <c r="D6" i="6" s="1"/>
  <c r="B7" i="6"/>
  <c r="B9" i="6"/>
  <c r="B11" i="6"/>
  <c r="B13" i="6"/>
  <c r="B15" i="6"/>
  <c r="B17" i="6"/>
  <c r="B19" i="6"/>
  <c r="B21" i="6"/>
  <c r="B23" i="6"/>
  <c r="B25" i="6"/>
  <c r="B27" i="6"/>
  <c r="B29" i="6"/>
  <c r="B31" i="6"/>
  <c r="B33" i="6"/>
  <c r="B35" i="6"/>
  <c r="B37" i="6"/>
  <c r="B39" i="6"/>
  <c r="B41" i="6"/>
  <c r="B43" i="6"/>
  <c r="B45" i="6"/>
  <c r="B47" i="6"/>
  <c r="B49" i="6"/>
  <c r="B52" i="6"/>
  <c r="B53" i="6"/>
  <c r="B55" i="6"/>
  <c r="B56" i="6"/>
  <c r="B58" i="6"/>
  <c r="B8" i="6"/>
  <c r="B10" i="6"/>
  <c r="B1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1" i="6"/>
  <c r="B54" i="6"/>
  <c r="D79" i="12" l="1"/>
  <c r="C80" i="12"/>
  <c r="F72" i="12"/>
  <c r="F99" i="10"/>
  <c r="C103" i="10"/>
  <c r="D102" i="10"/>
  <c r="F146" i="6"/>
  <c r="F134" i="6"/>
  <c r="F122" i="6"/>
  <c r="F110" i="6"/>
  <c r="F158" i="6"/>
  <c r="F22" i="7"/>
  <c r="B58" i="8"/>
  <c r="F22" i="9"/>
  <c r="F86" i="6"/>
  <c r="F74" i="6"/>
  <c r="F62" i="6"/>
  <c r="B31" i="9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D8" i="9"/>
  <c r="C9" i="9"/>
  <c r="D18" i="8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D18" i="7"/>
  <c r="C19" i="7"/>
  <c r="F50" i="6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D80" i="12" l="1"/>
  <c r="C81" i="12"/>
  <c r="F96" i="10"/>
  <c r="D103" i="10"/>
  <c r="C104" i="10"/>
  <c r="B59" i="8"/>
  <c r="B43" i="9"/>
  <c r="F34" i="9"/>
  <c r="F34" i="8"/>
  <c r="D9" i="9"/>
  <c r="C10" i="9"/>
  <c r="D19" i="8"/>
  <c r="F34" i="7"/>
  <c r="D19" i="7"/>
  <c r="C20" i="7"/>
  <c r="C58" i="6"/>
  <c r="C59" i="6" s="1"/>
  <c r="D57" i="6"/>
  <c r="D13" i="6"/>
  <c r="D21" i="6"/>
  <c r="D29" i="6"/>
  <c r="D37" i="6"/>
  <c r="D45" i="6"/>
  <c r="D53" i="6"/>
  <c r="D10" i="6"/>
  <c r="D18" i="6"/>
  <c r="D26" i="6"/>
  <c r="D34" i="6"/>
  <c r="D42" i="6"/>
  <c r="D54" i="6"/>
  <c r="D11" i="6"/>
  <c r="D19" i="6"/>
  <c r="D27" i="6"/>
  <c r="D35" i="6"/>
  <c r="D43" i="6"/>
  <c r="D52" i="6"/>
  <c r="D12" i="6"/>
  <c r="D20" i="6"/>
  <c r="D28" i="6"/>
  <c r="D36" i="6"/>
  <c r="D44" i="6"/>
  <c r="D51" i="6"/>
  <c r="D46" i="6"/>
  <c r="D9" i="6"/>
  <c r="D17" i="6"/>
  <c r="D25" i="6"/>
  <c r="D33" i="6"/>
  <c r="D41" i="6"/>
  <c r="D49" i="6"/>
  <c r="D56" i="6"/>
  <c r="D14" i="6"/>
  <c r="D22" i="6"/>
  <c r="D30" i="6"/>
  <c r="D38" i="6"/>
  <c r="D50" i="6"/>
  <c r="D7" i="6"/>
  <c r="D15" i="6"/>
  <c r="D23" i="6"/>
  <c r="D31" i="6"/>
  <c r="D39" i="6"/>
  <c r="D47" i="6"/>
  <c r="D55" i="6"/>
  <c r="D8" i="6"/>
  <c r="D16" i="6"/>
  <c r="D24" i="6"/>
  <c r="D32" i="6"/>
  <c r="D40" i="6"/>
  <c r="D48" i="6"/>
  <c r="C82" i="12" l="1"/>
  <c r="D81" i="12"/>
  <c r="C105" i="10"/>
  <c r="D104" i="10"/>
  <c r="B60" i="8"/>
  <c r="B44" i="9"/>
  <c r="C60" i="6"/>
  <c r="D59" i="6"/>
  <c r="B44" i="7"/>
  <c r="D10" i="9"/>
  <c r="C11" i="9"/>
  <c r="D20" i="8"/>
  <c r="D20" i="7"/>
  <c r="C21" i="7"/>
  <c r="F55" i="6"/>
  <c r="D58" i="6"/>
  <c r="F52" i="6" s="1"/>
  <c r="D82" i="12" l="1"/>
  <c r="C83" i="12"/>
  <c r="C106" i="10"/>
  <c r="D105" i="10"/>
  <c r="B61" i="8"/>
  <c r="B45" i="9"/>
  <c r="C61" i="6"/>
  <c r="D60" i="6"/>
  <c r="B45" i="7"/>
  <c r="D11" i="9"/>
  <c r="C12" i="9"/>
  <c r="D21" i="8"/>
  <c r="D21" i="7"/>
  <c r="C22" i="7"/>
  <c r="C84" i="12" l="1"/>
  <c r="D83" i="12"/>
  <c r="D106" i="10"/>
  <c r="C107" i="10"/>
  <c r="B62" i="8"/>
  <c r="B46" i="9"/>
  <c r="C62" i="6"/>
  <c r="D61" i="6"/>
  <c r="B46" i="7"/>
  <c r="D12" i="9"/>
  <c r="C13" i="9"/>
  <c r="D22" i="8"/>
  <c r="C23" i="7"/>
  <c r="D22" i="7"/>
  <c r="D84" i="12" l="1"/>
  <c r="C85" i="12"/>
  <c r="C108" i="10"/>
  <c r="D107" i="10"/>
  <c r="B63" i="8"/>
  <c r="B47" i="9"/>
  <c r="C63" i="6"/>
  <c r="D62" i="6"/>
  <c r="B47" i="7"/>
  <c r="D13" i="9"/>
  <c r="C14" i="9"/>
  <c r="D23" i="8"/>
  <c r="C24" i="7"/>
  <c r="D23" i="7"/>
  <c r="C86" i="12" l="1"/>
  <c r="D85" i="12"/>
  <c r="D108" i="10"/>
  <c r="C109" i="10"/>
  <c r="B64" i="8"/>
  <c r="B48" i="9"/>
  <c r="C64" i="6"/>
  <c r="D63" i="6"/>
  <c r="B48" i="7"/>
  <c r="D14" i="9"/>
  <c r="C15" i="9"/>
  <c r="D24" i="8"/>
  <c r="C25" i="7"/>
  <c r="D24" i="7"/>
  <c r="D86" i="12" l="1"/>
  <c r="C87" i="12"/>
  <c r="C110" i="10"/>
  <c r="D109" i="10"/>
  <c r="B65" i="8"/>
  <c r="B49" i="9"/>
  <c r="C65" i="6"/>
  <c r="D64" i="6"/>
  <c r="B49" i="7"/>
  <c r="D15" i="9"/>
  <c r="C16" i="9"/>
  <c r="D25" i="8"/>
  <c r="D25" i="7"/>
  <c r="C26" i="7"/>
  <c r="C88" i="12" l="1"/>
  <c r="D87" i="12"/>
  <c r="D110" i="10"/>
  <c r="C111" i="10"/>
  <c r="B66" i="8"/>
  <c r="B50" i="9"/>
  <c r="C66" i="6"/>
  <c r="D65" i="6"/>
  <c r="B50" i="7"/>
  <c r="D16" i="9"/>
  <c r="C17" i="9"/>
  <c r="D26" i="8"/>
  <c r="D26" i="7"/>
  <c r="C27" i="7"/>
  <c r="D88" i="12" l="1"/>
  <c r="C89" i="12"/>
  <c r="C112" i="10"/>
  <c r="D111" i="10"/>
  <c r="B67" i="8"/>
  <c r="F58" i="8"/>
  <c r="B51" i="9"/>
  <c r="C67" i="6"/>
  <c r="D66" i="6"/>
  <c r="B51" i="7"/>
  <c r="D17" i="9"/>
  <c r="C18" i="9"/>
  <c r="D27" i="8"/>
  <c r="C28" i="7"/>
  <c r="D27" i="7"/>
  <c r="C90" i="12" l="1"/>
  <c r="D89" i="12"/>
  <c r="C113" i="10"/>
  <c r="D112" i="10"/>
  <c r="B68" i="8"/>
  <c r="B52" i="9"/>
  <c r="C68" i="6"/>
  <c r="D67" i="6"/>
  <c r="B52" i="7"/>
  <c r="D18" i="9"/>
  <c r="C19" i="9"/>
  <c r="D28" i="8"/>
  <c r="C29" i="7"/>
  <c r="D28" i="7"/>
  <c r="D90" i="12" l="1"/>
  <c r="F87" i="12"/>
  <c r="C91" i="12"/>
  <c r="D113" i="10"/>
  <c r="C114" i="10"/>
  <c r="B69" i="8"/>
  <c r="B53" i="9"/>
  <c r="C69" i="6"/>
  <c r="D68" i="6"/>
  <c r="B53" i="7"/>
  <c r="D19" i="9"/>
  <c r="C20" i="9"/>
  <c r="D29" i="8"/>
  <c r="C30" i="7"/>
  <c r="C31" i="7" s="1"/>
  <c r="D29" i="7"/>
  <c r="D91" i="12" l="1"/>
  <c r="C92" i="12"/>
  <c r="F84" i="12"/>
  <c r="D114" i="10"/>
  <c r="F111" i="10"/>
  <c r="C115" i="10"/>
  <c r="B70" i="8"/>
  <c r="B54" i="9"/>
  <c r="C70" i="6"/>
  <c r="D69" i="6"/>
  <c r="B54" i="7"/>
  <c r="D31" i="8"/>
  <c r="D20" i="9"/>
  <c r="C21" i="9"/>
  <c r="D30" i="8"/>
  <c r="F24" i="8" s="1"/>
  <c r="F27" i="8"/>
  <c r="D31" i="7"/>
  <c r="C32" i="7"/>
  <c r="D30" i="7"/>
  <c r="F24" i="7" s="1"/>
  <c r="F27" i="7"/>
  <c r="C93" i="12" l="1"/>
  <c r="D92" i="12"/>
  <c r="C116" i="10"/>
  <c r="D115" i="10"/>
  <c r="F108" i="10"/>
  <c r="B71" i="8"/>
  <c r="B55" i="7"/>
  <c r="B55" i="9"/>
  <c r="F46" i="9"/>
  <c r="F67" i="6"/>
  <c r="C71" i="6"/>
  <c r="D70" i="6"/>
  <c r="F64" i="6" s="1"/>
  <c r="F46" i="7"/>
  <c r="D32" i="8"/>
  <c r="D21" i="9"/>
  <c r="C22" i="9"/>
  <c r="D32" i="7"/>
  <c r="C33" i="7"/>
  <c r="D93" i="12" l="1"/>
  <c r="C94" i="12"/>
  <c r="C117" i="10"/>
  <c r="D116" i="10"/>
  <c r="B72" i="8"/>
  <c r="B56" i="9"/>
  <c r="B56" i="7"/>
  <c r="C72" i="6"/>
  <c r="D71" i="6"/>
  <c r="D33" i="8"/>
  <c r="C23" i="9"/>
  <c r="D22" i="9"/>
  <c r="C34" i="7"/>
  <c r="D33" i="7"/>
  <c r="D94" i="12" l="1"/>
  <c r="C95" i="12"/>
  <c r="D117" i="10"/>
  <c r="C118" i="10"/>
  <c r="B73" i="8"/>
  <c r="B57" i="7"/>
  <c r="B57" i="9"/>
  <c r="C73" i="6"/>
  <c r="D72" i="6"/>
  <c r="D34" i="8"/>
  <c r="C24" i="9"/>
  <c r="D23" i="9"/>
  <c r="D34" i="7"/>
  <c r="C35" i="7"/>
  <c r="C96" i="12" l="1"/>
  <c r="D95" i="12"/>
  <c r="D118" i="10"/>
  <c r="C119" i="10"/>
  <c r="B74" i="8"/>
  <c r="B58" i="7"/>
  <c r="B58" i="9"/>
  <c r="C74" i="6"/>
  <c r="D73" i="6"/>
  <c r="D35" i="8"/>
  <c r="C25" i="9"/>
  <c r="D24" i="9"/>
  <c r="D35" i="7"/>
  <c r="C36" i="7"/>
  <c r="D96" i="12" l="1"/>
  <c r="C97" i="12"/>
  <c r="D119" i="10"/>
  <c r="C120" i="10"/>
  <c r="B75" i="8"/>
  <c r="B59" i="9"/>
  <c r="B59" i="7"/>
  <c r="C75" i="6"/>
  <c r="D74" i="6"/>
  <c r="D36" i="8"/>
  <c r="D25" i="9"/>
  <c r="C26" i="9"/>
  <c r="D36" i="7"/>
  <c r="C37" i="7"/>
  <c r="C98" i="12" l="1"/>
  <c r="D97" i="12"/>
  <c r="C121" i="10"/>
  <c r="D120" i="10"/>
  <c r="B76" i="8"/>
  <c r="B60" i="7"/>
  <c r="B60" i="9"/>
  <c r="C76" i="6"/>
  <c r="D75" i="6"/>
  <c r="D37" i="8"/>
  <c r="D26" i="9"/>
  <c r="C27" i="9"/>
  <c r="C38" i="7"/>
  <c r="D37" i="7"/>
  <c r="D98" i="12" l="1"/>
  <c r="C99" i="12"/>
  <c r="D121" i="10"/>
  <c r="C122" i="10"/>
  <c r="B77" i="8"/>
  <c r="B61" i="7"/>
  <c r="B61" i="9"/>
  <c r="C77" i="6"/>
  <c r="D76" i="6"/>
  <c r="D38" i="8"/>
  <c r="C28" i="9"/>
  <c r="D27" i="9"/>
  <c r="C39" i="7"/>
  <c r="D38" i="7"/>
  <c r="C100" i="12" l="1"/>
  <c r="D99" i="12"/>
  <c r="C123" i="10"/>
  <c r="D122" i="10"/>
  <c r="B78" i="8"/>
  <c r="B62" i="9"/>
  <c r="B62" i="7"/>
  <c r="C78" i="6"/>
  <c r="D77" i="6"/>
  <c r="D39" i="8"/>
  <c r="C29" i="9"/>
  <c r="D28" i="9"/>
  <c r="D39" i="7"/>
  <c r="C40" i="7"/>
  <c r="D100" i="12" l="1"/>
  <c r="C101" i="12"/>
  <c r="D123" i="10"/>
  <c r="C124" i="10"/>
  <c r="B79" i="8"/>
  <c r="F70" i="8"/>
  <c r="B63" i="7"/>
  <c r="B63" i="9"/>
  <c r="C79" i="6"/>
  <c r="D78" i="6"/>
  <c r="D40" i="8"/>
  <c r="C30" i="9"/>
  <c r="C31" i="9" s="1"/>
  <c r="D29" i="9"/>
  <c r="D40" i="7"/>
  <c r="C41" i="7"/>
  <c r="C102" i="12" l="1"/>
  <c r="D101" i="12"/>
  <c r="D124" i="10"/>
  <c r="C125" i="10"/>
  <c r="B80" i="8"/>
  <c r="B64" i="7"/>
  <c r="B64" i="9"/>
  <c r="C80" i="6"/>
  <c r="D79" i="6"/>
  <c r="D31" i="9"/>
  <c r="C32" i="9"/>
  <c r="D41" i="8"/>
  <c r="C43" i="8"/>
  <c r="D43" i="8" s="1"/>
  <c r="D30" i="9"/>
  <c r="F24" i="9" s="1"/>
  <c r="F27" i="9"/>
  <c r="D41" i="7"/>
  <c r="C42" i="7"/>
  <c r="C103" i="12" l="1"/>
  <c r="D102" i="12"/>
  <c r="F96" i="12" s="1"/>
  <c r="F99" i="12"/>
  <c r="D125" i="10"/>
  <c r="C126" i="10"/>
  <c r="B81" i="8"/>
  <c r="B65" i="9"/>
  <c r="B65" i="7"/>
  <c r="C81" i="6"/>
  <c r="D80" i="6"/>
  <c r="C43" i="7"/>
  <c r="D32" i="9"/>
  <c r="C33" i="9"/>
  <c r="F39" i="8"/>
  <c r="D42" i="8"/>
  <c r="F36" i="8" s="1"/>
  <c r="F39" i="7"/>
  <c r="D42" i="7"/>
  <c r="F36" i="7" s="1"/>
  <c r="D103" i="12" l="1"/>
  <c r="C104" i="12"/>
  <c r="D126" i="10"/>
  <c r="F120" i="10" s="1"/>
  <c r="F123" i="10"/>
  <c r="C127" i="10"/>
  <c r="B82" i="8"/>
  <c r="B66" i="7"/>
  <c r="B66" i="9"/>
  <c r="C44" i="8"/>
  <c r="C82" i="6"/>
  <c r="D81" i="6"/>
  <c r="C44" i="7"/>
  <c r="D43" i="7"/>
  <c r="D33" i="9"/>
  <c r="C34" i="9"/>
  <c r="G50" i="3"/>
  <c r="G51" i="3"/>
  <c r="G52" i="3"/>
  <c r="G53" i="3"/>
  <c r="G54" i="3"/>
  <c r="G59" i="3"/>
  <c r="G61" i="3" s="1"/>
  <c r="K59" i="3" s="1"/>
  <c r="D23" i="3"/>
  <c r="E74" i="2" s="1"/>
  <c r="E23" i="3"/>
  <c r="E75" i="2" s="1"/>
  <c r="G43" i="3"/>
  <c r="G44" i="3"/>
  <c r="G45" i="3"/>
  <c r="G46" i="3"/>
  <c r="G47" i="3"/>
  <c r="G48" i="3"/>
  <c r="G49" i="3"/>
  <c r="G39" i="3"/>
  <c r="B10" i="3"/>
  <c r="B26" i="3" s="1"/>
  <c r="B11" i="3"/>
  <c r="B27" i="3" s="1"/>
  <c r="B22" i="3"/>
  <c r="B38" i="3" s="1"/>
  <c r="B55" i="3" s="1"/>
  <c r="M79" i="2"/>
  <c r="C62" i="2"/>
  <c r="G62" i="2"/>
  <c r="N62" i="2"/>
  <c r="G63" i="2"/>
  <c r="G65" i="2"/>
  <c r="C105" i="12" l="1"/>
  <c r="D104" i="12"/>
  <c r="D127" i="10"/>
  <c r="C128" i="10"/>
  <c r="B67" i="9"/>
  <c r="B83" i="8"/>
  <c r="B67" i="7"/>
  <c r="B44" i="3"/>
  <c r="F23" i="3"/>
  <c r="F58" i="9"/>
  <c r="F58" i="7"/>
  <c r="C83" i="6"/>
  <c r="B43" i="3"/>
  <c r="D44" i="8"/>
  <c r="C45" i="8"/>
  <c r="F79" i="6"/>
  <c r="D82" i="6"/>
  <c r="F76" i="6" s="1"/>
  <c r="C45" i="7"/>
  <c r="D44" i="7"/>
  <c r="D34" i="9"/>
  <c r="C35" i="9"/>
  <c r="G23" i="3"/>
  <c r="K21" i="3" s="1"/>
  <c r="K23" i="3" s="1"/>
  <c r="G55" i="3"/>
  <c r="G56" i="3" s="1"/>
  <c r="K54" i="3" s="1"/>
  <c r="D105" i="12" l="1"/>
  <c r="C106" i="12"/>
  <c r="D128" i="10"/>
  <c r="C129" i="10"/>
  <c r="B68" i="9"/>
  <c r="B84" i="8"/>
  <c r="B68" i="7"/>
  <c r="E76" i="2"/>
  <c r="C84" i="6"/>
  <c r="D83" i="6"/>
  <c r="C46" i="8"/>
  <c r="D45" i="8"/>
  <c r="C46" i="7"/>
  <c r="D45" i="7"/>
  <c r="D35" i="9"/>
  <c r="C36" i="9"/>
  <c r="D106" i="12" l="1"/>
  <c r="C107" i="12"/>
  <c r="C130" i="10"/>
  <c r="D129" i="10"/>
  <c r="B69" i="9"/>
  <c r="B85" i="8"/>
  <c r="B69" i="7"/>
  <c r="C85" i="6"/>
  <c r="D84" i="6"/>
  <c r="D46" i="8"/>
  <c r="C47" i="8"/>
  <c r="C47" i="7"/>
  <c r="D46" i="7"/>
  <c r="D36" i="9"/>
  <c r="C37" i="9"/>
  <c r="D107" i="12" l="1"/>
  <c r="C108" i="12"/>
  <c r="D130" i="10"/>
  <c r="C131" i="10"/>
  <c r="B70" i="9"/>
  <c r="B86" i="8"/>
  <c r="B70" i="7"/>
  <c r="C86" i="6"/>
  <c r="D85" i="6"/>
  <c r="D47" i="8"/>
  <c r="C48" i="8"/>
  <c r="C48" i="7"/>
  <c r="D47" i="7"/>
  <c r="C38" i="9"/>
  <c r="D37" i="9"/>
  <c r="C109" i="12" l="1"/>
  <c r="D108" i="12"/>
  <c r="C132" i="10"/>
  <c r="D131" i="10"/>
  <c r="B71" i="9"/>
  <c r="B87" i="8"/>
  <c r="B71" i="7"/>
  <c r="C87" i="6"/>
  <c r="D86" i="6"/>
  <c r="D48" i="8"/>
  <c r="C49" i="8"/>
  <c r="C49" i="7"/>
  <c r="D48" i="7"/>
  <c r="C39" i="9"/>
  <c r="D38" i="9"/>
  <c r="D109" i="12" l="1"/>
  <c r="C110" i="12"/>
  <c r="D132" i="10"/>
  <c r="C133" i="10"/>
  <c r="B72" i="9"/>
  <c r="B88" i="8"/>
  <c r="B72" i="7"/>
  <c r="C88" i="6"/>
  <c r="D87" i="6"/>
  <c r="C50" i="8"/>
  <c r="D49" i="8"/>
  <c r="C50" i="7"/>
  <c r="D49" i="7"/>
  <c r="D39" i="9"/>
  <c r="C40" i="9"/>
  <c r="C111" i="12" l="1"/>
  <c r="D110" i="12"/>
  <c r="C134" i="10"/>
  <c r="D133" i="10"/>
  <c r="B73" i="9"/>
  <c r="B89" i="8"/>
  <c r="B73" i="7"/>
  <c r="C89" i="6"/>
  <c r="D88" i="6"/>
  <c r="D50" i="8"/>
  <c r="C51" i="8"/>
  <c r="C51" i="7"/>
  <c r="D50" i="7"/>
  <c r="D40" i="9"/>
  <c r="C41" i="9"/>
  <c r="D111" i="12" l="1"/>
  <c r="C112" i="12"/>
  <c r="D134" i="10"/>
  <c r="C135" i="10"/>
  <c r="B74" i="9"/>
  <c r="B90" i="8"/>
  <c r="B74" i="7"/>
  <c r="C90" i="6"/>
  <c r="D89" i="6"/>
  <c r="D51" i="8"/>
  <c r="C52" i="8"/>
  <c r="C52" i="7"/>
  <c r="D51" i="7"/>
  <c r="D41" i="9"/>
  <c r="C42" i="9"/>
  <c r="C113" i="12" l="1"/>
  <c r="D112" i="12"/>
  <c r="D135" i="10"/>
  <c r="C136" i="10"/>
  <c r="B75" i="9"/>
  <c r="B91" i="8"/>
  <c r="F82" i="8"/>
  <c r="B75" i="7"/>
  <c r="C91" i="6"/>
  <c r="D90" i="6"/>
  <c r="C43" i="9"/>
  <c r="C53" i="8"/>
  <c r="D52" i="8"/>
  <c r="C53" i="7"/>
  <c r="D52" i="7"/>
  <c r="F39" i="9"/>
  <c r="D42" i="9"/>
  <c r="F36" i="9" s="1"/>
  <c r="D113" i="12" l="1"/>
  <c r="C114" i="12"/>
  <c r="C137" i="10"/>
  <c r="D136" i="10"/>
  <c r="B76" i="9"/>
  <c r="B92" i="8"/>
  <c r="B76" i="7"/>
  <c r="C92" i="6"/>
  <c r="D91" i="6"/>
  <c r="C44" i="9"/>
  <c r="D43" i="9"/>
  <c r="D53" i="8"/>
  <c r="C54" i="8"/>
  <c r="C54" i="7"/>
  <c r="D53" i="7"/>
  <c r="F111" i="12" l="1"/>
  <c r="D114" i="12"/>
  <c r="F108" i="12" s="1"/>
  <c r="D137" i="10"/>
  <c r="C138" i="10"/>
  <c r="B77" i="9"/>
  <c r="B93" i="8"/>
  <c r="B77" i="7"/>
  <c r="C55" i="7"/>
  <c r="C55" i="8"/>
  <c r="C93" i="6"/>
  <c r="D92" i="6"/>
  <c r="C45" i="9"/>
  <c r="D44" i="9"/>
  <c r="F51" i="8"/>
  <c r="D54" i="8"/>
  <c r="F48" i="8" s="1"/>
  <c r="F51" i="7"/>
  <c r="D54" i="7"/>
  <c r="F48" i="7" s="1"/>
  <c r="F135" i="10" l="1"/>
  <c r="D138" i="10"/>
  <c r="F132" i="10" s="1"/>
  <c r="B78" i="9"/>
  <c r="B94" i="8"/>
  <c r="B78" i="7"/>
  <c r="C56" i="7"/>
  <c r="D55" i="7"/>
  <c r="C56" i="8"/>
  <c r="D55" i="8"/>
  <c r="C94" i="6"/>
  <c r="C95" i="6" s="1"/>
  <c r="D93" i="6"/>
  <c r="C46" i="9"/>
  <c r="D45" i="9"/>
  <c r="B79" i="9" l="1"/>
  <c r="F70" i="9"/>
  <c r="B95" i="8"/>
  <c r="B79" i="7"/>
  <c r="F70" i="7"/>
  <c r="C96" i="6"/>
  <c r="D95" i="6"/>
  <c r="C57" i="7"/>
  <c r="D56" i="7"/>
  <c r="D56" i="8"/>
  <c r="C57" i="8"/>
  <c r="F91" i="6"/>
  <c r="D94" i="6"/>
  <c r="C47" i="9"/>
  <c r="D46" i="9"/>
  <c r="B6" i="5"/>
  <c r="C23" i="3"/>
  <c r="E73" i="2" s="1"/>
  <c r="B80" i="9" l="1"/>
  <c r="B96" i="8"/>
  <c r="B80" i="7"/>
  <c r="F88" i="6"/>
  <c r="C97" i="6"/>
  <c r="D96" i="6"/>
  <c r="C58" i="7"/>
  <c r="D57" i="7"/>
  <c r="D57" i="8"/>
  <c r="C58" i="8"/>
  <c r="B93" i="5"/>
  <c r="B91" i="5"/>
  <c r="B89" i="5"/>
  <c r="B87" i="5"/>
  <c r="B94" i="5"/>
  <c r="B92" i="5"/>
  <c r="B90" i="5"/>
  <c r="B88" i="5"/>
  <c r="B86" i="5"/>
  <c r="B84" i="5"/>
  <c r="B83" i="5"/>
  <c r="B85" i="5"/>
  <c r="C48" i="9"/>
  <c r="D47" i="9"/>
  <c r="B58" i="5"/>
  <c r="C6" i="5"/>
  <c r="B69" i="5"/>
  <c r="B68" i="5"/>
  <c r="B67" i="5"/>
  <c r="B66" i="5"/>
  <c r="B65" i="5"/>
  <c r="B64" i="5"/>
  <c r="B63" i="5"/>
  <c r="B62" i="5"/>
  <c r="B61" i="5"/>
  <c r="B60" i="5"/>
  <c r="B81" i="5"/>
  <c r="B77" i="5"/>
  <c r="B73" i="5"/>
  <c r="B80" i="5"/>
  <c r="B76" i="5"/>
  <c r="B71" i="5"/>
  <c r="B72" i="5"/>
  <c r="B59" i="5"/>
  <c r="B50" i="5"/>
  <c r="B36" i="5"/>
  <c r="B38" i="5"/>
  <c r="B44" i="5"/>
  <c r="B28" i="5"/>
  <c r="B12" i="5"/>
  <c r="B43" i="5"/>
  <c r="B27" i="5"/>
  <c r="B11" i="5"/>
  <c r="B34" i="5"/>
  <c r="B14" i="5"/>
  <c r="B49" i="5"/>
  <c r="B33" i="5"/>
  <c r="B17" i="5"/>
  <c r="B54" i="5"/>
  <c r="B30" i="5"/>
  <c r="B40" i="5"/>
  <c r="B24" i="5"/>
  <c r="B8" i="5"/>
  <c r="B47" i="5"/>
  <c r="B31" i="5"/>
  <c r="B15" i="5"/>
  <c r="B18" i="5"/>
  <c r="B53" i="5"/>
  <c r="B37" i="5"/>
  <c r="B21" i="5"/>
  <c r="B57" i="5"/>
  <c r="B51" i="5"/>
  <c r="B20" i="5"/>
  <c r="B52" i="5"/>
  <c r="B35" i="5"/>
  <c r="B19" i="5"/>
  <c r="B22" i="5"/>
  <c r="B56" i="5"/>
  <c r="B41" i="5"/>
  <c r="B25" i="5"/>
  <c r="B9" i="5"/>
  <c r="B42" i="5"/>
  <c r="B48" i="5"/>
  <c r="B32" i="5"/>
  <c r="B16" i="5"/>
  <c r="B55" i="5"/>
  <c r="B39" i="5"/>
  <c r="B23" i="5"/>
  <c r="B26" i="5"/>
  <c r="B10" i="5"/>
  <c r="B45" i="5"/>
  <c r="B29" i="5"/>
  <c r="B13" i="5"/>
  <c r="B7" i="5"/>
  <c r="B46" i="5"/>
  <c r="B70" i="5"/>
  <c r="B79" i="5"/>
  <c r="B75" i="5"/>
  <c r="B82" i="5"/>
  <c r="B78" i="5"/>
  <c r="B74" i="5"/>
  <c r="B81" i="9" l="1"/>
  <c r="B97" i="8"/>
  <c r="B81" i="7"/>
  <c r="C98" i="6"/>
  <c r="D97" i="6"/>
  <c r="C59" i="7"/>
  <c r="D58" i="7"/>
  <c r="D58" i="8"/>
  <c r="C59" i="8"/>
  <c r="F86" i="5"/>
  <c r="C49" i="9"/>
  <c r="D48" i="9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6" i="5"/>
  <c r="F74" i="5"/>
  <c r="F50" i="5"/>
  <c r="F62" i="5"/>
  <c r="B82" i="9" l="1"/>
  <c r="B98" i="8"/>
  <c r="B82" i="7"/>
  <c r="C99" i="6"/>
  <c r="D98" i="6"/>
  <c r="D9" i="5"/>
  <c r="C60" i="7"/>
  <c r="D59" i="7"/>
  <c r="D8" i="5"/>
  <c r="D14" i="5"/>
  <c r="D18" i="5"/>
  <c r="C60" i="8"/>
  <c r="D59" i="8"/>
  <c r="D11" i="5"/>
  <c r="C50" i="9"/>
  <c r="D49" i="9"/>
  <c r="D28" i="5"/>
  <c r="D20" i="5"/>
  <c r="D26" i="5"/>
  <c r="D50" i="5"/>
  <c r="D33" i="5"/>
  <c r="D38" i="5"/>
  <c r="D43" i="5"/>
  <c r="D40" i="5"/>
  <c r="D31" i="5"/>
  <c r="D37" i="5"/>
  <c r="D22" i="5"/>
  <c r="D16" i="5"/>
  <c r="D13" i="5"/>
  <c r="F55" i="5"/>
  <c r="C59" i="5"/>
  <c r="D36" i="5"/>
  <c r="D12" i="5"/>
  <c r="D34" i="5"/>
  <c r="D17" i="5"/>
  <c r="D24" i="5"/>
  <c r="D15" i="5"/>
  <c r="D21" i="5"/>
  <c r="D52" i="5"/>
  <c r="D56" i="5"/>
  <c r="D42" i="5"/>
  <c r="D55" i="5"/>
  <c r="D10" i="5"/>
  <c r="D7" i="5"/>
  <c r="D54" i="5"/>
  <c r="D57" i="5"/>
  <c r="D35" i="5"/>
  <c r="D41" i="5"/>
  <c r="D48" i="5"/>
  <c r="D39" i="5"/>
  <c r="D45" i="5"/>
  <c r="D58" i="5"/>
  <c r="D46" i="5"/>
  <c r="D44" i="5"/>
  <c r="D27" i="5"/>
  <c r="D49" i="5"/>
  <c r="D30" i="5"/>
  <c r="D47" i="5"/>
  <c r="D53" i="5"/>
  <c r="D51" i="5"/>
  <c r="D19" i="5"/>
  <c r="D25" i="5"/>
  <c r="D32" i="5"/>
  <c r="D23" i="5"/>
  <c r="D29" i="5"/>
  <c r="B83" i="9" l="1"/>
  <c r="B99" i="8"/>
  <c r="B83" i="7"/>
  <c r="C100" i="6"/>
  <c r="D99" i="6"/>
  <c r="C61" i="7"/>
  <c r="D60" i="7"/>
  <c r="C61" i="8"/>
  <c r="D60" i="8"/>
  <c r="C51" i="9"/>
  <c r="D50" i="9"/>
  <c r="F52" i="5"/>
  <c r="C60" i="5"/>
  <c r="D59" i="5"/>
  <c r="B84" i="9" l="1"/>
  <c r="B100" i="8"/>
  <c r="B84" i="7"/>
  <c r="C101" i="6"/>
  <c r="D100" i="6"/>
  <c r="C62" i="7"/>
  <c r="D61" i="7"/>
  <c r="C62" i="8"/>
  <c r="D61" i="8"/>
  <c r="D51" i="9"/>
  <c r="C52" i="9"/>
  <c r="C61" i="5"/>
  <c r="D60" i="5"/>
  <c r="B85" i="9" l="1"/>
  <c r="B101" i="8"/>
  <c r="B85" i="7"/>
  <c r="C102" i="6"/>
  <c r="D101" i="6"/>
  <c r="C63" i="7"/>
  <c r="D62" i="7"/>
  <c r="C63" i="8"/>
  <c r="D62" i="8"/>
  <c r="C53" i="9"/>
  <c r="D52" i="9"/>
  <c r="C62" i="5"/>
  <c r="D61" i="5"/>
  <c r="B86" i="9" l="1"/>
  <c r="B102" i="8"/>
  <c r="B86" i="7"/>
  <c r="C103" i="6"/>
  <c r="D102" i="6"/>
  <c r="C64" i="7"/>
  <c r="D63" i="7"/>
  <c r="C64" i="8"/>
  <c r="D63" i="8"/>
  <c r="C54" i="9"/>
  <c r="D53" i="9"/>
  <c r="C63" i="5"/>
  <c r="D62" i="5"/>
  <c r="B87" i="9" l="1"/>
  <c r="B103" i="8"/>
  <c r="F94" i="8"/>
  <c r="B87" i="7"/>
  <c r="C104" i="6"/>
  <c r="D103" i="6"/>
  <c r="C55" i="9"/>
  <c r="C65" i="7"/>
  <c r="D64" i="7"/>
  <c r="C65" i="8"/>
  <c r="D64" i="8"/>
  <c r="F51" i="9"/>
  <c r="D54" i="9"/>
  <c r="C64" i="5"/>
  <c r="D63" i="5"/>
  <c r="B88" i="9" l="1"/>
  <c r="B104" i="8"/>
  <c r="B88" i="7"/>
  <c r="C105" i="6"/>
  <c r="D104" i="6"/>
  <c r="C66" i="7"/>
  <c r="C67" i="7" s="1"/>
  <c r="D65" i="7"/>
  <c r="F48" i="9"/>
  <c r="C56" i="9"/>
  <c r="D55" i="9"/>
  <c r="D65" i="8"/>
  <c r="C66" i="8"/>
  <c r="C67" i="8" s="1"/>
  <c r="C65" i="5"/>
  <c r="D64" i="5"/>
  <c r="B89" i="9" l="1"/>
  <c r="B105" i="8"/>
  <c r="C68" i="8"/>
  <c r="D67" i="8"/>
  <c r="C68" i="7"/>
  <c r="D67" i="7"/>
  <c r="B89" i="7"/>
  <c r="C106" i="6"/>
  <c r="D105" i="6"/>
  <c r="C57" i="9"/>
  <c r="D56" i="9"/>
  <c r="F63" i="7"/>
  <c r="D66" i="7"/>
  <c r="F63" i="8"/>
  <c r="D66" i="8"/>
  <c r="C66" i="5"/>
  <c r="D65" i="5"/>
  <c r="B90" i="9" l="1"/>
  <c r="F60" i="8"/>
  <c r="C69" i="8"/>
  <c r="D68" i="8"/>
  <c r="B106" i="8"/>
  <c r="B90" i="7"/>
  <c r="F60" i="7"/>
  <c r="C69" i="7"/>
  <c r="D68" i="7"/>
  <c r="F103" i="6"/>
  <c r="C107" i="6"/>
  <c r="D106" i="6"/>
  <c r="C58" i="9"/>
  <c r="D57" i="9"/>
  <c r="C67" i="5"/>
  <c r="D66" i="5"/>
  <c r="B91" i="9" l="1"/>
  <c r="F82" i="9"/>
  <c r="C70" i="8"/>
  <c r="D69" i="8"/>
  <c r="B107" i="8"/>
  <c r="B91" i="7"/>
  <c r="F82" i="7"/>
  <c r="C70" i="7"/>
  <c r="D69" i="7"/>
  <c r="C108" i="6"/>
  <c r="D107" i="6"/>
  <c r="F100" i="6"/>
  <c r="D58" i="9"/>
  <c r="C59" i="9"/>
  <c r="C68" i="5"/>
  <c r="D67" i="5"/>
  <c r="B92" i="9" l="1"/>
  <c r="B108" i="8"/>
  <c r="C71" i="8"/>
  <c r="D70" i="8"/>
  <c r="C71" i="7"/>
  <c r="D70" i="7"/>
  <c r="B92" i="7"/>
  <c r="C109" i="6"/>
  <c r="D108" i="6"/>
  <c r="C60" i="9"/>
  <c r="D59" i="9"/>
  <c r="C69" i="5"/>
  <c r="D68" i="5"/>
  <c r="B93" i="9" l="1"/>
  <c r="C72" i="8"/>
  <c r="D71" i="8"/>
  <c r="B109" i="8"/>
  <c r="B93" i="7"/>
  <c r="C72" i="7"/>
  <c r="D71" i="7"/>
  <c r="C110" i="6"/>
  <c r="D109" i="6"/>
  <c r="C61" i="9"/>
  <c r="D60" i="9"/>
  <c r="C70" i="5"/>
  <c r="D69" i="5"/>
  <c r="B94" i="9" l="1"/>
  <c r="B110" i="8"/>
  <c r="C73" i="8"/>
  <c r="D72" i="8"/>
  <c r="C73" i="7"/>
  <c r="D72" i="7"/>
  <c r="B94" i="7"/>
  <c r="C111" i="6"/>
  <c r="D110" i="6"/>
  <c r="C62" i="9"/>
  <c r="D61" i="9"/>
  <c r="F67" i="5"/>
  <c r="C71" i="5"/>
  <c r="D70" i="5"/>
  <c r="B95" i="9" l="1"/>
  <c r="C74" i="8"/>
  <c r="D73" i="8"/>
  <c r="B111" i="8"/>
  <c r="B95" i="7"/>
  <c r="C74" i="7"/>
  <c r="D73" i="7"/>
  <c r="C112" i="6"/>
  <c r="D111" i="6"/>
  <c r="C63" i="9"/>
  <c r="D62" i="9"/>
  <c r="F64" i="5"/>
  <c r="C72" i="5"/>
  <c r="D71" i="5"/>
  <c r="B96" i="9" l="1"/>
  <c r="B112" i="8"/>
  <c r="C75" i="8"/>
  <c r="D74" i="8"/>
  <c r="C75" i="7"/>
  <c r="D74" i="7"/>
  <c r="B96" i="7"/>
  <c r="C113" i="6"/>
  <c r="D112" i="6"/>
  <c r="C64" i="9"/>
  <c r="D63" i="9"/>
  <c r="C73" i="5"/>
  <c r="D72" i="5"/>
  <c r="B97" i="9" l="1"/>
  <c r="C76" i="8"/>
  <c r="D75" i="8"/>
  <c r="B113" i="8"/>
  <c r="B97" i="7"/>
  <c r="C76" i="7"/>
  <c r="D75" i="7"/>
  <c r="C114" i="6"/>
  <c r="D113" i="6"/>
  <c r="C65" i="9"/>
  <c r="D64" i="9"/>
  <c r="C74" i="5"/>
  <c r="D73" i="5"/>
  <c r="B98" i="9" l="1"/>
  <c r="B114" i="8"/>
  <c r="C77" i="8"/>
  <c r="D76" i="8"/>
  <c r="B98" i="7"/>
  <c r="C77" i="7"/>
  <c r="D76" i="7"/>
  <c r="C115" i="6"/>
  <c r="D114" i="6"/>
  <c r="C66" i="9"/>
  <c r="C67" i="9" s="1"/>
  <c r="D65" i="9"/>
  <c r="C75" i="5"/>
  <c r="D74" i="5"/>
  <c r="C68" i="9" l="1"/>
  <c r="D67" i="9"/>
  <c r="B99" i="9"/>
  <c r="C78" i="8"/>
  <c r="D77" i="8"/>
  <c r="B115" i="8"/>
  <c r="F106" i="8"/>
  <c r="C78" i="7"/>
  <c r="D77" i="7"/>
  <c r="B99" i="7"/>
  <c r="C116" i="6"/>
  <c r="D115" i="6"/>
  <c r="F63" i="9"/>
  <c r="D66" i="9"/>
  <c r="C76" i="5"/>
  <c r="D75" i="5"/>
  <c r="B100" i="9" l="1"/>
  <c r="F60" i="9"/>
  <c r="C69" i="9"/>
  <c r="D68" i="9"/>
  <c r="B116" i="8"/>
  <c r="F75" i="8"/>
  <c r="C79" i="8"/>
  <c r="D78" i="8"/>
  <c r="B100" i="7"/>
  <c r="F75" i="7"/>
  <c r="C79" i="7"/>
  <c r="D78" i="7"/>
  <c r="C117" i="6"/>
  <c r="D116" i="6"/>
  <c r="C77" i="5"/>
  <c r="D76" i="5"/>
  <c r="B101" i="9" l="1"/>
  <c r="C70" i="9"/>
  <c r="D69" i="9"/>
  <c r="F72" i="8"/>
  <c r="C80" i="8"/>
  <c r="D79" i="8"/>
  <c r="B117" i="8"/>
  <c r="F72" i="7"/>
  <c r="C80" i="7"/>
  <c r="D79" i="7"/>
  <c r="B101" i="7"/>
  <c r="C118" i="6"/>
  <c r="D26" i="3" s="1"/>
  <c r="D43" i="3" s="1"/>
  <c r="D117" i="6"/>
  <c r="C78" i="5"/>
  <c r="D77" i="5"/>
  <c r="C71" i="9" l="1"/>
  <c r="D70" i="9"/>
  <c r="B102" i="9"/>
  <c r="B118" i="8"/>
  <c r="C81" i="8"/>
  <c r="D80" i="8"/>
  <c r="B102" i="7"/>
  <c r="C81" i="7"/>
  <c r="D80" i="7"/>
  <c r="F115" i="6"/>
  <c r="C119" i="6"/>
  <c r="D27" i="3" s="1"/>
  <c r="D44" i="3" s="1"/>
  <c r="D118" i="6"/>
  <c r="C79" i="5"/>
  <c r="D78" i="5"/>
  <c r="B103" i="9" l="1"/>
  <c r="F94" i="9"/>
  <c r="C72" i="9"/>
  <c r="D71" i="9"/>
  <c r="C82" i="8"/>
  <c r="D81" i="8"/>
  <c r="B119" i="8"/>
  <c r="C82" i="7"/>
  <c r="D81" i="7"/>
  <c r="B103" i="7"/>
  <c r="F94" i="7"/>
  <c r="F112" i="6"/>
  <c r="C120" i="6"/>
  <c r="D28" i="3" s="1"/>
  <c r="D45" i="3" s="1"/>
  <c r="D119" i="6"/>
  <c r="C80" i="5"/>
  <c r="D79" i="5"/>
  <c r="C73" i="9" l="1"/>
  <c r="D72" i="9"/>
  <c r="B104" i="9"/>
  <c r="C83" i="8"/>
  <c r="D82" i="8"/>
  <c r="B120" i="8"/>
  <c r="C83" i="7"/>
  <c r="D82" i="7"/>
  <c r="B104" i="7"/>
  <c r="C121" i="6"/>
  <c r="D29" i="3" s="1"/>
  <c r="D120" i="6"/>
  <c r="C81" i="5"/>
  <c r="D80" i="5"/>
  <c r="D46" i="3" l="1"/>
  <c r="B105" i="9"/>
  <c r="C74" i="9"/>
  <c r="D73" i="9"/>
  <c r="B121" i="8"/>
  <c r="C84" i="8"/>
  <c r="D83" i="8"/>
  <c r="C84" i="7"/>
  <c r="D83" i="7"/>
  <c r="B105" i="7"/>
  <c r="C122" i="6"/>
  <c r="D30" i="3" s="1"/>
  <c r="D47" i="3" s="1"/>
  <c r="D121" i="6"/>
  <c r="C82" i="5"/>
  <c r="D81" i="5"/>
  <c r="C75" i="9" l="1"/>
  <c r="D74" i="9"/>
  <c r="B106" i="9"/>
  <c r="C85" i="8"/>
  <c r="D84" i="8"/>
  <c r="B122" i="8"/>
  <c r="C85" i="7"/>
  <c r="D84" i="7"/>
  <c r="B106" i="7"/>
  <c r="C123" i="6"/>
  <c r="D31" i="3" s="1"/>
  <c r="D48" i="3" s="1"/>
  <c r="D122" i="6"/>
  <c r="C83" i="5"/>
  <c r="F79" i="5"/>
  <c r="D82" i="5"/>
  <c r="F76" i="5" s="1"/>
  <c r="B107" i="9" l="1"/>
  <c r="C76" i="9"/>
  <c r="D75" i="9"/>
  <c r="B123" i="8"/>
  <c r="C86" i="8"/>
  <c r="D85" i="8"/>
  <c r="B107" i="7"/>
  <c r="C86" i="7"/>
  <c r="D85" i="7"/>
  <c r="C124" i="6"/>
  <c r="D32" i="3" s="1"/>
  <c r="D49" i="3" s="1"/>
  <c r="D123" i="6"/>
  <c r="C84" i="5"/>
  <c r="D83" i="5"/>
  <c r="D17" i="11"/>
  <c r="F10" i="11"/>
  <c r="C77" i="9" l="1"/>
  <c r="D76" i="9"/>
  <c r="B108" i="9"/>
  <c r="C87" i="8"/>
  <c r="D86" i="8"/>
  <c r="B124" i="8"/>
  <c r="C87" i="7"/>
  <c r="D86" i="7"/>
  <c r="B108" i="7"/>
  <c r="C125" i="6"/>
  <c r="D33" i="3" s="1"/>
  <c r="D50" i="3" s="1"/>
  <c r="D124" i="6"/>
  <c r="C85" i="5"/>
  <c r="D84" i="5"/>
  <c r="C18" i="11"/>
  <c r="B109" i="9" l="1"/>
  <c r="C78" i="9"/>
  <c r="D77" i="9"/>
  <c r="B125" i="8"/>
  <c r="C88" i="8"/>
  <c r="D87" i="8"/>
  <c r="C88" i="7"/>
  <c r="D87" i="7"/>
  <c r="B109" i="7"/>
  <c r="C126" i="6"/>
  <c r="D34" i="3" s="1"/>
  <c r="D51" i="3" s="1"/>
  <c r="D125" i="6"/>
  <c r="C86" i="5"/>
  <c r="D85" i="5"/>
  <c r="D18" i="11"/>
  <c r="F12" i="11" s="1"/>
  <c r="F15" i="11"/>
  <c r="C19" i="11"/>
  <c r="F75" i="9" l="1"/>
  <c r="C79" i="9"/>
  <c r="D78" i="9"/>
  <c r="B110" i="9"/>
  <c r="C89" i="8"/>
  <c r="D88" i="8"/>
  <c r="B126" i="8"/>
  <c r="C89" i="7"/>
  <c r="D88" i="7"/>
  <c r="B110" i="7"/>
  <c r="C127" i="6"/>
  <c r="D35" i="3" s="1"/>
  <c r="D52" i="3" s="1"/>
  <c r="D126" i="6"/>
  <c r="C87" i="5"/>
  <c r="D86" i="5"/>
  <c r="C20" i="11"/>
  <c r="D19" i="11"/>
  <c r="F72" i="9" l="1"/>
  <c r="C80" i="9"/>
  <c r="D79" i="9"/>
  <c r="B111" i="9"/>
  <c r="B127" i="8"/>
  <c r="F118" i="8"/>
  <c r="C90" i="8"/>
  <c r="D89" i="8"/>
  <c r="B111" i="7"/>
  <c r="C90" i="7"/>
  <c r="E26" i="3" s="1"/>
  <c r="E43" i="3" s="1"/>
  <c r="D89" i="7"/>
  <c r="C128" i="6"/>
  <c r="D36" i="3" s="1"/>
  <c r="D53" i="3" s="1"/>
  <c r="D127" i="6"/>
  <c r="C21" i="11"/>
  <c r="C88" i="5"/>
  <c r="D87" i="5"/>
  <c r="D20" i="11"/>
  <c r="C81" i="9" l="1"/>
  <c r="D80" i="9"/>
  <c r="B112" i="9"/>
  <c r="C91" i="8"/>
  <c r="F87" i="8"/>
  <c r="D90" i="8"/>
  <c r="B128" i="8"/>
  <c r="F87" i="7"/>
  <c r="C91" i="7"/>
  <c r="E27" i="3" s="1"/>
  <c r="E44" i="3" s="1"/>
  <c r="D90" i="7"/>
  <c r="B112" i="7"/>
  <c r="C129" i="6"/>
  <c r="D37" i="3" s="1"/>
  <c r="D54" i="3" s="1"/>
  <c r="D128" i="6"/>
  <c r="C22" i="11"/>
  <c r="D21" i="11"/>
  <c r="C89" i="5"/>
  <c r="D88" i="5"/>
  <c r="C82" i="9" l="1"/>
  <c r="D81" i="9"/>
  <c r="B113" i="9"/>
  <c r="F84" i="8"/>
  <c r="B129" i="8"/>
  <c r="C92" i="8"/>
  <c r="D91" i="8"/>
  <c r="F84" i="7"/>
  <c r="C92" i="7"/>
  <c r="E28" i="3" s="1"/>
  <c r="E45" i="3" s="1"/>
  <c r="D91" i="7"/>
  <c r="B113" i="7"/>
  <c r="C130" i="6"/>
  <c r="D38" i="3" s="1"/>
  <c r="D129" i="6"/>
  <c r="C23" i="11"/>
  <c r="D22" i="11"/>
  <c r="C90" i="5"/>
  <c r="D89" i="5"/>
  <c r="D59" i="3" l="1"/>
  <c r="D61" i="3" s="1"/>
  <c r="K74" i="2" s="1"/>
  <c r="D55" i="3"/>
  <c r="D56" i="3" s="1"/>
  <c r="H74" i="2" s="1"/>
  <c r="D39" i="3"/>
  <c r="C83" i="9"/>
  <c r="D82" i="9"/>
  <c r="B114" i="9"/>
  <c r="B130" i="8"/>
  <c r="C93" i="8"/>
  <c r="D92" i="8"/>
  <c r="C93" i="7"/>
  <c r="E29" i="3" s="1"/>
  <c r="D92" i="7"/>
  <c r="B114" i="7"/>
  <c r="F127" i="6"/>
  <c r="C131" i="6"/>
  <c r="D130" i="6"/>
  <c r="C24" i="11"/>
  <c r="D23" i="11"/>
  <c r="C91" i="5"/>
  <c r="D90" i="5"/>
  <c r="E46" i="3" l="1"/>
  <c r="B115" i="9"/>
  <c r="F106" i="9"/>
  <c r="C84" i="9"/>
  <c r="D83" i="9"/>
  <c r="B131" i="8"/>
  <c r="C94" i="8"/>
  <c r="D93" i="8"/>
  <c r="C94" i="7"/>
  <c r="E30" i="3" s="1"/>
  <c r="E47" i="3" s="1"/>
  <c r="D93" i="7"/>
  <c r="B115" i="7"/>
  <c r="F106" i="7"/>
  <c r="C132" i="6"/>
  <c r="D131" i="6"/>
  <c r="F124" i="6"/>
  <c r="D24" i="11"/>
  <c r="C25" i="11"/>
  <c r="C92" i="5"/>
  <c r="D91" i="5"/>
  <c r="B116" i="9" l="1"/>
  <c r="C85" i="9"/>
  <c r="D84" i="9"/>
  <c r="B132" i="8"/>
  <c r="C95" i="8"/>
  <c r="D94" i="8"/>
  <c r="C95" i="7"/>
  <c r="E31" i="3" s="1"/>
  <c r="E48" i="3" s="1"/>
  <c r="D94" i="7"/>
  <c r="B116" i="7"/>
  <c r="C133" i="6"/>
  <c r="D132" i="6"/>
  <c r="C26" i="11"/>
  <c r="D26" i="11" s="1"/>
  <c r="D25" i="11"/>
  <c r="C93" i="5"/>
  <c r="D92" i="5"/>
  <c r="B117" i="9" l="1"/>
  <c r="C86" i="9"/>
  <c r="D85" i="9"/>
  <c r="C96" i="8"/>
  <c r="D95" i="8"/>
  <c r="B133" i="8"/>
  <c r="B117" i="7"/>
  <c r="D95" i="7"/>
  <c r="C96" i="7"/>
  <c r="E32" i="3" s="1"/>
  <c r="E49" i="3" s="1"/>
  <c r="C134" i="6"/>
  <c r="D133" i="6"/>
  <c r="C27" i="11"/>
  <c r="C94" i="5"/>
  <c r="C95" i="5" s="1"/>
  <c r="D93" i="5"/>
  <c r="C87" i="9" l="1"/>
  <c r="D86" i="9"/>
  <c r="B118" i="9"/>
  <c r="B134" i="8"/>
  <c r="C97" i="8"/>
  <c r="D96" i="8"/>
  <c r="C97" i="7"/>
  <c r="E33" i="3" s="1"/>
  <c r="E50" i="3" s="1"/>
  <c r="D96" i="7"/>
  <c r="B118" i="7"/>
  <c r="C96" i="5"/>
  <c r="D95" i="5"/>
  <c r="C135" i="6"/>
  <c r="D134" i="6"/>
  <c r="C28" i="11"/>
  <c r="C29" i="11" s="1"/>
  <c r="D27" i="11"/>
  <c r="F91" i="5"/>
  <c r="D94" i="5"/>
  <c r="D28" i="11" l="1"/>
  <c r="B119" i="9"/>
  <c r="C88" i="9"/>
  <c r="D87" i="9"/>
  <c r="C98" i="8"/>
  <c r="D97" i="8"/>
  <c r="B135" i="8"/>
  <c r="B119" i="7"/>
  <c r="C98" i="7"/>
  <c r="E34" i="3" s="1"/>
  <c r="E51" i="3" s="1"/>
  <c r="D97" i="7"/>
  <c r="F88" i="5"/>
  <c r="C97" i="5"/>
  <c r="D96" i="5"/>
  <c r="C136" i="6"/>
  <c r="D135" i="6"/>
  <c r="D29" i="11"/>
  <c r="B120" i="9" l="1"/>
  <c r="C89" i="9"/>
  <c r="D88" i="9"/>
  <c r="B136" i="8"/>
  <c r="C99" i="8"/>
  <c r="D98" i="8"/>
  <c r="B120" i="7"/>
  <c r="C99" i="7"/>
  <c r="E35" i="3" s="1"/>
  <c r="E52" i="3" s="1"/>
  <c r="D98" i="7"/>
  <c r="D97" i="5"/>
  <c r="C98" i="5"/>
  <c r="C137" i="6"/>
  <c r="D136" i="6"/>
  <c r="F22" i="11"/>
  <c r="C30" i="11"/>
  <c r="C31" i="11" s="1"/>
  <c r="C32" i="11" l="1"/>
  <c r="D31" i="11"/>
  <c r="C90" i="9"/>
  <c r="F26" i="3" s="1"/>
  <c r="F43" i="3" s="1"/>
  <c r="D89" i="9"/>
  <c r="B121" i="9"/>
  <c r="C100" i="8"/>
  <c r="D99" i="8"/>
  <c r="B137" i="8"/>
  <c r="C100" i="7"/>
  <c r="E36" i="3" s="1"/>
  <c r="E53" i="3" s="1"/>
  <c r="D99" i="7"/>
  <c r="B121" i="7"/>
  <c r="D98" i="5"/>
  <c r="C99" i="5"/>
  <c r="C138" i="6"/>
  <c r="D137" i="6"/>
  <c r="F27" i="11"/>
  <c r="E77" i="2"/>
  <c r="D30" i="11"/>
  <c r="D32" i="11" l="1"/>
  <c r="C33" i="11"/>
  <c r="B122" i="9"/>
  <c r="C91" i="9"/>
  <c r="F27" i="3" s="1"/>
  <c r="F44" i="3" s="1"/>
  <c r="F87" i="9"/>
  <c r="D90" i="9"/>
  <c r="B138" i="8"/>
  <c r="C101" i="8"/>
  <c r="D100" i="8"/>
  <c r="B122" i="7"/>
  <c r="C101" i="7"/>
  <c r="E37" i="3" s="1"/>
  <c r="E54" i="3" s="1"/>
  <c r="D100" i="7"/>
  <c r="C100" i="5"/>
  <c r="D99" i="5"/>
  <c r="C139" i="6"/>
  <c r="D138" i="6"/>
  <c r="F24" i="11"/>
  <c r="E79" i="2"/>
  <c r="C34" i="11" l="1"/>
  <c r="D33" i="11"/>
  <c r="C92" i="9"/>
  <c r="F28" i="3" s="1"/>
  <c r="F45" i="3" s="1"/>
  <c r="D91" i="9"/>
  <c r="F84" i="9"/>
  <c r="B123" i="9"/>
  <c r="C102" i="8"/>
  <c r="D101" i="8"/>
  <c r="F130" i="8"/>
  <c r="C102" i="7"/>
  <c r="E38" i="3" s="1"/>
  <c r="D101" i="7"/>
  <c r="B123" i="7"/>
  <c r="D100" i="5"/>
  <c r="C101" i="5"/>
  <c r="C140" i="6"/>
  <c r="D139" i="6"/>
  <c r="E59" i="3" l="1"/>
  <c r="E61" i="3" s="1"/>
  <c r="K75" i="2" s="1"/>
  <c r="E55" i="3"/>
  <c r="E56" i="3" s="1"/>
  <c r="H75" i="2" s="1"/>
  <c r="E39" i="3"/>
  <c r="D34" i="11"/>
  <c r="C35" i="11"/>
  <c r="B124" i="9"/>
  <c r="C93" i="9"/>
  <c r="F29" i="3" s="1"/>
  <c r="F46" i="3" s="1"/>
  <c r="D92" i="9"/>
  <c r="C103" i="8"/>
  <c r="F99" i="8"/>
  <c r="D102" i="8"/>
  <c r="B124" i="7"/>
  <c r="F99" i="7"/>
  <c r="C103" i="7"/>
  <c r="D102" i="7"/>
  <c r="C102" i="5"/>
  <c r="D101" i="5"/>
  <c r="C141" i="6"/>
  <c r="D140" i="6"/>
  <c r="C36" i="11" l="1"/>
  <c r="D35" i="11"/>
  <c r="C94" i="9"/>
  <c r="F30" i="3" s="1"/>
  <c r="F47" i="3" s="1"/>
  <c r="D93" i="9"/>
  <c r="B125" i="9"/>
  <c r="F96" i="8"/>
  <c r="C104" i="8"/>
  <c r="D103" i="8"/>
  <c r="C104" i="7"/>
  <c r="D103" i="7"/>
  <c r="F96" i="7"/>
  <c r="B125" i="7"/>
  <c r="D102" i="5"/>
  <c r="C103" i="5"/>
  <c r="C142" i="6"/>
  <c r="D141" i="6"/>
  <c r="D36" i="11" l="1"/>
  <c r="C37" i="11"/>
  <c r="C95" i="9"/>
  <c r="F31" i="3" s="1"/>
  <c r="F48" i="3" s="1"/>
  <c r="D94" i="9"/>
  <c r="B126" i="9"/>
  <c r="D104" i="8"/>
  <c r="C105" i="8"/>
  <c r="B126" i="7"/>
  <c r="C105" i="7"/>
  <c r="D104" i="7"/>
  <c r="C104" i="5"/>
  <c r="D103" i="5"/>
  <c r="C143" i="6"/>
  <c r="F139" i="6"/>
  <c r="D142" i="6"/>
  <c r="C38" i="11" l="1"/>
  <c r="D37" i="11"/>
  <c r="B127" i="9"/>
  <c r="F118" i="9"/>
  <c r="C96" i="9"/>
  <c r="F32" i="3" s="1"/>
  <c r="F49" i="3" s="1"/>
  <c r="D95" i="9"/>
  <c r="C106" i="8"/>
  <c r="D105" i="8"/>
  <c r="C106" i="7"/>
  <c r="D105" i="7"/>
  <c r="B127" i="7"/>
  <c r="F118" i="7"/>
  <c r="C105" i="5"/>
  <c r="D104" i="5"/>
  <c r="F136" i="6"/>
  <c r="C144" i="6"/>
  <c r="D143" i="6"/>
  <c r="D38" i="11" l="1"/>
  <c r="C39" i="11"/>
  <c r="C97" i="9"/>
  <c r="F33" i="3" s="1"/>
  <c r="F50" i="3" s="1"/>
  <c r="D96" i="9"/>
  <c r="B128" i="9"/>
  <c r="C107" i="8"/>
  <c r="D106" i="8"/>
  <c r="B128" i="7"/>
  <c r="D106" i="7"/>
  <c r="C107" i="7"/>
  <c r="C106" i="5"/>
  <c r="D105" i="5"/>
  <c r="C145" i="6"/>
  <c r="D144" i="6"/>
  <c r="D39" i="11" l="1"/>
  <c r="C40" i="11"/>
  <c r="B129" i="9"/>
  <c r="C98" i="9"/>
  <c r="F34" i="3" s="1"/>
  <c r="F51" i="3" s="1"/>
  <c r="D97" i="9"/>
  <c r="C108" i="8"/>
  <c r="D107" i="8"/>
  <c r="B129" i="7"/>
  <c r="D107" i="7"/>
  <c r="C108" i="7"/>
  <c r="D106" i="5"/>
  <c r="F103" i="5"/>
  <c r="C107" i="5"/>
  <c r="C146" i="6"/>
  <c r="D145" i="6"/>
  <c r="C41" i="11" l="1"/>
  <c r="D40" i="11"/>
  <c r="C99" i="9"/>
  <c r="F35" i="3" s="1"/>
  <c r="F52" i="3" s="1"/>
  <c r="D98" i="9"/>
  <c r="B130" i="9"/>
  <c r="C109" i="8"/>
  <c r="D108" i="8"/>
  <c r="C109" i="7"/>
  <c r="D108" i="7"/>
  <c r="B130" i="7"/>
  <c r="C108" i="5"/>
  <c r="D107" i="5"/>
  <c r="F100" i="5"/>
  <c r="C147" i="6"/>
  <c r="D146" i="6"/>
  <c r="C42" i="11" l="1"/>
  <c r="D41" i="11"/>
  <c r="B131" i="9"/>
  <c r="C100" i="9"/>
  <c r="F36" i="3" s="1"/>
  <c r="F53" i="3" s="1"/>
  <c r="D99" i="9"/>
  <c r="C110" i="8"/>
  <c r="D109" i="8"/>
  <c r="B131" i="7"/>
  <c r="C110" i="7"/>
  <c r="D109" i="7"/>
  <c r="C109" i="5"/>
  <c r="D108" i="5"/>
  <c r="C148" i="6"/>
  <c r="D147" i="6"/>
  <c r="C43" i="11" l="1"/>
  <c r="F39" i="11"/>
  <c r="D42" i="11"/>
  <c r="C101" i="9"/>
  <c r="F37" i="3" s="1"/>
  <c r="F54" i="3" s="1"/>
  <c r="D100" i="9"/>
  <c r="B132" i="9"/>
  <c r="C111" i="8"/>
  <c r="D110" i="8"/>
  <c r="B132" i="7"/>
  <c r="C111" i="7"/>
  <c r="D110" i="7"/>
  <c r="C110" i="5"/>
  <c r="D109" i="5"/>
  <c r="C149" i="6"/>
  <c r="D148" i="6"/>
  <c r="D43" i="11" l="1"/>
  <c r="C44" i="11"/>
  <c r="F36" i="11"/>
  <c r="B133" i="9"/>
  <c r="C102" i="9"/>
  <c r="F38" i="3" s="1"/>
  <c r="D101" i="9"/>
  <c r="C112" i="8"/>
  <c r="D111" i="8"/>
  <c r="C112" i="7"/>
  <c r="D111" i="7"/>
  <c r="B133" i="7"/>
  <c r="D110" i="5"/>
  <c r="C111" i="5"/>
  <c r="C150" i="6"/>
  <c r="D149" i="6"/>
  <c r="F59" i="3" l="1"/>
  <c r="F61" i="3" s="1"/>
  <c r="F55" i="3"/>
  <c r="F56" i="3" s="1"/>
  <c r="F39" i="3"/>
  <c r="C45" i="11"/>
  <c r="D44" i="11"/>
  <c r="D102" i="9"/>
  <c r="C103" i="9"/>
  <c r="F99" i="9"/>
  <c r="B134" i="9"/>
  <c r="C113" i="8"/>
  <c r="D112" i="8"/>
  <c r="B134" i="7"/>
  <c r="C113" i="7"/>
  <c r="D112" i="7"/>
  <c r="C112" i="5"/>
  <c r="D111" i="5"/>
  <c r="C151" i="6"/>
  <c r="D150" i="6"/>
  <c r="K53" i="3" l="1"/>
  <c r="K56" i="3" s="1"/>
  <c r="H76" i="2"/>
  <c r="K58" i="3"/>
  <c r="K61" i="3" s="1"/>
  <c r="K76" i="2"/>
  <c r="D45" i="11"/>
  <c r="C46" i="11"/>
  <c r="B135" i="9"/>
  <c r="C104" i="9"/>
  <c r="D103" i="9"/>
  <c r="F96" i="9"/>
  <c r="C114" i="8"/>
  <c r="D113" i="8"/>
  <c r="C114" i="7"/>
  <c r="D113" i="7"/>
  <c r="B135" i="7"/>
  <c r="D112" i="5"/>
  <c r="C113" i="5"/>
  <c r="C152" i="6"/>
  <c r="D151" i="6"/>
  <c r="C47" i="11" l="1"/>
  <c r="D46" i="11"/>
  <c r="D104" i="9"/>
  <c r="C105" i="9"/>
  <c r="B136" i="9"/>
  <c r="F111" i="8"/>
  <c r="C115" i="8"/>
  <c r="D114" i="8"/>
  <c r="B136" i="7"/>
  <c r="F111" i="7"/>
  <c r="C115" i="7"/>
  <c r="D114" i="7"/>
  <c r="C114" i="5"/>
  <c r="D113" i="5"/>
  <c r="C153" i="6"/>
  <c r="D152" i="6"/>
  <c r="D47" i="11" l="1"/>
  <c r="C48" i="11"/>
  <c r="B137" i="9"/>
  <c r="C106" i="9"/>
  <c r="D105" i="9"/>
  <c r="C116" i="8"/>
  <c r="D115" i="8"/>
  <c r="F108" i="8"/>
  <c r="C116" i="7"/>
  <c r="D115" i="7"/>
  <c r="F108" i="7"/>
  <c r="B137" i="7"/>
  <c r="D114" i="5"/>
  <c r="C115" i="5"/>
  <c r="C154" i="6"/>
  <c r="D153" i="6"/>
  <c r="C49" i="11" l="1"/>
  <c r="D48" i="11"/>
  <c r="C107" i="9"/>
  <c r="D106" i="9"/>
  <c r="B138" i="9"/>
  <c r="C117" i="8"/>
  <c r="D116" i="8"/>
  <c r="B138" i="7"/>
  <c r="C117" i="7"/>
  <c r="D116" i="7"/>
  <c r="D115" i="5"/>
  <c r="C116" i="5"/>
  <c r="F151" i="6"/>
  <c r="C155" i="6"/>
  <c r="D154" i="6"/>
  <c r="F148" i="6" s="1"/>
  <c r="D49" i="11" l="1"/>
  <c r="C50" i="11"/>
  <c r="F130" i="9"/>
  <c r="C108" i="9"/>
  <c r="D107" i="9"/>
  <c r="C118" i="8"/>
  <c r="D117" i="8"/>
  <c r="C118" i="7"/>
  <c r="D117" i="7"/>
  <c r="F130" i="7"/>
  <c r="C117" i="5"/>
  <c r="D116" i="5"/>
  <c r="C156" i="6"/>
  <c r="D155" i="6"/>
  <c r="C51" i="11" l="1"/>
  <c r="D50" i="11"/>
  <c r="C109" i="9"/>
  <c r="D108" i="9"/>
  <c r="C119" i="8"/>
  <c r="D118" i="8"/>
  <c r="D118" i="7"/>
  <c r="C119" i="7"/>
  <c r="C118" i="5"/>
  <c r="C26" i="3" s="1"/>
  <c r="C43" i="3" s="1"/>
  <c r="D117" i="5"/>
  <c r="C157" i="6"/>
  <c r="D156" i="6"/>
  <c r="D51" i="11" l="1"/>
  <c r="C52" i="11"/>
  <c r="C110" i="9"/>
  <c r="D109" i="9"/>
  <c r="C120" i="8"/>
  <c r="D119" i="8"/>
  <c r="C120" i="7"/>
  <c r="D119" i="7"/>
  <c r="F115" i="5"/>
  <c r="C119" i="5"/>
  <c r="C27" i="3" s="1"/>
  <c r="C44" i="3" s="1"/>
  <c r="D118" i="5"/>
  <c r="C158" i="6"/>
  <c r="D157" i="6"/>
  <c r="C53" i="11" l="1"/>
  <c r="D52" i="11"/>
  <c r="C111" i="9"/>
  <c r="D110" i="9"/>
  <c r="C121" i="8"/>
  <c r="D120" i="8"/>
  <c r="C121" i="7"/>
  <c r="D120" i="7"/>
  <c r="D119" i="5"/>
  <c r="C120" i="5"/>
  <c r="C28" i="3" s="1"/>
  <c r="C45" i="3" s="1"/>
  <c r="F112" i="5"/>
  <c r="C159" i="6"/>
  <c r="D158" i="6"/>
  <c r="D53" i="11" l="1"/>
  <c r="C54" i="11"/>
  <c r="I26" i="3" s="1"/>
  <c r="I43" i="3" s="1"/>
  <c r="C112" i="9"/>
  <c r="D111" i="9"/>
  <c r="C122" i="8"/>
  <c r="D121" i="8"/>
  <c r="C122" i="7"/>
  <c r="D121" i="7"/>
  <c r="C121" i="5"/>
  <c r="C29" i="3" s="1"/>
  <c r="D120" i="5"/>
  <c r="C160" i="6"/>
  <c r="D159" i="6"/>
  <c r="C46" i="3" l="1"/>
  <c r="D54" i="11"/>
  <c r="F51" i="11"/>
  <c r="C55" i="11"/>
  <c r="I27" i="3" s="1"/>
  <c r="I44" i="3" s="1"/>
  <c r="C113" i="9"/>
  <c r="D112" i="9"/>
  <c r="C123" i="8"/>
  <c r="D122" i="8"/>
  <c r="C123" i="7"/>
  <c r="D122" i="7"/>
  <c r="C122" i="5"/>
  <c r="C30" i="3" s="1"/>
  <c r="C47" i="3" s="1"/>
  <c r="D121" i="5"/>
  <c r="C161" i="6"/>
  <c r="D160" i="6"/>
  <c r="C56" i="11" l="1"/>
  <c r="I28" i="3" s="1"/>
  <c r="I45" i="3" s="1"/>
  <c r="D55" i="11"/>
  <c r="F48" i="11"/>
  <c r="C114" i="9"/>
  <c r="D113" i="9"/>
  <c r="C124" i="8"/>
  <c r="D123" i="8"/>
  <c r="C124" i="7"/>
  <c r="D123" i="7"/>
  <c r="C123" i="5"/>
  <c r="C31" i="3" s="1"/>
  <c r="C48" i="3" s="1"/>
  <c r="D122" i="5"/>
  <c r="C162" i="6"/>
  <c r="D161" i="6"/>
  <c r="D56" i="11" l="1"/>
  <c r="C57" i="11"/>
  <c r="I29" i="3" s="1"/>
  <c r="F111" i="9"/>
  <c r="C115" i="9"/>
  <c r="D114" i="9"/>
  <c r="C125" i="8"/>
  <c r="D124" i="8"/>
  <c r="C125" i="7"/>
  <c r="D124" i="7"/>
  <c r="D123" i="5"/>
  <c r="C124" i="5"/>
  <c r="C32" i="3" s="1"/>
  <c r="C49" i="3" s="1"/>
  <c r="C163" i="6"/>
  <c r="D162" i="6"/>
  <c r="I46" i="3" l="1"/>
  <c r="D57" i="11"/>
  <c r="C58" i="11"/>
  <c r="I30" i="3" s="1"/>
  <c r="I47" i="3" s="1"/>
  <c r="F108" i="9"/>
  <c r="C116" i="9"/>
  <c r="D115" i="9"/>
  <c r="C126" i="8"/>
  <c r="D125" i="8"/>
  <c r="C126" i="7"/>
  <c r="D125" i="7"/>
  <c r="C125" i="5"/>
  <c r="C33" i="3" s="1"/>
  <c r="C50" i="3" s="1"/>
  <c r="D124" i="5"/>
  <c r="C164" i="6"/>
  <c r="D163" i="6"/>
  <c r="C59" i="11" l="1"/>
  <c r="I31" i="3" s="1"/>
  <c r="I48" i="3" s="1"/>
  <c r="D58" i="11"/>
  <c r="C117" i="9"/>
  <c r="D116" i="9"/>
  <c r="F123" i="8"/>
  <c r="D126" i="8"/>
  <c r="F120" i="8" s="1"/>
  <c r="C127" i="8"/>
  <c r="C127" i="7"/>
  <c r="F123" i="7"/>
  <c r="D126" i="7"/>
  <c r="F120" i="7" s="1"/>
  <c r="C126" i="5"/>
  <c r="C34" i="3" s="1"/>
  <c r="D125" i="5"/>
  <c r="C165" i="6"/>
  <c r="D164" i="6"/>
  <c r="C51" i="3" l="1"/>
  <c r="D59" i="11"/>
  <c r="C60" i="11"/>
  <c r="I32" i="3" s="1"/>
  <c r="I49" i="3" s="1"/>
  <c r="C118" i="9"/>
  <c r="D117" i="9"/>
  <c r="C128" i="8"/>
  <c r="D127" i="8"/>
  <c r="C128" i="7"/>
  <c r="D127" i="7"/>
  <c r="C127" i="5"/>
  <c r="C35" i="3" s="1"/>
  <c r="C52" i="3" s="1"/>
  <c r="D126" i="5"/>
  <c r="C166" i="6"/>
  <c r="D165" i="6"/>
  <c r="C61" i="11" l="1"/>
  <c r="I33" i="3" s="1"/>
  <c r="I50" i="3" s="1"/>
  <c r="D60" i="11"/>
  <c r="C119" i="9"/>
  <c r="D118" i="9"/>
  <c r="C129" i="8"/>
  <c r="D128" i="8"/>
  <c r="C129" i="7"/>
  <c r="D128" i="7"/>
  <c r="D127" i="5"/>
  <c r="C128" i="5"/>
  <c r="C36" i="3" s="1"/>
  <c r="C53" i="3" s="1"/>
  <c r="F163" i="6"/>
  <c r="D166" i="6"/>
  <c r="F160" i="6" s="1"/>
  <c r="D61" i="11" l="1"/>
  <c r="C62" i="11"/>
  <c r="I34" i="3" s="1"/>
  <c r="I51" i="3" s="1"/>
  <c r="C120" i="9"/>
  <c r="D119" i="9"/>
  <c r="C130" i="8"/>
  <c r="D129" i="8"/>
  <c r="D129" i="7"/>
  <c r="C130" i="7"/>
  <c r="C129" i="5"/>
  <c r="C37" i="3" s="1"/>
  <c r="C54" i="3" s="1"/>
  <c r="D128" i="5"/>
  <c r="C63" i="11" l="1"/>
  <c r="I35" i="3" s="1"/>
  <c r="I52" i="3" s="1"/>
  <c r="D62" i="11"/>
  <c r="C121" i="9"/>
  <c r="D120" i="9"/>
  <c r="C131" i="8"/>
  <c r="D130" i="8"/>
  <c r="C131" i="7"/>
  <c r="D130" i="7"/>
  <c r="D129" i="5"/>
  <c r="C130" i="5"/>
  <c r="C38" i="3" s="1"/>
  <c r="C55" i="3" l="1"/>
  <c r="C56" i="3" s="1"/>
  <c r="H73" i="2" s="1"/>
  <c r="C59" i="3"/>
  <c r="C61" i="3" s="1"/>
  <c r="K73" i="2" s="1"/>
  <c r="C39" i="3"/>
  <c r="D63" i="11"/>
  <c r="C64" i="11"/>
  <c r="I36" i="3" s="1"/>
  <c r="I53" i="3" s="1"/>
  <c r="C122" i="9"/>
  <c r="D121" i="9"/>
  <c r="C132" i="8"/>
  <c r="D131" i="8"/>
  <c r="C132" i="7"/>
  <c r="D131" i="7"/>
  <c r="C131" i="5"/>
  <c r="D130" i="5"/>
  <c r="F127" i="5"/>
  <c r="C65" i="11" l="1"/>
  <c r="I37" i="3" s="1"/>
  <c r="I54" i="3" s="1"/>
  <c r="D64" i="11"/>
  <c r="C123" i="9"/>
  <c r="D122" i="9"/>
  <c r="C133" i="8"/>
  <c r="D132" i="8"/>
  <c r="C133" i="7"/>
  <c r="D132" i="7"/>
  <c r="F124" i="5"/>
  <c r="C132" i="5"/>
  <c r="D131" i="5"/>
  <c r="D65" i="11" l="1"/>
  <c r="C66" i="11"/>
  <c r="I38" i="3" s="1"/>
  <c r="C124" i="9"/>
  <c r="D123" i="9"/>
  <c r="C134" i="8"/>
  <c r="D133" i="8"/>
  <c r="C134" i="7"/>
  <c r="D133" i="7"/>
  <c r="C133" i="5"/>
  <c r="D132" i="5"/>
  <c r="I55" i="3" l="1"/>
  <c r="I56" i="3" s="1"/>
  <c r="H77" i="2" s="1"/>
  <c r="H79" i="2" s="1"/>
  <c r="I59" i="3"/>
  <c r="I61" i="3" s="1"/>
  <c r="K77" i="2" s="1"/>
  <c r="K79" i="2" s="1"/>
  <c r="I39" i="3"/>
  <c r="D66" i="11"/>
  <c r="C67" i="11"/>
  <c r="F63" i="11"/>
  <c r="C125" i="9"/>
  <c r="D124" i="9"/>
  <c r="C135" i="8"/>
  <c r="D134" i="8"/>
  <c r="C135" i="7"/>
  <c r="D134" i="7"/>
  <c r="C134" i="5"/>
  <c r="D133" i="5"/>
  <c r="C68" i="11" l="1"/>
  <c r="D67" i="11"/>
  <c r="F60" i="11"/>
  <c r="C126" i="9"/>
  <c r="D125" i="9"/>
  <c r="C136" i="8"/>
  <c r="D135" i="8"/>
  <c r="C136" i="7"/>
  <c r="D135" i="7"/>
  <c r="D134" i="5"/>
  <c r="C135" i="5"/>
  <c r="D68" i="11" l="1"/>
  <c r="C69" i="11"/>
  <c r="F123" i="9"/>
  <c r="C127" i="9"/>
  <c r="D126" i="9"/>
  <c r="D136" i="8"/>
  <c r="C137" i="8"/>
  <c r="C137" i="7"/>
  <c r="D136" i="7"/>
  <c r="C136" i="5"/>
  <c r="D135" i="5"/>
  <c r="D69" i="11" l="1"/>
  <c r="C70" i="11"/>
  <c r="C128" i="9"/>
  <c r="D127" i="9"/>
  <c r="F120" i="9"/>
  <c r="C138" i="8"/>
  <c r="D137" i="8"/>
  <c r="C138" i="7"/>
  <c r="D137" i="7"/>
  <c r="D136" i="5"/>
  <c r="C137" i="5"/>
  <c r="C71" i="11" l="1"/>
  <c r="D70" i="11"/>
  <c r="C129" i="9"/>
  <c r="D128" i="9"/>
  <c r="F135" i="8"/>
  <c r="D138" i="8"/>
  <c r="F132" i="8" s="1"/>
  <c r="F135" i="7"/>
  <c r="D138" i="7"/>
  <c r="F132" i="7" s="1"/>
  <c r="C138" i="5"/>
  <c r="D137" i="5"/>
  <c r="D71" i="11" l="1"/>
  <c r="C72" i="11"/>
  <c r="C130" i="9"/>
  <c r="D129" i="9"/>
  <c r="C139" i="5"/>
  <c r="D138" i="5"/>
  <c r="D72" i="11" l="1"/>
  <c r="C73" i="11"/>
  <c r="C131" i="9"/>
  <c r="D130" i="9"/>
  <c r="C140" i="5"/>
  <c r="D139" i="5"/>
  <c r="C74" i="11" l="1"/>
  <c r="D73" i="11"/>
  <c r="C132" i="9"/>
  <c r="D131" i="9"/>
  <c r="D140" i="5"/>
  <c r="C141" i="5"/>
  <c r="D74" i="11" l="1"/>
  <c r="C75" i="11"/>
  <c r="C133" i="9"/>
  <c r="D132" i="9"/>
  <c r="C142" i="5"/>
  <c r="D141" i="5"/>
  <c r="C76" i="11" l="1"/>
  <c r="D75" i="11"/>
  <c r="C134" i="9"/>
  <c r="D133" i="9"/>
  <c r="D142" i="5"/>
  <c r="C143" i="5"/>
  <c r="F139" i="5"/>
  <c r="D76" i="11" l="1"/>
  <c r="C77" i="11"/>
  <c r="C135" i="9"/>
  <c r="D134" i="9"/>
  <c r="D143" i="5"/>
  <c r="C144" i="5"/>
  <c r="F136" i="5"/>
  <c r="C78" i="11" l="1"/>
  <c r="D77" i="11"/>
  <c r="C136" i="9"/>
  <c r="D135" i="9"/>
  <c r="C145" i="5"/>
  <c r="D144" i="5"/>
  <c r="F75" i="11" l="1"/>
  <c r="D78" i="11"/>
  <c r="C79" i="11"/>
  <c r="C137" i="9"/>
  <c r="D136" i="9"/>
  <c r="C146" i="5"/>
  <c r="D145" i="5"/>
  <c r="C80" i="11" l="1"/>
  <c r="D79" i="11"/>
  <c r="F72" i="11"/>
  <c r="C138" i="9"/>
  <c r="D137" i="9"/>
  <c r="C147" i="5"/>
  <c r="D146" i="5"/>
  <c r="D80" i="11" l="1"/>
  <c r="C81" i="11"/>
  <c r="F135" i="9"/>
  <c r="D138" i="9"/>
  <c r="F132" i="9" s="1"/>
  <c r="D147" i="5"/>
  <c r="C148" i="5"/>
  <c r="C82" i="11" l="1"/>
  <c r="D81" i="11"/>
  <c r="C149" i="5"/>
  <c r="D148" i="5"/>
  <c r="D82" i="11" l="1"/>
  <c r="C83" i="11"/>
  <c r="D149" i="5"/>
  <c r="C150" i="5"/>
  <c r="C84" i="11" l="1"/>
  <c r="D83" i="11"/>
  <c r="D150" i="5"/>
  <c r="C151" i="5"/>
  <c r="D84" i="11" l="1"/>
  <c r="C85" i="11"/>
  <c r="D151" i="5"/>
  <c r="C152" i="5"/>
  <c r="C86" i="11" l="1"/>
  <c r="D85" i="11"/>
  <c r="D152" i="5"/>
  <c r="C153" i="5"/>
  <c r="D86" i="11" l="1"/>
  <c r="C87" i="11"/>
  <c r="C154" i="5"/>
  <c r="D153" i="5"/>
  <c r="C88" i="11" l="1"/>
  <c r="D87" i="11"/>
  <c r="C155" i="5"/>
  <c r="D154" i="5"/>
  <c r="F148" i="5" s="1"/>
  <c r="F151" i="5"/>
  <c r="D88" i="11" l="1"/>
  <c r="C89" i="11"/>
  <c r="D155" i="5"/>
  <c r="C156" i="5"/>
  <c r="C90" i="11" l="1"/>
  <c r="D89" i="11"/>
  <c r="D156" i="5"/>
  <c r="C157" i="5"/>
  <c r="F87" i="11" l="1"/>
  <c r="D90" i="11"/>
  <c r="F84" i="11" s="1"/>
  <c r="C91" i="11"/>
  <c r="C158" i="5"/>
  <c r="D157" i="5"/>
  <c r="D91" i="11" l="1"/>
  <c r="C92" i="11"/>
  <c r="C159" i="5"/>
  <c r="D158" i="5"/>
  <c r="D92" i="11" l="1"/>
  <c r="C93" i="11"/>
  <c r="C160" i="5"/>
  <c r="D159" i="5"/>
  <c r="C94" i="11" l="1"/>
  <c r="D93" i="11"/>
  <c r="D160" i="5"/>
  <c r="C161" i="5"/>
  <c r="D94" i="11" l="1"/>
  <c r="C95" i="11"/>
  <c r="D161" i="5"/>
  <c r="C162" i="5"/>
  <c r="C96" i="11" l="1"/>
  <c r="D95" i="11"/>
  <c r="C163" i="5"/>
  <c r="D162" i="5"/>
  <c r="D96" i="11" l="1"/>
  <c r="C97" i="11"/>
  <c r="C164" i="5"/>
  <c r="D163" i="5"/>
  <c r="C98" i="11" l="1"/>
  <c r="D97" i="11"/>
  <c r="C165" i="5"/>
  <c r="D164" i="5"/>
  <c r="D98" i="11" l="1"/>
  <c r="C99" i="11"/>
  <c r="C166" i="5"/>
  <c r="D165" i="5"/>
  <c r="C100" i="11" l="1"/>
  <c r="D99" i="11"/>
  <c r="D166" i="5"/>
  <c r="F160" i="5" s="1"/>
  <c r="F163" i="5"/>
  <c r="C101" i="11" l="1"/>
  <c r="D100" i="11"/>
  <c r="D101" i="11" l="1"/>
  <c r="C102" i="11"/>
  <c r="F99" i="11" l="1"/>
  <c r="D102" i="11"/>
  <c r="F96" i="11" s="1"/>
  <c r="G27" i="2" l="1"/>
  <c r="L27" i="2" s="1"/>
  <c r="G23" i="2" l="1"/>
  <c r="L23" i="2" s="1"/>
  <c r="G31" i="2"/>
  <c r="L31" i="2" s="1"/>
  <c r="L33" i="2" l="1"/>
  <c r="F75" i="2" s="1"/>
  <c r="G75" i="2" s="1"/>
  <c r="F76" i="2" l="1"/>
  <c r="G76" i="2" s="1"/>
  <c r="F73" i="2"/>
  <c r="G73" i="2" s="1"/>
  <c r="F77" i="2"/>
  <c r="G77" i="2" s="1"/>
  <c r="F74" i="2"/>
  <c r="G74" i="2" s="1"/>
  <c r="G79" i="2" l="1"/>
  <c r="G41" i="2" l="1"/>
  <c r="L41" i="2" s="1"/>
  <c r="G37" i="2" l="1"/>
  <c r="L37" i="2" s="1"/>
  <c r="L43" i="2" s="1"/>
  <c r="I73" i="2" l="1"/>
  <c r="J73" i="2" s="1"/>
  <c r="I77" i="2"/>
  <c r="J77" i="2" s="1"/>
  <c r="L77" i="2" s="1"/>
  <c r="N77" i="2" s="1"/>
  <c r="I76" i="2"/>
  <c r="J76" i="2" s="1"/>
  <c r="L76" i="2" s="1"/>
  <c r="N76" i="2" s="1"/>
  <c r="I75" i="2"/>
  <c r="J75" i="2" s="1"/>
  <c r="L75" i="2" s="1"/>
  <c r="N75" i="2" s="1"/>
  <c r="I74" i="2"/>
  <c r="J74" i="2" s="1"/>
  <c r="L74" i="2" s="1"/>
  <c r="N74" i="2" s="1"/>
  <c r="J79" i="2" l="1"/>
  <c r="L73" i="2"/>
  <c r="N73" i="2" l="1"/>
  <c r="N79" i="2" s="1"/>
  <c r="L79" i="2"/>
  <c r="L81" i="2" s="1"/>
</calcChain>
</file>

<file path=xl/sharedStrings.xml><?xml version="1.0" encoding="utf-8"?>
<sst xmlns="http://schemas.openxmlformats.org/spreadsheetml/2006/main" count="481" uniqueCount="206">
  <si>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</si>
  <si>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</si>
  <si>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</si>
  <si>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</si>
  <si>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</si>
  <si>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</si>
  <si>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</si>
  <si>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</si>
  <si>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</si>
  <si>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</si>
  <si>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</si>
  <si>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</si>
  <si>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</si>
  <si>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</si>
  <si>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</si>
  <si>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</si>
  <si>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</si>
  <si>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</si>
  <si>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</si>
  <si>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</si>
  <si>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</si>
  <si>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</si>
  <si>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</si>
  <si>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</si>
  <si>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</si>
  <si>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</si>
  <si>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</si>
  <si>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</si>
  <si>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</si>
  <si>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</si>
  <si>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</si>
  <si>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</si>
  <si>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</si>
  <si>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</si>
  <si>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</si>
  <si>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</si>
  <si>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</si>
  <si>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</si>
  <si>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</si>
  <si>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</si>
  <si>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</si>
  <si>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</si>
  <si>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</si>
  <si>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</si>
  <si>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</si>
  <si>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</si>
  <si>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</si>
  <si>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</si>
  <si>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</si>
  <si>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</si>
  <si>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</si>
  <si>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</si>
  <si>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</si>
  <si>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</si>
  <si>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</si>
  <si>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</si>
  <si>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</si>
  <si>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</si>
  <si>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</si>
  <si>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</si>
  <si>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</si>
  <si>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</si>
  <si>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</si>
  <si>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</si>
  <si>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</si>
  <si>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</si>
  <si>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</si>
  <si>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</si>
  <si>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</si>
  <si>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</si>
  <si>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</si>
  <si>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</si>
  <si>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</si>
  <si>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</si>
  <si>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</si>
  <si>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</si>
  <si>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</si>
  <si>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</si>
  <si>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</si>
  <si>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</si>
  <si>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</si>
  <si>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</si>
  <si>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</si>
  <si>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</si>
  <si>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</si>
  <si>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</si>
  <si>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</si>
  <si>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</si>
  <si>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</si>
  <si>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</si>
  <si>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</si>
  <si>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</si>
  <si>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</si>
  <si>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</si>
  <si>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</si>
  <si>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</si>
  <si>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</si>
  <si>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</si>
  <si>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</si>
  <si>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</si>
  <si>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</si>
  <si>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</si>
  <si>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</si>
  <si>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</si>
  <si>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</si>
  <si>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</si>
  <si>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</si>
  <si>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</si>
  <si>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</si>
  <si>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</si>
  <si>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</si>
  <si>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</si>
  <si>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</si>
  <si>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</si>
  <si>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</si>
  <si>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</si>
  <si>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</si>
  <si>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</si>
  <si>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</si>
  <si>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</si>
  <si>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</si>
  <si>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</si>
  <si>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</si>
  <si>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</si>
  <si>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</si>
  <si>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</si>
  <si>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</si>
  <si>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</si>
  <si>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</si>
  <si>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</si>
  <si>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</si>
  <si>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</si>
  <si>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</si>
  <si>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</si>
  <si>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</si>
  <si>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</si>
  <si>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</si>
  <si>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</si>
  <si>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</si>
  <si>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</si>
  <si>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</si>
  <si>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</si>
  <si>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</si>
  <si>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</si>
  <si>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1e</t>
  </si>
  <si>
    <t>VECTREN</t>
  </si>
  <si>
    <t>New Line AB Brown to Reid and 345 /138 kV substation at Reid</t>
  </si>
  <si>
    <t>Vectren Project 1004</t>
  </si>
  <si>
    <t>Rate</t>
  </si>
  <si>
    <t>Plant in Service</t>
  </si>
  <si>
    <t>Less Accum Depr</t>
  </si>
  <si>
    <t>NBV</t>
  </si>
  <si>
    <t>2011 Average Gross</t>
  </si>
  <si>
    <t>2011 Average Net</t>
  </si>
  <si>
    <t>2011 Depreciation Expense</t>
  </si>
  <si>
    <t>2012 Average Gross</t>
  </si>
  <si>
    <t>2012 Average Net</t>
  </si>
  <si>
    <t>2012 Depreciation Expense</t>
  </si>
  <si>
    <t>Vectren Project 1259</t>
  </si>
  <si>
    <t xml:space="preserve">Vectren Project 1970 </t>
  </si>
  <si>
    <t>Vectren Project 1257</t>
  </si>
  <si>
    <t>Gibson-Brown-Reid 345 kV Project and substation</t>
  </si>
  <si>
    <t>New 345 /138 kV substation at AB Brown</t>
  </si>
  <si>
    <t>2013 Average Gross</t>
  </si>
  <si>
    <t>2013 Average Net</t>
  </si>
  <si>
    <t>2013 Depreciation Expense</t>
  </si>
  <si>
    <t>Vectren Project 1957</t>
  </si>
  <si>
    <t>New T12 Brown-Reid</t>
  </si>
  <si>
    <t>2014 Average Gross</t>
  </si>
  <si>
    <t>2014 Average Net</t>
  </si>
  <si>
    <t>2014 Depreciation Expense</t>
  </si>
  <si>
    <t>2015 Average Gross</t>
  </si>
  <si>
    <t>2015 Average Net</t>
  </si>
  <si>
    <t>2015 Depreciation Expense</t>
  </si>
  <si>
    <t>MTEP Project 3212</t>
  </si>
  <si>
    <t>Increase rating to 1386MVA on Breed-Wheatland-Petersburg 345kV. Increase rating to 285MVA on Petersburg-Cato Tap-Duff 138kV.</t>
  </si>
  <si>
    <t>Upgrade Breed-Wheatland-Petersburg 345kV</t>
  </si>
  <si>
    <t>Upgrade Wheatland-Breed</t>
  </si>
  <si>
    <t>Brown-Reid Digital Fault Recorder</t>
  </si>
  <si>
    <t>DFR</t>
  </si>
  <si>
    <r>
      <t>The Network Upgrade Charge is the value to be used in Schedule</t>
    </r>
    <r>
      <rPr>
        <sz val="12"/>
        <rFont val="Arial MT"/>
      </rPr>
      <t>s 26, 37 and 38.</t>
    </r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</si>
  <si>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</si>
  <si>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345/138 kV Substation at Francisco</t>
  </si>
  <si>
    <t>Transmission line Dubois to Newtonville</t>
  </si>
  <si>
    <t>345kV Transformer at AB Brown</t>
  </si>
  <si>
    <t>Gibson to AB Brown to Reid 345kV</t>
  </si>
  <si>
    <t>MTEP 1257</t>
  </si>
  <si>
    <t>Subtotals</t>
  </si>
  <si>
    <t>Attach O, p 2, line 14 and 23b col 5 (Note B)</t>
  </si>
  <si>
    <t>True-Up Adjustment is included pursuant to a FERC approved methodology, if applicable.</t>
  </si>
  <si>
    <t>For  the 12 months ended 12/31/2016</t>
  </si>
  <si>
    <t>2016 Average Gross</t>
  </si>
  <si>
    <t>2016 Average Net</t>
  </si>
  <si>
    <t>2016 Depreciation Expense</t>
  </si>
  <si>
    <t>2017 Average Gross</t>
  </si>
  <si>
    <t>2017 Average Net</t>
  </si>
  <si>
    <t>2017 Depreciation Expense</t>
  </si>
  <si>
    <t>2018 Average Gross</t>
  </si>
  <si>
    <t>2018 Average Net</t>
  </si>
  <si>
    <t>2018 Depreciation Expense</t>
  </si>
  <si>
    <t>2019 Average Gross</t>
  </si>
  <si>
    <t>2019 Average Net</t>
  </si>
  <si>
    <t>2019 Depreciation Expense</t>
  </si>
  <si>
    <t>2020 Average Gross</t>
  </si>
  <si>
    <t>2020 Average Net</t>
  </si>
  <si>
    <t>2020 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</si>
</sst>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  <numFmt numFmtId="269" formatCode="0.00000%"/>
  </numFmts>
  <fonts count="10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30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27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16" fillId="0" borderId="0" xfId="212">
      <alignment vertical="top"/>
    </xf>
    <xf numFmtId="0" fontId="97" fillId="37" borderId="0" xfId="210" applyFont="1" applyFill="1" applyAlignment="1"/>
    <xf numFmtId="0" fontId="98" fillId="37" borderId="0" xfId="85" applyNumberFormat="1" applyFont="1" applyFill="1" applyAlignment="1">
      <alignment horizontal="center" wrapText="1"/>
    </xf>
    <xf numFmtId="166" fontId="98" fillId="37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6" fillId="0" borderId="25" xfId="210" quotePrefix="1" applyFont="1" applyBorder="1" applyAlignment="1">
      <alignment horizontal="left"/>
    </xf>
    <xf numFmtId="0" fontId="31" fillId="0" borderId="19" xfId="210" quotePrefix="1" applyFont="1" applyBorder="1" applyAlignment="1">
      <alignment horizontal="left"/>
    </xf>
    <xf numFmtId="0" fontId="31" fillId="0" borderId="24" xfId="210" applyFont="1" applyBorder="1"/>
    <xf numFmtId="0" fontId="66" fillId="0" borderId="25" xfId="209" applyFont="1" applyBorder="1"/>
    <xf numFmtId="0" fontId="6" fillId="0" borderId="25" xfId="212" applyFont="1" applyBorder="1">
      <alignment vertical="top"/>
    </xf>
    <xf numFmtId="0" fontId="6" fillId="0" borderId="24" xfId="212" applyFont="1" applyBorder="1">
      <alignment vertical="top"/>
    </xf>
    <xf numFmtId="0" fontId="31" fillId="32" borderId="0" xfId="209" applyFill="1" applyBorder="1"/>
    <xf numFmtId="0" fontId="66" fillId="0" borderId="0" xfId="209" applyFont="1"/>
    <xf numFmtId="0" fontId="99" fillId="0" borderId="13" xfId="209" applyFont="1" applyBorder="1" applyAlignment="1">
      <alignment wrapText="1"/>
    </xf>
    <xf numFmtId="0" fontId="99" fillId="0" borderId="13" xfId="209" applyFont="1" applyBorder="1"/>
    <xf numFmtId="0" fontId="31" fillId="0" borderId="26" xfId="209" applyBorder="1" applyAlignment="1">
      <alignment horizontal="center" vertical="top"/>
    </xf>
    <xf numFmtId="14" fontId="31" fillId="0" borderId="26" xfId="209" applyNumberFormat="1" applyBorder="1" applyAlignment="1">
      <alignment horizontal="center" vertical="top"/>
    </xf>
    <xf numFmtId="0" fontId="31" fillId="0" borderId="26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167" fontId="27" fillId="0" borderId="0" xfId="0" applyFont="1" applyAlignment="1"/>
    <xf numFmtId="164" fontId="27" fillId="0" borderId="0" xfId="273" applyNumberFormat="1" applyFont="1" applyAlignment="1"/>
    <xf numFmtId="167" fontId="27" fillId="0" borderId="0" xfId="0" applyFont="1" applyAlignment="1">
      <alignment horizontal="center"/>
    </xf>
    <xf numFmtId="14" fontId="27" fillId="0" borderId="0" xfId="0" applyNumberFormat="1" applyFont="1" applyAlignment="1"/>
    <xf numFmtId="43" fontId="27" fillId="0" borderId="0" xfId="85" applyFont="1" applyAlignment="1"/>
    <xf numFmtId="269" fontId="27" fillId="0" borderId="0" xfId="273" applyNumberFormat="1" applyFont="1" applyAlignment="1"/>
    <xf numFmtId="170" fontId="27" fillId="0" borderId="0" xfId="0" applyNumberFormat="1" applyFont="1" applyAlignment="1"/>
    <xf numFmtId="3" fontId="27" fillId="0" borderId="0" xfId="0" applyNumberFormat="1" applyFont="1" applyAlignment="1"/>
    <xf numFmtId="170" fontId="27" fillId="0" borderId="0" xfId="85" applyNumberFormat="1" applyFont="1" applyAlignment="1"/>
    <xf numFmtId="43" fontId="27" fillId="0" borderId="0" xfId="85" applyNumberFormat="1" applyFont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8" borderId="25" xfId="85" applyNumberFormat="1" applyFont="1" applyFill="1" applyBorder="1" applyAlignment="1">
      <alignment horizontal="right" vertical="top"/>
    </xf>
    <xf numFmtId="170" fontId="34" fillId="38" borderId="19" xfId="85" applyNumberFormat="1" applyFont="1" applyFill="1" applyBorder="1" applyAlignment="1">
      <alignment horizontal="right" vertical="top"/>
    </xf>
    <xf numFmtId="170" fontId="6" fillId="38" borderId="13" xfId="85" applyNumberFormat="1" applyFont="1" applyFill="1" applyBorder="1" applyAlignment="1">
      <alignment horizontal="right" vertical="top"/>
    </xf>
    <xf numFmtId="170" fontId="6" fillId="38" borderId="25" xfId="85" applyNumberFormat="1" applyFont="1" applyFill="1" applyBorder="1" applyAlignment="1">
      <alignment horizontal="right" vertical="top"/>
    </xf>
    <xf numFmtId="170" fontId="6" fillId="38" borderId="19" xfId="85" applyNumberFormat="1" applyFont="1" applyFill="1" applyBorder="1" applyAlignment="1">
      <alignment horizontal="right" vertical="top"/>
    </xf>
    <xf numFmtId="170" fontId="6" fillId="38" borderId="24" xfId="85" applyNumberFormat="1" applyFont="1" applyFill="1" applyBorder="1" applyAlignment="1">
      <alignment horizontal="right" vertical="top"/>
    </xf>
    <xf numFmtId="167" fontId="34" fillId="38" borderId="25" xfId="212" applyNumberFormat="1" applyFont="1" applyFill="1" applyBorder="1" applyAlignment="1">
      <alignment horizontal="right" vertical="top"/>
    </xf>
    <xf numFmtId="2" fontId="34" fillId="38" borderId="24" xfId="212" applyNumberFormat="1" applyFont="1" applyFill="1" applyBorder="1" applyAlignment="1">
      <alignment horizontal="right" vertical="top"/>
    </xf>
    <xf numFmtId="167" fontId="6" fillId="38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3" fontId="27" fillId="0" borderId="0" xfId="0" applyNumberFormat="1" applyFont="1" applyFill="1" applyAlignment="1"/>
    <xf numFmtId="170" fontId="27" fillId="0" borderId="0" xfId="85" applyNumberFormat="1" applyFont="1" applyFill="1" applyAlignment="1"/>
    <xf numFmtId="0" fontId="66" fillId="0" borderId="0" xfId="209" applyFont="1" applyAlignment="1">
      <alignment horizontal="center"/>
    </xf>
    <xf numFmtId="170" fontId="31" fillId="0" borderId="3" xfId="209" applyNumberFormat="1" applyBorder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139</xdr:row>
      <xdr:rowOff>28575</xdr:rowOff>
    </xdr:from>
    <xdr:to>
      <xdr:col>4</xdr:col>
      <xdr:colOff>723900</xdr:colOff>
      <xdr:row>147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8675" y="26508075"/>
          <a:ext cx="48006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09202718012 AB Brown 345kv Substation (transformer) that does not get CWIP treatment.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139</xdr:row>
      <xdr:rowOff>19050</xdr:rowOff>
    </xdr:from>
    <xdr:to>
      <xdr:col>4</xdr:col>
      <xdr:colOff>561975</xdr:colOff>
      <xdr:row>147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26498550"/>
          <a:ext cx="46863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S14-1 Brown 345 Sub (09202718011) in the CWIP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It also includes: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'09202701058015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 refreshError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 refreshError="1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  <sheetName val="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  <sheetName val="Cover"/>
      <sheetName val="2012 FTE's"/>
      <sheetName val="2013 FTE's"/>
      <sheetName val="2012 Payroll"/>
      <sheetName val="Miller Payroll"/>
      <sheetName val="Payroll ESG"/>
      <sheetName val="Capital Budget-Old"/>
      <sheetName val="Payroll Query"/>
      <sheetName val="VVC Products &amp; Svcs"/>
      <sheetName val="Retail Salaries"/>
      <sheetName val="2013 Payroll"/>
      <sheetName val="2012 Capital"/>
      <sheetName val="2013 Capital"/>
      <sheetName val="2012 Utility Marg Budget A"/>
      <sheetName val="2013 Utility Marg Budget A"/>
      <sheetName val="Net Plant Assets"/>
      <sheetName val="2012 Nonutility Margin"/>
      <sheetName val="2013 Nonutility Margin"/>
      <sheetName val="2012 Nonutility Capex"/>
      <sheetName val="2013 Nonutility Capex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/>
  </sheetViews>
  <sheetFormatPr defaultRowHeight="15"/>
  <cols>
    <col min="1" max="1" width="6" style="2" customWidth="1"/>
    <col min="2" max="2" width="1.44140625" style="2" customWidth="1"/>
    <col min="3" max="3" width="58.77734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85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190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9" t="s">
        <v>145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86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69">
        <v>477626042.65037018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188</v>
      </c>
      <c r="F19" s="9"/>
      <c r="G19" s="5">
        <v>344661937.9265421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61</v>
      </c>
      <c r="D22" s="10"/>
      <c r="E22" s="9" t="s">
        <v>60</v>
      </c>
      <c r="F22" s="9"/>
      <c r="G22" s="169">
        <v>6785480.2060722988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77</v>
      </c>
      <c r="D23" s="10"/>
      <c r="E23" s="9" t="s">
        <v>63</v>
      </c>
      <c r="F23" s="9"/>
      <c r="G23" s="33">
        <f>IF(G22=0,0,G22/G18)</f>
        <v>1.4206679703684787E-2</v>
      </c>
      <c r="L23" s="34">
        <f>G23</f>
        <v>1.4206679703684787E-2</v>
      </c>
      <c r="M23" s="8"/>
      <c r="N23" s="35"/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90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87</v>
      </c>
      <c r="D26" s="10"/>
      <c r="E26" s="9" t="s">
        <v>88</v>
      </c>
      <c r="F26" s="9"/>
      <c r="G26" s="169">
        <v>442754.18518364773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89</v>
      </c>
      <c r="D27" s="10"/>
      <c r="E27" s="9" t="s">
        <v>64</v>
      </c>
      <c r="F27" s="9"/>
      <c r="G27" s="33">
        <f>IF(G26=0,0,G26/G18)</f>
        <v>9.2698920420415773E-4</v>
      </c>
      <c r="H27" s="19"/>
      <c r="I27" s="19"/>
      <c r="J27" s="19"/>
      <c r="K27" s="19"/>
      <c r="L27" s="34">
        <f>G27</f>
        <v>9.2698920420415773E-4</v>
      </c>
      <c r="M27" s="8"/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62</v>
      </c>
      <c r="F30" s="9"/>
      <c r="G30" s="169">
        <v>1632698.0559089012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78</v>
      </c>
      <c r="D31" s="10"/>
      <c r="E31" s="9" t="s">
        <v>94</v>
      </c>
      <c r="F31" s="9"/>
      <c r="G31" s="33">
        <f>IF(G30=0,0,G30/G18)</f>
        <v>3.41836062131156E-3</v>
      </c>
      <c r="L31" s="34">
        <f>G31</f>
        <v>3.41836062131156E-3</v>
      </c>
      <c r="M31" s="8"/>
      <c r="N31" s="35"/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90" t="s">
        <v>37</v>
      </c>
      <c r="B33" s="42"/>
      <c r="C33" s="11" t="s">
        <v>82</v>
      </c>
      <c r="D33" s="11"/>
      <c r="E33" s="12" t="s">
        <v>91</v>
      </c>
      <c r="F33" s="12"/>
      <c r="G33" s="43"/>
      <c r="L33" s="44">
        <f>L23+L27+L31</f>
        <v>1.8552029529200507E-2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66</v>
      </c>
      <c r="F36" s="9"/>
      <c r="G36" s="169">
        <v>10367098.130326724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79</v>
      </c>
      <c r="D37" s="8"/>
      <c r="E37" s="9" t="s">
        <v>65</v>
      </c>
      <c r="F37" s="9"/>
      <c r="G37" s="33">
        <f>IF(G36=0,0,G36/G19)</f>
        <v>3.0079033944665705E-2</v>
      </c>
      <c r="L37" s="34">
        <f>G37</f>
        <v>3.0079033944665705E-2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69">
        <v>22092423.150481883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92</v>
      </c>
      <c r="B41" s="47"/>
      <c r="C41" s="8" t="s">
        <v>80</v>
      </c>
      <c r="D41" s="8"/>
      <c r="E41" s="9" t="s">
        <v>95</v>
      </c>
      <c r="F41" s="9"/>
      <c r="G41" s="49">
        <f>IF(G40=0,0,G40/G19)</f>
        <v>6.4098818927869103E-2</v>
      </c>
      <c r="L41" s="34">
        <f>G41</f>
        <v>6.4098818927869103E-2</v>
      </c>
      <c r="M41" s="8"/>
      <c r="P41" s="5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90" t="s">
        <v>93</v>
      </c>
      <c r="B43" s="42"/>
      <c r="C43" s="11" t="s">
        <v>81</v>
      </c>
      <c r="D43" s="11"/>
      <c r="E43" s="12" t="s">
        <v>96</v>
      </c>
      <c r="F43" s="12"/>
      <c r="G43" s="43"/>
      <c r="L43" s="44">
        <f>L37+L41</f>
        <v>9.4177852872534801E-2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1"/>
      <c r="N44" s="51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1"/>
      <c r="N45" s="51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1"/>
      <c r="N46" s="51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2"/>
      <c r="D52" s="52"/>
      <c r="E52" s="39"/>
      <c r="F52" s="39"/>
      <c r="G52" s="8"/>
      <c r="H52" s="52"/>
      <c r="I52" s="52"/>
      <c r="J52" s="33"/>
      <c r="K52" s="52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2"/>
      <c r="D53" s="52"/>
      <c r="E53" s="39"/>
      <c r="F53" s="39"/>
      <c r="G53" s="8"/>
      <c r="H53" s="52"/>
      <c r="I53" s="52"/>
      <c r="J53" s="33"/>
      <c r="K53" s="52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6"/>
      <c r="B54" s="19"/>
      <c r="C54" s="46"/>
      <c r="D54" s="46"/>
      <c r="E54" s="39"/>
      <c r="F54" s="39"/>
      <c r="G54" s="8"/>
      <c r="H54" s="52"/>
      <c r="I54" s="52"/>
      <c r="J54" s="33"/>
      <c r="K54" s="52"/>
      <c r="M54" s="8"/>
      <c r="N54" s="89"/>
      <c r="O54" s="53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6"/>
      <c r="B55" s="19"/>
      <c r="C55" s="46"/>
      <c r="D55" s="46"/>
      <c r="E55" s="39"/>
      <c r="F55" s="39"/>
      <c r="G55" s="8"/>
      <c r="H55" s="52"/>
      <c r="I55" s="52"/>
      <c r="J55" s="33"/>
      <c r="K55" s="52"/>
      <c r="M55" s="8"/>
      <c r="N55" s="35"/>
      <c r="O55" s="53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4"/>
      <c r="B56" s="19"/>
      <c r="C56" s="46"/>
      <c r="D56" s="46"/>
      <c r="E56" s="39"/>
      <c r="F56" s="39"/>
      <c r="G56" s="8"/>
      <c r="H56" s="52"/>
      <c r="I56" s="52"/>
      <c r="J56" s="33"/>
      <c r="K56" s="52"/>
      <c r="M56" s="8"/>
      <c r="N56" s="35"/>
      <c r="O56" s="53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2"/>
      <c r="D57" s="52"/>
      <c r="E57" s="52"/>
      <c r="F57" s="52"/>
      <c r="G57" s="8"/>
      <c r="H57" s="52"/>
      <c r="I57" s="52"/>
      <c r="J57" s="52"/>
      <c r="K57" s="52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2"/>
      <c r="D61" s="52"/>
      <c r="E61" s="52"/>
      <c r="F61" s="52"/>
      <c r="G61" s="8"/>
      <c r="H61" s="52"/>
      <c r="I61" s="52"/>
      <c r="J61" s="52"/>
      <c r="K61" s="52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8"/>
      <c r="N62" s="55" t="str">
        <f>N5</f>
        <v>For  the 12 months ended 12/31/2016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2"/>
      <c r="D64" s="52"/>
      <c r="E64" s="52"/>
      <c r="F64" s="52"/>
      <c r="G64" s="52"/>
      <c r="H64" s="52"/>
      <c r="I64" s="52"/>
      <c r="J64" s="52"/>
      <c r="K64" s="52"/>
      <c r="M64" s="8"/>
      <c r="N64" s="52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2"/>
      <c r="F65" s="52"/>
      <c r="G65" s="52" t="str">
        <f>G8</f>
        <v>VECTREN</v>
      </c>
      <c r="H65" s="52"/>
      <c r="I65" s="52"/>
      <c r="J65" s="52"/>
      <c r="K65" s="52"/>
      <c r="L65" s="52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2"/>
      <c r="D67" s="52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2"/>
      <c r="D68" s="52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6">
        <v>-1</v>
      </c>
      <c r="D69" s="56">
        <v>-2</v>
      </c>
      <c r="E69" s="56">
        <v>-3</v>
      </c>
      <c r="F69" s="56">
        <v>-4</v>
      </c>
      <c r="G69" s="56">
        <v>-5</v>
      </c>
      <c r="H69" s="56">
        <v>-6</v>
      </c>
      <c r="I69" s="56">
        <v>-7</v>
      </c>
      <c r="J69" s="56">
        <v>-8</v>
      </c>
      <c r="K69" s="56">
        <v>-9</v>
      </c>
      <c r="L69" s="56">
        <v>-10</v>
      </c>
      <c r="M69" s="56">
        <v>-11</v>
      </c>
      <c r="N69" s="56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7" t="s">
        <v>52</v>
      </c>
      <c r="B70" s="58"/>
      <c r="C70" s="58" t="s">
        <v>47</v>
      </c>
      <c r="D70" s="59" t="s">
        <v>51</v>
      </c>
      <c r="E70" s="60" t="s">
        <v>73</v>
      </c>
      <c r="F70" s="60" t="s">
        <v>82</v>
      </c>
      <c r="G70" s="61" t="s">
        <v>53</v>
      </c>
      <c r="H70" s="60" t="s">
        <v>74</v>
      </c>
      <c r="I70" s="60" t="s">
        <v>81</v>
      </c>
      <c r="J70" s="61" t="s">
        <v>54</v>
      </c>
      <c r="K70" s="60" t="s">
        <v>38</v>
      </c>
      <c r="L70" s="62" t="s">
        <v>58</v>
      </c>
      <c r="M70" s="63" t="s">
        <v>56</v>
      </c>
      <c r="N70" s="62" t="s">
        <v>84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4"/>
      <c r="B71" s="65"/>
      <c r="C71" s="65"/>
      <c r="D71" s="65"/>
      <c r="E71" s="66" t="s">
        <v>6</v>
      </c>
      <c r="F71" s="66" t="s">
        <v>99</v>
      </c>
      <c r="G71" s="67" t="s">
        <v>67</v>
      </c>
      <c r="H71" s="66" t="s">
        <v>7</v>
      </c>
      <c r="I71" s="66" t="s">
        <v>100</v>
      </c>
      <c r="J71" s="67" t="s">
        <v>68</v>
      </c>
      <c r="K71" s="66" t="s">
        <v>69</v>
      </c>
      <c r="L71" s="67" t="s">
        <v>70</v>
      </c>
      <c r="M71" s="68" t="s">
        <v>71</v>
      </c>
      <c r="N71" s="78" t="s">
        <v>83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9"/>
      <c r="B72" s="16"/>
      <c r="C72" s="16"/>
      <c r="D72" s="16"/>
      <c r="E72" s="16"/>
      <c r="F72" s="16"/>
      <c r="G72" s="70"/>
      <c r="H72" s="16"/>
      <c r="I72" s="16"/>
      <c r="J72" s="70"/>
      <c r="K72" s="16"/>
      <c r="L72" s="70"/>
      <c r="M72" s="8"/>
      <c r="N72" s="71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37" t="s">
        <v>14</v>
      </c>
      <c r="C73" s="2" t="s">
        <v>182</v>
      </c>
      <c r="D73" s="138">
        <v>1004</v>
      </c>
      <c r="E73" s="161">
        <f>+'Forward Rate TO Support Data'!C23</f>
        <v>25061496</v>
      </c>
      <c r="F73" s="141">
        <f t="shared" ref="F73:F77" si="0">$L$33</f>
        <v>1.8552029529200507E-2</v>
      </c>
      <c r="G73" s="72">
        <f t="shared" ref="G73:G77" si="1">E73*F73</f>
        <v>464941.61383794039</v>
      </c>
      <c r="H73" s="161">
        <f>+'Forward Rate TO Support Data'!C56</f>
        <v>20504400.336125188</v>
      </c>
      <c r="I73" s="141">
        <f t="shared" ref="I73:I77" si="2">$L$43</f>
        <v>9.4177852872534801E-2</v>
      </c>
      <c r="J73" s="165">
        <f t="shared" ref="J73:J77" si="3">H73*I73</f>
        <v>1931060.3980951509</v>
      </c>
      <c r="K73" s="161">
        <f>+'Forward Rate TO Support Data'!C61</f>
        <v>459539.05854199827</v>
      </c>
      <c r="L73" s="165">
        <f t="shared" ref="L73:L77" si="4">G73+J73+K73</f>
        <v>2855541.0704750894</v>
      </c>
      <c r="M73" s="169">
        <v>-154769</v>
      </c>
      <c r="N73" s="168">
        <f t="shared" ref="N73:N77" si="5">L73+M73</f>
        <v>2700772.0704750894</v>
      </c>
      <c r="O73" s="73"/>
      <c r="P73" s="73"/>
      <c r="Q73" s="73"/>
      <c r="R73" s="73"/>
      <c r="S73" s="73"/>
    </row>
    <row r="74" spans="1:63">
      <c r="A74" s="137" t="s">
        <v>49</v>
      </c>
      <c r="C74" s="2" t="s">
        <v>183</v>
      </c>
      <c r="D74" s="138">
        <v>1259</v>
      </c>
      <c r="E74" s="161">
        <f>+'Forward Rate TO Support Data'!D23</f>
        <v>15998866</v>
      </c>
      <c r="F74" s="141">
        <f t="shared" si="0"/>
        <v>1.8552029529200507E-2</v>
      </c>
      <c r="G74" s="72">
        <f t="shared" si="1"/>
        <v>296811.43446572201</v>
      </c>
      <c r="H74" s="161">
        <f>+'Forward Rate TO Support Data'!D56</f>
        <v>12255391.067718355</v>
      </c>
      <c r="I74" s="141">
        <f t="shared" si="2"/>
        <v>9.4177852872534801E-2</v>
      </c>
      <c r="J74" s="165">
        <f t="shared" si="3"/>
        <v>1154186.4168709563</v>
      </c>
      <c r="K74" s="161">
        <f>+'Forward Rate TO Support Data'!D61</f>
        <v>377493.2704821825</v>
      </c>
      <c r="L74" s="165">
        <f t="shared" si="4"/>
        <v>1828491.1218188608</v>
      </c>
      <c r="M74" s="169">
        <v>-96394</v>
      </c>
      <c r="N74" s="168">
        <f t="shared" si="5"/>
        <v>1732097.1218188608</v>
      </c>
      <c r="O74" s="73"/>
      <c r="P74" s="73"/>
      <c r="Q74" s="73"/>
      <c r="R74" s="73"/>
      <c r="S74" s="73"/>
    </row>
    <row r="75" spans="1:63">
      <c r="A75" s="137" t="s">
        <v>50</v>
      </c>
      <c r="C75" s="2" t="s">
        <v>184</v>
      </c>
      <c r="D75" s="138">
        <v>1970</v>
      </c>
      <c r="E75" s="161">
        <f>+'Forward Rate TO Support Data'!E23</f>
        <v>7750909.129999999</v>
      </c>
      <c r="F75" s="141">
        <f t="shared" si="0"/>
        <v>1.8552029529200507E-2</v>
      </c>
      <c r="G75" s="72">
        <f t="shared" si="1"/>
        <v>143795.09505790978</v>
      </c>
      <c r="H75" s="161">
        <f>+'Forward Rate TO Support Data'!E56</f>
        <v>6845299.6723669153</v>
      </c>
      <c r="I75" s="141">
        <f t="shared" si="2"/>
        <v>9.4177852872534801E-2</v>
      </c>
      <c r="J75" s="165">
        <f t="shared" si="3"/>
        <v>644675.62541258207</v>
      </c>
      <c r="K75" s="161">
        <f>+'Forward Rate TO Support Data'!E61</f>
        <v>137966.18251400068</v>
      </c>
      <c r="L75" s="165">
        <f t="shared" si="4"/>
        <v>926436.90298449248</v>
      </c>
      <c r="M75" s="161">
        <v>-50319</v>
      </c>
      <c r="N75" s="168">
        <f t="shared" si="5"/>
        <v>876117.90298449248</v>
      </c>
      <c r="O75" s="73"/>
      <c r="P75" s="73"/>
      <c r="Q75" s="73"/>
      <c r="R75" s="73"/>
      <c r="S75" s="73"/>
    </row>
    <row r="76" spans="1:63">
      <c r="A76" s="137" t="s">
        <v>143</v>
      </c>
      <c r="C76" s="2" t="s">
        <v>185</v>
      </c>
      <c r="D76" s="138">
        <v>1257</v>
      </c>
      <c r="E76" s="161">
        <f>+'Forward Rate TO Support Data'!F23+'Forward Rate TO Support Data'!G23+'Forward Rate TO Support Data'!H23</f>
        <v>107275111.03</v>
      </c>
      <c r="F76" s="141">
        <f t="shared" si="0"/>
        <v>1.8552029529200507E-2</v>
      </c>
      <c r="G76" s="72">
        <f t="shared" si="1"/>
        <v>1990171.027576823</v>
      </c>
      <c r="H76" s="161">
        <f>+'Forward Rate TO Support Data'!F56+'Forward Rate TO Support Data'!G56+'Forward Rate TO Support Data'!H56</f>
        <v>94090408.984304562</v>
      </c>
      <c r="I76" s="141">
        <f t="shared" si="2"/>
        <v>9.4177852872534801E-2</v>
      </c>
      <c r="J76" s="165">
        <f t="shared" si="3"/>
        <v>8861232.6940404624</v>
      </c>
      <c r="K76" s="161">
        <f>+'Forward Rate TO Support Data'!F61+'Forward Rate TO Support Data'!G61+'Forward Rate TO Support Data'!H61</f>
        <v>2374478.6199416355</v>
      </c>
      <c r="L76" s="165">
        <f t="shared" si="4"/>
        <v>13225882.34155892</v>
      </c>
      <c r="M76" s="161">
        <v>-683911</v>
      </c>
      <c r="N76" s="168">
        <f t="shared" si="5"/>
        <v>12541971.34155892</v>
      </c>
      <c r="O76" s="73"/>
      <c r="P76" s="73"/>
      <c r="Q76" s="73"/>
      <c r="R76" s="73"/>
      <c r="S76" s="73"/>
    </row>
    <row r="77" spans="1:63">
      <c r="A77" s="137" t="s">
        <v>144</v>
      </c>
      <c r="C77" s="2" t="s">
        <v>176</v>
      </c>
      <c r="D77" s="138">
        <v>3212</v>
      </c>
      <c r="E77" s="161">
        <f>+'Forward Rate TO Support Data'!I23</f>
        <v>1620287.25</v>
      </c>
      <c r="F77" s="141">
        <f t="shared" si="0"/>
        <v>1.8552029529200507E-2</v>
      </c>
      <c r="G77" s="72">
        <f t="shared" si="1"/>
        <v>30059.616907787084</v>
      </c>
      <c r="H77" s="161">
        <f>+'Forward Rate TO Support Data'!I56</f>
        <v>1458476.6466999168</v>
      </c>
      <c r="I77" s="141">
        <f t="shared" si="2"/>
        <v>9.4177852872534801E-2</v>
      </c>
      <c r="J77" s="165">
        <f t="shared" si="3"/>
        <v>137356.19905093269</v>
      </c>
      <c r="K77" s="161">
        <f>+'Forward Rate TO Support Data'!I61</f>
        <v>41155.296149999835</v>
      </c>
      <c r="L77" s="165">
        <f t="shared" si="4"/>
        <v>208571.11210871959</v>
      </c>
      <c r="M77" s="161">
        <v>-9248</v>
      </c>
      <c r="N77" s="168">
        <f t="shared" si="5"/>
        <v>199323.11210871959</v>
      </c>
      <c r="O77" s="73"/>
      <c r="P77" s="73"/>
      <c r="Q77" s="73"/>
      <c r="R77" s="73"/>
      <c r="S77" s="73"/>
    </row>
    <row r="78" spans="1:63" ht="15.75">
      <c r="A78" s="74"/>
      <c r="B78" s="6"/>
      <c r="C78" s="75"/>
      <c r="D78" s="75"/>
      <c r="E78" s="162"/>
      <c r="F78" s="75"/>
      <c r="G78" s="76"/>
      <c r="H78" s="142"/>
      <c r="I78" s="75"/>
      <c r="J78" s="166"/>
      <c r="K78" s="167"/>
      <c r="L78" s="166"/>
      <c r="M78" s="167"/>
      <c r="N78" s="166"/>
      <c r="O78" s="73"/>
      <c r="P78" s="73"/>
      <c r="Q78" s="73"/>
      <c r="R78" s="73"/>
      <c r="S78" s="73"/>
    </row>
    <row r="79" spans="1:63" ht="15.75">
      <c r="A79" s="22" t="s">
        <v>55</v>
      </c>
      <c r="B79" s="47"/>
      <c r="C79" s="10" t="s">
        <v>57</v>
      </c>
      <c r="D79" s="10"/>
      <c r="E79" s="163">
        <f>SUM(E73:E77)</f>
        <v>157706669.41</v>
      </c>
      <c r="F79" s="28"/>
      <c r="G79" s="43">
        <f>SUM(G73:G78)</f>
        <v>2925778.787846182</v>
      </c>
      <c r="H79" s="164">
        <f>SUM(H73:H77)</f>
        <v>135153976.70721492</v>
      </c>
      <c r="I79" s="43"/>
      <c r="J79" s="164">
        <f>SUM(J73:J78)</f>
        <v>12728511.333470084</v>
      </c>
      <c r="K79" s="164">
        <f>SUM(K73:K78)</f>
        <v>3390632.4276298168</v>
      </c>
      <c r="L79" s="164">
        <f>SUM(L73:L78)</f>
        <v>19044922.548946083</v>
      </c>
      <c r="M79" s="164">
        <f>SUM(M73:M78)</f>
        <v>-994641</v>
      </c>
      <c r="N79" s="164">
        <f>SUM(N73:N78)</f>
        <v>18050281.548946083</v>
      </c>
      <c r="O79" s="73"/>
      <c r="P79" s="73"/>
      <c r="Q79" s="73"/>
      <c r="R79" s="73"/>
      <c r="S79" s="73"/>
    </row>
    <row r="80" spans="1:63">
      <c r="A80" s="83"/>
      <c r="B80" s="73"/>
      <c r="C80" s="73"/>
      <c r="D80" s="73"/>
      <c r="E80" s="73"/>
      <c r="F80" s="73"/>
      <c r="N80" s="73"/>
      <c r="O80" s="73"/>
      <c r="P80" s="73"/>
      <c r="Q80" s="73"/>
      <c r="R80" s="73"/>
      <c r="S80" s="73"/>
    </row>
    <row r="81" spans="1:19">
      <c r="A81" s="84">
        <v>3</v>
      </c>
      <c r="B81" s="73"/>
      <c r="C81" s="52" t="s">
        <v>72</v>
      </c>
      <c r="D81" s="73"/>
      <c r="E81" s="73"/>
      <c r="F81" s="73"/>
      <c r="G81" s="187"/>
      <c r="H81" s="187"/>
      <c r="I81" s="187"/>
      <c r="J81" s="187"/>
      <c r="K81" s="187"/>
      <c r="L81" s="188">
        <f>L79</f>
        <v>19044922.548946083</v>
      </c>
      <c r="N81" s="73"/>
      <c r="O81" s="73"/>
      <c r="P81" s="73"/>
      <c r="Q81" s="73"/>
      <c r="R81" s="73"/>
      <c r="S81" s="73"/>
    </row>
    <row r="82" spans="1:19">
      <c r="A82" s="73"/>
      <c r="B82" s="73"/>
      <c r="C82" s="73"/>
      <c r="D82" s="73"/>
      <c r="E82" s="73"/>
      <c r="F82" s="73"/>
      <c r="G82" s="187"/>
      <c r="H82" s="187"/>
      <c r="I82" s="187"/>
      <c r="J82" s="73"/>
      <c r="K82" s="187"/>
      <c r="L82" s="219"/>
      <c r="N82" s="73"/>
      <c r="O82" s="73"/>
      <c r="P82" s="73"/>
      <c r="Q82" s="73"/>
      <c r="R82" s="73"/>
      <c r="S82" s="73"/>
    </row>
    <row r="83" spans="1:19">
      <c r="A83" s="73"/>
      <c r="B83" s="73"/>
      <c r="C83" s="73"/>
      <c r="D83" s="73"/>
      <c r="E83" s="73"/>
      <c r="F83" s="73"/>
      <c r="G83" s="187"/>
      <c r="H83" s="187"/>
      <c r="I83" s="187"/>
      <c r="J83" s="73"/>
      <c r="K83" s="187"/>
      <c r="L83" s="219"/>
      <c r="N83" s="73"/>
      <c r="O83" s="73"/>
      <c r="P83" s="73"/>
      <c r="Q83" s="73"/>
      <c r="R83" s="73"/>
      <c r="S83" s="73"/>
    </row>
    <row r="84" spans="1:19">
      <c r="A84" s="52" t="s">
        <v>17</v>
      </c>
      <c r="B84" s="73"/>
      <c r="C84" s="73"/>
      <c r="D84" s="73"/>
      <c r="E84" s="73"/>
      <c r="F84" s="73"/>
      <c r="G84" s="187"/>
      <c r="H84" s="187"/>
      <c r="I84" s="187"/>
      <c r="J84" s="73"/>
      <c r="K84" s="187"/>
      <c r="L84" s="219"/>
      <c r="N84" s="73"/>
      <c r="O84" s="73"/>
      <c r="P84" s="73"/>
      <c r="Q84" s="73"/>
      <c r="R84" s="73"/>
      <c r="S84" s="73"/>
    </row>
    <row r="85" spans="1:19" ht="15.75" thickBot="1">
      <c r="A85" s="85" t="s">
        <v>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ht="30" customHeight="1">
      <c r="A86" s="82" t="s">
        <v>19</v>
      </c>
      <c r="B86" s="81"/>
      <c r="C86" s="228" t="s">
        <v>101</v>
      </c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73"/>
      <c r="P86" s="73"/>
      <c r="Q86" s="73"/>
      <c r="R86" s="73"/>
      <c r="S86" s="73"/>
    </row>
    <row r="87" spans="1:19" ht="28.5" customHeight="1">
      <c r="A87" s="82" t="s">
        <v>20</v>
      </c>
      <c r="B87" s="81"/>
      <c r="C87" s="228" t="s">
        <v>102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73"/>
      <c r="P87" s="73"/>
      <c r="Q87" s="73"/>
      <c r="R87" s="73"/>
      <c r="S87" s="73"/>
    </row>
    <row r="88" spans="1:19" ht="30" customHeight="1">
      <c r="A88" s="82" t="s">
        <v>21</v>
      </c>
      <c r="B88" s="81"/>
      <c r="C88" s="225" t="s">
        <v>181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73"/>
      <c r="P88" s="73"/>
      <c r="Q88" s="73"/>
      <c r="R88" s="73"/>
      <c r="S88" s="73"/>
    </row>
    <row r="89" spans="1:19">
      <c r="A89" s="82" t="s">
        <v>22</v>
      </c>
      <c r="B89" s="81"/>
      <c r="C89" s="227" t="s">
        <v>75</v>
      </c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73"/>
      <c r="P89" s="73"/>
      <c r="Q89" s="73"/>
      <c r="R89" s="73"/>
      <c r="S89" s="73"/>
    </row>
    <row r="90" spans="1:19">
      <c r="A90" s="80" t="s">
        <v>23</v>
      </c>
      <c r="B90" s="81"/>
      <c r="C90" s="229" t="s">
        <v>76</v>
      </c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73"/>
      <c r="P90" s="73"/>
      <c r="Q90" s="73"/>
      <c r="R90" s="73"/>
      <c r="S90" s="73"/>
    </row>
    <row r="91" spans="1:19">
      <c r="A91" s="80" t="s">
        <v>24</v>
      </c>
      <c r="B91" s="81"/>
      <c r="C91" s="224" t="s">
        <v>189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73"/>
      <c r="P91" s="73"/>
      <c r="Q91" s="73"/>
      <c r="R91" s="73"/>
      <c r="S91" s="73"/>
    </row>
    <row r="92" spans="1:19">
      <c r="A92" s="80" t="s">
        <v>25</v>
      </c>
      <c r="B92" s="81"/>
      <c r="C92" s="224" t="s">
        <v>180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73"/>
      <c r="P92" s="73"/>
      <c r="Q92" s="73"/>
      <c r="R92" s="73"/>
      <c r="S92" s="73"/>
    </row>
    <row r="93" spans="1:19">
      <c r="A93" s="91" t="s">
        <v>97</v>
      </c>
      <c r="B93" s="19"/>
      <c r="C93" s="224" t="s">
        <v>98</v>
      </c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73"/>
      <c r="P93" s="73"/>
      <c r="Q93" s="73"/>
      <c r="R93" s="73"/>
      <c r="S93" s="73"/>
    </row>
    <row r="94" spans="1:19">
      <c r="A94" s="77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5.75">
      <c r="A95" s="86"/>
      <c r="B95" s="87"/>
      <c r="C95" s="88"/>
      <c r="D95" s="46"/>
      <c r="E95" s="39"/>
      <c r="F95" s="39"/>
      <c r="G95" s="8"/>
      <c r="H95" s="52"/>
      <c r="I95" s="52"/>
      <c r="J95" s="33"/>
      <c r="K95" s="52"/>
      <c r="M95" s="8"/>
      <c r="N95" s="89"/>
      <c r="O95" s="73"/>
      <c r="P95" s="73"/>
      <c r="Q95" s="73"/>
      <c r="R95" s="73"/>
      <c r="S95" s="73"/>
    </row>
    <row r="96" spans="1:19" ht="15.75">
      <c r="A96" s="86"/>
      <c r="B96" s="87"/>
      <c r="C96" s="88"/>
      <c r="D96" s="46"/>
      <c r="E96" s="39"/>
      <c r="F96" s="39"/>
      <c r="G96" s="8"/>
      <c r="H96" s="52"/>
      <c r="I96" s="52"/>
      <c r="J96" s="33"/>
      <c r="K96" s="52"/>
      <c r="M96" s="8"/>
      <c r="N96" s="35"/>
      <c r="O96" s="73"/>
      <c r="P96" s="73"/>
      <c r="Q96" s="73"/>
      <c r="R96" s="73"/>
      <c r="S96" s="73"/>
    </row>
    <row r="97" spans="3:19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3:19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3:19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3:19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3:19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3:19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3:19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3:19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3:19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3:19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3:19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3:19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3:19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3:19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3:19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3:19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3:19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3:19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3:19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3:19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3:19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3:19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3:19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3:19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3:19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3:19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3:19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3:19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3:19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3:19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3:19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3:19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3:19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3:19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3:19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3:19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3:19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3:19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3:19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3:19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3:19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3:19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3:19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3:19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3:19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3:19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3:19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3:19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3:19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3:19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3:19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3:19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3:19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3:19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3:19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3:19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3:19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3:19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3:19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3:19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3:19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3:19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3:19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3:19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3:19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3:19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3:19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3:19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3:19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3:19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3:19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3:19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3:19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3:19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3:19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3:19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3:19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3:19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3:19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3:19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3:19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3:19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3:19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3:19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3:19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3:19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3:19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3:19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3:19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3:19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3:19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3:19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3:19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3:19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3:19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3:19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3:19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3:19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3:19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3:19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3:19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3:19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3:19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3:19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3:19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3:19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3:19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3:19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3:19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3:19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3:19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3:19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3:19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3:19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3:19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3:19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3:19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3:19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3:19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3:19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3:19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3:19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3:19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3:19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3:19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3:19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3:19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3:19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3:19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3:19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3:19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3:19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3:19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3:19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  <row r="231" spans="3:19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</row>
    <row r="232" spans="3:19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</row>
    <row r="233" spans="3:19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</row>
    <row r="234" spans="3:19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</row>
    <row r="235" spans="3:19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</row>
    <row r="236" spans="3:19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3:19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</row>
    <row r="238" spans="3:19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3:19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</row>
    <row r="240" spans="3:19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</row>
    <row r="241" spans="3:19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3:19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</row>
    <row r="243" spans="3:19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44" spans="3:19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</row>
    <row r="245" spans="3:19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3:19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</row>
    <row r="247" spans="3:19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3:19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</row>
    <row r="249" spans="3:19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3:19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</row>
    <row r="251" spans="3:19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</row>
    <row r="252" spans="3:19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</row>
    <row r="253" spans="3:19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</row>
    <row r="254" spans="3:19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</row>
    <row r="255" spans="3:19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</row>
    <row r="256" spans="3:19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</row>
    <row r="257" spans="3:19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3:19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3:19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</row>
    <row r="260" spans="3:19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3:19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</row>
    <row r="262" spans="3:19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</row>
    <row r="263" spans="3:19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</row>
    <row r="264" spans="3:19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</row>
    <row r="265" spans="3:19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</row>
    <row r="266" spans="3:19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3:19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</row>
    <row r="268" spans="3:19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3:19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</row>
    <row r="270" spans="3:19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</row>
    <row r="271" spans="3:19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3:19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</row>
    <row r="273" spans="3:19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</row>
    <row r="274" spans="3:19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3:19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</row>
    <row r="276" spans="3:19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3:19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</row>
    <row r="278" spans="3:19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</row>
    <row r="279" spans="3:19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</row>
    <row r="280" spans="3:19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</row>
    <row r="281" spans="3:19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3:19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3:19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3:19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3:19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3:19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3:19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3:19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F114"/>
  <sheetViews>
    <sheetView zoomScaleNormal="100" workbookViewId="0">
      <selection activeCell="A42" sqref="A42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6">
      <c r="A3" t="s">
        <v>166</v>
      </c>
      <c r="C3" s="189" t="s">
        <v>148</v>
      </c>
      <c r="D3" s="190">
        <v>1.78E-2</v>
      </c>
    </row>
    <row r="4" spans="1:6">
      <c r="A4" t="s">
        <v>178</v>
      </c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40878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40909</v>
      </c>
      <c r="B7" s="193">
        <v>0</v>
      </c>
      <c r="C7" s="193">
        <f t="shared" ref="C7:C70" si="1">+C6-$D$3/12*B7</f>
        <v>0</v>
      </c>
      <c r="D7" s="193">
        <f t="shared" si="0"/>
        <v>0</v>
      </c>
    </row>
    <row r="8" spans="1:6" hidden="1">
      <c r="A8" s="192">
        <v>40940</v>
      </c>
      <c r="B8" s="193">
        <v>0</v>
      </c>
      <c r="C8" s="193">
        <f t="shared" si="1"/>
        <v>0</v>
      </c>
      <c r="D8" s="193">
        <f t="shared" si="0"/>
        <v>0</v>
      </c>
    </row>
    <row r="9" spans="1:6" hidden="1">
      <c r="A9" s="192">
        <v>40969</v>
      </c>
      <c r="B9" s="193">
        <v>0</v>
      </c>
      <c r="C9" s="193">
        <f t="shared" si="1"/>
        <v>0</v>
      </c>
      <c r="D9" s="193">
        <f t="shared" si="0"/>
        <v>0</v>
      </c>
      <c r="F9" t="s">
        <v>155</v>
      </c>
    </row>
    <row r="10" spans="1:6" hidden="1">
      <c r="A10" s="192">
        <v>41000</v>
      </c>
      <c r="B10" s="193">
        <v>0</v>
      </c>
      <c r="C10" s="193">
        <f t="shared" si="1"/>
        <v>0</v>
      </c>
      <c r="D10" s="193">
        <f t="shared" si="0"/>
        <v>0</v>
      </c>
      <c r="F10">
        <f>AVERAGE(B6:B18)</f>
        <v>8436.3607692307687</v>
      </c>
    </row>
    <row r="11" spans="1:6" hidden="1">
      <c r="A11" s="192">
        <v>41030</v>
      </c>
      <c r="B11" s="193">
        <v>0</v>
      </c>
      <c r="C11" s="193">
        <f t="shared" si="1"/>
        <v>0</v>
      </c>
      <c r="D11" s="193">
        <f t="shared" si="0"/>
        <v>0</v>
      </c>
      <c r="F11" t="s">
        <v>156</v>
      </c>
    </row>
    <row r="12" spans="1:6" hidden="1">
      <c r="A12" s="192">
        <v>41061</v>
      </c>
      <c r="B12" s="193">
        <v>0</v>
      </c>
      <c r="C12" s="193">
        <f>+(C11-$D$3/12*B12)/2</f>
        <v>0</v>
      </c>
      <c r="D12" s="193">
        <f t="shared" si="0"/>
        <v>0</v>
      </c>
      <c r="F12">
        <f>AVERAGE(D6:D18)</f>
        <v>8430.1038016602561</v>
      </c>
    </row>
    <row r="13" spans="1:6" hidden="1">
      <c r="A13" s="192">
        <v>41091</v>
      </c>
      <c r="B13" s="193">
        <v>0</v>
      </c>
      <c r="C13" s="193">
        <f>+(C12-$D$3/12*B13)/2</f>
        <v>0</v>
      </c>
      <c r="D13" s="193">
        <f t="shared" si="0"/>
        <v>0</v>
      </c>
    </row>
    <row r="14" spans="1:6" hidden="1">
      <c r="A14" s="192">
        <v>41122</v>
      </c>
      <c r="B14" s="193">
        <v>0</v>
      </c>
      <c r="C14" s="193">
        <f t="shared" si="1"/>
        <v>0</v>
      </c>
      <c r="D14" s="193">
        <f t="shared" si="0"/>
        <v>0</v>
      </c>
      <c r="F14" t="s">
        <v>157</v>
      </c>
    </row>
    <row r="15" spans="1:6" hidden="1">
      <c r="A15" s="192">
        <v>41153</v>
      </c>
      <c r="B15" s="193">
        <v>0</v>
      </c>
      <c r="C15" s="193">
        <f t="shared" si="1"/>
        <v>0</v>
      </c>
      <c r="D15" s="193">
        <f t="shared" si="0"/>
        <v>0</v>
      </c>
      <c r="F15">
        <f>+-C18+C6</f>
        <v>81.340578416666659</v>
      </c>
    </row>
    <row r="16" spans="1:6" hidden="1">
      <c r="A16" s="192">
        <v>41183</v>
      </c>
      <c r="B16" s="193">
        <v>0</v>
      </c>
      <c r="C16" s="193">
        <v>0</v>
      </c>
      <c r="D16" s="193">
        <f t="shared" si="0"/>
        <v>0</v>
      </c>
    </row>
    <row r="17" spans="1:6" hidden="1">
      <c r="A17" s="192">
        <v>41214</v>
      </c>
      <c r="B17" s="193">
        <v>0</v>
      </c>
      <c r="C17" s="193">
        <v>0</v>
      </c>
      <c r="D17" s="193">
        <f t="shared" si="0"/>
        <v>0</v>
      </c>
    </row>
    <row r="18" spans="1:6">
      <c r="A18" s="192">
        <v>41244</v>
      </c>
      <c r="B18" s="193">
        <v>109672.69</v>
      </c>
      <c r="C18" s="193">
        <f>+C17-$D$3/12*B18/2</f>
        <v>-81.340578416666659</v>
      </c>
      <c r="D18" s="193">
        <f t="shared" si="0"/>
        <v>109591.34942158333</v>
      </c>
    </row>
    <row r="19" spans="1:6" hidden="1">
      <c r="A19" s="192">
        <v>41275</v>
      </c>
      <c r="B19" s="193">
        <v>106238.85</v>
      </c>
      <c r="C19" s="193">
        <f t="shared" si="1"/>
        <v>-238.92820591666666</v>
      </c>
      <c r="D19" s="193">
        <f t="shared" si="0"/>
        <v>105999.92179408333</v>
      </c>
    </row>
    <row r="20" spans="1:6" hidden="1">
      <c r="A20" s="192">
        <v>41306</v>
      </c>
      <c r="B20" s="193">
        <v>109291.95</v>
      </c>
      <c r="C20" s="193">
        <f t="shared" si="1"/>
        <v>-401.04459841666664</v>
      </c>
      <c r="D20" s="193">
        <f t="shared" si="0"/>
        <v>108890.90540158332</v>
      </c>
    </row>
    <row r="21" spans="1:6" hidden="1">
      <c r="A21" s="192">
        <v>41334</v>
      </c>
      <c r="B21" s="193">
        <v>112853.17</v>
      </c>
      <c r="C21" s="193">
        <f t="shared" si="1"/>
        <v>-568.44346724999991</v>
      </c>
      <c r="D21" s="193">
        <f t="shared" si="0"/>
        <v>112284.72653274999</v>
      </c>
      <c r="F21" t="s">
        <v>163</v>
      </c>
    </row>
    <row r="22" spans="1:6" hidden="1">
      <c r="A22" s="192">
        <v>41365</v>
      </c>
      <c r="B22" s="193">
        <v>112853.17</v>
      </c>
      <c r="C22" s="193">
        <f t="shared" si="1"/>
        <v>-735.84233608333329</v>
      </c>
      <c r="D22" s="193">
        <f t="shared" si="0"/>
        <v>112117.32766391666</v>
      </c>
      <c r="F22">
        <f>AVERAGE(B18:B30)</f>
        <v>111807.43615384617</v>
      </c>
    </row>
    <row r="23" spans="1:6" hidden="1">
      <c r="A23" s="192">
        <v>41395</v>
      </c>
      <c r="B23" s="193">
        <v>112853.17</v>
      </c>
      <c r="C23" s="193">
        <f t="shared" si="1"/>
        <v>-903.24120491666667</v>
      </c>
      <c r="D23" s="193">
        <f t="shared" si="0"/>
        <v>111949.92879508334</v>
      </c>
      <c r="F23" t="s">
        <v>164</v>
      </c>
    </row>
    <row r="24" spans="1:6" hidden="1">
      <c r="A24" s="192">
        <v>41426</v>
      </c>
      <c r="B24" s="193">
        <v>112853.17</v>
      </c>
      <c r="C24" s="193">
        <f t="shared" si="1"/>
        <v>-1070.6400737500001</v>
      </c>
      <c r="D24" s="193">
        <f t="shared" si="0"/>
        <v>111782.52992625</v>
      </c>
      <c r="F24">
        <f>AVERAGE(D18:D30)</f>
        <v>110735.29671991669</v>
      </c>
    </row>
    <row r="25" spans="1:6" hidden="1">
      <c r="A25" s="192">
        <v>41456</v>
      </c>
      <c r="B25" s="193">
        <v>112853.17</v>
      </c>
      <c r="C25" s="193">
        <f t="shared" si="1"/>
        <v>-1238.0389425833334</v>
      </c>
      <c r="D25" s="193">
        <f t="shared" si="0"/>
        <v>111615.13105741667</v>
      </c>
    </row>
    <row r="26" spans="1:6" hidden="1">
      <c r="A26" s="192">
        <v>41487</v>
      </c>
      <c r="B26" s="193">
        <v>112853.17</v>
      </c>
      <c r="C26" s="193">
        <f t="shared" si="1"/>
        <v>-1405.4378114166668</v>
      </c>
      <c r="D26" s="193">
        <f t="shared" si="0"/>
        <v>111447.73218858334</v>
      </c>
      <c r="F26" t="s">
        <v>165</v>
      </c>
    </row>
    <row r="27" spans="1:6" hidden="1">
      <c r="A27" s="192">
        <v>41518</v>
      </c>
      <c r="B27" s="193">
        <v>112793.54</v>
      </c>
      <c r="C27" s="193">
        <f t="shared" si="1"/>
        <v>-1572.7482290833334</v>
      </c>
      <c r="D27" s="193">
        <f t="shared" si="0"/>
        <v>111220.79177091666</v>
      </c>
      <c r="F27">
        <f>+-C30+C18</f>
        <v>1993.3389036666667</v>
      </c>
    </row>
    <row r="28" spans="1:6" hidden="1">
      <c r="A28" s="192">
        <v>41548</v>
      </c>
      <c r="B28" s="193">
        <f t="shared" ref="B28:B30" si="2">+B27</f>
        <v>112793.54</v>
      </c>
      <c r="C28" s="193">
        <f t="shared" si="1"/>
        <v>-1740.05864675</v>
      </c>
      <c r="D28" s="193">
        <f t="shared" si="0"/>
        <v>111053.48135325</v>
      </c>
    </row>
    <row r="29" spans="1:6" hidden="1">
      <c r="A29" s="192">
        <v>41579</v>
      </c>
      <c r="B29" s="193">
        <f t="shared" si="2"/>
        <v>112793.54</v>
      </c>
      <c r="C29" s="193">
        <f t="shared" si="1"/>
        <v>-1907.3690644166666</v>
      </c>
      <c r="D29" s="193">
        <f t="shared" si="0"/>
        <v>110886.17093558333</v>
      </c>
    </row>
    <row r="30" spans="1:6" hidden="1">
      <c r="A30" s="192">
        <v>41609</v>
      </c>
      <c r="B30" s="193">
        <f t="shared" si="2"/>
        <v>112793.54</v>
      </c>
      <c r="C30" s="193">
        <f t="shared" si="1"/>
        <v>-2074.6794820833334</v>
      </c>
      <c r="D30" s="193">
        <f t="shared" si="0"/>
        <v>110718.86051791666</v>
      </c>
    </row>
    <row r="31" spans="1:6" hidden="1">
      <c r="A31" s="192">
        <v>41640</v>
      </c>
      <c r="B31" s="193">
        <v>112793.54</v>
      </c>
      <c r="C31" s="193">
        <f t="shared" si="1"/>
        <v>-2241.9898997499999</v>
      </c>
      <c r="D31" s="193">
        <f t="shared" si="0"/>
        <v>110551.55010025</v>
      </c>
    </row>
    <row r="32" spans="1:6" hidden="1">
      <c r="A32" s="192">
        <v>41671</v>
      </c>
      <c r="B32" s="193">
        <v>112793.54</v>
      </c>
      <c r="C32" s="193">
        <f t="shared" si="1"/>
        <v>-2409.3003174166665</v>
      </c>
      <c r="D32" s="193">
        <f t="shared" si="0"/>
        <v>110384.23968258333</v>
      </c>
    </row>
    <row r="33" spans="1:6" hidden="1">
      <c r="A33" s="192">
        <v>41699</v>
      </c>
      <c r="B33" s="193">
        <v>112793.54</v>
      </c>
      <c r="C33" s="193">
        <f t="shared" si="1"/>
        <v>-2576.6107350833331</v>
      </c>
      <c r="D33" s="193">
        <f t="shared" si="0"/>
        <v>110216.92926491666</v>
      </c>
      <c r="F33" t="s">
        <v>168</v>
      </c>
    </row>
    <row r="34" spans="1:6" hidden="1">
      <c r="A34" s="192">
        <v>41730</v>
      </c>
      <c r="B34" s="193">
        <v>112793.54</v>
      </c>
      <c r="C34" s="193">
        <f t="shared" si="1"/>
        <v>-2743.9211527499997</v>
      </c>
      <c r="D34" s="193">
        <f t="shared" si="0"/>
        <v>110049.61884724999</v>
      </c>
      <c r="F34">
        <f>AVERAGE(B30:B42)</f>
        <v>112793.54000000002</v>
      </c>
    </row>
    <row r="35" spans="1:6" hidden="1">
      <c r="A35" s="192">
        <v>41760</v>
      </c>
      <c r="B35" s="193">
        <v>112793.54</v>
      </c>
      <c r="C35" s="193">
        <f t="shared" si="1"/>
        <v>-2911.2315704166663</v>
      </c>
      <c r="D35" s="193">
        <f t="shared" si="0"/>
        <v>109882.30842958333</v>
      </c>
      <c r="F35" t="s">
        <v>169</v>
      </c>
    </row>
    <row r="36" spans="1:6" hidden="1">
      <c r="A36" s="192">
        <v>41791</v>
      </c>
      <c r="B36" s="193">
        <v>112793.54</v>
      </c>
      <c r="C36" s="193">
        <f t="shared" si="1"/>
        <v>-3078.5419880833329</v>
      </c>
      <c r="D36" s="193">
        <f t="shared" si="0"/>
        <v>109714.99801191666</v>
      </c>
      <c r="F36">
        <f>AVERAGE(D30:D42)</f>
        <v>109714.99801191666</v>
      </c>
    </row>
    <row r="37" spans="1:6" hidden="1">
      <c r="A37" s="192">
        <v>41821</v>
      </c>
      <c r="B37" s="193">
        <v>112793.54</v>
      </c>
      <c r="C37" s="193">
        <f t="shared" si="1"/>
        <v>-3245.8524057499994</v>
      </c>
      <c r="D37" s="193">
        <f t="shared" si="0"/>
        <v>109547.68759424999</v>
      </c>
    </row>
    <row r="38" spans="1:6" hidden="1">
      <c r="A38" s="192">
        <v>41852</v>
      </c>
      <c r="B38" s="193">
        <v>112793.54</v>
      </c>
      <c r="C38" s="193">
        <f t="shared" si="1"/>
        <v>-3413.162823416666</v>
      </c>
      <c r="D38" s="193">
        <f t="shared" si="0"/>
        <v>109380.37717658332</v>
      </c>
      <c r="F38" t="s">
        <v>170</v>
      </c>
    </row>
    <row r="39" spans="1:6" hidden="1">
      <c r="A39" s="192">
        <v>41883</v>
      </c>
      <c r="B39" s="193">
        <v>112793.54</v>
      </c>
      <c r="C39" s="193">
        <f t="shared" si="1"/>
        <v>-3580.4732410833326</v>
      </c>
      <c r="D39" s="193">
        <f t="shared" si="0"/>
        <v>109213.06675891666</v>
      </c>
      <c r="F39">
        <f>+-C42+C30</f>
        <v>2007.725011999999</v>
      </c>
    </row>
    <row r="40" spans="1:6" hidden="1">
      <c r="A40" s="192">
        <v>41913</v>
      </c>
      <c r="B40" s="193">
        <v>112793.54</v>
      </c>
      <c r="C40" s="193">
        <f t="shared" si="1"/>
        <v>-3747.7836587499992</v>
      </c>
      <c r="D40" s="193">
        <f t="shared" si="0"/>
        <v>109045.75634124999</v>
      </c>
    </row>
    <row r="41" spans="1:6" hidden="1">
      <c r="A41" s="192">
        <v>41944</v>
      </c>
      <c r="B41" s="193">
        <v>112793.54</v>
      </c>
      <c r="C41" s="193">
        <f t="shared" si="1"/>
        <v>-3915.0940764166658</v>
      </c>
      <c r="D41" s="193">
        <f t="shared" si="0"/>
        <v>108878.44592358333</v>
      </c>
    </row>
    <row r="42" spans="1:6">
      <c r="A42" s="192">
        <v>41974</v>
      </c>
      <c r="B42" s="193">
        <v>112793.54</v>
      </c>
      <c r="C42" s="193">
        <f t="shared" si="1"/>
        <v>-4082.4044940833323</v>
      </c>
      <c r="D42" s="193">
        <f t="shared" si="0"/>
        <v>108711.13550591667</v>
      </c>
    </row>
    <row r="43" spans="1:6">
      <c r="A43" s="192">
        <v>42005</v>
      </c>
      <c r="B43" s="193">
        <f t="shared" ref="B43:B106" si="3">+B42</f>
        <v>112793.54</v>
      </c>
      <c r="C43" s="193">
        <f t="shared" si="1"/>
        <v>-4249.7149117499994</v>
      </c>
      <c r="D43" s="193">
        <f t="shared" si="0"/>
        <v>108543.82508825</v>
      </c>
    </row>
    <row r="44" spans="1:6">
      <c r="A44" s="192">
        <v>42036</v>
      </c>
      <c r="B44" s="193">
        <f t="shared" si="3"/>
        <v>112793.54</v>
      </c>
      <c r="C44" s="193">
        <f t="shared" si="1"/>
        <v>-4417.025329416666</v>
      </c>
      <c r="D44" s="193">
        <f t="shared" si="0"/>
        <v>108376.51467058333</v>
      </c>
    </row>
    <row r="45" spans="1:6">
      <c r="A45" s="192">
        <v>42064</v>
      </c>
      <c r="B45" s="193">
        <f t="shared" si="3"/>
        <v>112793.54</v>
      </c>
      <c r="C45" s="193">
        <f t="shared" si="1"/>
        <v>-4584.3357470833325</v>
      </c>
      <c r="D45" s="193">
        <f t="shared" si="0"/>
        <v>108209.20425291666</v>
      </c>
      <c r="F45" t="s">
        <v>171</v>
      </c>
    </row>
    <row r="46" spans="1:6">
      <c r="A46" s="192">
        <v>42095</v>
      </c>
      <c r="B46" s="193">
        <f t="shared" si="3"/>
        <v>112793.54</v>
      </c>
      <c r="C46" s="193">
        <f t="shared" si="1"/>
        <v>-4751.6461647499991</v>
      </c>
      <c r="D46" s="193">
        <f t="shared" si="0"/>
        <v>108041.89383525</v>
      </c>
      <c r="F46">
        <f>AVERAGE(B42:B54)</f>
        <v>112793.54000000002</v>
      </c>
    </row>
    <row r="47" spans="1:6">
      <c r="A47" s="192">
        <v>42125</v>
      </c>
      <c r="B47" s="193">
        <f t="shared" si="3"/>
        <v>112793.54</v>
      </c>
      <c r="C47" s="193">
        <f t="shared" si="1"/>
        <v>-4918.9565824166657</v>
      </c>
      <c r="D47" s="193">
        <f t="shared" si="0"/>
        <v>107874.58341758333</v>
      </c>
      <c r="F47" t="s">
        <v>172</v>
      </c>
    </row>
    <row r="48" spans="1:6">
      <c r="A48" s="192">
        <v>42156</v>
      </c>
      <c r="B48" s="193">
        <f t="shared" si="3"/>
        <v>112793.54</v>
      </c>
      <c r="C48" s="193">
        <f t="shared" si="1"/>
        <v>-5086.2670000833323</v>
      </c>
      <c r="D48" s="193">
        <f t="shared" si="0"/>
        <v>107707.27299991666</v>
      </c>
      <c r="F48">
        <f>AVERAGE(D42:D54)</f>
        <v>107707.27299991668</v>
      </c>
    </row>
    <row r="49" spans="1:6">
      <c r="A49" s="192">
        <v>42186</v>
      </c>
      <c r="B49" s="193">
        <f t="shared" si="3"/>
        <v>112793.54</v>
      </c>
      <c r="C49" s="193">
        <f t="shared" si="1"/>
        <v>-5253.5774177499989</v>
      </c>
      <c r="D49" s="193">
        <f t="shared" si="0"/>
        <v>107539.96258224999</v>
      </c>
    </row>
    <row r="50" spans="1:6">
      <c r="A50" s="192">
        <v>42217</v>
      </c>
      <c r="B50" s="193">
        <f t="shared" si="3"/>
        <v>112793.54</v>
      </c>
      <c r="C50" s="193">
        <f t="shared" si="1"/>
        <v>-5420.8878354166654</v>
      </c>
      <c r="D50" s="193">
        <f t="shared" si="0"/>
        <v>107372.65216458333</v>
      </c>
      <c r="F50" t="s">
        <v>173</v>
      </c>
    </row>
    <row r="51" spans="1:6">
      <c r="A51" s="192">
        <v>42248</v>
      </c>
      <c r="B51" s="193">
        <f t="shared" si="3"/>
        <v>112793.54</v>
      </c>
      <c r="C51" s="193">
        <f t="shared" si="1"/>
        <v>-5588.198253083332</v>
      </c>
      <c r="D51" s="193">
        <f t="shared" si="0"/>
        <v>107205.34174691666</v>
      </c>
      <c r="F51">
        <f>+-C54+C42</f>
        <v>2007.7250119999994</v>
      </c>
    </row>
    <row r="52" spans="1:6">
      <c r="A52" s="192">
        <v>42278</v>
      </c>
      <c r="B52" s="193">
        <f t="shared" si="3"/>
        <v>112793.54</v>
      </c>
      <c r="C52" s="193">
        <f t="shared" si="1"/>
        <v>-5755.5086707499986</v>
      </c>
      <c r="D52" s="193">
        <f t="shared" si="0"/>
        <v>107038.03132924999</v>
      </c>
    </row>
    <row r="53" spans="1:6">
      <c r="A53" s="192">
        <v>42309</v>
      </c>
      <c r="B53" s="193">
        <f t="shared" si="3"/>
        <v>112793.54</v>
      </c>
      <c r="C53" s="193">
        <f t="shared" si="1"/>
        <v>-5922.8190884166652</v>
      </c>
      <c r="D53" s="193">
        <f t="shared" si="0"/>
        <v>106870.72091158332</v>
      </c>
    </row>
    <row r="54" spans="1:6">
      <c r="A54" s="192">
        <v>42339</v>
      </c>
      <c r="B54" s="193">
        <f t="shared" si="3"/>
        <v>112793.54</v>
      </c>
      <c r="C54" s="193">
        <f t="shared" si="1"/>
        <v>-6090.1295060833318</v>
      </c>
      <c r="D54" s="193">
        <f t="shared" si="0"/>
        <v>106703.41049391666</v>
      </c>
    </row>
    <row r="55" spans="1:6">
      <c r="A55" s="192">
        <v>42370</v>
      </c>
      <c r="B55" s="193">
        <f t="shared" si="3"/>
        <v>112793.54</v>
      </c>
      <c r="C55" s="193">
        <f t="shared" si="1"/>
        <v>-6257.4399237499983</v>
      </c>
      <c r="D55" s="193">
        <f t="shared" si="0"/>
        <v>106536.10007624999</v>
      </c>
    </row>
    <row r="56" spans="1:6">
      <c r="A56" s="192">
        <v>42401</v>
      </c>
      <c r="B56" s="193">
        <f t="shared" si="3"/>
        <v>112793.54</v>
      </c>
      <c r="C56" s="193">
        <f t="shared" si="1"/>
        <v>-6424.7503414166649</v>
      </c>
      <c r="D56" s="193">
        <f t="shared" si="0"/>
        <v>106368.78965858332</v>
      </c>
    </row>
    <row r="57" spans="1:6">
      <c r="A57" s="192">
        <v>42430</v>
      </c>
      <c r="B57" s="193">
        <f t="shared" si="3"/>
        <v>112793.54</v>
      </c>
      <c r="C57" s="193">
        <f t="shared" si="1"/>
        <v>-6592.0607590833315</v>
      </c>
      <c r="D57" s="193">
        <f t="shared" si="0"/>
        <v>106201.47924091667</v>
      </c>
      <c r="F57" t="s">
        <v>191</v>
      </c>
    </row>
    <row r="58" spans="1:6">
      <c r="A58" s="192">
        <v>42461</v>
      </c>
      <c r="B58" s="193">
        <f t="shared" si="3"/>
        <v>112793.54</v>
      </c>
      <c r="C58" s="193">
        <f t="shared" si="1"/>
        <v>-6759.3711767499981</v>
      </c>
      <c r="D58" s="193">
        <f t="shared" si="0"/>
        <v>106034.16882325</v>
      </c>
      <c r="F58">
        <f>AVERAGE(B54:B66)</f>
        <v>112793.54000000002</v>
      </c>
    </row>
    <row r="59" spans="1:6">
      <c r="A59" s="192">
        <v>42491</v>
      </c>
      <c r="B59" s="193">
        <f t="shared" si="3"/>
        <v>112793.54</v>
      </c>
      <c r="C59" s="193">
        <f t="shared" si="1"/>
        <v>-6926.6815944166647</v>
      </c>
      <c r="D59" s="193">
        <f t="shared" si="0"/>
        <v>105866.85840558333</v>
      </c>
      <c r="F59" t="s">
        <v>192</v>
      </c>
    </row>
    <row r="60" spans="1:6">
      <c r="A60" s="192">
        <v>42522</v>
      </c>
      <c r="B60" s="193">
        <f t="shared" si="3"/>
        <v>112793.54</v>
      </c>
      <c r="C60" s="193">
        <f t="shared" si="1"/>
        <v>-7093.9920120833312</v>
      </c>
      <c r="D60" s="193">
        <f t="shared" si="0"/>
        <v>105699.54798791667</v>
      </c>
      <c r="F60">
        <f>AVERAGE(D54:D66)</f>
        <v>105699.54798791665</v>
      </c>
    </row>
    <row r="61" spans="1:6">
      <c r="A61" s="192">
        <v>42552</v>
      </c>
      <c r="B61" s="193">
        <f t="shared" si="3"/>
        <v>112793.54</v>
      </c>
      <c r="C61" s="193">
        <f t="shared" si="1"/>
        <v>-7261.3024297499978</v>
      </c>
      <c r="D61" s="193">
        <f t="shared" si="0"/>
        <v>105532.23757025</v>
      </c>
    </row>
    <row r="62" spans="1:6">
      <c r="A62" s="192">
        <v>42583</v>
      </c>
      <c r="B62" s="193">
        <f t="shared" si="3"/>
        <v>112793.54</v>
      </c>
      <c r="C62" s="193">
        <f t="shared" si="1"/>
        <v>-7428.6128474166644</v>
      </c>
      <c r="D62" s="193">
        <f t="shared" si="0"/>
        <v>105364.92715258333</v>
      </c>
      <c r="F62" t="s">
        <v>193</v>
      </c>
    </row>
    <row r="63" spans="1:6">
      <c r="A63" s="192">
        <v>42614</v>
      </c>
      <c r="B63" s="193">
        <f t="shared" si="3"/>
        <v>112793.54</v>
      </c>
      <c r="C63" s="193">
        <f t="shared" si="1"/>
        <v>-7595.923265083331</v>
      </c>
      <c r="D63" s="193">
        <f t="shared" si="0"/>
        <v>105197.61673491666</v>
      </c>
      <c r="F63">
        <f>+-C66+C54</f>
        <v>2007.725011999999</v>
      </c>
    </row>
    <row r="64" spans="1:6">
      <c r="A64" s="192">
        <v>42644</v>
      </c>
      <c r="B64" s="193">
        <f t="shared" si="3"/>
        <v>112793.54</v>
      </c>
      <c r="C64" s="193">
        <f t="shared" si="1"/>
        <v>-7763.2336827499976</v>
      </c>
      <c r="D64" s="193">
        <f t="shared" si="0"/>
        <v>105030.30631725</v>
      </c>
    </row>
    <row r="65" spans="1:6">
      <c r="A65" s="192">
        <v>42675</v>
      </c>
      <c r="B65" s="193">
        <f t="shared" si="3"/>
        <v>112793.54</v>
      </c>
      <c r="C65" s="193">
        <f t="shared" si="1"/>
        <v>-7930.5441004166642</v>
      </c>
      <c r="D65" s="193">
        <f t="shared" si="0"/>
        <v>104862.99589958333</v>
      </c>
    </row>
    <row r="66" spans="1:6">
      <c r="A66" s="192">
        <v>42705</v>
      </c>
      <c r="B66" s="193">
        <f t="shared" si="3"/>
        <v>112793.54</v>
      </c>
      <c r="C66" s="193">
        <f t="shared" si="1"/>
        <v>-8097.8545180833307</v>
      </c>
      <c r="D66" s="193">
        <f t="shared" si="0"/>
        <v>104695.68548191666</v>
      </c>
    </row>
    <row r="67" spans="1:6">
      <c r="A67" s="192">
        <v>42736</v>
      </c>
      <c r="B67" s="193">
        <f t="shared" si="3"/>
        <v>112793.54</v>
      </c>
      <c r="C67" s="193">
        <f t="shared" si="1"/>
        <v>-8265.1649357499973</v>
      </c>
      <c r="D67" s="193">
        <f t="shared" si="0"/>
        <v>104528.37506424999</v>
      </c>
    </row>
    <row r="68" spans="1:6">
      <c r="A68" s="192">
        <v>42767</v>
      </c>
      <c r="B68" s="193">
        <f t="shared" si="3"/>
        <v>112793.54</v>
      </c>
      <c r="C68" s="193">
        <f t="shared" si="1"/>
        <v>-8432.4753534166648</v>
      </c>
      <c r="D68" s="193">
        <f t="shared" si="0"/>
        <v>104361.06464658333</v>
      </c>
    </row>
    <row r="69" spans="1:6">
      <c r="A69" s="192">
        <v>42795</v>
      </c>
      <c r="B69" s="193">
        <f t="shared" si="3"/>
        <v>112793.54</v>
      </c>
      <c r="C69" s="193">
        <f t="shared" si="1"/>
        <v>-8599.7857710833323</v>
      </c>
      <c r="D69" s="193">
        <f t="shared" si="0"/>
        <v>104193.75422891666</v>
      </c>
      <c r="F69" t="s">
        <v>194</v>
      </c>
    </row>
    <row r="70" spans="1:6">
      <c r="A70" s="192">
        <v>42826</v>
      </c>
      <c r="B70" s="193">
        <f t="shared" si="3"/>
        <v>112793.54</v>
      </c>
      <c r="C70" s="193">
        <f t="shared" si="1"/>
        <v>-8767.0961887499998</v>
      </c>
      <c r="D70" s="193">
        <f t="shared" ref="D70:D114" si="4">+B70+C70</f>
        <v>104026.44381124999</v>
      </c>
      <c r="F70">
        <f>AVERAGE(B66:B78)</f>
        <v>112793.54000000002</v>
      </c>
    </row>
    <row r="71" spans="1:6">
      <c r="A71" s="192">
        <v>42856</v>
      </c>
      <c r="B71" s="193">
        <f t="shared" si="3"/>
        <v>112793.54</v>
      </c>
      <c r="C71" s="193">
        <f t="shared" ref="C71:C114" si="5">+C70-$D$3/12*B71</f>
        <v>-8934.4066064166673</v>
      </c>
      <c r="D71" s="193">
        <f t="shared" si="4"/>
        <v>103859.13339358332</v>
      </c>
      <c r="F71" t="s">
        <v>195</v>
      </c>
    </row>
    <row r="72" spans="1:6">
      <c r="A72" s="192">
        <v>42887</v>
      </c>
      <c r="B72" s="193">
        <f t="shared" si="3"/>
        <v>112793.54</v>
      </c>
      <c r="C72" s="193">
        <f t="shared" si="5"/>
        <v>-9101.7170240833348</v>
      </c>
      <c r="D72" s="193">
        <f t="shared" si="4"/>
        <v>103691.82297591666</v>
      </c>
      <c r="F72">
        <f>AVERAGE(D66:D78)</f>
        <v>103691.82297591666</v>
      </c>
    </row>
    <row r="73" spans="1:6">
      <c r="A73" s="192">
        <v>42917</v>
      </c>
      <c r="B73" s="193">
        <f t="shared" si="3"/>
        <v>112793.54</v>
      </c>
      <c r="C73" s="193">
        <f t="shared" si="5"/>
        <v>-9269.0274417500023</v>
      </c>
      <c r="D73" s="193">
        <f t="shared" si="4"/>
        <v>103524.51255824999</v>
      </c>
    </row>
    <row r="74" spans="1:6">
      <c r="A74" s="192">
        <v>42948</v>
      </c>
      <c r="B74" s="193">
        <f t="shared" si="3"/>
        <v>112793.54</v>
      </c>
      <c r="C74" s="193">
        <f t="shared" si="5"/>
        <v>-9436.3378594166697</v>
      </c>
      <c r="D74" s="193">
        <f t="shared" si="4"/>
        <v>103357.20214058332</v>
      </c>
      <c r="F74" t="s">
        <v>196</v>
      </c>
    </row>
    <row r="75" spans="1:6">
      <c r="A75" s="192">
        <v>42979</v>
      </c>
      <c r="B75" s="193">
        <f t="shared" si="3"/>
        <v>112793.54</v>
      </c>
      <c r="C75" s="193">
        <f t="shared" si="5"/>
        <v>-9603.6482770833372</v>
      </c>
      <c r="D75" s="193">
        <f t="shared" si="4"/>
        <v>103189.89172291665</v>
      </c>
      <c r="F75">
        <f>+-C78+C66</f>
        <v>2007.725012000009</v>
      </c>
    </row>
    <row r="76" spans="1:6">
      <c r="A76" s="192">
        <v>43009</v>
      </c>
      <c r="B76" s="193">
        <f t="shared" si="3"/>
        <v>112793.54</v>
      </c>
      <c r="C76" s="193">
        <f t="shared" si="5"/>
        <v>-9770.9586947500047</v>
      </c>
      <c r="D76" s="193">
        <f t="shared" si="4"/>
        <v>103022.58130524999</v>
      </c>
    </row>
    <row r="77" spans="1:6">
      <c r="A77" s="192">
        <v>43040</v>
      </c>
      <c r="B77" s="193">
        <f t="shared" si="3"/>
        <v>112793.54</v>
      </c>
      <c r="C77" s="193">
        <f t="shared" si="5"/>
        <v>-9938.2691124166722</v>
      </c>
      <c r="D77" s="193">
        <f t="shared" si="4"/>
        <v>102855.27088758332</v>
      </c>
    </row>
    <row r="78" spans="1:6">
      <c r="A78" s="192">
        <v>43070</v>
      </c>
      <c r="B78" s="193">
        <f t="shared" si="3"/>
        <v>112793.54</v>
      </c>
      <c r="C78" s="193">
        <f t="shared" si="5"/>
        <v>-10105.57953008334</v>
      </c>
      <c r="D78" s="193">
        <f t="shared" si="4"/>
        <v>102687.96046991665</v>
      </c>
    </row>
    <row r="79" spans="1:6">
      <c r="A79" s="192">
        <v>43101</v>
      </c>
      <c r="B79" s="193">
        <f t="shared" si="3"/>
        <v>112793.54</v>
      </c>
      <c r="C79" s="193">
        <f t="shared" si="5"/>
        <v>-10272.889947750007</v>
      </c>
      <c r="D79" s="193">
        <f t="shared" si="4"/>
        <v>102520.65005224998</v>
      </c>
    </row>
    <row r="80" spans="1:6">
      <c r="A80" s="192">
        <v>43132</v>
      </c>
      <c r="B80" s="193">
        <f t="shared" si="3"/>
        <v>112793.54</v>
      </c>
      <c r="C80" s="193">
        <f t="shared" si="5"/>
        <v>-10440.200365416675</v>
      </c>
      <c r="D80" s="193">
        <f t="shared" si="4"/>
        <v>102353.33963458332</v>
      </c>
    </row>
    <row r="81" spans="1:6">
      <c r="A81" s="192">
        <v>43160</v>
      </c>
      <c r="B81" s="193">
        <f t="shared" si="3"/>
        <v>112793.54</v>
      </c>
      <c r="C81" s="193">
        <f t="shared" si="5"/>
        <v>-10607.510783083342</v>
      </c>
      <c r="D81" s="193">
        <f t="shared" si="4"/>
        <v>102186.02921691665</v>
      </c>
      <c r="F81" t="s">
        <v>197</v>
      </c>
    </row>
    <row r="82" spans="1:6">
      <c r="A82" s="192">
        <v>43191</v>
      </c>
      <c r="B82" s="193">
        <f t="shared" si="3"/>
        <v>112793.54</v>
      </c>
      <c r="C82" s="193">
        <f t="shared" si="5"/>
        <v>-10774.82120075001</v>
      </c>
      <c r="D82" s="193">
        <f t="shared" si="4"/>
        <v>102018.71879924998</v>
      </c>
      <c r="F82">
        <f>AVERAGE(B78:B90)</f>
        <v>112793.54000000002</v>
      </c>
    </row>
    <row r="83" spans="1:6">
      <c r="A83" s="192">
        <v>43221</v>
      </c>
      <c r="B83" s="193">
        <f t="shared" si="3"/>
        <v>112793.54</v>
      </c>
      <c r="C83" s="193">
        <f t="shared" si="5"/>
        <v>-10942.131618416677</v>
      </c>
      <c r="D83" s="193">
        <f t="shared" si="4"/>
        <v>101851.40838158331</v>
      </c>
      <c r="F83" t="s">
        <v>198</v>
      </c>
    </row>
    <row r="84" spans="1:6">
      <c r="A84" s="192">
        <v>43252</v>
      </c>
      <c r="B84" s="193">
        <f t="shared" si="3"/>
        <v>112793.54</v>
      </c>
      <c r="C84" s="193">
        <f t="shared" si="5"/>
        <v>-11109.442036083345</v>
      </c>
      <c r="D84" s="193">
        <f t="shared" si="4"/>
        <v>101684.09796391665</v>
      </c>
      <c r="F84">
        <f>AVERAGE(D78:D90)</f>
        <v>101684.09796391666</v>
      </c>
    </row>
    <row r="85" spans="1:6">
      <c r="A85" s="192">
        <v>43282</v>
      </c>
      <c r="B85" s="193">
        <f t="shared" si="3"/>
        <v>112793.54</v>
      </c>
      <c r="C85" s="193">
        <f t="shared" si="5"/>
        <v>-11276.752453750012</v>
      </c>
      <c r="D85" s="193">
        <f t="shared" si="4"/>
        <v>101516.78754624998</v>
      </c>
    </row>
    <row r="86" spans="1:6">
      <c r="A86" s="192">
        <v>43313</v>
      </c>
      <c r="B86" s="193">
        <f t="shared" si="3"/>
        <v>112793.54</v>
      </c>
      <c r="C86" s="193">
        <f t="shared" si="5"/>
        <v>-11444.06287141668</v>
      </c>
      <c r="D86" s="193">
        <f t="shared" si="4"/>
        <v>101349.47712858331</v>
      </c>
      <c r="F86" t="s">
        <v>199</v>
      </c>
    </row>
    <row r="87" spans="1:6">
      <c r="A87" s="192">
        <v>43344</v>
      </c>
      <c r="B87" s="193">
        <f t="shared" si="3"/>
        <v>112793.54</v>
      </c>
      <c r="C87" s="193">
        <f t="shared" si="5"/>
        <v>-11611.373289083347</v>
      </c>
      <c r="D87" s="193">
        <f t="shared" si="4"/>
        <v>101182.16671091664</v>
      </c>
      <c r="F87">
        <f>+-C90+C78</f>
        <v>2007.7250120000099</v>
      </c>
    </row>
    <row r="88" spans="1:6">
      <c r="A88" s="192">
        <v>43374</v>
      </c>
      <c r="B88" s="193">
        <f t="shared" si="3"/>
        <v>112793.54</v>
      </c>
      <c r="C88" s="193">
        <f t="shared" si="5"/>
        <v>-11778.683706750015</v>
      </c>
      <c r="D88" s="193">
        <f t="shared" si="4"/>
        <v>101014.85629324998</v>
      </c>
    </row>
    <row r="89" spans="1:6">
      <c r="A89" s="192">
        <v>43405</v>
      </c>
      <c r="B89" s="193">
        <f t="shared" si="3"/>
        <v>112793.54</v>
      </c>
      <c r="C89" s="193">
        <f t="shared" si="5"/>
        <v>-11945.994124416682</v>
      </c>
      <c r="D89" s="193">
        <f t="shared" si="4"/>
        <v>100847.54587558331</v>
      </c>
    </row>
    <row r="90" spans="1:6">
      <c r="A90" s="192">
        <v>43435</v>
      </c>
      <c r="B90" s="193">
        <f t="shared" si="3"/>
        <v>112793.54</v>
      </c>
      <c r="C90" s="193">
        <f t="shared" si="5"/>
        <v>-12113.30454208335</v>
      </c>
      <c r="D90" s="193">
        <f t="shared" si="4"/>
        <v>100680.23545791664</v>
      </c>
    </row>
    <row r="91" spans="1:6">
      <c r="A91" s="192">
        <v>43466</v>
      </c>
      <c r="B91" s="193">
        <f t="shared" si="3"/>
        <v>112793.54</v>
      </c>
      <c r="C91" s="193">
        <f t="shared" si="5"/>
        <v>-12280.614959750017</v>
      </c>
      <c r="D91" s="193">
        <f t="shared" si="4"/>
        <v>100512.92504024997</v>
      </c>
    </row>
    <row r="92" spans="1:6">
      <c r="A92" s="192">
        <v>43497</v>
      </c>
      <c r="B92" s="193">
        <f t="shared" si="3"/>
        <v>112793.54</v>
      </c>
      <c r="C92" s="193">
        <f t="shared" si="5"/>
        <v>-12447.925377416685</v>
      </c>
      <c r="D92" s="193">
        <f t="shared" si="4"/>
        <v>100345.61462258331</v>
      </c>
    </row>
    <row r="93" spans="1:6">
      <c r="A93" s="192">
        <v>43525</v>
      </c>
      <c r="B93" s="193">
        <f t="shared" si="3"/>
        <v>112793.54</v>
      </c>
      <c r="C93" s="193">
        <f t="shared" si="5"/>
        <v>-12615.235795083352</v>
      </c>
      <c r="D93" s="193">
        <f t="shared" si="4"/>
        <v>100178.30420491664</v>
      </c>
      <c r="F93" t="s">
        <v>200</v>
      </c>
    </row>
    <row r="94" spans="1:6">
      <c r="A94" s="192">
        <v>43556</v>
      </c>
      <c r="B94" s="193">
        <f t="shared" si="3"/>
        <v>112793.54</v>
      </c>
      <c r="C94" s="193">
        <f t="shared" si="5"/>
        <v>-12782.54621275002</v>
      </c>
      <c r="D94" s="193">
        <f t="shared" si="4"/>
        <v>100010.99378724997</v>
      </c>
      <c r="F94">
        <f>AVERAGE(B90:B102)</f>
        <v>112793.54000000002</v>
      </c>
    </row>
    <row r="95" spans="1:6">
      <c r="A95" s="192">
        <v>43586</v>
      </c>
      <c r="B95" s="193">
        <f t="shared" si="3"/>
        <v>112793.54</v>
      </c>
      <c r="C95" s="193">
        <f t="shared" si="5"/>
        <v>-12949.856630416687</v>
      </c>
      <c r="D95" s="193">
        <f t="shared" si="4"/>
        <v>99843.683369583305</v>
      </c>
      <c r="F95" t="s">
        <v>201</v>
      </c>
    </row>
    <row r="96" spans="1:6">
      <c r="A96" s="192">
        <v>43617</v>
      </c>
      <c r="B96" s="193">
        <f t="shared" si="3"/>
        <v>112793.54</v>
      </c>
      <c r="C96" s="193">
        <f t="shared" si="5"/>
        <v>-13117.167048083355</v>
      </c>
      <c r="D96" s="193">
        <f t="shared" si="4"/>
        <v>99676.372951916637</v>
      </c>
      <c r="F96">
        <f>AVERAGE(D90:D102)</f>
        <v>99676.372951916637</v>
      </c>
    </row>
    <row r="97" spans="1:6">
      <c r="A97" s="192">
        <v>43647</v>
      </c>
      <c r="B97" s="193">
        <f t="shared" si="3"/>
        <v>112793.54</v>
      </c>
      <c r="C97" s="193">
        <f t="shared" si="5"/>
        <v>-13284.477465750022</v>
      </c>
      <c r="D97" s="193">
        <f t="shared" si="4"/>
        <v>99509.06253424997</v>
      </c>
    </row>
    <row r="98" spans="1:6">
      <c r="A98" s="192">
        <v>43678</v>
      </c>
      <c r="B98" s="193">
        <f t="shared" si="3"/>
        <v>112793.54</v>
      </c>
      <c r="C98" s="193">
        <f t="shared" si="5"/>
        <v>-13451.78788341669</v>
      </c>
      <c r="D98" s="193">
        <f t="shared" si="4"/>
        <v>99341.752116583302</v>
      </c>
      <c r="F98" t="s">
        <v>202</v>
      </c>
    </row>
    <row r="99" spans="1:6">
      <c r="A99" s="192">
        <v>43709</v>
      </c>
      <c r="B99" s="193">
        <f t="shared" si="3"/>
        <v>112793.54</v>
      </c>
      <c r="C99" s="193">
        <f t="shared" si="5"/>
        <v>-13619.098301083357</v>
      </c>
      <c r="D99" s="193">
        <f t="shared" si="4"/>
        <v>99174.441698916635</v>
      </c>
      <c r="F99">
        <f>+-C102+C90</f>
        <v>2007.7250120000099</v>
      </c>
    </row>
    <row r="100" spans="1:6">
      <c r="A100" s="192">
        <v>43739</v>
      </c>
      <c r="B100" s="193">
        <f t="shared" si="3"/>
        <v>112793.54</v>
      </c>
      <c r="C100" s="193">
        <f t="shared" si="5"/>
        <v>-13786.408718750024</v>
      </c>
      <c r="D100" s="193">
        <f t="shared" si="4"/>
        <v>99007.131281249967</v>
      </c>
    </row>
    <row r="101" spans="1:6">
      <c r="A101" s="192">
        <v>43770</v>
      </c>
      <c r="B101" s="193">
        <f t="shared" si="3"/>
        <v>112793.54</v>
      </c>
      <c r="C101" s="193">
        <f t="shared" si="5"/>
        <v>-13953.719136416692</v>
      </c>
      <c r="D101" s="193">
        <f t="shared" si="4"/>
        <v>98839.8208635833</v>
      </c>
    </row>
    <row r="102" spans="1:6">
      <c r="A102" s="192">
        <v>43800</v>
      </c>
      <c r="B102" s="193">
        <f t="shared" si="3"/>
        <v>112793.54</v>
      </c>
      <c r="C102" s="193">
        <f t="shared" si="5"/>
        <v>-14121.029554083359</v>
      </c>
      <c r="D102" s="193">
        <f t="shared" si="4"/>
        <v>98672.510445916632</v>
      </c>
    </row>
    <row r="103" spans="1:6">
      <c r="A103" s="192">
        <v>43831</v>
      </c>
      <c r="B103" s="193">
        <f t="shared" si="3"/>
        <v>112793.54</v>
      </c>
      <c r="C103" s="193">
        <f t="shared" si="5"/>
        <v>-14288.339971750027</v>
      </c>
      <c r="D103" s="193">
        <f t="shared" si="4"/>
        <v>98505.200028249965</v>
      </c>
    </row>
    <row r="104" spans="1:6">
      <c r="A104" s="192">
        <v>43862</v>
      </c>
      <c r="B104" s="193">
        <f t="shared" si="3"/>
        <v>112793.54</v>
      </c>
      <c r="C104" s="193">
        <f t="shared" si="5"/>
        <v>-14455.650389416694</v>
      </c>
      <c r="D104" s="193">
        <f t="shared" si="4"/>
        <v>98337.889610583297</v>
      </c>
    </row>
    <row r="105" spans="1:6">
      <c r="A105" s="192">
        <v>43891</v>
      </c>
      <c r="B105" s="193">
        <f t="shared" si="3"/>
        <v>112793.54</v>
      </c>
      <c r="C105" s="193">
        <f t="shared" si="5"/>
        <v>-14622.960807083362</v>
      </c>
      <c r="D105" s="193">
        <f t="shared" si="4"/>
        <v>98170.57919291663</v>
      </c>
      <c r="F105" t="s">
        <v>203</v>
      </c>
    </row>
    <row r="106" spans="1:6">
      <c r="A106" s="192">
        <v>43922</v>
      </c>
      <c r="B106" s="193">
        <f t="shared" si="3"/>
        <v>112793.54</v>
      </c>
      <c r="C106" s="193">
        <f t="shared" si="5"/>
        <v>-14790.271224750029</v>
      </c>
      <c r="D106" s="193">
        <f t="shared" si="4"/>
        <v>98003.268775249962</v>
      </c>
      <c r="F106">
        <f>AVERAGE(B102:B114)</f>
        <v>112793.54000000002</v>
      </c>
    </row>
    <row r="107" spans="1:6">
      <c r="A107" s="192">
        <v>43952</v>
      </c>
      <c r="B107" s="193">
        <f t="shared" ref="B107:B114" si="6">+B106</f>
        <v>112793.54</v>
      </c>
      <c r="C107" s="193">
        <f t="shared" si="5"/>
        <v>-14957.581642416697</v>
      </c>
      <c r="D107" s="193">
        <f t="shared" si="4"/>
        <v>97835.958357583295</v>
      </c>
      <c r="F107" t="s">
        <v>204</v>
      </c>
    </row>
    <row r="108" spans="1:6">
      <c r="A108" s="192">
        <v>43983</v>
      </c>
      <c r="B108" s="193">
        <f t="shared" si="6"/>
        <v>112793.54</v>
      </c>
      <c r="C108" s="193">
        <f t="shared" si="5"/>
        <v>-15124.892060083364</v>
      </c>
      <c r="D108" s="193">
        <f t="shared" si="4"/>
        <v>97668.647939916627</v>
      </c>
      <c r="F108">
        <f>AVERAGE(D102:D114)</f>
        <v>97668.647939916613</v>
      </c>
    </row>
    <row r="109" spans="1:6">
      <c r="A109" s="192">
        <v>44013</v>
      </c>
      <c r="B109" s="193">
        <f t="shared" si="6"/>
        <v>112793.54</v>
      </c>
      <c r="C109" s="193">
        <f t="shared" si="5"/>
        <v>-15292.202477750032</v>
      </c>
      <c r="D109" s="193">
        <f t="shared" si="4"/>
        <v>97501.33752224996</v>
      </c>
    </row>
    <row r="110" spans="1:6">
      <c r="A110" s="192">
        <v>44044</v>
      </c>
      <c r="B110" s="193">
        <f t="shared" si="6"/>
        <v>112793.54</v>
      </c>
      <c r="C110" s="193">
        <f t="shared" si="5"/>
        <v>-15459.512895416699</v>
      </c>
      <c r="D110" s="193">
        <f t="shared" si="4"/>
        <v>97334.027104583292</v>
      </c>
      <c r="F110" t="s">
        <v>205</v>
      </c>
    </row>
    <row r="111" spans="1:6">
      <c r="A111" s="192">
        <v>44075</v>
      </c>
      <c r="B111" s="193">
        <f t="shared" si="6"/>
        <v>112793.54</v>
      </c>
      <c r="C111" s="193">
        <f t="shared" si="5"/>
        <v>-15626.823313083367</v>
      </c>
      <c r="D111" s="193">
        <f t="shared" si="4"/>
        <v>97166.716686916625</v>
      </c>
      <c r="F111">
        <f>+-C114+C102</f>
        <v>2007.7250120000099</v>
      </c>
    </row>
    <row r="112" spans="1:6">
      <c r="A112" s="192">
        <v>44105</v>
      </c>
      <c r="B112" s="193">
        <f t="shared" si="6"/>
        <v>112793.54</v>
      </c>
      <c r="C112" s="193">
        <f t="shared" si="5"/>
        <v>-15794.133730750034</v>
      </c>
      <c r="D112" s="193">
        <f t="shared" si="4"/>
        <v>96999.406269249957</v>
      </c>
    </row>
    <row r="113" spans="1:4">
      <c r="A113" s="192">
        <v>44136</v>
      </c>
      <c r="B113" s="193">
        <f t="shared" si="6"/>
        <v>112793.54</v>
      </c>
      <c r="C113" s="193">
        <f t="shared" si="5"/>
        <v>-15961.444148416702</v>
      </c>
      <c r="D113" s="193">
        <f t="shared" si="4"/>
        <v>96832.09585158329</v>
      </c>
    </row>
    <row r="114" spans="1:4">
      <c r="A114" s="192">
        <v>44166</v>
      </c>
      <c r="B114" s="193">
        <f t="shared" si="6"/>
        <v>112793.54</v>
      </c>
      <c r="C114" s="193">
        <f t="shared" si="5"/>
        <v>-16128.754566083369</v>
      </c>
      <c r="D114" s="193">
        <f t="shared" si="4"/>
        <v>96664.785433916622</v>
      </c>
    </row>
  </sheetData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F102"/>
  <sheetViews>
    <sheetView zoomScaleNormal="100" workbookViewId="0">
      <selection activeCell="A13" sqref="A13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2" spans="1:6">
      <c r="A2" t="s">
        <v>174</v>
      </c>
    </row>
    <row r="3" spans="1:6">
      <c r="A3" t="s">
        <v>177</v>
      </c>
      <c r="C3" s="189" t="s">
        <v>148</v>
      </c>
      <c r="D3" s="190">
        <v>2.5399999999999999E-2</v>
      </c>
    </row>
    <row r="4" spans="1:6">
      <c r="C4" s="189"/>
      <c r="D4" s="189"/>
    </row>
    <row r="5" spans="1:6">
      <c r="A5" s="189"/>
      <c r="B5" s="189" t="s">
        <v>149</v>
      </c>
      <c r="C5" s="191" t="s">
        <v>150</v>
      </c>
      <c r="D5" s="191" t="s">
        <v>151</v>
      </c>
    </row>
    <row r="6" spans="1:6" hidden="1">
      <c r="A6" s="192">
        <v>41244</v>
      </c>
      <c r="B6" s="193">
        <v>0</v>
      </c>
      <c r="C6" s="193">
        <v>0</v>
      </c>
      <c r="D6" s="193">
        <f t="shared" ref="D6:D69" si="0">+B6+C6</f>
        <v>0</v>
      </c>
    </row>
    <row r="7" spans="1:6" hidden="1">
      <c r="A7" s="192">
        <v>41275</v>
      </c>
      <c r="B7" s="193">
        <f t="shared" ref="B7:B12" si="1">+B6</f>
        <v>0</v>
      </c>
      <c r="C7" s="193">
        <f t="shared" ref="C7:C70" si="2">+C6-$D$3/12*B7</f>
        <v>0</v>
      </c>
      <c r="D7" s="193">
        <f t="shared" si="0"/>
        <v>0</v>
      </c>
    </row>
    <row r="8" spans="1:6" hidden="1">
      <c r="A8" s="192">
        <v>41306</v>
      </c>
      <c r="B8" s="193">
        <f t="shared" si="1"/>
        <v>0</v>
      </c>
      <c r="C8" s="193">
        <f t="shared" si="2"/>
        <v>0</v>
      </c>
      <c r="D8" s="193">
        <f t="shared" si="0"/>
        <v>0</v>
      </c>
    </row>
    <row r="9" spans="1:6" hidden="1">
      <c r="A9" s="192">
        <v>41334</v>
      </c>
      <c r="B9" s="193">
        <f t="shared" si="1"/>
        <v>0</v>
      </c>
      <c r="C9" s="193">
        <f t="shared" si="2"/>
        <v>0</v>
      </c>
      <c r="D9" s="193">
        <f t="shared" si="0"/>
        <v>0</v>
      </c>
      <c r="F9" t="s">
        <v>163</v>
      </c>
    </row>
    <row r="10" spans="1:6" hidden="1">
      <c r="A10" s="192">
        <v>41365</v>
      </c>
      <c r="B10" s="193">
        <f t="shared" si="1"/>
        <v>0</v>
      </c>
      <c r="C10" s="193">
        <f t="shared" si="2"/>
        <v>0</v>
      </c>
      <c r="D10" s="193">
        <f t="shared" si="0"/>
        <v>0</v>
      </c>
      <c r="F10">
        <f>AVERAGE(B6:B18)</f>
        <v>707255.07153846149</v>
      </c>
    </row>
    <row r="11" spans="1:6" hidden="1">
      <c r="A11" s="192">
        <v>41395</v>
      </c>
      <c r="B11" s="193">
        <f t="shared" si="1"/>
        <v>0</v>
      </c>
      <c r="C11" s="193">
        <f t="shared" si="2"/>
        <v>0</v>
      </c>
      <c r="D11" s="193">
        <f t="shared" si="0"/>
        <v>0</v>
      </c>
      <c r="F11" t="s">
        <v>164</v>
      </c>
    </row>
    <row r="12" spans="1:6" hidden="1">
      <c r="A12" s="192">
        <v>41426</v>
      </c>
      <c r="B12" s="193">
        <f t="shared" si="1"/>
        <v>0</v>
      </c>
      <c r="C12" s="193">
        <f t="shared" si="2"/>
        <v>0</v>
      </c>
      <c r="D12" s="193">
        <f t="shared" si="0"/>
        <v>0</v>
      </c>
      <c r="F12">
        <f>AVERAGE(D6:D18)</f>
        <v>702803.81219855126</v>
      </c>
    </row>
    <row r="13" spans="1:6">
      <c r="A13" s="192">
        <v>41456</v>
      </c>
      <c r="B13" s="193">
        <v>1377993.57</v>
      </c>
      <c r="C13" s="193">
        <f>+C12-($D$3/12*B13)/2</f>
        <v>-1458.3765282499999</v>
      </c>
      <c r="D13" s="193">
        <f t="shared" si="0"/>
        <v>1376535.19347175</v>
      </c>
    </row>
    <row r="14" spans="1:6" hidden="1">
      <c r="A14" s="192">
        <v>41487</v>
      </c>
      <c r="B14" s="193">
        <v>1487087.06</v>
      </c>
      <c r="C14" s="193">
        <f t="shared" si="2"/>
        <v>-4606.0441385833328</v>
      </c>
      <c r="D14" s="193">
        <f t="shared" si="0"/>
        <v>1482481.0158614167</v>
      </c>
      <c r="F14" t="s">
        <v>165</v>
      </c>
    </row>
    <row r="15" spans="1:6" hidden="1">
      <c r="A15" s="192">
        <v>41518</v>
      </c>
      <c r="B15" s="193">
        <v>1569921.12</v>
      </c>
      <c r="C15" s="193">
        <f t="shared" si="2"/>
        <v>-7929.0438425833327</v>
      </c>
      <c r="D15" s="193">
        <f t="shared" si="0"/>
        <v>1561992.0761574167</v>
      </c>
      <c r="F15">
        <f>+-C18+C6</f>
        <v>18002.92552358333</v>
      </c>
    </row>
    <row r="16" spans="1:6" hidden="1">
      <c r="A16" s="192">
        <v>41548</v>
      </c>
      <c r="B16" s="193">
        <v>1570441.14</v>
      </c>
      <c r="C16" s="193">
        <f t="shared" si="2"/>
        <v>-11253.144255583331</v>
      </c>
      <c r="D16" s="193">
        <f t="shared" si="0"/>
        <v>1559187.9957444165</v>
      </c>
    </row>
    <row r="17" spans="1:6" hidden="1">
      <c r="A17" s="192">
        <v>41579</v>
      </c>
      <c r="B17" s="193">
        <v>1589146.24</v>
      </c>
      <c r="C17" s="193">
        <f t="shared" si="2"/>
        <v>-14616.837130249998</v>
      </c>
      <c r="D17" s="193">
        <f t="shared" si="0"/>
        <v>1574529.40286975</v>
      </c>
    </row>
    <row r="18" spans="1:6" hidden="1">
      <c r="A18" s="192">
        <v>41609</v>
      </c>
      <c r="B18" s="193">
        <v>1599726.8</v>
      </c>
      <c r="C18" s="193">
        <f t="shared" si="2"/>
        <v>-18002.92552358333</v>
      </c>
      <c r="D18" s="193">
        <f t="shared" si="0"/>
        <v>1581723.8744764167</v>
      </c>
    </row>
    <row r="19" spans="1:6" hidden="1">
      <c r="A19" s="192">
        <v>41640</v>
      </c>
      <c r="B19" s="193">
        <v>1607145.6</v>
      </c>
      <c r="C19" s="193">
        <f t="shared" si="2"/>
        <v>-21404.717043583329</v>
      </c>
      <c r="D19" s="193">
        <f t="shared" si="0"/>
        <v>1585740.8829564168</v>
      </c>
    </row>
    <row r="20" spans="1:6" hidden="1">
      <c r="A20" s="192">
        <v>41671</v>
      </c>
      <c r="B20" s="193">
        <v>1607939.32</v>
      </c>
      <c r="C20" s="193">
        <f t="shared" si="2"/>
        <v>-24808.188604249994</v>
      </c>
      <c r="D20" s="193">
        <f t="shared" si="0"/>
        <v>1583131.13139575</v>
      </c>
    </row>
    <row r="21" spans="1:6" hidden="1">
      <c r="A21" s="192">
        <v>41699</v>
      </c>
      <c r="B21" s="193">
        <v>1608077.9</v>
      </c>
      <c r="C21" s="193">
        <f t="shared" si="2"/>
        <v>-28211.953492583325</v>
      </c>
      <c r="D21" s="193">
        <f t="shared" si="0"/>
        <v>1579865.9465074167</v>
      </c>
      <c r="F21" t="s">
        <v>168</v>
      </c>
    </row>
    <row r="22" spans="1:6" hidden="1">
      <c r="A22" s="192">
        <v>41730</v>
      </c>
      <c r="B22" s="193">
        <v>1608077.9</v>
      </c>
      <c r="C22" s="193">
        <f t="shared" si="2"/>
        <v>-31615.718380916656</v>
      </c>
      <c r="D22" s="193">
        <f t="shared" si="0"/>
        <v>1576462.1816190833</v>
      </c>
      <c r="F22">
        <f>AVERAGE(B18:B30)</f>
        <v>1610134.1900000002</v>
      </c>
    </row>
    <row r="23" spans="1:6" hidden="1">
      <c r="A23" s="192">
        <v>41760</v>
      </c>
      <c r="B23" s="193">
        <v>1608213.02</v>
      </c>
      <c r="C23" s="193">
        <f t="shared" si="2"/>
        <v>-35019.769273249993</v>
      </c>
      <c r="D23" s="193">
        <f t="shared" si="0"/>
        <v>1573193.2507267501</v>
      </c>
      <c r="F23" t="s">
        <v>169</v>
      </c>
    </row>
    <row r="24" spans="1:6" hidden="1">
      <c r="A24" s="192">
        <v>41791</v>
      </c>
      <c r="B24" s="193">
        <v>1608366.64</v>
      </c>
      <c r="C24" s="193">
        <f t="shared" si="2"/>
        <v>-38424.14532791666</v>
      </c>
      <c r="D24" s="193">
        <f t="shared" si="0"/>
        <v>1569942.4946720833</v>
      </c>
      <c r="F24">
        <f>AVERAGE(D18:D30)</f>
        <v>1571698.4688695704</v>
      </c>
    </row>
    <row r="25" spans="1:6" hidden="1">
      <c r="A25" s="192">
        <v>41821</v>
      </c>
      <c r="B25" s="193">
        <v>1608366.64</v>
      </c>
      <c r="C25" s="193">
        <f t="shared" si="2"/>
        <v>-41828.521382583327</v>
      </c>
      <c r="D25" s="193">
        <f t="shared" si="0"/>
        <v>1566538.1186174166</v>
      </c>
    </row>
    <row r="26" spans="1:6" hidden="1">
      <c r="A26" s="192">
        <v>41852</v>
      </c>
      <c r="B26" s="193">
        <v>1608366.64</v>
      </c>
      <c r="C26" s="193">
        <f t="shared" si="2"/>
        <v>-45232.897437249994</v>
      </c>
      <c r="D26" s="193">
        <f t="shared" si="0"/>
        <v>1563133.7425627499</v>
      </c>
      <c r="F26" t="s">
        <v>170</v>
      </c>
    </row>
    <row r="27" spans="1:6" hidden="1">
      <c r="A27" s="192">
        <v>41883</v>
      </c>
      <c r="B27" s="193">
        <v>1608366.64</v>
      </c>
      <c r="C27" s="193">
        <f t="shared" si="2"/>
        <v>-48637.273491916661</v>
      </c>
      <c r="D27" s="193">
        <f t="shared" si="0"/>
        <v>1559729.3665080832</v>
      </c>
      <c r="F27">
        <f>+-C30+C18</f>
        <v>40919.437401500007</v>
      </c>
    </row>
    <row r="28" spans="1:6" hidden="1">
      <c r="A28" s="192">
        <v>41913</v>
      </c>
      <c r="B28" s="193">
        <v>1618522.87</v>
      </c>
      <c r="C28" s="193">
        <f t="shared" si="2"/>
        <v>-52063.146900083331</v>
      </c>
      <c r="D28" s="193">
        <f t="shared" si="0"/>
        <v>1566459.7230999167</v>
      </c>
    </row>
    <row r="29" spans="1:6" hidden="1">
      <c r="A29" s="192">
        <v>41944</v>
      </c>
      <c r="B29" s="193">
        <v>1620287.25</v>
      </c>
      <c r="C29" s="193">
        <f t="shared" si="2"/>
        <v>-55492.754912583332</v>
      </c>
      <c r="D29" s="193">
        <f t="shared" si="0"/>
        <v>1564794.4950874166</v>
      </c>
    </row>
    <row r="30" spans="1:6">
      <c r="A30" s="192">
        <v>41974</v>
      </c>
      <c r="B30" s="193">
        <v>1620287.25</v>
      </c>
      <c r="C30" s="193">
        <f t="shared" si="2"/>
        <v>-58922.362925083333</v>
      </c>
      <c r="D30" s="193">
        <f t="shared" si="0"/>
        <v>1561364.8870749166</v>
      </c>
    </row>
    <row r="31" spans="1:6">
      <c r="A31" s="192">
        <v>42005</v>
      </c>
      <c r="B31" s="193">
        <f t="shared" ref="B31:B94" si="3">+B30</f>
        <v>1620287.25</v>
      </c>
      <c r="C31" s="193">
        <f t="shared" si="2"/>
        <v>-62351.970937583334</v>
      </c>
      <c r="D31" s="193">
        <f t="shared" si="0"/>
        <v>1557935.2790624166</v>
      </c>
    </row>
    <row r="32" spans="1:6">
      <c r="A32" s="192">
        <v>42036</v>
      </c>
      <c r="B32" s="193">
        <f t="shared" si="3"/>
        <v>1620287.25</v>
      </c>
      <c r="C32" s="193">
        <f t="shared" si="2"/>
        <v>-65781.578950083334</v>
      </c>
      <c r="D32" s="193">
        <f t="shared" si="0"/>
        <v>1554505.6710499167</v>
      </c>
    </row>
    <row r="33" spans="1:6">
      <c r="A33" s="192">
        <v>42064</v>
      </c>
      <c r="B33" s="193">
        <f t="shared" si="3"/>
        <v>1620287.25</v>
      </c>
      <c r="C33" s="193">
        <f t="shared" si="2"/>
        <v>-69211.186962583335</v>
      </c>
      <c r="D33" s="193">
        <f t="shared" si="0"/>
        <v>1551076.0630374167</v>
      </c>
      <c r="F33" t="s">
        <v>171</v>
      </c>
    </row>
    <row r="34" spans="1:6">
      <c r="A34" s="192">
        <v>42095</v>
      </c>
      <c r="B34" s="193">
        <f t="shared" si="3"/>
        <v>1620287.25</v>
      </c>
      <c r="C34" s="193">
        <f t="shared" si="2"/>
        <v>-72640.794975083336</v>
      </c>
      <c r="D34" s="193">
        <f t="shared" si="0"/>
        <v>1547646.4550249167</v>
      </c>
      <c r="F34">
        <f>AVERAGE(B30:B42)</f>
        <v>1620287.25</v>
      </c>
    </row>
    <row r="35" spans="1:6">
      <c r="A35" s="192">
        <v>42125</v>
      </c>
      <c r="B35" s="193">
        <f t="shared" si="3"/>
        <v>1620287.25</v>
      </c>
      <c r="C35" s="193">
        <f t="shared" si="2"/>
        <v>-76070.402987583337</v>
      </c>
      <c r="D35" s="193">
        <f t="shared" si="0"/>
        <v>1544216.8470124167</v>
      </c>
      <c r="F35" t="s">
        <v>172</v>
      </c>
    </row>
    <row r="36" spans="1:6">
      <c r="A36" s="192">
        <v>42156</v>
      </c>
      <c r="B36" s="193">
        <f t="shared" si="3"/>
        <v>1620287.25</v>
      </c>
      <c r="C36" s="193">
        <f t="shared" si="2"/>
        <v>-79500.011000083337</v>
      </c>
      <c r="D36" s="193">
        <f t="shared" si="0"/>
        <v>1540787.2389999167</v>
      </c>
      <c r="F36">
        <f>AVERAGE(D30:D42)</f>
        <v>1540787.2389999165</v>
      </c>
    </row>
    <row r="37" spans="1:6">
      <c r="A37" s="192">
        <v>42186</v>
      </c>
      <c r="B37" s="193">
        <f t="shared" si="3"/>
        <v>1620287.25</v>
      </c>
      <c r="C37" s="193">
        <f t="shared" si="2"/>
        <v>-82929.619012583338</v>
      </c>
      <c r="D37" s="193">
        <f t="shared" si="0"/>
        <v>1537357.6309874167</v>
      </c>
    </row>
    <row r="38" spans="1:6">
      <c r="A38" s="192">
        <v>42217</v>
      </c>
      <c r="B38" s="193">
        <f t="shared" si="3"/>
        <v>1620287.25</v>
      </c>
      <c r="C38" s="193">
        <f t="shared" si="2"/>
        <v>-86359.227025083339</v>
      </c>
      <c r="D38" s="193">
        <f t="shared" si="0"/>
        <v>1533928.0229749167</v>
      </c>
      <c r="F38" t="s">
        <v>173</v>
      </c>
    </row>
    <row r="39" spans="1:6">
      <c r="A39" s="192">
        <v>42248</v>
      </c>
      <c r="B39" s="193">
        <f t="shared" si="3"/>
        <v>1620287.25</v>
      </c>
      <c r="C39" s="193">
        <f t="shared" si="2"/>
        <v>-89788.83503758334</v>
      </c>
      <c r="D39" s="193">
        <f t="shared" si="0"/>
        <v>1530498.4149624167</v>
      </c>
      <c r="F39">
        <f>+-C42+C30</f>
        <v>41155.296150000009</v>
      </c>
    </row>
    <row r="40" spans="1:6">
      <c r="A40" s="192">
        <v>42278</v>
      </c>
      <c r="B40" s="193">
        <f t="shared" si="3"/>
        <v>1620287.25</v>
      </c>
      <c r="C40" s="193">
        <f t="shared" si="2"/>
        <v>-93218.44305008334</v>
      </c>
      <c r="D40" s="193">
        <f t="shared" si="0"/>
        <v>1527068.8069499168</v>
      </c>
    </row>
    <row r="41" spans="1:6">
      <c r="A41" s="192">
        <v>42309</v>
      </c>
      <c r="B41" s="193">
        <f t="shared" si="3"/>
        <v>1620287.25</v>
      </c>
      <c r="C41" s="193">
        <f t="shared" si="2"/>
        <v>-96648.051062583341</v>
      </c>
      <c r="D41" s="193">
        <f t="shared" si="0"/>
        <v>1523639.1989374165</v>
      </c>
    </row>
    <row r="42" spans="1:6">
      <c r="A42" s="192">
        <v>42339</v>
      </c>
      <c r="B42" s="193">
        <f t="shared" si="3"/>
        <v>1620287.25</v>
      </c>
      <c r="C42" s="193">
        <f t="shared" si="2"/>
        <v>-100077.65907508334</v>
      </c>
      <c r="D42" s="193">
        <f t="shared" si="0"/>
        <v>1520209.5909249166</v>
      </c>
    </row>
    <row r="43" spans="1:6">
      <c r="A43" s="192">
        <v>42370</v>
      </c>
      <c r="B43" s="193">
        <f t="shared" si="3"/>
        <v>1620287.25</v>
      </c>
      <c r="C43" s="193">
        <f t="shared" si="2"/>
        <v>-103507.26708758334</v>
      </c>
      <c r="D43" s="193">
        <f t="shared" si="0"/>
        <v>1516779.9829124166</v>
      </c>
    </row>
    <row r="44" spans="1:6">
      <c r="A44" s="192">
        <v>42401</v>
      </c>
      <c r="B44" s="193">
        <f t="shared" si="3"/>
        <v>1620287.25</v>
      </c>
      <c r="C44" s="193">
        <f t="shared" si="2"/>
        <v>-106936.87510008334</v>
      </c>
      <c r="D44" s="193">
        <f t="shared" si="0"/>
        <v>1513350.3748999166</v>
      </c>
    </row>
    <row r="45" spans="1:6">
      <c r="A45" s="192">
        <v>42430</v>
      </c>
      <c r="B45" s="193">
        <f t="shared" si="3"/>
        <v>1620287.25</v>
      </c>
      <c r="C45" s="193">
        <f t="shared" si="2"/>
        <v>-110366.48311258334</v>
      </c>
      <c r="D45" s="193">
        <f t="shared" si="0"/>
        <v>1509920.7668874166</v>
      </c>
      <c r="F45" t="s">
        <v>191</v>
      </c>
    </row>
    <row r="46" spans="1:6">
      <c r="A46" s="192">
        <v>42461</v>
      </c>
      <c r="B46" s="193">
        <f t="shared" si="3"/>
        <v>1620287.25</v>
      </c>
      <c r="C46" s="193">
        <f t="shared" si="2"/>
        <v>-113796.09112508335</v>
      </c>
      <c r="D46" s="193">
        <f t="shared" si="0"/>
        <v>1506491.1588749166</v>
      </c>
      <c r="F46">
        <f>AVERAGE(B42:B54)</f>
        <v>1620287.25</v>
      </c>
    </row>
    <row r="47" spans="1:6">
      <c r="A47" s="192">
        <v>42491</v>
      </c>
      <c r="B47" s="193">
        <f t="shared" si="3"/>
        <v>1620287.25</v>
      </c>
      <c r="C47" s="193">
        <f t="shared" si="2"/>
        <v>-117225.69913758335</v>
      </c>
      <c r="D47" s="193">
        <f t="shared" si="0"/>
        <v>1503061.5508624166</v>
      </c>
      <c r="F47" t="s">
        <v>192</v>
      </c>
    </row>
    <row r="48" spans="1:6">
      <c r="A48" s="192">
        <v>42522</v>
      </c>
      <c r="B48" s="193">
        <f t="shared" si="3"/>
        <v>1620287.25</v>
      </c>
      <c r="C48" s="193">
        <f t="shared" si="2"/>
        <v>-120655.30715008335</v>
      </c>
      <c r="D48" s="193">
        <f t="shared" si="0"/>
        <v>1499631.9428499166</v>
      </c>
      <c r="F48">
        <f>AVERAGE(D42:D54)</f>
        <v>1499631.9428499164</v>
      </c>
    </row>
    <row r="49" spans="1:6">
      <c r="A49" s="192">
        <v>42552</v>
      </c>
      <c r="B49" s="193">
        <f t="shared" si="3"/>
        <v>1620287.25</v>
      </c>
      <c r="C49" s="193">
        <f t="shared" si="2"/>
        <v>-124084.91516258335</v>
      </c>
      <c r="D49" s="193">
        <f t="shared" si="0"/>
        <v>1496202.3348374167</v>
      </c>
    </row>
    <row r="50" spans="1:6">
      <c r="A50" s="192">
        <v>42583</v>
      </c>
      <c r="B50" s="193">
        <f t="shared" si="3"/>
        <v>1620287.25</v>
      </c>
      <c r="C50" s="193">
        <f t="shared" si="2"/>
        <v>-127514.52317508335</v>
      </c>
      <c r="D50" s="193">
        <f t="shared" si="0"/>
        <v>1492772.7268249167</v>
      </c>
      <c r="F50" t="s">
        <v>193</v>
      </c>
    </row>
    <row r="51" spans="1:6">
      <c r="A51" s="192">
        <v>42614</v>
      </c>
      <c r="B51" s="193">
        <f t="shared" si="3"/>
        <v>1620287.25</v>
      </c>
      <c r="C51" s="193">
        <f t="shared" si="2"/>
        <v>-130944.13118758335</v>
      </c>
      <c r="D51" s="193">
        <f t="shared" si="0"/>
        <v>1489343.1188124167</v>
      </c>
      <c r="F51">
        <f>+-C54+C42</f>
        <v>41155.296149999966</v>
      </c>
    </row>
    <row r="52" spans="1:6">
      <c r="A52" s="192">
        <v>42644</v>
      </c>
      <c r="B52" s="193">
        <f t="shared" si="3"/>
        <v>1620287.25</v>
      </c>
      <c r="C52" s="193">
        <f t="shared" si="2"/>
        <v>-134373.73920008334</v>
      </c>
      <c r="D52" s="193">
        <f t="shared" si="0"/>
        <v>1485913.5107999167</v>
      </c>
    </row>
    <row r="53" spans="1:6">
      <c r="A53" s="192">
        <v>42675</v>
      </c>
      <c r="B53" s="193">
        <f t="shared" si="3"/>
        <v>1620287.25</v>
      </c>
      <c r="C53" s="193">
        <f t="shared" si="2"/>
        <v>-137803.34721258332</v>
      </c>
      <c r="D53" s="193">
        <f t="shared" si="0"/>
        <v>1482483.9027874167</v>
      </c>
    </row>
    <row r="54" spans="1:6">
      <c r="A54" s="192">
        <v>42705</v>
      </c>
      <c r="B54" s="193">
        <f t="shared" si="3"/>
        <v>1620287.25</v>
      </c>
      <c r="C54" s="193">
        <f t="shared" si="2"/>
        <v>-141232.95522508331</v>
      </c>
      <c r="D54" s="193">
        <f t="shared" si="0"/>
        <v>1479054.2947749167</v>
      </c>
    </row>
    <row r="55" spans="1:6">
      <c r="A55" s="192">
        <v>42736</v>
      </c>
      <c r="B55" s="193">
        <f t="shared" si="3"/>
        <v>1620287.25</v>
      </c>
      <c r="C55" s="193">
        <f t="shared" si="2"/>
        <v>-144662.56323758329</v>
      </c>
      <c r="D55" s="193">
        <f t="shared" si="0"/>
        <v>1475624.6867624167</v>
      </c>
    </row>
    <row r="56" spans="1:6">
      <c r="A56" s="192">
        <v>42767</v>
      </c>
      <c r="B56" s="193">
        <f t="shared" si="3"/>
        <v>1620287.25</v>
      </c>
      <c r="C56" s="193">
        <f t="shared" si="2"/>
        <v>-148092.17125008328</v>
      </c>
      <c r="D56" s="193">
        <f t="shared" si="0"/>
        <v>1472195.0787499167</v>
      </c>
    </row>
    <row r="57" spans="1:6">
      <c r="A57" s="192">
        <v>42795</v>
      </c>
      <c r="B57" s="193">
        <f t="shared" si="3"/>
        <v>1620287.25</v>
      </c>
      <c r="C57" s="193">
        <f t="shared" si="2"/>
        <v>-151521.77926258327</v>
      </c>
      <c r="D57" s="193">
        <f t="shared" si="0"/>
        <v>1468765.4707374168</v>
      </c>
      <c r="F57" t="s">
        <v>194</v>
      </c>
    </row>
    <row r="58" spans="1:6">
      <c r="A58" s="192">
        <v>42826</v>
      </c>
      <c r="B58" s="193">
        <f t="shared" si="3"/>
        <v>1620287.25</v>
      </c>
      <c r="C58" s="193">
        <f t="shared" si="2"/>
        <v>-154951.38727508325</v>
      </c>
      <c r="D58" s="193">
        <f t="shared" si="0"/>
        <v>1465335.8627249168</v>
      </c>
      <c r="F58">
        <f>AVERAGE(B54:B66)</f>
        <v>1620287.25</v>
      </c>
    </row>
    <row r="59" spans="1:6">
      <c r="A59" s="192">
        <v>42856</v>
      </c>
      <c r="B59" s="193">
        <f t="shared" si="3"/>
        <v>1620287.25</v>
      </c>
      <c r="C59" s="193">
        <f t="shared" si="2"/>
        <v>-158380.99528758324</v>
      </c>
      <c r="D59" s="193">
        <f t="shared" si="0"/>
        <v>1461906.2547124168</v>
      </c>
      <c r="F59" t="s">
        <v>195</v>
      </c>
    </row>
    <row r="60" spans="1:6">
      <c r="A60" s="192">
        <v>42887</v>
      </c>
      <c r="B60" s="193">
        <f t="shared" si="3"/>
        <v>1620287.25</v>
      </c>
      <c r="C60" s="193">
        <f t="shared" si="2"/>
        <v>-161810.60330008322</v>
      </c>
      <c r="D60" s="193">
        <f t="shared" si="0"/>
        <v>1458476.6466999168</v>
      </c>
      <c r="F60">
        <f>AVERAGE(D54:D66)</f>
        <v>1458476.6466999168</v>
      </c>
    </row>
    <row r="61" spans="1:6">
      <c r="A61" s="192">
        <v>42917</v>
      </c>
      <c r="B61" s="193">
        <f t="shared" si="3"/>
        <v>1620287.25</v>
      </c>
      <c r="C61" s="193">
        <f t="shared" si="2"/>
        <v>-165240.21131258321</v>
      </c>
      <c r="D61" s="193">
        <f t="shared" si="0"/>
        <v>1455047.0386874168</v>
      </c>
    </row>
    <row r="62" spans="1:6">
      <c r="A62" s="192">
        <v>42948</v>
      </c>
      <c r="B62" s="193">
        <f t="shared" si="3"/>
        <v>1620287.25</v>
      </c>
      <c r="C62" s="193">
        <f t="shared" si="2"/>
        <v>-168669.8193250832</v>
      </c>
      <c r="D62" s="193">
        <f t="shared" si="0"/>
        <v>1451617.4306749168</v>
      </c>
      <c r="F62" t="s">
        <v>196</v>
      </c>
    </row>
    <row r="63" spans="1:6">
      <c r="A63" s="192">
        <v>42979</v>
      </c>
      <c r="B63" s="193">
        <f t="shared" si="3"/>
        <v>1620287.25</v>
      </c>
      <c r="C63" s="193">
        <f t="shared" si="2"/>
        <v>-172099.42733758318</v>
      </c>
      <c r="D63" s="193">
        <f t="shared" si="0"/>
        <v>1448187.8226624168</v>
      </c>
      <c r="F63">
        <f>+-C66+C54</f>
        <v>41155.296149999835</v>
      </c>
    </row>
    <row r="64" spans="1:6">
      <c r="A64" s="192">
        <v>43009</v>
      </c>
      <c r="B64" s="193">
        <f t="shared" si="3"/>
        <v>1620287.25</v>
      </c>
      <c r="C64" s="193">
        <f t="shared" si="2"/>
        <v>-175529.03535008317</v>
      </c>
      <c r="D64" s="193">
        <f t="shared" si="0"/>
        <v>1444758.2146499169</v>
      </c>
    </row>
    <row r="65" spans="1:6">
      <c r="A65" s="192">
        <v>43040</v>
      </c>
      <c r="B65" s="193">
        <f t="shared" si="3"/>
        <v>1620287.25</v>
      </c>
      <c r="C65" s="193">
        <f t="shared" si="2"/>
        <v>-178958.64336258316</v>
      </c>
      <c r="D65" s="193">
        <f t="shared" si="0"/>
        <v>1441328.6066374169</v>
      </c>
    </row>
    <row r="66" spans="1:6">
      <c r="A66" s="192">
        <v>43070</v>
      </c>
      <c r="B66" s="193">
        <f t="shared" si="3"/>
        <v>1620287.25</v>
      </c>
      <c r="C66" s="193">
        <f t="shared" si="2"/>
        <v>-182388.25137508314</v>
      </c>
      <c r="D66" s="193">
        <f t="shared" si="0"/>
        <v>1437898.9986249169</v>
      </c>
    </row>
    <row r="67" spans="1:6">
      <c r="A67" s="192">
        <v>43101</v>
      </c>
      <c r="B67" s="193">
        <f t="shared" si="3"/>
        <v>1620287.25</v>
      </c>
      <c r="C67" s="193">
        <f t="shared" si="2"/>
        <v>-185817.85938758313</v>
      </c>
      <c r="D67" s="193">
        <f t="shared" si="0"/>
        <v>1434469.3906124169</v>
      </c>
    </row>
    <row r="68" spans="1:6">
      <c r="A68" s="192">
        <v>43132</v>
      </c>
      <c r="B68" s="193">
        <f t="shared" si="3"/>
        <v>1620287.25</v>
      </c>
      <c r="C68" s="193">
        <f t="shared" si="2"/>
        <v>-189247.46740008311</v>
      </c>
      <c r="D68" s="193">
        <f t="shared" si="0"/>
        <v>1431039.7825999169</v>
      </c>
    </row>
    <row r="69" spans="1:6">
      <c r="A69" s="192">
        <v>43160</v>
      </c>
      <c r="B69" s="193">
        <f t="shared" si="3"/>
        <v>1620287.25</v>
      </c>
      <c r="C69" s="193">
        <f t="shared" si="2"/>
        <v>-192677.0754125831</v>
      </c>
      <c r="D69" s="193">
        <f t="shared" si="0"/>
        <v>1427610.1745874169</v>
      </c>
      <c r="F69" t="s">
        <v>197</v>
      </c>
    </row>
    <row r="70" spans="1:6">
      <c r="A70" s="192">
        <v>43191</v>
      </c>
      <c r="B70" s="193">
        <f t="shared" si="3"/>
        <v>1620287.25</v>
      </c>
      <c r="C70" s="193">
        <f t="shared" si="2"/>
        <v>-196106.68342508309</v>
      </c>
      <c r="D70" s="193">
        <f t="shared" ref="D70:D102" si="4">+B70+C70</f>
        <v>1424180.5665749169</v>
      </c>
      <c r="F70">
        <f>AVERAGE(B66:B78)</f>
        <v>1620287.25</v>
      </c>
    </row>
    <row r="71" spans="1:6">
      <c r="A71" s="192">
        <v>43221</v>
      </c>
      <c r="B71" s="193">
        <f t="shared" si="3"/>
        <v>1620287.25</v>
      </c>
      <c r="C71" s="193">
        <f t="shared" ref="C71:C102" si="5">+C70-$D$3/12*B71</f>
        <v>-199536.29143758307</v>
      </c>
      <c r="D71" s="193">
        <f t="shared" si="4"/>
        <v>1420750.958562417</v>
      </c>
      <c r="F71" t="s">
        <v>198</v>
      </c>
    </row>
    <row r="72" spans="1:6">
      <c r="A72" s="192">
        <v>43252</v>
      </c>
      <c r="B72" s="193">
        <f t="shared" si="3"/>
        <v>1620287.25</v>
      </c>
      <c r="C72" s="193">
        <f t="shared" si="5"/>
        <v>-202965.89945008306</v>
      </c>
      <c r="D72" s="193">
        <f t="shared" si="4"/>
        <v>1417321.350549917</v>
      </c>
      <c r="F72">
        <f>AVERAGE(D66:D78)</f>
        <v>1417321.3505499167</v>
      </c>
    </row>
    <row r="73" spans="1:6">
      <c r="A73" s="192">
        <v>43282</v>
      </c>
      <c r="B73" s="193">
        <f t="shared" si="3"/>
        <v>1620287.25</v>
      </c>
      <c r="C73" s="193">
        <f t="shared" si="5"/>
        <v>-206395.50746258305</v>
      </c>
      <c r="D73" s="193">
        <f t="shared" si="4"/>
        <v>1413891.742537417</v>
      </c>
    </row>
    <row r="74" spans="1:6">
      <c r="A74" s="192">
        <v>43313</v>
      </c>
      <c r="B74" s="193">
        <f t="shared" si="3"/>
        <v>1620287.25</v>
      </c>
      <c r="C74" s="193">
        <f t="shared" si="5"/>
        <v>-209825.11547508303</v>
      </c>
      <c r="D74" s="193">
        <f t="shared" si="4"/>
        <v>1410462.134524917</v>
      </c>
      <c r="F74" t="s">
        <v>199</v>
      </c>
    </row>
    <row r="75" spans="1:6">
      <c r="A75" s="192">
        <v>43344</v>
      </c>
      <c r="B75" s="193">
        <f t="shared" si="3"/>
        <v>1620287.25</v>
      </c>
      <c r="C75" s="193">
        <f t="shared" si="5"/>
        <v>-213254.72348758302</v>
      </c>
      <c r="D75" s="193">
        <f t="shared" si="4"/>
        <v>1407032.526512417</v>
      </c>
      <c r="F75">
        <f>+-C78+C66</f>
        <v>41155.296149999835</v>
      </c>
    </row>
    <row r="76" spans="1:6">
      <c r="A76" s="192">
        <v>43374</v>
      </c>
      <c r="B76" s="193">
        <f t="shared" si="3"/>
        <v>1620287.25</v>
      </c>
      <c r="C76" s="193">
        <f t="shared" si="5"/>
        <v>-216684.331500083</v>
      </c>
      <c r="D76" s="193">
        <f t="shared" si="4"/>
        <v>1403602.918499917</v>
      </c>
    </row>
    <row r="77" spans="1:6">
      <c r="A77" s="192">
        <v>43405</v>
      </c>
      <c r="B77" s="193">
        <f t="shared" si="3"/>
        <v>1620287.25</v>
      </c>
      <c r="C77" s="193">
        <f t="shared" si="5"/>
        <v>-220113.93951258299</v>
      </c>
      <c r="D77" s="193">
        <f t="shared" si="4"/>
        <v>1400173.310487417</v>
      </c>
    </row>
    <row r="78" spans="1:6">
      <c r="A78" s="192">
        <v>43435</v>
      </c>
      <c r="B78" s="193">
        <f t="shared" si="3"/>
        <v>1620287.25</v>
      </c>
      <c r="C78" s="193">
        <f t="shared" si="5"/>
        <v>-223543.54752508298</v>
      </c>
      <c r="D78" s="193">
        <f t="shared" si="4"/>
        <v>1396743.7024749171</v>
      </c>
    </row>
    <row r="79" spans="1:6">
      <c r="A79" s="192">
        <v>43466</v>
      </c>
      <c r="B79" s="193">
        <f t="shared" si="3"/>
        <v>1620287.25</v>
      </c>
      <c r="C79" s="193">
        <f t="shared" si="5"/>
        <v>-226973.15553758296</v>
      </c>
      <c r="D79" s="193">
        <f t="shared" si="4"/>
        <v>1393314.0944624171</v>
      </c>
    </row>
    <row r="80" spans="1:6">
      <c r="A80" s="192">
        <v>43497</v>
      </c>
      <c r="B80" s="193">
        <f t="shared" si="3"/>
        <v>1620287.25</v>
      </c>
      <c r="C80" s="193">
        <f t="shared" si="5"/>
        <v>-230402.76355008295</v>
      </c>
      <c r="D80" s="193">
        <f t="shared" si="4"/>
        <v>1389884.4864499171</v>
      </c>
    </row>
    <row r="81" spans="1:6">
      <c r="A81" s="192">
        <v>43525</v>
      </c>
      <c r="B81" s="193">
        <f t="shared" si="3"/>
        <v>1620287.25</v>
      </c>
      <c r="C81" s="193">
        <f t="shared" si="5"/>
        <v>-233832.37156258294</v>
      </c>
      <c r="D81" s="193">
        <f t="shared" si="4"/>
        <v>1386454.8784374171</v>
      </c>
      <c r="F81" t="s">
        <v>200</v>
      </c>
    </row>
    <row r="82" spans="1:6">
      <c r="A82" s="192">
        <v>43556</v>
      </c>
      <c r="B82" s="193">
        <f t="shared" si="3"/>
        <v>1620287.25</v>
      </c>
      <c r="C82" s="193">
        <f t="shared" si="5"/>
        <v>-237261.97957508292</v>
      </c>
      <c r="D82" s="193">
        <f t="shared" si="4"/>
        <v>1383025.2704249171</v>
      </c>
      <c r="F82">
        <f>AVERAGE(B78:B90)</f>
        <v>1620287.25</v>
      </c>
    </row>
    <row r="83" spans="1:6">
      <c r="A83" s="192">
        <v>43586</v>
      </c>
      <c r="B83" s="193">
        <f t="shared" si="3"/>
        <v>1620287.25</v>
      </c>
      <c r="C83" s="193">
        <f t="shared" si="5"/>
        <v>-240691.58758758291</v>
      </c>
      <c r="D83" s="193">
        <f t="shared" si="4"/>
        <v>1379595.6624124171</v>
      </c>
      <c r="F83" t="s">
        <v>201</v>
      </c>
    </row>
    <row r="84" spans="1:6">
      <c r="A84" s="192">
        <v>43617</v>
      </c>
      <c r="B84" s="193">
        <f t="shared" si="3"/>
        <v>1620287.25</v>
      </c>
      <c r="C84" s="193">
        <f t="shared" si="5"/>
        <v>-244121.19560008289</v>
      </c>
      <c r="D84" s="193">
        <f t="shared" si="4"/>
        <v>1376166.0543999171</v>
      </c>
      <c r="F84">
        <f>AVERAGE(D78:D90)</f>
        <v>1376166.0543999171</v>
      </c>
    </row>
    <row r="85" spans="1:6">
      <c r="A85" s="192">
        <v>43647</v>
      </c>
      <c r="B85" s="193">
        <f t="shared" si="3"/>
        <v>1620287.25</v>
      </c>
      <c r="C85" s="193">
        <f t="shared" si="5"/>
        <v>-247550.80361258288</v>
      </c>
      <c r="D85" s="193">
        <f t="shared" si="4"/>
        <v>1372736.4463874171</v>
      </c>
    </row>
    <row r="86" spans="1:6">
      <c r="A86" s="192">
        <v>43678</v>
      </c>
      <c r="B86" s="193">
        <f t="shared" si="3"/>
        <v>1620287.25</v>
      </c>
      <c r="C86" s="193">
        <f t="shared" si="5"/>
        <v>-250980.41162508287</v>
      </c>
      <c r="D86" s="193">
        <f t="shared" si="4"/>
        <v>1369306.8383749172</v>
      </c>
      <c r="F86" t="s">
        <v>202</v>
      </c>
    </row>
    <row r="87" spans="1:6">
      <c r="A87" s="192">
        <v>43709</v>
      </c>
      <c r="B87" s="193">
        <f t="shared" si="3"/>
        <v>1620287.25</v>
      </c>
      <c r="C87" s="193">
        <f t="shared" si="5"/>
        <v>-254410.01963758285</v>
      </c>
      <c r="D87" s="193">
        <f t="shared" si="4"/>
        <v>1365877.2303624172</v>
      </c>
      <c r="F87">
        <f>+-C90+C78</f>
        <v>41155.296149999864</v>
      </c>
    </row>
    <row r="88" spans="1:6">
      <c r="A88" s="192">
        <v>43739</v>
      </c>
      <c r="B88" s="193">
        <f t="shared" si="3"/>
        <v>1620287.25</v>
      </c>
      <c r="C88" s="193">
        <f t="shared" si="5"/>
        <v>-257839.62765008284</v>
      </c>
      <c r="D88" s="193">
        <f t="shared" si="4"/>
        <v>1362447.6223499172</v>
      </c>
    </row>
    <row r="89" spans="1:6">
      <c r="A89" s="192">
        <v>43770</v>
      </c>
      <c r="B89" s="193">
        <f t="shared" si="3"/>
        <v>1620287.25</v>
      </c>
      <c r="C89" s="193">
        <f t="shared" si="5"/>
        <v>-261269.23566258283</v>
      </c>
      <c r="D89" s="193">
        <f t="shared" si="4"/>
        <v>1359018.0143374172</v>
      </c>
    </row>
    <row r="90" spans="1:6">
      <c r="A90" s="192">
        <v>43800</v>
      </c>
      <c r="B90" s="193">
        <f t="shared" si="3"/>
        <v>1620287.25</v>
      </c>
      <c r="C90" s="193">
        <f t="shared" si="5"/>
        <v>-264698.84367508284</v>
      </c>
      <c r="D90" s="193">
        <f t="shared" si="4"/>
        <v>1355588.4063249172</v>
      </c>
    </row>
    <row r="91" spans="1:6">
      <c r="A91" s="192">
        <v>43831</v>
      </c>
      <c r="B91" s="193">
        <f t="shared" si="3"/>
        <v>1620287.25</v>
      </c>
      <c r="C91" s="193">
        <f t="shared" si="5"/>
        <v>-268128.45168758283</v>
      </c>
      <c r="D91" s="193">
        <f t="shared" si="4"/>
        <v>1352158.7983124172</v>
      </c>
    </row>
    <row r="92" spans="1:6">
      <c r="A92" s="192">
        <v>43862</v>
      </c>
      <c r="B92" s="193">
        <f t="shared" si="3"/>
        <v>1620287.25</v>
      </c>
      <c r="C92" s="193">
        <f t="shared" si="5"/>
        <v>-271558.05970008281</v>
      </c>
      <c r="D92" s="193">
        <f t="shared" si="4"/>
        <v>1348729.1902999172</v>
      </c>
    </row>
    <row r="93" spans="1:6">
      <c r="A93" s="192">
        <v>43891</v>
      </c>
      <c r="B93" s="193">
        <f t="shared" si="3"/>
        <v>1620287.25</v>
      </c>
      <c r="C93" s="193">
        <f t="shared" si="5"/>
        <v>-274987.6677125828</v>
      </c>
      <c r="D93" s="193">
        <f t="shared" si="4"/>
        <v>1345299.5822874173</v>
      </c>
      <c r="F93" t="s">
        <v>203</v>
      </c>
    </row>
    <row r="94" spans="1:6">
      <c r="A94" s="192">
        <v>43922</v>
      </c>
      <c r="B94" s="193">
        <f t="shared" si="3"/>
        <v>1620287.25</v>
      </c>
      <c r="C94" s="193">
        <f t="shared" si="5"/>
        <v>-278417.27572508279</v>
      </c>
      <c r="D94" s="193">
        <f t="shared" si="4"/>
        <v>1341869.9742749173</v>
      </c>
      <c r="F94">
        <f>AVERAGE(B90:B102)</f>
        <v>1620287.25</v>
      </c>
    </row>
    <row r="95" spans="1:6">
      <c r="A95" s="192">
        <v>43952</v>
      </c>
      <c r="B95" s="193">
        <f t="shared" ref="B95:B102" si="6">+B94</f>
        <v>1620287.25</v>
      </c>
      <c r="C95" s="193">
        <f t="shared" si="5"/>
        <v>-281846.88373758277</v>
      </c>
      <c r="D95" s="193">
        <f t="shared" si="4"/>
        <v>1338440.3662624173</v>
      </c>
      <c r="F95" t="s">
        <v>204</v>
      </c>
    </row>
    <row r="96" spans="1:6">
      <c r="A96" s="192">
        <v>43983</v>
      </c>
      <c r="B96" s="193">
        <f t="shared" si="6"/>
        <v>1620287.25</v>
      </c>
      <c r="C96" s="193">
        <f t="shared" si="5"/>
        <v>-285276.49175008276</v>
      </c>
      <c r="D96" s="193">
        <f t="shared" si="4"/>
        <v>1335010.7582499173</v>
      </c>
      <c r="F96">
        <f>AVERAGE(D90:D102)</f>
        <v>1335010.7582499173</v>
      </c>
    </row>
    <row r="97" spans="1:6">
      <c r="A97" s="192">
        <v>44013</v>
      </c>
      <c r="B97" s="193">
        <f t="shared" si="6"/>
        <v>1620287.25</v>
      </c>
      <c r="C97" s="193">
        <f t="shared" si="5"/>
        <v>-288706.09976258274</v>
      </c>
      <c r="D97" s="193">
        <f t="shared" si="4"/>
        <v>1331581.1502374173</v>
      </c>
    </row>
    <row r="98" spans="1:6">
      <c r="A98" s="192">
        <v>44044</v>
      </c>
      <c r="B98" s="193">
        <f t="shared" si="6"/>
        <v>1620287.25</v>
      </c>
      <c r="C98" s="193">
        <f t="shared" si="5"/>
        <v>-292135.70777508273</v>
      </c>
      <c r="D98" s="193">
        <f t="shared" si="4"/>
        <v>1328151.5422249173</v>
      </c>
      <c r="F98" t="s">
        <v>205</v>
      </c>
    </row>
    <row r="99" spans="1:6">
      <c r="A99" s="192">
        <v>44075</v>
      </c>
      <c r="B99" s="193">
        <f t="shared" si="6"/>
        <v>1620287.25</v>
      </c>
      <c r="C99" s="193">
        <f t="shared" si="5"/>
        <v>-295565.31578758272</v>
      </c>
      <c r="D99" s="193">
        <f t="shared" si="4"/>
        <v>1324721.9342124173</v>
      </c>
      <c r="F99">
        <f>+-C102+C90</f>
        <v>41155.296149999835</v>
      </c>
    </row>
    <row r="100" spans="1:6">
      <c r="A100" s="192">
        <v>44105</v>
      </c>
      <c r="B100" s="193">
        <f t="shared" si="6"/>
        <v>1620287.25</v>
      </c>
      <c r="C100" s="193">
        <f t="shared" si="5"/>
        <v>-298994.9238000827</v>
      </c>
      <c r="D100" s="193">
        <f t="shared" si="4"/>
        <v>1321292.3261999174</v>
      </c>
    </row>
    <row r="101" spans="1:6">
      <c r="A101" s="192">
        <v>44136</v>
      </c>
      <c r="B101" s="193">
        <f t="shared" si="6"/>
        <v>1620287.25</v>
      </c>
      <c r="C101" s="193">
        <f t="shared" si="5"/>
        <v>-302424.53181258269</v>
      </c>
      <c r="D101" s="193">
        <f t="shared" si="4"/>
        <v>1317862.7181874174</v>
      </c>
    </row>
    <row r="102" spans="1:6">
      <c r="A102" s="192">
        <v>44166</v>
      </c>
      <c r="B102" s="193">
        <f t="shared" si="6"/>
        <v>1620287.25</v>
      </c>
      <c r="C102" s="193">
        <f t="shared" si="5"/>
        <v>-305854.13982508268</v>
      </c>
      <c r="D102" s="193">
        <f t="shared" si="4"/>
        <v>1314433.1101749174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zoomScaleNormal="100" workbookViewId="0"/>
  </sheetViews>
  <sheetFormatPr defaultColWidth="7.109375" defaultRowHeight="12.75"/>
  <cols>
    <col min="1" max="1" width="16.5546875" style="94" customWidth="1"/>
    <col min="2" max="2" width="25.5546875" style="94" customWidth="1"/>
    <col min="3" max="9" width="12.77734375" style="94" customWidth="1"/>
    <col min="10" max="10" width="1.77734375" style="94" customWidth="1"/>
    <col min="11" max="11" width="10.44140625" style="94" bestFit="1" customWidth="1"/>
    <col min="12" max="16384" width="7.109375" style="94"/>
  </cols>
  <sheetData>
    <row r="1" spans="1:9" s="92" customFormat="1" ht="18">
      <c r="A1" s="186" t="s">
        <v>103</v>
      </c>
    </row>
    <row r="2" spans="1:9">
      <c r="A2" s="93"/>
    </row>
    <row r="3" spans="1:9">
      <c r="A3" s="95" t="s">
        <v>104</v>
      </c>
      <c r="B3" s="140">
        <v>2017</v>
      </c>
      <c r="C3" s="96"/>
      <c r="D3" s="96"/>
      <c r="F3" s="96"/>
    </row>
    <row r="4" spans="1:9">
      <c r="A4" s="93"/>
      <c r="B4" s="96"/>
      <c r="C4" s="96"/>
      <c r="D4" s="96"/>
      <c r="F4" s="97" t="s">
        <v>105</v>
      </c>
      <c r="G4" s="98"/>
      <c r="H4" s="98"/>
      <c r="I4" s="98"/>
    </row>
    <row r="5" spans="1:9">
      <c r="A5" s="95" t="s">
        <v>106</v>
      </c>
      <c r="B5" s="99" t="s">
        <v>107</v>
      </c>
      <c r="C5" s="96"/>
      <c r="D5" s="96"/>
      <c r="F5" s="97" t="s">
        <v>108</v>
      </c>
      <c r="G5" s="97" t="s">
        <v>109</v>
      </c>
      <c r="H5" s="97" t="s">
        <v>109</v>
      </c>
      <c r="I5" s="97"/>
    </row>
    <row r="6" spans="1:9">
      <c r="A6" s="93"/>
      <c r="B6" s="96"/>
      <c r="C6" s="96"/>
      <c r="D6" s="96"/>
      <c r="F6" s="97" t="s">
        <v>110</v>
      </c>
      <c r="G6" s="97" t="s">
        <v>2</v>
      </c>
      <c r="H6" s="97" t="s">
        <v>179</v>
      </c>
      <c r="I6" s="97"/>
    </row>
    <row r="7" spans="1:9">
      <c r="A7" s="100"/>
      <c r="B7" s="101" t="s">
        <v>112</v>
      </c>
      <c r="C7" s="102">
        <v>1004</v>
      </c>
      <c r="D7" s="102">
        <v>1259</v>
      </c>
      <c r="E7" s="102">
        <v>1970</v>
      </c>
      <c r="F7" s="102">
        <v>1257</v>
      </c>
      <c r="G7" s="102">
        <v>1257</v>
      </c>
      <c r="H7" s="102">
        <v>1257</v>
      </c>
      <c r="I7" s="102">
        <v>3212</v>
      </c>
    </row>
    <row r="8" spans="1:9">
      <c r="A8" s="100"/>
      <c r="B8" s="101" t="s">
        <v>113</v>
      </c>
      <c r="C8" s="103" t="s">
        <v>107</v>
      </c>
      <c r="D8" s="103" t="s">
        <v>107</v>
      </c>
      <c r="E8" s="103" t="s">
        <v>107</v>
      </c>
      <c r="F8" s="103" t="s">
        <v>107</v>
      </c>
      <c r="G8" s="103" t="s">
        <v>107</v>
      </c>
      <c r="H8" s="103" t="s">
        <v>107</v>
      </c>
      <c r="I8" s="103" t="s">
        <v>107</v>
      </c>
    </row>
    <row r="9" spans="1:9" ht="15" customHeight="1">
      <c r="A9" s="100"/>
      <c r="B9" s="101" t="s">
        <v>114</v>
      </c>
      <c r="C9" s="103" t="s">
        <v>111</v>
      </c>
      <c r="D9" s="103" t="s">
        <v>111</v>
      </c>
      <c r="E9" s="103" t="s">
        <v>111</v>
      </c>
      <c r="F9" s="103" t="s">
        <v>111</v>
      </c>
      <c r="G9" s="103" t="s">
        <v>111</v>
      </c>
      <c r="H9" s="103" t="s">
        <v>111</v>
      </c>
      <c r="I9" s="103" t="s">
        <v>111</v>
      </c>
    </row>
    <row r="10" spans="1:9">
      <c r="A10" s="104" t="s">
        <v>115</v>
      </c>
      <c r="B10" s="105" t="str">
        <f xml:space="preserve"> "December " &amp; B3-1</f>
        <v>December 2016</v>
      </c>
      <c r="C10" s="171">
        <v>25061496</v>
      </c>
      <c r="D10" s="156">
        <v>15998866</v>
      </c>
      <c r="E10" s="171">
        <v>7750909.1299999999</v>
      </c>
      <c r="F10" s="143">
        <v>53196876.689999998</v>
      </c>
      <c r="G10" s="171">
        <f>+'Brown Reid Depr'!B90</f>
        <v>53965440.799999997</v>
      </c>
      <c r="H10" s="201">
        <f>+'Brown Reid DFR Depr'!B66</f>
        <v>112793.54</v>
      </c>
      <c r="I10" s="204">
        <f>+'Wheatland-Breed'!B54</f>
        <v>1620287.25</v>
      </c>
    </row>
    <row r="11" spans="1:9">
      <c r="A11" s="106" t="s">
        <v>116</v>
      </c>
      <c r="B11" s="107" t="str">
        <f xml:space="preserve"> "January " &amp; B3</f>
        <v>January 2017</v>
      </c>
      <c r="C11" s="172">
        <v>25061496</v>
      </c>
      <c r="D11" s="157">
        <v>15998866</v>
      </c>
      <c r="E11" s="172">
        <v>7750909.1299999999</v>
      </c>
      <c r="F11" s="144">
        <v>53196876.689999998</v>
      </c>
      <c r="G11" s="172">
        <f>+'Brown Reid Depr'!B91</f>
        <v>53965440.799999997</v>
      </c>
      <c r="H11" s="202">
        <f>+'Brown Reid DFR Depr'!B67</f>
        <v>112793.54</v>
      </c>
      <c r="I11" s="205">
        <f>+'Wheatland-Breed'!B55</f>
        <v>1620287.25</v>
      </c>
    </row>
    <row r="12" spans="1:9">
      <c r="A12" s="106"/>
      <c r="B12" s="108" t="s">
        <v>117</v>
      </c>
      <c r="C12" s="172">
        <v>25061496</v>
      </c>
      <c r="D12" s="157">
        <v>15998866</v>
      </c>
      <c r="E12" s="172">
        <v>7750909.1299999999</v>
      </c>
      <c r="F12" s="144">
        <v>53196876.689999998</v>
      </c>
      <c r="G12" s="172">
        <f>+'Brown Reid Depr'!B92</f>
        <v>53965440.799999997</v>
      </c>
      <c r="H12" s="202">
        <f>+'Brown Reid DFR Depr'!B68</f>
        <v>112793.54</v>
      </c>
      <c r="I12" s="205">
        <f>+'Wheatland-Breed'!B56</f>
        <v>1620287.25</v>
      </c>
    </row>
    <row r="13" spans="1:9">
      <c r="A13" s="106"/>
      <c r="B13" s="108" t="s">
        <v>118</v>
      </c>
      <c r="C13" s="172">
        <v>25061496</v>
      </c>
      <c r="D13" s="157">
        <v>15998866</v>
      </c>
      <c r="E13" s="172">
        <v>7750909.1299999999</v>
      </c>
      <c r="F13" s="144">
        <v>53196876.689999998</v>
      </c>
      <c r="G13" s="172">
        <f>+'Brown Reid Depr'!B93</f>
        <v>53965440.799999997</v>
      </c>
      <c r="H13" s="202">
        <f>+'Brown Reid DFR Depr'!B69</f>
        <v>112793.54</v>
      </c>
      <c r="I13" s="205">
        <f>+'Wheatland-Breed'!B57</f>
        <v>1620287.25</v>
      </c>
    </row>
    <row r="14" spans="1:9">
      <c r="A14" s="106"/>
      <c r="B14" s="108" t="s">
        <v>119</v>
      </c>
      <c r="C14" s="172">
        <v>25061496</v>
      </c>
      <c r="D14" s="157">
        <v>15998866</v>
      </c>
      <c r="E14" s="172">
        <v>7750909.1299999999</v>
      </c>
      <c r="F14" s="144">
        <v>53196876.689999998</v>
      </c>
      <c r="G14" s="172">
        <f>+'Brown Reid Depr'!B94</f>
        <v>53965440.799999997</v>
      </c>
      <c r="H14" s="202">
        <f>+'Brown Reid DFR Depr'!B70</f>
        <v>112793.54</v>
      </c>
      <c r="I14" s="205">
        <f>+'Wheatland-Breed'!B58</f>
        <v>1620287.25</v>
      </c>
    </row>
    <row r="15" spans="1:9">
      <c r="A15" s="106"/>
      <c r="B15" s="108" t="s">
        <v>120</v>
      </c>
      <c r="C15" s="172">
        <v>25061496</v>
      </c>
      <c r="D15" s="157">
        <v>15998866</v>
      </c>
      <c r="E15" s="172">
        <v>7750909.1299999999</v>
      </c>
      <c r="F15" s="144">
        <v>53196876.689999998</v>
      </c>
      <c r="G15" s="172">
        <f>+'Brown Reid Depr'!B95</f>
        <v>53965440.799999997</v>
      </c>
      <c r="H15" s="202">
        <f>+'Brown Reid DFR Depr'!B71</f>
        <v>112793.54</v>
      </c>
      <c r="I15" s="205">
        <f>+'Wheatland-Breed'!B59</f>
        <v>1620287.25</v>
      </c>
    </row>
    <row r="16" spans="1:9">
      <c r="A16" s="106"/>
      <c r="B16" s="108" t="s">
        <v>121</v>
      </c>
      <c r="C16" s="172">
        <v>25061496</v>
      </c>
      <c r="D16" s="157">
        <v>15998866</v>
      </c>
      <c r="E16" s="172">
        <v>7750909.1299999999</v>
      </c>
      <c r="F16" s="144">
        <v>53196876.689999998</v>
      </c>
      <c r="G16" s="172">
        <f>+'Brown Reid Depr'!B96</f>
        <v>53965440.799999997</v>
      </c>
      <c r="H16" s="202">
        <f>+'Brown Reid DFR Depr'!B72</f>
        <v>112793.54</v>
      </c>
      <c r="I16" s="205">
        <f>+'Wheatland-Breed'!B60</f>
        <v>1620287.25</v>
      </c>
    </row>
    <row r="17" spans="1:11">
      <c r="A17" s="106"/>
      <c r="B17" s="108" t="s">
        <v>122</v>
      </c>
      <c r="C17" s="172">
        <v>25061496</v>
      </c>
      <c r="D17" s="157">
        <v>15998866</v>
      </c>
      <c r="E17" s="172">
        <v>7750909.1299999999</v>
      </c>
      <c r="F17" s="144">
        <v>53196876.689999998</v>
      </c>
      <c r="G17" s="172">
        <f>+'Brown Reid Depr'!B97</f>
        <v>53965440.799999997</v>
      </c>
      <c r="H17" s="202">
        <f>+'Brown Reid DFR Depr'!B73</f>
        <v>112793.54</v>
      </c>
      <c r="I17" s="205">
        <f>+'Wheatland-Breed'!B61</f>
        <v>1620287.25</v>
      </c>
    </row>
    <row r="18" spans="1:11">
      <c r="A18" s="106"/>
      <c r="B18" s="108" t="s">
        <v>123</v>
      </c>
      <c r="C18" s="172">
        <v>25061496</v>
      </c>
      <c r="D18" s="157">
        <v>15998866</v>
      </c>
      <c r="E18" s="172">
        <v>7750909.1299999999</v>
      </c>
      <c r="F18" s="144">
        <v>53196876.689999998</v>
      </c>
      <c r="G18" s="172">
        <f>+'Brown Reid Depr'!B98</f>
        <v>53965440.799999997</v>
      </c>
      <c r="H18" s="202">
        <f>+'Brown Reid DFR Depr'!B74</f>
        <v>112793.54</v>
      </c>
      <c r="I18" s="205">
        <f>+'Wheatland-Breed'!B62</f>
        <v>1620287.25</v>
      </c>
      <c r="K18" s="222" t="s">
        <v>186</v>
      </c>
    </row>
    <row r="19" spans="1:11">
      <c r="A19" s="106"/>
      <c r="B19" s="108" t="s">
        <v>124</v>
      </c>
      <c r="C19" s="172">
        <v>25061496</v>
      </c>
      <c r="D19" s="157">
        <v>15998866</v>
      </c>
      <c r="E19" s="172">
        <v>7750909.1299999999</v>
      </c>
      <c r="F19" s="144">
        <v>53196876.689999998</v>
      </c>
      <c r="G19" s="172">
        <f>+'Brown Reid Depr'!B99</f>
        <v>53965440.799999997</v>
      </c>
      <c r="H19" s="202">
        <f>+'Brown Reid DFR Depr'!B75</f>
        <v>112793.54</v>
      </c>
      <c r="I19" s="205">
        <f>+'Wheatland-Breed'!B63</f>
        <v>1620287.25</v>
      </c>
      <c r="K19" s="222" t="s">
        <v>187</v>
      </c>
    </row>
    <row r="20" spans="1:11">
      <c r="A20" s="106"/>
      <c r="B20" s="108" t="s">
        <v>125</v>
      </c>
      <c r="C20" s="172">
        <v>25061496</v>
      </c>
      <c r="D20" s="157">
        <v>15998866</v>
      </c>
      <c r="E20" s="172">
        <v>7750909.1299999999</v>
      </c>
      <c r="F20" s="144">
        <v>53196876.689999998</v>
      </c>
      <c r="G20" s="172">
        <f>+'Brown Reid Depr'!B100</f>
        <v>53965440.799999997</v>
      </c>
      <c r="H20" s="202">
        <f>+'Brown Reid DFR Depr'!B76</f>
        <v>112793.54</v>
      </c>
      <c r="I20" s="205">
        <f>+'Wheatland-Breed'!B64</f>
        <v>1620287.25</v>
      </c>
      <c r="K20" s="115">
        <f>+F23</f>
        <v>53196876.690000005</v>
      </c>
    </row>
    <row r="21" spans="1:11">
      <c r="A21" s="106"/>
      <c r="B21" s="108" t="s">
        <v>126</v>
      </c>
      <c r="C21" s="172">
        <v>25061496</v>
      </c>
      <c r="D21" s="157">
        <v>15998866</v>
      </c>
      <c r="E21" s="172">
        <v>7750909.1299999999</v>
      </c>
      <c r="F21" s="144">
        <v>53196876.689999998</v>
      </c>
      <c r="G21" s="172">
        <f>+'Brown Reid Depr'!B101</f>
        <v>53965440.799999997</v>
      </c>
      <c r="H21" s="202">
        <f>+'Brown Reid DFR Depr'!B77</f>
        <v>112793.54</v>
      </c>
      <c r="I21" s="205">
        <f>+'Wheatland-Breed'!B65</f>
        <v>1620287.25</v>
      </c>
      <c r="K21" s="115">
        <f>+G23</f>
        <v>53965440.79999999</v>
      </c>
    </row>
    <row r="22" spans="1:11">
      <c r="A22" s="109"/>
      <c r="B22" s="110" t="str">
        <f xml:space="preserve"> "December " &amp; B3</f>
        <v>December 2017</v>
      </c>
      <c r="C22" s="173">
        <v>25061496</v>
      </c>
      <c r="D22" s="158">
        <v>15998866</v>
      </c>
      <c r="E22" s="172">
        <v>7750909.1299999999</v>
      </c>
      <c r="F22" s="144">
        <v>53196876.689999998</v>
      </c>
      <c r="G22" s="172">
        <f>+'Brown Reid Depr'!B102</f>
        <v>53965440.799999997</v>
      </c>
      <c r="H22" s="202">
        <f>+'Brown Reid DFR Depr'!B78</f>
        <v>112793.54</v>
      </c>
      <c r="I22" s="205">
        <f>+'Wheatland-Breed'!B66</f>
        <v>1620287.25</v>
      </c>
      <c r="K22" s="115">
        <f>+H23</f>
        <v>112793.54000000002</v>
      </c>
    </row>
    <row r="23" spans="1:11">
      <c r="A23" s="111"/>
      <c r="B23" s="112" t="s">
        <v>127</v>
      </c>
      <c r="C23" s="174">
        <f t="shared" ref="C23:I23" si="0">AVERAGE(C10:C22)</f>
        <v>25061496</v>
      </c>
      <c r="D23" s="159">
        <f t="shared" si="0"/>
        <v>15998866</v>
      </c>
      <c r="E23" s="174">
        <f t="shared" si="0"/>
        <v>7750909.129999999</v>
      </c>
      <c r="F23" s="160">
        <f t="shared" si="0"/>
        <v>53196876.690000005</v>
      </c>
      <c r="G23" s="174">
        <f t="shared" si="0"/>
        <v>53965440.79999999</v>
      </c>
      <c r="H23" s="203">
        <f t="shared" si="0"/>
        <v>112793.54000000002</v>
      </c>
      <c r="I23" s="206">
        <f t="shared" si="0"/>
        <v>1620287.25</v>
      </c>
      <c r="K23" s="223">
        <f>SUM(K20:K22)</f>
        <v>107275111.03</v>
      </c>
    </row>
    <row r="24" spans="1:11">
      <c r="A24" s="111"/>
      <c r="B24" s="117"/>
      <c r="C24" s="118"/>
      <c r="D24" s="118"/>
      <c r="E24" s="118"/>
      <c r="F24" s="118"/>
      <c r="G24" s="118"/>
      <c r="H24" s="118"/>
      <c r="I24" s="118"/>
    </row>
    <row r="25" spans="1:11">
      <c r="A25" s="111"/>
      <c r="B25" s="117"/>
      <c r="C25" s="118"/>
      <c r="D25" s="118"/>
      <c r="E25" s="181"/>
      <c r="F25" s="181"/>
      <c r="G25" s="118"/>
      <c r="H25" s="118"/>
      <c r="I25" s="118"/>
    </row>
    <row r="26" spans="1:11">
      <c r="A26" s="104" t="s">
        <v>128</v>
      </c>
      <c r="B26" s="105" t="str">
        <f>B10</f>
        <v>December 2016</v>
      </c>
      <c r="C26" s="171">
        <f>-'1004 Depr'!C118</f>
        <v>4327326.1346038161</v>
      </c>
      <c r="D26" s="156">
        <f>-'1259 Depr'!C118</f>
        <v>3554728.2970405552</v>
      </c>
      <c r="E26" s="171">
        <f>-'1970 Depr'!C90</f>
        <v>836626.36637608474</v>
      </c>
      <c r="F26" s="143">
        <f>-'345kv Depr'!C90-'Brown Subs Depr'!C90</f>
        <v>7125351.304964439</v>
      </c>
      <c r="G26" s="171">
        <f>-'Brown Reid Depr'!C90</f>
        <v>4864013.5762420846</v>
      </c>
      <c r="H26" s="201">
        <f>-'Brown Reid DFR Depr'!C66</f>
        <v>8097.8545180833307</v>
      </c>
      <c r="I26" s="204">
        <f>-'Wheatland-Breed'!C54</f>
        <v>141232.95522508331</v>
      </c>
    </row>
    <row r="27" spans="1:11">
      <c r="A27" s="106" t="s">
        <v>129</v>
      </c>
      <c r="B27" s="107" t="str">
        <f>B11</f>
        <v>January 2017</v>
      </c>
      <c r="C27" s="172">
        <f>-'1004 Depr'!C119</f>
        <v>4365621.0561489826</v>
      </c>
      <c r="D27" s="157">
        <f>-'1259 Depr'!C119</f>
        <v>3586186.069580737</v>
      </c>
      <c r="E27" s="172">
        <f>-'1970 Depr'!C91</f>
        <v>848123.54825225146</v>
      </c>
      <c r="F27" s="144">
        <f>-'345kv Depr'!C91-'Brown Subs Depr'!C91</f>
        <v>7222570.5900654588</v>
      </c>
      <c r="G27" s="172">
        <f>-'Brown Reid Depr'!C91</f>
        <v>4964500.1990518672</v>
      </c>
      <c r="H27" s="202">
        <f>-'Brown Reid DFR Depr'!C67</f>
        <v>8265.1649357499973</v>
      </c>
      <c r="I27" s="205">
        <f>-'Wheatland-Breed'!C55</f>
        <v>144662.56323758329</v>
      </c>
      <c r="J27" s="113"/>
    </row>
    <row r="28" spans="1:11">
      <c r="A28" s="106"/>
      <c r="B28" s="114" t="s">
        <v>117</v>
      </c>
      <c r="C28" s="172">
        <f>-'1004 Depr'!C120</f>
        <v>4403915.9776941491</v>
      </c>
      <c r="D28" s="157">
        <f>-'1259 Depr'!C120</f>
        <v>3617643.8421209189</v>
      </c>
      <c r="E28" s="172">
        <f>-'1970 Depr'!C92</f>
        <v>859620.73012841819</v>
      </c>
      <c r="F28" s="144">
        <f>-'345kv Depr'!C92-'Brown Subs Depr'!C92</f>
        <v>7319789.8751664795</v>
      </c>
      <c r="G28" s="172">
        <f>-'Brown Reid Depr'!C92</f>
        <v>5064986.8218616499</v>
      </c>
      <c r="H28" s="202">
        <f>-'Brown Reid DFR Depr'!C68</f>
        <v>8432.4753534166648</v>
      </c>
      <c r="I28" s="205">
        <f>-'Wheatland-Breed'!C56</f>
        <v>148092.17125008328</v>
      </c>
      <c r="J28" s="115"/>
    </row>
    <row r="29" spans="1:11">
      <c r="A29" s="106"/>
      <c r="B29" s="114" t="s">
        <v>118</v>
      </c>
      <c r="C29" s="172">
        <f>-'1004 Depr'!C121</f>
        <v>4442210.8992393157</v>
      </c>
      <c r="D29" s="157">
        <f>-'1259 Depr'!C121</f>
        <v>3649101.6146611008</v>
      </c>
      <c r="E29" s="172">
        <f>-'1970 Depr'!C93</f>
        <v>871117.91200458491</v>
      </c>
      <c r="F29" s="144">
        <f>-'345kv Depr'!C93-'Brown Subs Depr'!C93</f>
        <v>7417009.1602675002</v>
      </c>
      <c r="G29" s="172">
        <f>-'Brown Reid Depr'!C93</f>
        <v>5165473.4446714325</v>
      </c>
      <c r="H29" s="202">
        <f>-'Brown Reid DFR Depr'!C69</f>
        <v>8599.7857710833323</v>
      </c>
      <c r="I29" s="205">
        <f>-'Wheatland-Breed'!C57</f>
        <v>151521.77926258327</v>
      </c>
    </row>
    <row r="30" spans="1:11">
      <c r="A30" s="106"/>
      <c r="B30" s="114" t="s">
        <v>119</v>
      </c>
      <c r="C30" s="172">
        <f>-'1004 Depr'!C122</f>
        <v>4480505.8207844822</v>
      </c>
      <c r="D30" s="157">
        <f>-'1259 Depr'!C122</f>
        <v>3680559.3872012827</v>
      </c>
      <c r="E30" s="172">
        <f>-'1970 Depr'!C94</f>
        <v>882615.09388075164</v>
      </c>
      <c r="F30" s="144">
        <f>-'345kv Depr'!C94-'Brown Subs Depr'!C94</f>
        <v>7514228.44536852</v>
      </c>
      <c r="G30" s="172">
        <f>-'Brown Reid Depr'!C94</f>
        <v>5265960.0674812151</v>
      </c>
      <c r="H30" s="202">
        <f>-'Brown Reid DFR Depr'!C70</f>
        <v>8767.0961887499998</v>
      </c>
      <c r="I30" s="205">
        <f>-'Wheatland-Breed'!C58</f>
        <v>154951.38727508325</v>
      </c>
    </row>
    <row r="31" spans="1:11">
      <c r="A31" s="106"/>
      <c r="B31" s="114" t="s">
        <v>120</v>
      </c>
      <c r="C31" s="172">
        <f>-'1004 Depr'!C123</f>
        <v>4518800.7423296487</v>
      </c>
      <c r="D31" s="157">
        <f>-'1259 Depr'!C123</f>
        <v>3712017.1597414645</v>
      </c>
      <c r="E31" s="172">
        <f>-'1970 Depr'!C95</f>
        <v>894112.27575691836</v>
      </c>
      <c r="F31" s="144">
        <f>-'345kv Depr'!C95-'Brown Subs Depr'!C95</f>
        <v>7611447.7304695407</v>
      </c>
      <c r="G31" s="172">
        <f>-'Brown Reid Depr'!C95</f>
        <v>5366446.6902909977</v>
      </c>
      <c r="H31" s="202">
        <f>-'Brown Reid DFR Depr'!C71</f>
        <v>8934.4066064166673</v>
      </c>
      <c r="I31" s="205">
        <f>-'Wheatland-Breed'!C59</f>
        <v>158380.99528758324</v>
      </c>
    </row>
    <row r="32" spans="1:11">
      <c r="A32" s="106"/>
      <c r="B32" s="114" t="s">
        <v>121</v>
      </c>
      <c r="C32" s="172">
        <f>-'1004 Depr'!C124</f>
        <v>4557095.6638748152</v>
      </c>
      <c r="D32" s="157">
        <f>-'1259 Depr'!C124</f>
        <v>3743474.9322816464</v>
      </c>
      <c r="E32" s="172">
        <f>-'1970 Depr'!C96</f>
        <v>905609.45763308508</v>
      </c>
      <c r="F32" s="144">
        <f>-'345kv Depr'!C96-'Brown Subs Depr'!C96</f>
        <v>7708667.0155705605</v>
      </c>
      <c r="G32" s="172">
        <f>-'Brown Reid Depr'!C96</f>
        <v>5466933.3131007804</v>
      </c>
      <c r="H32" s="202">
        <f>-'Brown Reid DFR Depr'!C72</f>
        <v>9101.7170240833348</v>
      </c>
      <c r="I32" s="205">
        <f>-'Wheatland-Breed'!C60</f>
        <v>161810.60330008322</v>
      </c>
    </row>
    <row r="33" spans="1:9">
      <c r="A33" s="106"/>
      <c r="B33" s="114" t="s">
        <v>122</v>
      </c>
      <c r="C33" s="172">
        <f>-'1004 Depr'!C125</f>
        <v>4595390.5854199817</v>
      </c>
      <c r="D33" s="157">
        <f>-'1259 Depr'!C125</f>
        <v>3774932.7048218283</v>
      </c>
      <c r="E33" s="172">
        <f>-'1970 Depr'!C97</f>
        <v>917106.63950925181</v>
      </c>
      <c r="F33" s="144">
        <f>-'345kv Depr'!C97-'Brown Subs Depr'!C97</f>
        <v>7805886.3006715812</v>
      </c>
      <c r="G33" s="172">
        <f>-'Brown Reid Depr'!C97</f>
        <v>5567419.935910563</v>
      </c>
      <c r="H33" s="202">
        <f>-'Brown Reid DFR Depr'!C73</f>
        <v>9269.0274417500023</v>
      </c>
      <c r="I33" s="205">
        <f>-'Wheatland-Breed'!C61</f>
        <v>165240.21131258321</v>
      </c>
    </row>
    <row r="34" spans="1:9">
      <c r="A34" s="106"/>
      <c r="B34" s="114" t="s">
        <v>123</v>
      </c>
      <c r="C34" s="172">
        <f>-'1004 Depr'!C126</f>
        <v>4633685.5069651483</v>
      </c>
      <c r="D34" s="157">
        <f>-'1259 Depr'!C126</f>
        <v>3806390.4773620102</v>
      </c>
      <c r="E34" s="172">
        <f>-'1970 Depr'!C98</f>
        <v>928603.82138541853</v>
      </c>
      <c r="F34" s="144">
        <f>-'345kv Depr'!C98-'Brown Subs Depr'!C98</f>
        <v>7903105.5857726019</v>
      </c>
      <c r="G34" s="172">
        <f>-'Brown Reid Depr'!C98</f>
        <v>5667906.5587203456</v>
      </c>
      <c r="H34" s="202">
        <f>-'Brown Reid DFR Depr'!C74</f>
        <v>9436.3378594166697</v>
      </c>
      <c r="I34" s="205">
        <f>-'Wheatland-Breed'!C62</f>
        <v>168669.8193250832</v>
      </c>
    </row>
    <row r="35" spans="1:9">
      <c r="A35" s="106"/>
      <c r="B35" s="114" t="s">
        <v>124</v>
      </c>
      <c r="C35" s="172">
        <f>-'1004 Depr'!C127</f>
        <v>4671980.4285103148</v>
      </c>
      <c r="D35" s="157">
        <f>-'1259 Depr'!C127</f>
        <v>3837848.249902192</v>
      </c>
      <c r="E35" s="172">
        <f>-'1970 Depr'!C99</f>
        <v>940101.00326158525</v>
      </c>
      <c r="F35" s="144">
        <f>-'345kv Depr'!C99-'Brown Subs Depr'!C99</f>
        <v>8000324.8708736217</v>
      </c>
      <c r="G35" s="172">
        <f>-'Brown Reid Depr'!C99</f>
        <v>5768393.1815301282</v>
      </c>
      <c r="H35" s="202">
        <f>-'Brown Reid DFR Depr'!C75</f>
        <v>9603.6482770833372</v>
      </c>
      <c r="I35" s="205">
        <f>-'Wheatland-Breed'!C63</f>
        <v>172099.42733758318</v>
      </c>
    </row>
    <row r="36" spans="1:9">
      <c r="A36" s="106"/>
      <c r="B36" s="114" t="s">
        <v>125</v>
      </c>
      <c r="C36" s="172">
        <f>-'1004 Depr'!C128</f>
        <v>4710275.3500554813</v>
      </c>
      <c r="D36" s="157">
        <f>-'1259 Depr'!C128</f>
        <v>3869306.0224423739</v>
      </c>
      <c r="E36" s="172">
        <f>-'1970 Depr'!C100</f>
        <v>951598.18513775198</v>
      </c>
      <c r="F36" s="144">
        <f>-'345kv Depr'!C100-'Brown Subs Depr'!C100</f>
        <v>8097544.1559746424</v>
      </c>
      <c r="G36" s="172">
        <f>-'Brown Reid Depr'!C100</f>
        <v>5868879.8043399109</v>
      </c>
      <c r="H36" s="202">
        <f>-'Brown Reid DFR Depr'!C76</f>
        <v>9770.9586947500047</v>
      </c>
      <c r="I36" s="205">
        <f>-'Wheatland-Breed'!C64</f>
        <v>175529.03535008317</v>
      </c>
    </row>
    <row r="37" spans="1:9">
      <c r="A37" s="106"/>
      <c r="B37" s="114" t="s">
        <v>126</v>
      </c>
      <c r="C37" s="172">
        <f>-'1004 Depr'!C129</f>
        <v>4748570.2716006478</v>
      </c>
      <c r="D37" s="157">
        <f>-'1259 Depr'!C129</f>
        <v>3900763.7949825558</v>
      </c>
      <c r="E37" s="172">
        <f>-'1970 Depr'!C101</f>
        <v>963095.3670139187</v>
      </c>
      <c r="F37" s="144">
        <f>-'345kv Depr'!C101-'Brown Subs Depr'!C101</f>
        <v>8194763.4410756622</v>
      </c>
      <c r="G37" s="172">
        <f>-'Brown Reid Depr'!C101</f>
        <v>5969366.4271496935</v>
      </c>
      <c r="H37" s="202">
        <f>-'Brown Reid DFR Depr'!C77</f>
        <v>9938.2691124166722</v>
      </c>
      <c r="I37" s="205">
        <f>-'Wheatland-Breed'!C65</f>
        <v>178958.64336258316</v>
      </c>
    </row>
    <row r="38" spans="1:9">
      <c r="A38" s="109"/>
      <c r="B38" s="110" t="str">
        <f>+B22</f>
        <v>December 2017</v>
      </c>
      <c r="C38" s="172">
        <f>-'1004 Depr'!C130</f>
        <v>4786865.1931458144</v>
      </c>
      <c r="D38" s="157">
        <f>-'1259 Depr'!C130</f>
        <v>3932221.5675227377</v>
      </c>
      <c r="E38" s="172">
        <f>-'1970 Depr'!C102</f>
        <v>974592.54889008543</v>
      </c>
      <c r="F38" s="144">
        <f>-'345kv Depr'!C102-'Brown Subs Depr'!C102</f>
        <v>8291982.7261766829</v>
      </c>
      <c r="G38" s="172">
        <f>-'Brown Reid Depr'!C102</f>
        <v>6069853.0499594761</v>
      </c>
      <c r="H38" s="202">
        <f>-'Brown Reid DFR Depr'!C78</f>
        <v>10105.57953008334</v>
      </c>
      <c r="I38" s="205">
        <f>-'Wheatland-Breed'!C66</f>
        <v>182388.25137508314</v>
      </c>
    </row>
    <row r="39" spans="1:9">
      <c r="A39" s="111"/>
      <c r="B39" s="112" t="s">
        <v>127</v>
      </c>
      <c r="C39" s="174">
        <f t="shared" ref="C39:I39" si="1">AVERAGE(C26:C38)</f>
        <v>4557095.6638748143</v>
      </c>
      <c r="D39" s="159">
        <f t="shared" si="1"/>
        <v>3743474.9322816455</v>
      </c>
      <c r="E39" s="174">
        <f t="shared" si="1"/>
        <v>905609.45763308508</v>
      </c>
      <c r="F39" s="160">
        <f t="shared" si="1"/>
        <v>7708667.0155705605</v>
      </c>
      <c r="G39" s="174">
        <f t="shared" si="1"/>
        <v>5466933.3131007794</v>
      </c>
      <c r="H39" s="203">
        <f>AVERAGE(H26:H38)</f>
        <v>9101.7170240833348</v>
      </c>
      <c r="I39" s="206">
        <f t="shared" si="1"/>
        <v>161810.60330008322</v>
      </c>
    </row>
    <row r="40" spans="1:9" s="119" customFormat="1">
      <c r="A40" s="116"/>
      <c r="B40" s="117"/>
      <c r="C40" s="118"/>
      <c r="D40" s="118"/>
      <c r="E40" s="118"/>
      <c r="F40" s="118"/>
      <c r="G40" s="118"/>
      <c r="H40" s="118"/>
      <c r="I40" s="118"/>
    </row>
    <row r="41" spans="1:9">
      <c r="A41" s="111"/>
      <c r="B41" s="182"/>
      <c r="C41" s="183"/>
      <c r="D41" s="183"/>
      <c r="E41" s="183"/>
      <c r="F41" s="183"/>
      <c r="G41" s="183"/>
      <c r="H41" s="183"/>
      <c r="I41" s="183"/>
    </row>
    <row r="42" spans="1:9">
      <c r="A42" s="111"/>
      <c r="B42" s="184"/>
      <c r="C42" s="182"/>
      <c r="D42" s="182"/>
      <c r="E42" s="182"/>
      <c r="F42" s="182"/>
      <c r="G42" s="182"/>
      <c r="H42" s="182"/>
      <c r="I42" s="182"/>
    </row>
    <row r="43" spans="1:9">
      <c r="A43" s="104" t="s">
        <v>130</v>
      </c>
      <c r="B43" s="120" t="str">
        <f>B10</f>
        <v>December 2016</v>
      </c>
      <c r="C43" s="175">
        <f t="shared" ref="C43:I43" si="2">+C10-C26</f>
        <v>20734169.865396183</v>
      </c>
      <c r="D43" s="146">
        <f t="shared" si="2"/>
        <v>12444137.702959444</v>
      </c>
      <c r="E43" s="175">
        <f t="shared" si="2"/>
        <v>6914282.7636239156</v>
      </c>
      <c r="F43" s="147">
        <f t="shared" si="2"/>
        <v>46071525.38503556</v>
      </c>
      <c r="G43" s="175">
        <f t="shared" ref="G43:H55" si="3">+G10-G26</f>
        <v>49101427.223757915</v>
      </c>
      <c r="H43" s="213">
        <f t="shared" si="3"/>
        <v>104695.68548191666</v>
      </c>
      <c r="I43" s="207">
        <f t="shared" si="2"/>
        <v>1479054.2947749167</v>
      </c>
    </row>
    <row r="44" spans="1:9">
      <c r="A44" s="106" t="s">
        <v>131</v>
      </c>
      <c r="B44" s="121" t="str">
        <f>B11</f>
        <v>January 2017</v>
      </c>
      <c r="C44" s="176">
        <f t="shared" ref="C44:I44" si="4">+C11-C27</f>
        <v>20695874.943851016</v>
      </c>
      <c r="D44" s="148">
        <f t="shared" si="4"/>
        <v>12412679.930419262</v>
      </c>
      <c r="E44" s="176">
        <f t="shared" si="4"/>
        <v>6902785.581747748</v>
      </c>
      <c r="F44" s="149">
        <f t="shared" si="4"/>
        <v>45974306.099934541</v>
      </c>
      <c r="G44" s="176">
        <f t="shared" si="3"/>
        <v>49000940.600948133</v>
      </c>
      <c r="H44" s="214">
        <f t="shared" si="3"/>
        <v>104528.37506424999</v>
      </c>
      <c r="I44" s="208">
        <f t="shared" si="4"/>
        <v>1475624.6867624167</v>
      </c>
    </row>
    <row r="45" spans="1:9">
      <c r="A45" s="106"/>
      <c r="B45" s="114" t="s">
        <v>117</v>
      </c>
      <c r="C45" s="176">
        <f t="shared" ref="C45:I45" si="5">+C12-C28</f>
        <v>20657580.02230585</v>
      </c>
      <c r="D45" s="148">
        <f t="shared" si="5"/>
        <v>12381222.157879081</v>
      </c>
      <c r="E45" s="176">
        <f t="shared" si="5"/>
        <v>6891288.3998715822</v>
      </c>
      <c r="F45" s="149">
        <f t="shared" si="5"/>
        <v>45877086.814833522</v>
      </c>
      <c r="G45" s="176">
        <f t="shared" si="3"/>
        <v>48900453.97813835</v>
      </c>
      <c r="H45" s="214">
        <f t="shared" si="3"/>
        <v>104361.06464658333</v>
      </c>
      <c r="I45" s="208">
        <f t="shared" si="5"/>
        <v>1472195.0787499167</v>
      </c>
    </row>
    <row r="46" spans="1:9">
      <c r="A46" s="106"/>
      <c r="B46" s="114" t="s">
        <v>118</v>
      </c>
      <c r="C46" s="176">
        <f t="shared" ref="C46:I46" si="6">+C13-C29</f>
        <v>20619285.100760683</v>
      </c>
      <c r="D46" s="148">
        <f t="shared" si="6"/>
        <v>12349764.385338899</v>
      </c>
      <c r="E46" s="176">
        <f t="shared" si="6"/>
        <v>6879791.2179954145</v>
      </c>
      <c r="F46" s="149">
        <f t="shared" si="6"/>
        <v>45779867.529732496</v>
      </c>
      <c r="G46" s="176">
        <f t="shared" si="3"/>
        <v>48799967.355328567</v>
      </c>
      <c r="H46" s="214">
        <f t="shared" si="3"/>
        <v>104193.75422891666</v>
      </c>
      <c r="I46" s="208">
        <f t="shared" si="6"/>
        <v>1468765.4707374168</v>
      </c>
    </row>
    <row r="47" spans="1:9">
      <c r="A47" s="106"/>
      <c r="B47" s="114" t="s">
        <v>119</v>
      </c>
      <c r="C47" s="176">
        <f t="shared" ref="C47:I47" si="7">+C14-C30</f>
        <v>20580990.179215517</v>
      </c>
      <c r="D47" s="148">
        <f t="shared" si="7"/>
        <v>12318306.612798717</v>
      </c>
      <c r="E47" s="176">
        <f t="shared" si="7"/>
        <v>6868294.0361192487</v>
      </c>
      <c r="F47" s="149">
        <f t="shared" si="7"/>
        <v>45682648.244631477</v>
      </c>
      <c r="G47" s="176">
        <f t="shared" si="3"/>
        <v>48699480.732518785</v>
      </c>
      <c r="H47" s="214">
        <f t="shared" si="3"/>
        <v>104026.44381124999</v>
      </c>
      <c r="I47" s="208">
        <f t="shared" si="7"/>
        <v>1465335.8627249168</v>
      </c>
    </row>
    <row r="48" spans="1:9">
      <c r="A48" s="106"/>
      <c r="B48" s="114" t="s">
        <v>120</v>
      </c>
      <c r="C48" s="176">
        <f t="shared" ref="C48:I48" si="8">+C15-C31</f>
        <v>20542695.25767035</v>
      </c>
      <c r="D48" s="148">
        <f t="shared" si="8"/>
        <v>12286848.840258535</v>
      </c>
      <c r="E48" s="176">
        <f t="shared" si="8"/>
        <v>6856796.8542430811</v>
      </c>
      <c r="F48" s="149">
        <f t="shared" si="8"/>
        <v>45585428.959530458</v>
      </c>
      <c r="G48" s="176">
        <f t="shared" si="3"/>
        <v>48598994.109709002</v>
      </c>
      <c r="H48" s="214">
        <f t="shared" si="3"/>
        <v>103859.13339358332</v>
      </c>
      <c r="I48" s="208">
        <f t="shared" si="8"/>
        <v>1461906.2547124168</v>
      </c>
    </row>
    <row r="49" spans="1:11">
      <c r="A49" s="106"/>
      <c r="B49" s="114" t="s">
        <v>121</v>
      </c>
      <c r="C49" s="176">
        <f t="shared" ref="C49:I49" si="9">+C16-C32</f>
        <v>20504400.336125184</v>
      </c>
      <c r="D49" s="148">
        <f t="shared" si="9"/>
        <v>12255391.067718353</v>
      </c>
      <c r="E49" s="176">
        <f t="shared" si="9"/>
        <v>6845299.6723669153</v>
      </c>
      <c r="F49" s="149">
        <f t="shared" si="9"/>
        <v>45488209.674429439</v>
      </c>
      <c r="G49" s="176">
        <f t="shared" si="3"/>
        <v>48498507.486899219</v>
      </c>
      <c r="H49" s="214">
        <f t="shared" si="3"/>
        <v>103691.82297591666</v>
      </c>
      <c r="I49" s="208">
        <f t="shared" si="9"/>
        <v>1458476.6466999168</v>
      </c>
    </row>
    <row r="50" spans="1:11">
      <c r="A50" s="106"/>
      <c r="B50" s="114" t="s">
        <v>122</v>
      </c>
      <c r="C50" s="176">
        <f t="shared" ref="C50:I50" si="10">+C17-C33</f>
        <v>20466105.414580017</v>
      </c>
      <c r="D50" s="148">
        <f t="shared" si="10"/>
        <v>12223933.295178171</v>
      </c>
      <c r="E50" s="176">
        <f t="shared" si="10"/>
        <v>6833802.4904907476</v>
      </c>
      <c r="F50" s="149">
        <f t="shared" si="10"/>
        <v>45390990.38932842</v>
      </c>
      <c r="G50" s="176">
        <f t="shared" si="3"/>
        <v>48398020.864089437</v>
      </c>
      <c r="H50" s="214">
        <f t="shared" si="3"/>
        <v>103524.51255824999</v>
      </c>
      <c r="I50" s="208">
        <f t="shared" si="10"/>
        <v>1455047.0386874168</v>
      </c>
    </row>
    <row r="51" spans="1:11">
      <c r="A51" s="106"/>
      <c r="B51" s="114" t="s">
        <v>123</v>
      </c>
      <c r="C51" s="176">
        <f t="shared" ref="C51:I51" si="11">+C18-C34</f>
        <v>20427810.493034851</v>
      </c>
      <c r="D51" s="148">
        <f t="shared" si="11"/>
        <v>12192475.522637989</v>
      </c>
      <c r="E51" s="176">
        <f t="shared" si="11"/>
        <v>6822305.3086145818</v>
      </c>
      <c r="F51" s="149">
        <f t="shared" si="11"/>
        <v>45293771.104227394</v>
      </c>
      <c r="G51" s="176">
        <f t="shared" si="3"/>
        <v>48297534.241279654</v>
      </c>
      <c r="H51" s="214">
        <f t="shared" si="3"/>
        <v>103357.20214058332</v>
      </c>
      <c r="I51" s="208">
        <f t="shared" si="11"/>
        <v>1451617.4306749168</v>
      </c>
    </row>
    <row r="52" spans="1:11">
      <c r="A52" s="106"/>
      <c r="B52" s="114" t="s">
        <v>124</v>
      </c>
      <c r="C52" s="176">
        <f t="shared" ref="C52:I52" si="12">+C19-C35</f>
        <v>20389515.571489684</v>
      </c>
      <c r="D52" s="148">
        <f t="shared" si="12"/>
        <v>12161017.750097807</v>
      </c>
      <c r="E52" s="176">
        <f t="shared" si="12"/>
        <v>6810808.1267384142</v>
      </c>
      <c r="F52" s="149">
        <f t="shared" si="12"/>
        <v>45196551.819126375</v>
      </c>
      <c r="G52" s="176">
        <f t="shared" si="3"/>
        <v>48197047.618469872</v>
      </c>
      <c r="H52" s="214">
        <f t="shared" si="3"/>
        <v>103189.89172291665</v>
      </c>
      <c r="I52" s="208">
        <f t="shared" si="12"/>
        <v>1448187.8226624168</v>
      </c>
    </row>
    <row r="53" spans="1:11">
      <c r="A53" s="106"/>
      <c r="B53" s="114" t="s">
        <v>125</v>
      </c>
      <c r="C53" s="176">
        <f t="shared" ref="C53:I53" si="13">+C20-C36</f>
        <v>20351220.649944518</v>
      </c>
      <c r="D53" s="148">
        <f t="shared" si="13"/>
        <v>12129559.977557626</v>
      </c>
      <c r="E53" s="176">
        <f t="shared" si="13"/>
        <v>6799310.9448622484</v>
      </c>
      <c r="F53" s="149">
        <f t="shared" si="13"/>
        <v>45099332.534025356</v>
      </c>
      <c r="G53" s="176">
        <f t="shared" si="3"/>
        <v>48096560.995660089</v>
      </c>
      <c r="H53" s="214">
        <f t="shared" si="3"/>
        <v>103022.58130524999</v>
      </c>
      <c r="I53" s="208">
        <f t="shared" si="13"/>
        <v>1444758.2146499169</v>
      </c>
      <c r="K53" s="115">
        <f>+F56</f>
        <v>45488209.674429432</v>
      </c>
    </row>
    <row r="54" spans="1:11">
      <c r="A54" s="106"/>
      <c r="B54" s="114" t="s">
        <v>126</v>
      </c>
      <c r="C54" s="176">
        <f t="shared" ref="C54:I54" si="14">+C21-C37</f>
        <v>20312925.728399351</v>
      </c>
      <c r="D54" s="148">
        <f t="shared" si="14"/>
        <v>12098102.205017444</v>
      </c>
      <c r="E54" s="176">
        <f t="shared" si="14"/>
        <v>6787813.7629860807</v>
      </c>
      <c r="F54" s="149">
        <f t="shared" si="14"/>
        <v>45002113.248924337</v>
      </c>
      <c r="G54" s="176">
        <f t="shared" si="3"/>
        <v>47996074.372850306</v>
      </c>
      <c r="H54" s="214">
        <f t="shared" si="3"/>
        <v>102855.27088758332</v>
      </c>
      <c r="I54" s="208">
        <f t="shared" si="14"/>
        <v>1441328.6066374169</v>
      </c>
      <c r="K54" s="115">
        <f>+G56</f>
        <v>48498507.486899219</v>
      </c>
    </row>
    <row r="55" spans="1:11">
      <c r="A55" s="109"/>
      <c r="B55" s="122" t="str">
        <f>+B38</f>
        <v>December 2017</v>
      </c>
      <c r="C55" s="177">
        <f t="shared" ref="C55:I55" si="15">+C22-C38</f>
        <v>20274630.806854185</v>
      </c>
      <c r="D55" s="150">
        <f t="shared" si="15"/>
        <v>12066644.432477262</v>
      </c>
      <c r="E55" s="177">
        <f t="shared" si="15"/>
        <v>6776316.5811099149</v>
      </c>
      <c r="F55" s="151">
        <f t="shared" si="15"/>
        <v>44904893.963823318</v>
      </c>
      <c r="G55" s="177">
        <f t="shared" si="3"/>
        <v>47895587.750040524</v>
      </c>
      <c r="H55" s="215">
        <f t="shared" si="3"/>
        <v>102687.96046991665</v>
      </c>
      <c r="I55" s="209">
        <f t="shared" si="15"/>
        <v>1437898.9986249169</v>
      </c>
      <c r="K55" s="115">
        <f>+H56</f>
        <v>103691.82297591666</v>
      </c>
    </row>
    <row r="56" spans="1:11">
      <c r="A56" s="111"/>
      <c r="B56" s="112" t="s">
        <v>127</v>
      </c>
      <c r="C56" s="174">
        <f t="shared" ref="C56:I56" si="16">AVERAGE(C43:C55)</f>
        <v>20504400.336125188</v>
      </c>
      <c r="D56" s="159">
        <f t="shared" si="16"/>
        <v>12255391.067718355</v>
      </c>
      <c r="E56" s="174">
        <f t="shared" si="16"/>
        <v>6845299.6723669153</v>
      </c>
      <c r="F56" s="160">
        <f t="shared" si="16"/>
        <v>45488209.674429432</v>
      </c>
      <c r="G56" s="174">
        <f t="shared" si="16"/>
        <v>48498507.486899219</v>
      </c>
      <c r="H56" s="203">
        <f>AVERAGE(H43:H55)</f>
        <v>103691.82297591666</v>
      </c>
      <c r="I56" s="206">
        <f t="shared" si="16"/>
        <v>1458476.6466999168</v>
      </c>
      <c r="K56" s="223">
        <f>SUM(K53:K55)</f>
        <v>94090408.984304562</v>
      </c>
    </row>
    <row r="57" spans="1:11">
      <c r="A57" s="111"/>
      <c r="B57" s="182"/>
      <c r="C57" s="118"/>
      <c r="D57" s="118"/>
      <c r="E57" s="118"/>
      <c r="F57" s="118"/>
      <c r="G57" s="118"/>
      <c r="H57" s="118"/>
      <c r="I57" s="118"/>
    </row>
    <row r="58" spans="1:11">
      <c r="A58" s="111"/>
      <c r="B58" s="119"/>
      <c r="C58" s="185"/>
      <c r="D58" s="185"/>
      <c r="E58" s="185"/>
      <c r="F58" s="185"/>
      <c r="G58" s="185"/>
      <c r="H58" s="185"/>
      <c r="I58" s="185"/>
      <c r="K58" s="115">
        <f>+F61</f>
        <v>1166631.4212122438</v>
      </c>
    </row>
    <row r="59" spans="1:11">
      <c r="A59" s="123" t="s">
        <v>132</v>
      </c>
      <c r="B59" s="124" t="s">
        <v>38</v>
      </c>
      <c r="C59" s="178">
        <f t="shared" ref="C59:I59" si="17">+C38-C26</f>
        <v>459539.05854199827</v>
      </c>
      <c r="D59" s="152">
        <f t="shared" si="17"/>
        <v>377493.2704821825</v>
      </c>
      <c r="E59" s="178">
        <f t="shared" si="17"/>
        <v>137966.18251400068</v>
      </c>
      <c r="F59" s="152">
        <f t="shared" si="17"/>
        <v>1166631.4212122438</v>
      </c>
      <c r="G59" s="178">
        <f t="shared" si="17"/>
        <v>1205839.4737173915</v>
      </c>
      <c r="H59" s="216">
        <f>+H38-H26</f>
        <v>2007.725012000009</v>
      </c>
      <c r="I59" s="210">
        <f t="shared" si="17"/>
        <v>41155.296149999835</v>
      </c>
      <c r="K59" s="115">
        <f>+G61</f>
        <v>1205839.4737173915</v>
      </c>
    </row>
    <row r="60" spans="1:11">
      <c r="A60" s="109" t="s">
        <v>133</v>
      </c>
      <c r="B60" s="125" t="s">
        <v>134</v>
      </c>
      <c r="C60" s="179">
        <v>0</v>
      </c>
      <c r="D60" s="153">
        <v>0</v>
      </c>
      <c r="E60" s="179">
        <v>0</v>
      </c>
      <c r="F60" s="145">
        <v>0</v>
      </c>
      <c r="G60" s="179">
        <v>0</v>
      </c>
      <c r="H60" s="217">
        <v>0</v>
      </c>
      <c r="I60" s="211">
        <v>0</v>
      </c>
      <c r="K60" s="115">
        <f>+H61</f>
        <v>2007.725012000009</v>
      </c>
    </row>
    <row r="61" spans="1:11">
      <c r="A61" s="93"/>
      <c r="B61" s="112" t="s">
        <v>135</v>
      </c>
      <c r="C61" s="180">
        <f>+C59+C60</f>
        <v>459539.05854199827</v>
      </c>
      <c r="D61" s="154">
        <f t="shared" ref="D61:I61" si="18">+D59+D60</f>
        <v>377493.2704821825</v>
      </c>
      <c r="E61" s="180">
        <f t="shared" si="18"/>
        <v>137966.18251400068</v>
      </c>
      <c r="F61" s="155">
        <f t="shared" si="18"/>
        <v>1166631.4212122438</v>
      </c>
      <c r="G61" s="180">
        <f t="shared" si="18"/>
        <v>1205839.4737173915</v>
      </c>
      <c r="H61" s="218">
        <f>+H59+H60</f>
        <v>2007.725012000009</v>
      </c>
      <c r="I61" s="212">
        <f t="shared" si="18"/>
        <v>41155.296149999835</v>
      </c>
      <c r="K61" s="223">
        <f>SUM(K58:K60)</f>
        <v>2374478.6199416355</v>
      </c>
    </row>
    <row r="62" spans="1:11">
      <c r="E62" s="119"/>
      <c r="F62" s="126"/>
    </row>
    <row r="63" spans="1:11">
      <c r="C63" s="139"/>
      <c r="D63" s="139"/>
    </row>
  </sheetData>
  <phoneticPr fontId="38" type="noConversion"/>
  <dataValidations disablePrompts="1" count="1">
    <dataValidation type="list" allowBlank="1" showInputMessage="1" showErrorMessage="1" sqref="C9:I9">
      <formula1>#REF!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7"/>
  <sheetViews>
    <sheetView showGridLines="0" workbookViewId="0">
      <selection activeCell="A9" sqref="A9"/>
    </sheetView>
  </sheetViews>
  <sheetFormatPr defaultColWidth="7.109375" defaultRowHeight="12.75"/>
  <cols>
    <col min="1" max="1" width="7.109375" style="94" customWidth="1"/>
    <col min="2" max="2" width="8.77734375" style="94" bestFit="1" customWidth="1"/>
    <col min="3" max="3" width="53.21875" style="94" customWidth="1"/>
    <col min="4" max="16384" width="7.109375" style="94"/>
  </cols>
  <sheetData>
    <row r="1" spans="1:3">
      <c r="A1" s="127" t="s">
        <v>136</v>
      </c>
    </row>
    <row r="3" spans="1:3" ht="25.5">
      <c r="A3" s="128" t="s">
        <v>112</v>
      </c>
      <c r="B3" s="129" t="s">
        <v>137</v>
      </c>
      <c r="C3" s="128" t="s">
        <v>138</v>
      </c>
    </row>
    <row r="4" spans="1:3">
      <c r="A4" s="130">
        <v>1004</v>
      </c>
      <c r="B4" s="131">
        <v>39451</v>
      </c>
      <c r="C4" s="132" t="s">
        <v>139</v>
      </c>
    </row>
    <row r="5" spans="1:3">
      <c r="A5" s="133">
        <v>1259</v>
      </c>
      <c r="B5" s="131">
        <v>39451</v>
      </c>
      <c r="C5" s="134" t="s">
        <v>140</v>
      </c>
    </row>
    <row r="6" spans="1:3">
      <c r="A6" s="135">
        <v>1970</v>
      </c>
      <c r="B6" s="136">
        <v>40273</v>
      </c>
      <c r="C6" s="134" t="s">
        <v>141</v>
      </c>
    </row>
    <row r="7" spans="1:3">
      <c r="A7" s="135">
        <v>1257</v>
      </c>
      <c r="B7" s="136">
        <v>40273</v>
      </c>
      <c r="C7" s="170" t="s">
        <v>142</v>
      </c>
    </row>
    <row r="8" spans="1:3">
      <c r="A8" s="135">
        <v>1257</v>
      </c>
      <c r="B8" s="136">
        <v>40273</v>
      </c>
      <c r="C8" s="170" t="s">
        <v>146</v>
      </c>
    </row>
    <row r="9" spans="1:3" ht="25.5">
      <c r="A9" s="135">
        <v>3212</v>
      </c>
      <c r="B9" s="136">
        <v>40909</v>
      </c>
      <c r="C9" s="200" t="s">
        <v>175</v>
      </c>
    </row>
    <row r="10" spans="1:3">
      <c r="A10" s="134"/>
      <c r="B10" s="134"/>
      <c r="C10" s="199"/>
    </row>
    <row r="11" spans="1:3">
      <c r="A11" s="134"/>
      <c r="B11" s="134"/>
      <c r="C11" s="199"/>
    </row>
    <row r="12" spans="1:3">
      <c r="A12" s="134"/>
      <c r="B12" s="134"/>
      <c r="C12" s="134"/>
    </row>
    <row r="13" spans="1:3">
      <c r="A13" s="134"/>
      <c r="B13" s="134"/>
      <c r="C13" s="134"/>
    </row>
    <row r="14" spans="1:3">
      <c r="A14" s="134"/>
      <c r="B14" s="134"/>
      <c r="C14" s="134"/>
    </row>
    <row r="15" spans="1:3">
      <c r="A15" s="134"/>
      <c r="B15" s="134"/>
      <c r="C15" s="134"/>
    </row>
    <row r="16" spans="1:3">
      <c r="A16" s="134"/>
      <c r="B16" s="134"/>
      <c r="C16" s="134"/>
    </row>
    <row r="17" spans="1:3">
      <c r="A17" s="134"/>
      <c r="B17" s="134"/>
      <c r="C17" s="134"/>
    </row>
    <row r="18" spans="1:3">
      <c r="A18" s="134"/>
      <c r="B18" s="134"/>
      <c r="C18" s="134"/>
    </row>
    <row r="19" spans="1:3">
      <c r="A19" s="134"/>
      <c r="B19" s="134"/>
      <c r="C19" s="134"/>
    </row>
    <row r="20" spans="1:3">
      <c r="A20" s="134"/>
      <c r="B20" s="134"/>
      <c r="C20" s="134"/>
    </row>
    <row r="21" spans="1:3">
      <c r="A21" s="134"/>
      <c r="B21" s="134"/>
      <c r="C21" s="134"/>
    </row>
    <row r="22" spans="1:3">
      <c r="A22" s="134"/>
      <c r="B22" s="134"/>
      <c r="C22" s="134"/>
    </row>
    <row r="23" spans="1:3">
      <c r="A23" s="134"/>
      <c r="B23" s="134"/>
      <c r="C23" s="134"/>
    </row>
    <row r="24" spans="1:3">
      <c r="A24" s="134"/>
      <c r="B24" s="134"/>
      <c r="C24" s="134"/>
    </row>
    <row r="25" spans="1:3">
      <c r="A25" s="134"/>
      <c r="B25" s="134"/>
      <c r="C25" s="134"/>
    </row>
    <row r="26" spans="1:3">
      <c r="A26" s="134"/>
      <c r="B26" s="134"/>
      <c r="C26" s="134"/>
    </row>
    <row r="27" spans="1:3">
      <c r="A27" s="134"/>
      <c r="B27" s="134"/>
      <c r="C27" s="134"/>
    </row>
    <row r="28" spans="1:3">
      <c r="A28" s="134"/>
      <c r="B28" s="134"/>
      <c r="C28" s="134"/>
    </row>
    <row r="29" spans="1:3">
      <c r="A29" s="134"/>
      <c r="B29" s="134"/>
      <c r="C29" s="134"/>
    </row>
    <row r="30" spans="1:3">
      <c r="A30" s="134"/>
      <c r="B30" s="134"/>
      <c r="C30" s="134"/>
    </row>
    <row r="31" spans="1:3">
      <c r="A31" s="134"/>
      <c r="B31" s="134"/>
      <c r="C31" s="134"/>
    </row>
    <row r="32" spans="1:3">
      <c r="A32" s="134"/>
      <c r="B32" s="134"/>
      <c r="C32" s="134"/>
    </row>
    <row r="33" spans="1:3">
      <c r="A33" s="134"/>
      <c r="B33" s="134"/>
      <c r="C33" s="134"/>
    </row>
    <row r="34" spans="1:3">
      <c r="A34" s="134"/>
      <c r="B34" s="134"/>
      <c r="C34" s="134"/>
    </row>
    <row r="35" spans="1:3">
      <c r="A35" s="134"/>
      <c r="B35" s="134"/>
      <c r="C35" s="134"/>
    </row>
    <row r="36" spans="1:3">
      <c r="A36" s="134"/>
      <c r="B36" s="134"/>
      <c r="C36" s="134"/>
    </row>
    <row r="37" spans="1:3">
      <c r="A37" s="134"/>
      <c r="B37" s="134"/>
      <c r="C37" s="134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F166"/>
  <sheetViews>
    <sheetView zoomScaleNormal="100" workbookViewId="0"/>
  </sheetViews>
  <sheetFormatPr defaultRowHeight="15"/>
  <cols>
    <col min="1" max="1" width="10" bestFit="1" customWidth="1"/>
    <col min="2" max="4" width="15.77734375" customWidth="1"/>
    <col min="6" max="6" width="14" bestFit="1" customWidth="1"/>
  </cols>
  <sheetData>
    <row r="3" spans="1:4">
      <c r="A3" s="189" t="s">
        <v>147</v>
      </c>
      <c r="B3" s="189"/>
      <c r="C3" s="189" t="s">
        <v>148</v>
      </c>
      <c r="D3" s="190">
        <v>1.8336457589842113E-2</v>
      </c>
    </row>
    <row r="4" spans="1:4">
      <c r="A4" s="73" t="s">
        <v>139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f>+'Forward Rate TO Support Data'!C10</f>
        <v>25061496</v>
      </c>
      <c r="C6" s="193">
        <f>-B6*D3/12</f>
        <v>-38294.921545166479</v>
      </c>
      <c r="D6" s="193">
        <f>+B6+C6</f>
        <v>25023201.078454833</v>
      </c>
    </row>
    <row r="7" spans="1:4" hidden="1">
      <c r="A7" s="192">
        <v>39326</v>
      </c>
      <c r="B7" s="193">
        <f>+$B$6</f>
        <v>25061496</v>
      </c>
      <c r="C7" s="193">
        <f>+C6-$D$3/12*B7</f>
        <v>-76589.843090332957</v>
      </c>
      <c r="D7" s="193">
        <f>+B7+C7</f>
        <v>24984906.156909667</v>
      </c>
    </row>
    <row r="8" spans="1:4" hidden="1">
      <c r="A8" s="192">
        <v>39356</v>
      </c>
      <c r="B8" s="193">
        <f t="shared" ref="B8:B71" si="0">+$B$6</f>
        <v>25061496</v>
      </c>
      <c r="C8" s="193">
        <f t="shared" ref="C8:C58" si="1">+C7-$D$3/12*B8</f>
        <v>-114884.76463549944</v>
      </c>
      <c r="D8" s="193">
        <f t="shared" ref="D8:D58" si="2">+B8+C8</f>
        <v>24946611.2353645</v>
      </c>
    </row>
    <row r="9" spans="1:4" hidden="1">
      <c r="A9" s="192">
        <v>39387</v>
      </c>
      <c r="B9" s="193">
        <f t="shared" si="0"/>
        <v>25061496</v>
      </c>
      <c r="C9" s="193">
        <f t="shared" si="1"/>
        <v>-153179.68618066591</v>
      </c>
      <c r="D9" s="193">
        <f t="shared" si="2"/>
        <v>24908316.313819334</v>
      </c>
    </row>
    <row r="10" spans="1:4" hidden="1">
      <c r="A10" s="192">
        <v>39417</v>
      </c>
      <c r="B10" s="193">
        <f t="shared" si="0"/>
        <v>25061496</v>
      </c>
      <c r="C10" s="193">
        <f t="shared" si="1"/>
        <v>-191474.60772583238</v>
      </c>
      <c r="D10" s="193">
        <f t="shared" si="2"/>
        <v>24870021.392274167</v>
      </c>
    </row>
    <row r="11" spans="1:4" hidden="1">
      <c r="A11" s="192">
        <v>39448</v>
      </c>
      <c r="B11" s="193">
        <f t="shared" si="0"/>
        <v>25061496</v>
      </c>
      <c r="C11" s="193">
        <f t="shared" si="1"/>
        <v>-229769.52927099884</v>
      </c>
      <c r="D11" s="193">
        <f t="shared" si="2"/>
        <v>24831726.470729001</v>
      </c>
    </row>
    <row r="12" spans="1:4" hidden="1">
      <c r="A12" s="192">
        <v>39479</v>
      </c>
      <c r="B12" s="193">
        <f t="shared" si="0"/>
        <v>25061496</v>
      </c>
      <c r="C12" s="193">
        <f t="shared" si="1"/>
        <v>-268064.45081616531</v>
      </c>
      <c r="D12" s="193">
        <f t="shared" si="2"/>
        <v>24793431.549183834</v>
      </c>
    </row>
    <row r="13" spans="1:4" hidden="1">
      <c r="A13" s="192">
        <v>39508</v>
      </c>
      <c r="B13" s="193">
        <f t="shared" si="0"/>
        <v>25061496</v>
      </c>
      <c r="C13" s="193">
        <f t="shared" si="1"/>
        <v>-306359.37236133177</v>
      </c>
      <c r="D13" s="193">
        <f t="shared" si="2"/>
        <v>24755136.627638668</v>
      </c>
    </row>
    <row r="14" spans="1:4" hidden="1">
      <c r="A14" s="192">
        <v>39539</v>
      </c>
      <c r="B14" s="193">
        <f t="shared" si="0"/>
        <v>25061496</v>
      </c>
      <c r="C14" s="193">
        <f t="shared" si="1"/>
        <v>-344654.29390649823</v>
      </c>
      <c r="D14" s="193">
        <f t="shared" si="2"/>
        <v>24716841.706093501</v>
      </c>
    </row>
    <row r="15" spans="1:4" hidden="1">
      <c r="A15" s="192">
        <v>39569</v>
      </c>
      <c r="B15" s="193">
        <f t="shared" si="0"/>
        <v>25061496</v>
      </c>
      <c r="C15" s="193">
        <f t="shared" si="1"/>
        <v>-382949.2154516647</v>
      </c>
      <c r="D15" s="193">
        <f t="shared" si="2"/>
        <v>24678546.784548335</v>
      </c>
    </row>
    <row r="16" spans="1:4" hidden="1">
      <c r="A16" s="192">
        <v>39600</v>
      </c>
      <c r="B16" s="193">
        <f t="shared" si="0"/>
        <v>25061496</v>
      </c>
      <c r="C16" s="193">
        <f t="shared" si="1"/>
        <v>-421244.13699683116</v>
      </c>
      <c r="D16" s="193">
        <f t="shared" si="2"/>
        <v>24640251.863003168</v>
      </c>
    </row>
    <row r="17" spans="1:4" hidden="1">
      <c r="A17" s="192">
        <v>39630</v>
      </c>
      <c r="B17" s="193">
        <f t="shared" si="0"/>
        <v>25061496</v>
      </c>
      <c r="C17" s="193">
        <f t="shared" si="1"/>
        <v>-459539.05854199763</v>
      </c>
      <c r="D17" s="193">
        <f t="shared" si="2"/>
        <v>24601956.941458002</v>
      </c>
    </row>
    <row r="18" spans="1:4" hidden="1">
      <c r="A18" s="192">
        <v>39661</v>
      </c>
      <c r="B18" s="193">
        <f t="shared" si="0"/>
        <v>25061496</v>
      </c>
      <c r="C18" s="193">
        <f t="shared" si="1"/>
        <v>-497833.98008716409</v>
      </c>
      <c r="D18" s="193">
        <f t="shared" si="2"/>
        <v>24563662.019912835</v>
      </c>
    </row>
    <row r="19" spans="1:4" hidden="1">
      <c r="A19" s="192">
        <v>39692</v>
      </c>
      <c r="B19" s="193">
        <f t="shared" si="0"/>
        <v>25061496</v>
      </c>
      <c r="C19" s="193">
        <f t="shared" si="1"/>
        <v>-536128.90163233061</v>
      </c>
      <c r="D19" s="193">
        <f t="shared" si="2"/>
        <v>24525367.098367669</v>
      </c>
    </row>
    <row r="20" spans="1:4" hidden="1">
      <c r="A20" s="192">
        <v>39722</v>
      </c>
      <c r="B20" s="193">
        <f t="shared" si="0"/>
        <v>25061496</v>
      </c>
      <c r="C20" s="193">
        <f t="shared" si="1"/>
        <v>-574423.82317749714</v>
      </c>
      <c r="D20" s="193">
        <f t="shared" si="2"/>
        <v>24487072.176822502</v>
      </c>
    </row>
    <row r="21" spans="1:4" hidden="1">
      <c r="A21" s="192">
        <v>39753</v>
      </c>
      <c r="B21" s="193">
        <f t="shared" si="0"/>
        <v>25061496</v>
      </c>
      <c r="C21" s="193">
        <f t="shared" si="1"/>
        <v>-612718.74472266366</v>
      </c>
      <c r="D21" s="193">
        <f t="shared" si="2"/>
        <v>24448777.255277336</v>
      </c>
    </row>
    <row r="22" spans="1:4" hidden="1">
      <c r="A22" s="192">
        <v>39783</v>
      </c>
      <c r="B22" s="193">
        <f t="shared" si="0"/>
        <v>25061496</v>
      </c>
      <c r="C22" s="193">
        <f t="shared" si="1"/>
        <v>-651013.66626783018</v>
      </c>
      <c r="D22" s="193">
        <f t="shared" si="2"/>
        <v>24410482.333732169</v>
      </c>
    </row>
    <row r="23" spans="1:4" hidden="1">
      <c r="A23" s="192">
        <v>39814</v>
      </c>
      <c r="B23" s="193">
        <f t="shared" si="0"/>
        <v>25061496</v>
      </c>
      <c r="C23" s="193">
        <f t="shared" si="1"/>
        <v>-689308.5878129967</v>
      </c>
      <c r="D23" s="193">
        <f t="shared" si="2"/>
        <v>24372187.412187003</v>
      </c>
    </row>
    <row r="24" spans="1:4" hidden="1">
      <c r="A24" s="192">
        <v>39845</v>
      </c>
      <c r="B24" s="193">
        <f t="shared" si="0"/>
        <v>25061496</v>
      </c>
      <c r="C24" s="193">
        <f t="shared" si="1"/>
        <v>-727603.50935816322</v>
      </c>
      <c r="D24" s="193">
        <f t="shared" si="2"/>
        <v>24333892.490641836</v>
      </c>
    </row>
    <row r="25" spans="1:4" hidden="1">
      <c r="A25" s="192">
        <v>39873</v>
      </c>
      <c r="B25" s="193">
        <f t="shared" si="0"/>
        <v>25061496</v>
      </c>
      <c r="C25" s="193">
        <f t="shared" si="1"/>
        <v>-765898.43090332975</v>
      </c>
      <c r="D25" s="193">
        <f t="shared" si="2"/>
        <v>24295597.56909667</v>
      </c>
    </row>
    <row r="26" spans="1:4" hidden="1">
      <c r="A26" s="192">
        <v>39904</v>
      </c>
      <c r="B26" s="193">
        <f t="shared" si="0"/>
        <v>25061496</v>
      </c>
      <c r="C26" s="193">
        <f t="shared" si="1"/>
        <v>-804193.35244849627</v>
      </c>
      <c r="D26" s="193">
        <f t="shared" si="2"/>
        <v>24257302.647551503</v>
      </c>
    </row>
    <row r="27" spans="1:4" hidden="1">
      <c r="A27" s="192">
        <v>39934</v>
      </c>
      <c r="B27" s="193">
        <f t="shared" si="0"/>
        <v>25061496</v>
      </c>
      <c r="C27" s="193">
        <f t="shared" si="1"/>
        <v>-842488.27399366279</v>
      </c>
      <c r="D27" s="193">
        <f t="shared" si="2"/>
        <v>24219007.726006337</v>
      </c>
    </row>
    <row r="28" spans="1:4" hidden="1">
      <c r="A28" s="192">
        <v>39965</v>
      </c>
      <c r="B28" s="193">
        <f t="shared" si="0"/>
        <v>25061496</v>
      </c>
      <c r="C28" s="193">
        <f t="shared" si="1"/>
        <v>-880783.19553882931</v>
      </c>
      <c r="D28" s="193">
        <f t="shared" si="2"/>
        <v>24180712.80446117</v>
      </c>
    </row>
    <row r="29" spans="1:4" hidden="1">
      <c r="A29" s="192">
        <v>39995</v>
      </c>
      <c r="B29" s="193">
        <f t="shared" si="0"/>
        <v>25061496</v>
      </c>
      <c r="C29" s="193">
        <f t="shared" si="1"/>
        <v>-919078.11708399584</v>
      </c>
      <c r="D29" s="193">
        <f t="shared" si="2"/>
        <v>24142417.882916003</v>
      </c>
    </row>
    <row r="30" spans="1:4" hidden="1">
      <c r="A30" s="192">
        <v>40026</v>
      </c>
      <c r="B30" s="193">
        <f t="shared" si="0"/>
        <v>25061496</v>
      </c>
      <c r="C30" s="193">
        <f t="shared" si="1"/>
        <v>-957373.03862916236</v>
      </c>
      <c r="D30" s="193">
        <f t="shared" si="2"/>
        <v>24104122.961370837</v>
      </c>
    </row>
    <row r="31" spans="1:4" hidden="1">
      <c r="A31" s="192">
        <v>40057</v>
      </c>
      <c r="B31" s="193">
        <f t="shared" si="0"/>
        <v>25061496</v>
      </c>
      <c r="C31" s="193">
        <f t="shared" si="1"/>
        <v>-995667.96017432888</v>
      </c>
      <c r="D31" s="193">
        <f t="shared" si="2"/>
        <v>24065828.03982567</v>
      </c>
    </row>
    <row r="32" spans="1:4" hidden="1">
      <c r="A32" s="192">
        <v>40087</v>
      </c>
      <c r="B32" s="193">
        <f t="shared" si="0"/>
        <v>25061496</v>
      </c>
      <c r="C32" s="193">
        <f t="shared" si="1"/>
        <v>-1033962.8817194954</v>
      </c>
      <c r="D32" s="193">
        <f t="shared" si="2"/>
        <v>24027533.118280504</v>
      </c>
    </row>
    <row r="33" spans="1:4" hidden="1">
      <c r="A33" s="192">
        <v>40118</v>
      </c>
      <c r="B33" s="193">
        <f t="shared" si="0"/>
        <v>25061496</v>
      </c>
      <c r="C33" s="193">
        <f t="shared" si="1"/>
        <v>-1072257.8032646619</v>
      </c>
      <c r="D33" s="193">
        <f t="shared" si="2"/>
        <v>23989238.196735337</v>
      </c>
    </row>
    <row r="34" spans="1:4" hidden="1">
      <c r="A34" s="192">
        <v>40148</v>
      </c>
      <c r="B34" s="193">
        <f t="shared" si="0"/>
        <v>25061496</v>
      </c>
      <c r="C34" s="193">
        <f t="shared" si="1"/>
        <v>-1110552.7248098284</v>
      </c>
      <c r="D34" s="193">
        <f t="shared" si="2"/>
        <v>23950943.275190171</v>
      </c>
    </row>
    <row r="35" spans="1:4" hidden="1">
      <c r="A35" s="192">
        <v>40179</v>
      </c>
      <c r="B35" s="193">
        <f t="shared" si="0"/>
        <v>25061496</v>
      </c>
      <c r="C35" s="193">
        <f t="shared" si="1"/>
        <v>-1148847.646354995</v>
      </c>
      <c r="D35" s="193">
        <f t="shared" si="2"/>
        <v>23912648.353645004</v>
      </c>
    </row>
    <row r="36" spans="1:4" hidden="1">
      <c r="A36" s="192">
        <v>40210</v>
      </c>
      <c r="B36" s="193">
        <f t="shared" si="0"/>
        <v>25061496</v>
      </c>
      <c r="C36" s="193">
        <f t="shared" si="1"/>
        <v>-1187142.5679001615</v>
      </c>
      <c r="D36" s="193">
        <f t="shared" si="2"/>
        <v>23874353.432099838</v>
      </c>
    </row>
    <row r="37" spans="1:4" hidden="1">
      <c r="A37" s="192">
        <v>40238</v>
      </c>
      <c r="B37" s="193">
        <f t="shared" si="0"/>
        <v>25061496</v>
      </c>
      <c r="C37" s="193">
        <f t="shared" si="1"/>
        <v>-1225437.489445328</v>
      </c>
      <c r="D37" s="193">
        <f t="shared" si="2"/>
        <v>23836058.510554671</v>
      </c>
    </row>
    <row r="38" spans="1:4" hidden="1">
      <c r="A38" s="192">
        <v>40269</v>
      </c>
      <c r="B38" s="193">
        <f t="shared" si="0"/>
        <v>25061496</v>
      </c>
      <c r="C38" s="193">
        <f t="shared" si="1"/>
        <v>-1263732.4109904945</v>
      </c>
      <c r="D38" s="193">
        <f t="shared" si="2"/>
        <v>23797763.589009505</v>
      </c>
    </row>
    <row r="39" spans="1:4" hidden="1">
      <c r="A39" s="192">
        <v>40299</v>
      </c>
      <c r="B39" s="193">
        <f t="shared" si="0"/>
        <v>25061496</v>
      </c>
      <c r="C39" s="193">
        <f t="shared" si="1"/>
        <v>-1302027.3325356611</v>
      </c>
      <c r="D39" s="193">
        <f t="shared" si="2"/>
        <v>23759468.667464338</v>
      </c>
    </row>
    <row r="40" spans="1:4" hidden="1">
      <c r="A40" s="192">
        <v>40330</v>
      </c>
      <c r="B40" s="193">
        <f t="shared" si="0"/>
        <v>25061496</v>
      </c>
      <c r="C40" s="193">
        <f t="shared" si="1"/>
        <v>-1340322.2540808276</v>
      </c>
      <c r="D40" s="193">
        <f t="shared" si="2"/>
        <v>23721173.745919172</v>
      </c>
    </row>
    <row r="41" spans="1:4" hidden="1">
      <c r="A41" s="192">
        <v>40360</v>
      </c>
      <c r="B41" s="193">
        <f t="shared" si="0"/>
        <v>25061496</v>
      </c>
      <c r="C41" s="193">
        <f t="shared" si="1"/>
        <v>-1378617.1756259941</v>
      </c>
      <c r="D41" s="193">
        <f t="shared" si="2"/>
        <v>23682878.824374005</v>
      </c>
    </row>
    <row r="42" spans="1:4" hidden="1">
      <c r="A42" s="192">
        <v>40391</v>
      </c>
      <c r="B42" s="193">
        <f t="shared" si="0"/>
        <v>25061496</v>
      </c>
      <c r="C42" s="193">
        <f t="shared" si="1"/>
        <v>-1416912.0971711606</v>
      </c>
      <c r="D42" s="193">
        <f t="shared" si="2"/>
        <v>23644583.902828839</v>
      </c>
    </row>
    <row r="43" spans="1:4" hidden="1">
      <c r="A43" s="192">
        <v>40422</v>
      </c>
      <c r="B43" s="193">
        <f t="shared" si="0"/>
        <v>25061496</v>
      </c>
      <c r="C43" s="193">
        <f t="shared" si="1"/>
        <v>-1455207.0187163271</v>
      </c>
      <c r="D43" s="193">
        <f t="shared" si="2"/>
        <v>23606288.981283672</v>
      </c>
    </row>
    <row r="44" spans="1:4" hidden="1">
      <c r="A44" s="192">
        <v>40452</v>
      </c>
      <c r="B44" s="193">
        <f t="shared" si="0"/>
        <v>25061496</v>
      </c>
      <c r="C44" s="193">
        <f t="shared" si="1"/>
        <v>-1493501.9402614937</v>
      </c>
      <c r="D44" s="193">
        <f t="shared" si="2"/>
        <v>23567994.059738506</v>
      </c>
    </row>
    <row r="45" spans="1:4" hidden="1">
      <c r="A45" s="192">
        <v>40483</v>
      </c>
      <c r="B45" s="193">
        <f t="shared" si="0"/>
        <v>25061496</v>
      </c>
      <c r="C45" s="193">
        <f t="shared" si="1"/>
        <v>-1531796.8618066602</v>
      </c>
      <c r="D45" s="193">
        <f t="shared" si="2"/>
        <v>23529699.138193339</v>
      </c>
    </row>
    <row r="46" spans="1:4" hidden="1">
      <c r="A46" s="192">
        <v>40513</v>
      </c>
      <c r="B46" s="193">
        <f t="shared" si="0"/>
        <v>25061496</v>
      </c>
      <c r="C46" s="193">
        <f t="shared" si="1"/>
        <v>-1570091.7833518267</v>
      </c>
      <c r="D46" s="193">
        <f t="shared" si="2"/>
        <v>23491404.216648173</v>
      </c>
    </row>
    <row r="47" spans="1:4" hidden="1">
      <c r="A47" s="192">
        <v>40544</v>
      </c>
      <c r="B47" s="193">
        <f t="shared" si="0"/>
        <v>25061496</v>
      </c>
      <c r="C47" s="193">
        <f t="shared" si="1"/>
        <v>-1608386.7048969932</v>
      </c>
      <c r="D47" s="193">
        <f t="shared" si="2"/>
        <v>23453109.295103006</v>
      </c>
    </row>
    <row r="48" spans="1:4" hidden="1">
      <c r="A48" s="192">
        <v>40575</v>
      </c>
      <c r="B48" s="193">
        <f t="shared" si="0"/>
        <v>25061496</v>
      </c>
      <c r="C48" s="193">
        <f t="shared" si="1"/>
        <v>-1646681.6264421598</v>
      </c>
      <c r="D48" s="193">
        <f t="shared" si="2"/>
        <v>23414814.37355784</v>
      </c>
    </row>
    <row r="49" spans="1:6" hidden="1">
      <c r="A49" s="192">
        <v>40603</v>
      </c>
      <c r="B49" s="193">
        <f t="shared" si="0"/>
        <v>25061496</v>
      </c>
      <c r="C49" s="193">
        <f t="shared" si="1"/>
        <v>-1684976.5479873263</v>
      </c>
      <c r="D49" s="193">
        <f t="shared" si="2"/>
        <v>23376519.452012673</v>
      </c>
      <c r="F49" t="s">
        <v>152</v>
      </c>
    </row>
    <row r="50" spans="1:6" hidden="1">
      <c r="A50" s="192">
        <v>40634</v>
      </c>
      <c r="B50" s="193">
        <f t="shared" si="0"/>
        <v>25061496</v>
      </c>
      <c r="C50" s="193">
        <f t="shared" si="1"/>
        <v>-1723271.4695324928</v>
      </c>
      <c r="D50" s="193">
        <f t="shared" si="2"/>
        <v>23338224.530467506</v>
      </c>
      <c r="F50">
        <f>AVERAGE(B46:B58)</f>
        <v>25061496</v>
      </c>
    </row>
    <row r="51" spans="1:6" hidden="1">
      <c r="A51" s="192">
        <v>40664</v>
      </c>
      <c r="B51" s="193">
        <f t="shared" si="0"/>
        <v>25061496</v>
      </c>
      <c r="C51" s="193">
        <f t="shared" si="1"/>
        <v>-1761566.3910776593</v>
      </c>
      <c r="D51" s="193">
        <f t="shared" si="2"/>
        <v>23299929.60892234</v>
      </c>
      <c r="F51" t="s">
        <v>153</v>
      </c>
    </row>
    <row r="52" spans="1:6" hidden="1">
      <c r="A52" s="192">
        <v>40695</v>
      </c>
      <c r="B52" s="193">
        <f t="shared" si="0"/>
        <v>25061496</v>
      </c>
      <c r="C52" s="193">
        <f t="shared" si="1"/>
        <v>-1799861.3126228258</v>
      </c>
      <c r="D52" s="193">
        <f t="shared" si="2"/>
        <v>23261634.687377173</v>
      </c>
      <c r="F52">
        <f>AVERAGE(D46:D58)</f>
        <v>23261634.687377173</v>
      </c>
    </row>
    <row r="53" spans="1:6" hidden="1">
      <c r="A53" s="192">
        <v>40725</v>
      </c>
      <c r="B53" s="193">
        <f t="shared" si="0"/>
        <v>25061496</v>
      </c>
      <c r="C53" s="193">
        <f t="shared" si="1"/>
        <v>-1838156.2341679924</v>
      </c>
      <c r="D53" s="193">
        <f t="shared" si="2"/>
        <v>23223339.765832007</v>
      </c>
    </row>
    <row r="54" spans="1:6" hidden="1">
      <c r="A54" s="192">
        <v>40756</v>
      </c>
      <c r="B54" s="193">
        <f t="shared" si="0"/>
        <v>25061496</v>
      </c>
      <c r="C54" s="193">
        <f t="shared" si="1"/>
        <v>-1876451.1557131589</v>
      </c>
      <c r="D54" s="193">
        <f t="shared" si="2"/>
        <v>23185044.84428684</v>
      </c>
      <c r="F54" t="s">
        <v>154</v>
      </c>
    </row>
    <row r="55" spans="1:6" hidden="1">
      <c r="A55" s="192">
        <v>40787</v>
      </c>
      <c r="B55" s="193">
        <f t="shared" si="0"/>
        <v>25061496</v>
      </c>
      <c r="C55" s="193">
        <f t="shared" si="1"/>
        <v>-1914746.0772583254</v>
      </c>
      <c r="D55" s="193">
        <f t="shared" si="2"/>
        <v>23146749.922741674</v>
      </c>
      <c r="F55">
        <f>+-C58+C46</f>
        <v>459539.05854199827</v>
      </c>
    </row>
    <row r="56" spans="1:6" hidden="1">
      <c r="A56" s="192">
        <v>40817</v>
      </c>
      <c r="B56" s="193">
        <f t="shared" si="0"/>
        <v>25061496</v>
      </c>
      <c r="C56" s="193">
        <f t="shared" si="1"/>
        <v>-1953040.9988034919</v>
      </c>
      <c r="D56" s="193">
        <f t="shared" si="2"/>
        <v>23108455.001196507</v>
      </c>
    </row>
    <row r="57" spans="1:6" hidden="1">
      <c r="A57" s="192">
        <v>40848</v>
      </c>
      <c r="B57" s="193">
        <f t="shared" si="0"/>
        <v>25061496</v>
      </c>
      <c r="C57" s="193">
        <f t="shared" si="1"/>
        <v>-1991335.9203486585</v>
      </c>
      <c r="D57" s="193">
        <f t="shared" si="2"/>
        <v>23070160.079651341</v>
      </c>
    </row>
    <row r="58" spans="1:6" hidden="1">
      <c r="A58" s="192">
        <v>40878</v>
      </c>
      <c r="B58" s="193">
        <f t="shared" si="0"/>
        <v>25061496</v>
      </c>
      <c r="C58" s="193">
        <f t="shared" si="1"/>
        <v>-2029630.841893825</v>
      </c>
      <c r="D58" s="193">
        <f t="shared" si="2"/>
        <v>23031865.158106174</v>
      </c>
    </row>
    <row r="59" spans="1:6" hidden="1">
      <c r="A59" s="192">
        <v>40909</v>
      </c>
      <c r="B59" s="193">
        <f t="shared" si="0"/>
        <v>25061496</v>
      </c>
      <c r="C59" s="193">
        <f t="shared" ref="C59:C70" si="3">+C58-$D$3/12*B59</f>
        <v>-2067925.7634389915</v>
      </c>
      <c r="D59" s="193">
        <f t="shared" ref="D59:D70" si="4">+B59+C59</f>
        <v>22993570.236561008</v>
      </c>
    </row>
    <row r="60" spans="1:6" hidden="1">
      <c r="A60" s="192">
        <v>40940</v>
      </c>
      <c r="B60" s="193">
        <f t="shared" si="0"/>
        <v>25061496</v>
      </c>
      <c r="C60" s="193">
        <f t="shared" si="3"/>
        <v>-2106220.6849841578</v>
      </c>
      <c r="D60" s="193">
        <f t="shared" si="4"/>
        <v>22955275.315015841</v>
      </c>
    </row>
    <row r="61" spans="1:6" hidden="1">
      <c r="A61" s="192">
        <v>40969</v>
      </c>
      <c r="B61" s="193">
        <f t="shared" si="0"/>
        <v>25061496</v>
      </c>
      <c r="C61" s="193">
        <f t="shared" si="3"/>
        <v>-2144515.6065293243</v>
      </c>
      <c r="D61" s="193">
        <f t="shared" si="4"/>
        <v>22916980.393470675</v>
      </c>
      <c r="F61" t="s">
        <v>155</v>
      </c>
    </row>
    <row r="62" spans="1:6" hidden="1">
      <c r="A62" s="192">
        <v>41000</v>
      </c>
      <c r="B62" s="193">
        <f t="shared" si="0"/>
        <v>25061496</v>
      </c>
      <c r="C62" s="193">
        <f t="shared" si="3"/>
        <v>-2182810.5280744908</v>
      </c>
      <c r="D62" s="193">
        <f t="shared" si="4"/>
        <v>22878685.471925508</v>
      </c>
      <c r="F62">
        <f>AVERAGE(B58:B70)</f>
        <v>25061496</v>
      </c>
    </row>
    <row r="63" spans="1:6" hidden="1">
      <c r="A63" s="192">
        <v>41030</v>
      </c>
      <c r="B63" s="193">
        <f t="shared" si="0"/>
        <v>25061496</v>
      </c>
      <c r="C63" s="193">
        <f t="shared" si="3"/>
        <v>-2221105.4496196574</v>
      </c>
      <c r="D63" s="193">
        <f t="shared" si="4"/>
        <v>22840390.550380342</v>
      </c>
      <c r="F63" t="s">
        <v>156</v>
      </c>
    </row>
    <row r="64" spans="1:6" hidden="1">
      <c r="A64" s="192">
        <v>41061</v>
      </c>
      <c r="B64" s="193">
        <f t="shared" si="0"/>
        <v>25061496</v>
      </c>
      <c r="C64" s="193">
        <f t="shared" si="3"/>
        <v>-2259400.3711648239</v>
      </c>
      <c r="D64" s="193">
        <f t="shared" si="4"/>
        <v>22802095.628835175</v>
      </c>
      <c r="F64">
        <f>AVERAGE(D58:D70)</f>
        <v>22802095.628835179</v>
      </c>
    </row>
    <row r="65" spans="1:6" hidden="1">
      <c r="A65" s="192">
        <v>41091</v>
      </c>
      <c r="B65" s="193">
        <f t="shared" si="0"/>
        <v>25061496</v>
      </c>
      <c r="C65" s="193">
        <f t="shared" si="3"/>
        <v>-2297695.2927099904</v>
      </c>
      <c r="D65" s="193">
        <f t="shared" si="4"/>
        <v>22763800.707290009</v>
      </c>
    </row>
    <row r="66" spans="1:6" hidden="1">
      <c r="A66" s="192">
        <v>41122</v>
      </c>
      <c r="B66" s="193">
        <f t="shared" si="0"/>
        <v>25061496</v>
      </c>
      <c r="C66" s="193">
        <f t="shared" si="3"/>
        <v>-2335990.2142551569</v>
      </c>
      <c r="D66" s="193">
        <f t="shared" si="4"/>
        <v>22725505.785744842</v>
      </c>
      <c r="F66" t="s">
        <v>157</v>
      </c>
    </row>
    <row r="67" spans="1:6" hidden="1">
      <c r="A67" s="192">
        <v>41153</v>
      </c>
      <c r="B67" s="193">
        <f t="shared" si="0"/>
        <v>25061496</v>
      </c>
      <c r="C67" s="193">
        <f t="shared" si="3"/>
        <v>-2374285.1358003234</v>
      </c>
      <c r="D67" s="193">
        <f t="shared" si="4"/>
        <v>22687210.864199676</v>
      </c>
      <c r="F67">
        <f>+-C70+C58</f>
        <v>459539.05854199803</v>
      </c>
    </row>
    <row r="68" spans="1:6" hidden="1">
      <c r="A68" s="192">
        <v>41183</v>
      </c>
      <c r="B68" s="193">
        <f t="shared" si="0"/>
        <v>25061496</v>
      </c>
      <c r="C68" s="193">
        <f t="shared" si="3"/>
        <v>-2412580.05734549</v>
      </c>
      <c r="D68" s="193">
        <f t="shared" si="4"/>
        <v>22648915.942654509</v>
      </c>
    </row>
    <row r="69" spans="1:6" hidden="1">
      <c r="A69" s="192">
        <v>41214</v>
      </c>
      <c r="B69" s="193">
        <f t="shared" si="0"/>
        <v>25061496</v>
      </c>
      <c r="C69" s="193">
        <f t="shared" si="3"/>
        <v>-2450874.9788906565</v>
      </c>
      <c r="D69" s="193">
        <f t="shared" si="4"/>
        <v>22610621.021109343</v>
      </c>
    </row>
    <row r="70" spans="1:6" hidden="1">
      <c r="A70" s="192">
        <v>41244</v>
      </c>
      <c r="B70" s="193">
        <f t="shared" si="0"/>
        <v>25061496</v>
      </c>
      <c r="C70" s="193">
        <f t="shared" si="3"/>
        <v>-2489169.900435823</v>
      </c>
      <c r="D70" s="193">
        <f t="shared" si="4"/>
        <v>22572326.099564176</v>
      </c>
    </row>
    <row r="71" spans="1:6" hidden="1">
      <c r="A71" s="192">
        <v>41275</v>
      </c>
      <c r="B71" s="193">
        <f t="shared" si="0"/>
        <v>25061496</v>
      </c>
      <c r="C71" s="193">
        <f t="shared" ref="C71:C82" si="5">+C70-$D$3/12*B71</f>
        <v>-2527464.8219809895</v>
      </c>
      <c r="D71" s="193">
        <f t="shared" ref="D71:D82" si="6">+B71+C71</f>
        <v>22534031.17801901</v>
      </c>
    </row>
    <row r="72" spans="1:6" hidden="1">
      <c r="A72" s="192">
        <v>41306</v>
      </c>
      <c r="B72" s="193">
        <f t="shared" ref="B72:B135" si="7">+$B$6</f>
        <v>25061496</v>
      </c>
      <c r="C72" s="193">
        <f t="shared" si="5"/>
        <v>-2565759.7435261561</v>
      </c>
      <c r="D72" s="193">
        <f t="shared" si="6"/>
        <v>22495736.256473843</v>
      </c>
    </row>
    <row r="73" spans="1:6" hidden="1">
      <c r="A73" s="192">
        <v>41334</v>
      </c>
      <c r="B73" s="193">
        <f t="shared" si="7"/>
        <v>25061496</v>
      </c>
      <c r="C73" s="193">
        <f t="shared" si="5"/>
        <v>-2604054.6650713226</v>
      </c>
      <c r="D73" s="193">
        <f t="shared" si="6"/>
        <v>22457441.334928676</v>
      </c>
      <c r="F73" t="s">
        <v>163</v>
      </c>
    </row>
    <row r="74" spans="1:6" hidden="1">
      <c r="A74" s="192">
        <v>41365</v>
      </c>
      <c r="B74" s="193">
        <f t="shared" si="7"/>
        <v>25061496</v>
      </c>
      <c r="C74" s="193">
        <f t="shared" si="5"/>
        <v>-2642349.5866164891</v>
      </c>
      <c r="D74" s="193">
        <f t="shared" si="6"/>
        <v>22419146.41338351</v>
      </c>
      <c r="F74">
        <f>AVERAGE(B70:B82)</f>
        <v>25061496</v>
      </c>
    </row>
    <row r="75" spans="1:6" hidden="1">
      <c r="A75" s="192">
        <v>41395</v>
      </c>
      <c r="B75" s="193">
        <f t="shared" si="7"/>
        <v>25061496</v>
      </c>
      <c r="C75" s="193">
        <f t="shared" si="5"/>
        <v>-2680644.5081616556</v>
      </c>
      <c r="D75" s="193">
        <f t="shared" si="6"/>
        <v>22380851.491838343</v>
      </c>
      <c r="F75" t="s">
        <v>164</v>
      </c>
    </row>
    <row r="76" spans="1:6" hidden="1">
      <c r="A76" s="192">
        <v>41426</v>
      </c>
      <c r="B76" s="193">
        <f t="shared" si="7"/>
        <v>25061496</v>
      </c>
      <c r="C76" s="193">
        <f t="shared" si="5"/>
        <v>-2718939.4297068221</v>
      </c>
      <c r="D76" s="193">
        <f t="shared" si="6"/>
        <v>22342556.570293177</v>
      </c>
      <c r="F76">
        <f>AVERAGE(D70:D82)</f>
        <v>22342556.570293181</v>
      </c>
    </row>
    <row r="77" spans="1:6" hidden="1">
      <c r="A77" s="192">
        <v>41456</v>
      </c>
      <c r="B77" s="193">
        <f t="shared" si="7"/>
        <v>25061496</v>
      </c>
      <c r="C77" s="193">
        <f t="shared" si="5"/>
        <v>-2757234.3512519887</v>
      </c>
      <c r="D77" s="193">
        <f t="shared" si="6"/>
        <v>22304261.64874801</v>
      </c>
    </row>
    <row r="78" spans="1:6" hidden="1">
      <c r="A78" s="192">
        <v>41487</v>
      </c>
      <c r="B78" s="193">
        <f t="shared" si="7"/>
        <v>25061496</v>
      </c>
      <c r="C78" s="193">
        <f t="shared" si="5"/>
        <v>-2795529.2727971552</v>
      </c>
      <c r="D78" s="193">
        <f t="shared" si="6"/>
        <v>22265966.727202844</v>
      </c>
      <c r="F78" t="s">
        <v>165</v>
      </c>
    </row>
    <row r="79" spans="1:6" hidden="1">
      <c r="A79" s="192">
        <v>41518</v>
      </c>
      <c r="B79" s="193">
        <f t="shared" si="7"/>
        <v>25061496</v>
      </c>
      <c r="C79" s="193">
        <f t="shared" si="5"/>
        <v>-2833824.1943423217</v>
      </c>
      <c r="D79" s="193">
        <f t="shared" si="6"/>
        <v>22227671.805657677</v>
      </c>
      <c r="F79">
        <f>+-C82+C70</f>
        <v>459539.05854199827</v>
      </c>
    </row>
    <row r="80" spans="1:6" hidden="1">
      <c r="A80" s="192">
        <v>41548</v>
      </c>
      <c r="B80" s="193">
        <f t="shared" si="7"/>
        <v>25061496</v>
      </c>
      <c r="C80" s="193">
        <f t="shared" si="5"/>
        <v>-2872119.1158874882</v>
      </c>
      <c r="D80" s="193">
        <f t="shared" si="6"/>
        <v>22189376.884112511</v>
      </c>
    </row>
    <row r="81" spans="1:6" hidden="1">
      <c r="A81" s="192">
        <v>41579</v>
      </c>
      <c r="B81" s="193">
        <f t="shared" si="7"/>
        <v>25061496</v>
      </c>
      <c r="C81" s="193">
        <f t="shared" si="5"/>
        <v>-2910414.0374326548</v>
      </c>
      <c r="D81" s="193">
        <f t="shared" si="6"/>
        <v>22151081.962567344</v>
      </c>
    </row>
    <row r="82" spans="1:6" hidden="1">
      <c r="A82" s="192">
        <v>41609</v>
      </c>
      <c r="B82" s="193">
        <f t="shared" si="7"/>
        <v>25061496</v>
      </c>
      <c r="C82" s="193">
        <f t="shared" si="5"/>
        <v>-2948708.9589778213</v>
      </c>
      <c r="D82" s="193">
        <f t="shared" si="6"/>
        <v>22112787.041022178</v>
      </c>
    </row>
    <row r="83" spans="1:6" hidden="1">
      <c r="A83" s="192">
        <v>41640</v>
      </c>
      <c r="B83" s="193">
        <f t="shared" si="7"/>
        <v>25061496</v>
      </c>
      <c r="C83" s="193">
        <f t="shared" ref="C83:C146" si="8">+C82-$D$3/12*B83</f>
        <v>-2987003.8805229878</v>
      </c>
      <c r="D83" s="193">
        <f t="shared" ref="D83:D146" si="9">+B83+C83</f>
        <v>22074492.119477011</v>
      </c>
    </row>
    <row r="84" spans="1:6" hidden="1">
      <c r="A84" s="192">
        <v>41671</v>
      </c>
      <c r="B84" s="193">
        <f t="shared" si="7"/>
        <v>25061496</v>
      </c>
      <c r="C84" s="193">
        <f t="shared" si="8"/>
        <v>-3025298.8020681543</v>
      </c>
      <c r="D84" s="193">
        <f t="shared" si="9"/>
        <v>22036197.197931845</v>
      </c>
    </row>
    <row r="85" spans="1:6" hidden="1">
      <c r="A85" s="192">
        <v>41699</v>
      </c>
      <c r="B85" s="193">
        <f t="shared" si="7"/>
        <v>25061496</v>
      </c>
      <c r="C85" s="193">
        <f t="shared" si="8"/>
        <v>-3063593.7236133208</v>
      </c>
      <c r="D85" s="193">
        <f t="shared" si="9"/>
        <v>21997902.276386678</v>
      </c>
      <c r="F85" t="s">
        <v>168</v>
      </c>
    </row>
    <row r="86" spans="1:6" hidden="1">
      <c r="A86" s="192">
        <v>41730</v>
      </c>
      <c r="B86" s="193">
        <f t="shared" si="7"/>
        <v>25061496</v>
      </c>
      <c r="C86" s="193">
        <f t="shared" si="8"/>
        <v>-3101888.6451584874</v>
      </c>
      <c r="D86" s="193">
        <f t="shared" si="9"/>
        <v>21959607.354841512</v>
      </c>
      <c r="F86">
        <f>AVERAGE(B82:B94)</f>
        <v>25061496</v>
      </c>
    </row>
    <row r="87" spans="1:6" hidden="1">
      <c r="A87" s="192">
        <v>41760</v>
      </c>
      <c r="B87" s="193">
        <f t="shared" si="7"/>
        <v>25061496</v>
      </c>
      <c r="C87" s="193">
        <f t="shared" si="8"/>
        <v>-3140183.5667036539</v>
      </c>
      <c r="D87" s="193">
        <f t="shared" si="9"/>
        <v>21921312.433296345</v>
      </c>
      <c r="F87" t="s">
        <v>169</v>
      </c>
    </row>
    <row r="88" spans="1:6" hidden="1">
      <c r="A88" s="192">
        <v>41791</v>
      </c>
      <c r="B88" s="193">
        <f t="shared" si="7"/>
        <v>25061496</v>
      </c>
      <c r="C88" s="193">
        <f t="shared" si="8"/>
        <v>-3178478.4882488204</v>
      </c>
      <c r="D88" s="193">
        <f t="shared" si="9"/>
        <v>21883017.511751179</v>
      </c>
      <c r="F88">
        <f>AVERAGE(D82:D94)</f>
        <v>21883017.511751179</v>
      </c>
    </row>
    <row r="89" spans="1:6" hidden="1">
      <c r="A89" s="192">
        <v>41821</v>
      </c>
      <c r="B89" s="193">
        <f t="shared" si="7"/>
        <v>25061496</v>
      </c>
      <c r="C89" s="193">
        <f t="shared" si="8"/>
        <v>-3216773.4097939869</v>
      </c>
      <c r="D89" s="193">
        <f t="shared" si="9"/>
        <v>21844722.590206012</v>
      </c>
    </row>
    <row r="90" spans="1:6" hidden="1">
      <c r="A90" s="192">
        <v>41852</v>
      </c>
      <c r="B90" s="193">
        <f t="shared" si="7"/>
        <v>25061496</v>
      </c>
      <c r="C90" s="193">
        <f t="shared" si="8"/>
        <v>-3255068.3313391535</v>
      </c>
      <c r="D90" s="193">
        <f t="shared" si="9"/>
        <v>21806427.668660846</v>
      </c>
      <c r="F90" t="s">
        <v>170</v>
      </c>
    </row>
    <row r="91" spans="1:6" hidden="1">
      <c r="A91" s="192">
        <v>41883</v>
      </c>
      <c r="B91" s="193">
        <f t="shared" si="7"/>
        <v>25061496</v>
      </c>
      <c r="C91" s="193">
        <f t="shared" si="8"/>
        <v>-3293363.25288432</v>
      </c>
      <c r="D91" s="193">
        <f t="shared" si="9"/>
        <v>21768132.747115679</v>
      </c>
      <c r="F91">
        <f>+-C94+C82</f>
        <v>459539.05854199827</v>
      </c>
    </row>
    <row r="92" spans="1:6" hidden="1">
      <c r="A92" s="192">
        <v>41913</v>
      </c>
      <c r="B92" s="193">
        <f t="shared" si="7"/>
        <v>25061496</v>
      </c>
      <c r="C92" s="193">
        <f t="shared" si="8"/>
        <v>-3331658.1744294865</v>
      </c>
      <c r="D92" s="193">
        <f t="shared" si="9"/>
        <v>21729837.825570513</v>
      </c>
    </row>
    <row r="93" spans="1:6" hidden="1">
      <c r="A93" s="192">
        <v>41944</v>
      </c>
      <c r="B93" s="193">
        <f t="shared" si="7"/>
        <v>25061496</v>
      </c>
      <c r="C93" s="193">
        <f t="shared" si="8"/>
        <v>-3369953.095974653</v>
      </c>
      <c r="D93" s="193">
        <f t="shared" si="9"/>
        <v>21691542.904025346</v>
      </c>
    </row>
    <row r="94" spans="1:6">
      <c r="A94" s="192">
        <v>41974</v>
      </c>
      <c r="B94" s="193">
        <f t="shared" si="7"/>
        <v>25061496</v>
      </c>
      <c r="C94" s="193">
        <f t="shared" si="8"/>
        <v>-3408248.0175198196</v>
      </c>
      <c r="D94" s="193">
        <f t="shared" si="9"/>
        <v>21653247.98248018</v>
      </c>
    </row>
    <row r="95" spans="1:6">
      <c r="A95" s="192">
        <v>42005</v>
      </c>
      <c r="B95" s="193">
        <f t="shared" si="7"/>
        <v>25061496</v>
      </c>
      <c r="C95" s="193">
        <f t="shared" si="8"/>
        <v>-3446542.9390649861</v>
      </c>
      <c r="D95" s="193">
        <f t="shared" si="9"/>
        <v>21614953.060935013</v>
      </c>
    </row>
    <row r="96" spans="1:6">
      <c r="A96" s="192">
        <v>42036</v>
      </c>
      <c r="B96" s="193">
        <f t="shared" si="7"/>
        <v>25061496</v>
      </c>
      <c r="C96" s="193">
        <f t="shared" si="8"/>
        <v>-3484837.8606101526</v>
      </c>
      <c r="D96" s="193">
        <f t="shared" si="9"/>
        <v>21576658.139389846</v>
      </c>
    </row>
    <row r="97" spans="1:6">
      <c r="A97" s="192">
        <v>42064</v>
      </c>
      <c r="B97" s="193">
        <f t="shared" si="7"/>
        <v>25061496</v>
      </c>
      <c r="C97" s="193">
        <f t="shared" si="8"/>
        <v>-3523132.7821553191</v>
      </c>
      <c r="D97" s="193">
        <f t="shared" si="9"/>
        <v>21538363.21784468</v>
      </c>
      <c r="F97" t="s">
        <v>171</v>
      </c>
    </row>
    <row r="98" spans="1:6">
      <c r="A98" s="192">
        <v>42095</v>
      </c>
      <c r="B98" s="193">
        <f t="shared" si="7"/>
        <v>25061496</v>
      </c>
      <c r="C98" s="193">
        <f t="shared" si="8"/>
        <v>-3561427.7037004856</v>
      </c>
      <c r="D98" s="193">
        <f t="shared" si="9"/>
        <v>21500068.296299513</v>
      </c>
      <c r="F98">
        <f>AVERAGE(B94:B106)</f>
        <v>25061496</v>
      </c>
    </row>
    <row r="99" spans="1:6">
      <c r="A99" s="192">
        <v>42125</v>
      </c>
      <c r="B99" s="193">
        <f t="shared" si="7"/>
        <v>25061496</v>
      </c>
      <c r="C99" s="193">
        <f t="shared" si="8"/>
        <v>-3599722.6252456522</v>
      </c>
      <c r="D99" s="193">
        <f t="shared" si="9"/>
        <v>21461773.374754347</v>
      </c>
      <c r="F99" t="s">
        <v>172</v>
      </c>
    </row>
    <row r="100" spans="1:6">
      <c r="A100" s="192">
        <v>42156</v>
      </c>
      <c r="B100" s="193">
        <f t="shared" si="7"/>
        <v>25061496</v>
      </c>
      <c r="C100" s="193">
        <f t="shared" si="8"/>
        <v>-3638017.5467908187</v>
      </c>
      <c r="D100" s="193">
        <f t="shared" si="9"/>
        <v>21423478.45320918</v>
      </c>
      <c r="F100">
        <f>AVERAGE(D94:D106)</f>
        <v>21423478.45320918</v>
      </c>
    </row>
    <row r="101" spans="1:6">
      <c r="A101" s="192">
        <v>42186</v>
      </c>
      <c r="B101" s="193">
        <f t="shared" si="7"/>
        <v>25061496</v>
      </c>
      <c r="C101" s="193">
        <f t="shared" si="8"/>
        <v>-3676312.4683359852</v>
      </c>
      <c r="D101" s="193">
        <f t="shared" si="9"/>
        <v>21385183.531664014</v>
      </c>
    </row>
    <row r="102" spans="1:6">
      <c r="A102" s="192">
        <v>42217</v>
      </c>
      <c r="B102" s="193">
        <f t="shared" si="7"/>
        <v>25061496</v>
      </c>
      <c r="C102" s="193">
        <f t="shared" si="8"/>
        <v>-3714607.3898811517</v>
      </c>
      <c r="D102" s="193">
        <f t="shared" si="9"/>
        <v>21346888.610118847</v>
      </c>
      <c r="F102" t="s">
        <v>173</v>
      </c>
    </row>
    <row r="103" spans="1:6">
      <c r="A103" s="192">
        <v>42248</v>
      </c>
      <c r="B103" s="193">
        <f t="shared" si="7"/>
        <v>25061496</v>
      </c>
      <c r="C103" s="193">
        <f t="shared" si="8"/>
        <v>-3752902.3114263183</v>
      </c>
      <c r="D103" s="193">
        <f t="shared" si="9"/>
        <v>21308593.688573681</v>
      </c>
      <c r="F103">
        <f>+-C106+C94</f>
        <v>459539.05854199827</v>
      </c>
    </row>
    <row r="104" spans="1:6">
      <c r="A104" s="192">
        <v>42278</v>
      </c>
      <c r="B104" s="193">
        <f t="shared" si="7"/>
        <v>25061496</v>
      </c>
      <c r="C104" s="193">
        <f t="shared" si="8"/>
        <v>-3791197.2329714848</v>
      </c>
      <c r="D104" s="193">
        <f t="shared" si="9"/>
        <v>21270298.767028514</v>
      </c>
    </row>
    <row r="105" spans="1:6">
      <c r="A105" s="192">
        <v>42309</v>
      </c>
      <c r="B105" s="193">
        <f t="shared" si="7"/>
        <v>25061496</v>
      </c>
      <c r="C105" s="193">
        <f t="shared" si="8"/>
        <v>-3829492.1545166513</v>
      </c>
      <c r="D105" s="193">
        <f t="shared" si="9"/>
        <v>21232003.845483348</v>
      </c>
    </row>
    <row r="106" spans="1:6">
      <c r="A106" s="192">
        <v>42339</v>
      </c>
      <c r="B106" s="193">
        <f t="shared" si="7"/>
        <v>25061496</v>
      </c>
      <c r="C106" s="193">
        <f t="shared" si="8"/>
        <v>-3867787.0760618178</v>
      </c>
      <c r="D106" s="193">
        <f t="shared" si="9"/>
        <v>21193708.923938181</v>
      </c>
    </row>
    <row r="107" spans="1:6">
      <c r="A107" s="192">
        <v>42370</v>
      </c>
      <c r="B107" s="193">
        <f t="shared" si="7"/>
        <v>25061496</v>
      </c>
      <c r="C107" s="193">
        <f t="shared" si="8"/>
        <v>-3906081.9976069843</v>
      </c>
      <c r="D107" s="193">
        <f t="shared" si="9"/>
        <v>21155414.002393015</v>
      </c>
    </row>
    <row r="108" spans="1:6">
      <c r="A108" s="192">
        <v>42401</v>
      </c>
      <c r="B108" s="193">
        <f t="shared" si="7"/>
        <v>25061496</v>
      </c>
      <c r="C108" s="193">
        <f t="shared" si="8"/>
        <v>-3944376.9191521509</v>
      </c>
      <c r="D108" s="193">
        <f t="shared" si="9"/>
        <v>21117119.080847848</v>
      </c>
    </row>
    <row r="109" spans="1:6">
      <c r="A109" s="192">
        <v>42430</v>
      </c>
      <c r="B109" s="193">
        <f t="shared" si="7"/>
        <v>25061496</v>
      </c>
      <c r="C109" s="193">
        <f t="shared" si="8"/>
        <v>-3982671.8406973174</v>
      </c>
      <c r="D109" s="193">
        <f t="shared" si="9"/>
        <v>21078824.159302682</v>
      </c>
      <c r="F109" t="s">
        <v>191</v>
      </c>
    </row>
    <row r="110" spans="1:6">
      <c r="A110" s="192">
        <v>42461</v>
      </c>
      <c r="B110" s="193">
        <f t="shared" si="7"/>
        <v>25061496</v>
      </c>
      <c r="C110" s="193">
        <f t="shared" si="8"/>
        <v>-4020966.7622424839</v>
      </c>
      <c r="D110" s="193">
        <f t="shared" si="9"/>
        <v>21040529.237757515</v>
      </c>
      <c r="F110">
        <f>AVERAGE(B106:B118)</f>
        <v>25061496</v>
      </c>
    </row>
    <row r="111" spans="1:6">
      <c r="A111" s="192">
        <v>42491</v>
      </c>
      <c r="B111" s="193">
        <f t="shared" si="7"/>
        <v>25061496</v>
      </c>
      <c r="C111" s="193">
        <f t="shared" si="8"/>
        <v>-4059261.6837876504</v>
      </c>
      <c r="D111" s="193">
        <f t="shared" si="9"/>
        <v>21002234.316212349</v>
      </c>
      <c r="F111" t="s">
        <v>192</v>
      </c>
    </row>
    <row r="112" spans="1:6">
      <c r="A112" s="192">
        <v>42522</v>
      </c>
      <c r="B112" s="193">
        <f t="shared" si="7"/>
        <v>25061496</v>
      </c>
      <c r="C112" s="193">
        <f t="shared" si="8"/>
        <v>-4097556.605332817</v>
      </c>
      <c r="D112" s="193">
        <f t="shared" si="9"/>
        <v>20963939.394667182</v>
      </c>
      <c r="F112">
        <f>AVERAGE(D106:D118)</f>
        <v>20963939.394667186</v>
      </c>
    </row>
    <row r="113" spans="1:6">
      <c r="A113" s="192">
        <v>42552</v>
      </c>
      <c r="B113" s="193">
        <f t="shared" si="7"/>
        <v>25061496</v>
      </c>
      <c r="C113" s="193">
        <f t="shared" si="8"/>
        <v>-4135851.5268779835</v>
      </c>
      <c r="D113" s="193">
        <f t="shared" si="9"/>
        <v>20925644.473122016</v>
      </c>
    </row>
    <row r="114" spans="1:6">
      <c r="A114" s="192">
        <v>42583</v>
      </c>
      <c r="B114" s="193">
        <f t="shared" si="7"/>
        <v>25061496</v>
      </c>
      <c r="C114" s="193">
        <f t="shared" si="8"/>
        <v>-4174146.44842315</v>
      </c>
      <c r="D114" s="193">
        <f t="shared" si="9"/>
        <v>20887349.551576849</v>
      </c>
      <c r="F114" t="s">
        <v>193</v>
      </c>
    </row>
    <row r="115" spans="1:6">
      <c r="A115" s="192">
        <v>42614</v>
      </c>
      <c r="B115" s="193">
        <f t="shared" si="7"/>
        <v>25061496</v>
      </c>
      <c r="C115" s="193">
        <f t="shared" si="8"/>
        <v>-4212441.3699683165</v>
      </c>
      <c r="D115" s="193">
        <f t="shared" si="9"/>
        <v>20849054.630031683</v>
      </c>
      <c r="F115">
        <f>+-C118+C106</f>
        <v>459539.05854199827</v>
      </c>
    </row>
    <row r="116" spans="1:6">
      <c r="A116" s="192">
        <v>42644</v>
      </c>
      <c r="B116" s="193">
        <f t="shared" si="7"/>
        <v>25061496</v>
      </c>
      <c r="C116" s="193">
        <f t="shared" si="8"/>
        <v>-4250736.291513483</v>
      </c>
      <c r="D116" s="193">
        <f t="shared" si="9"/>
        <v>20810759.708486516</v>
      </c>
    </row>
    <row r="117" spans="1:6">
      <c r="A117" s="192">
        <v>42675</v>
      </c>
      <c r="B117" s="193">
        <f t="shared" si="7"/>
        <v>25061496</v>
      </c>
      <c r="C117" s="193">
        <f t="shared" si="8"/>
        <v>-4289031.2130586496</v>
      </c>
      <c r="D117" s="193">
        <f t="shared" si="9"/>
        <v>20772464.78694135</v>
      </c>
    </row>
    <row r="118" spans="1:6">
      <c r="A118" s="192">
        <v>42705</v>
      </c>
      <c r="B118" s="193">
        <f t="shared" si="7"/>
        <v>25061496</v>
      </c>
      <c r="C118" s="193">
        <f t="shared" si="8"/>
        <v>-4327326.1346038161</v>
      </c>
      <c r="D118" s="193">
        <f t="shared" si="9"/>
        <v>20734169.865396183</v>
      </c>
    </row>
    <row r="119" spans="1:6">
      <c r="A119" s="192">
        <v>42736</v>
      </c>
      <c r="B119" s="193">
        <f t="shared" si="7"/>
        <v>25061496</v>
      </c>
      <c r="C119" s="193">
        <f t="shared" si="8"/>
        <v>-4365621.0561489826</v>
      </c>
      <c r="D119" s="193">
        <f t="shared" si="9"/>
        <v>20695874.943851016</v>
      </c>
    </row>
    <row r="120" spans="1:6">
      <c r="A120" s="192">
        <v>42767</v>
      </c>
      <c r="B120" s="193">
        <f t="shared" si="7"/>
        <v>25061496</v>
      </c>
      <c r="C120" s="193">
        <f t="shared" si="8"/>
        <v>-4403915.9776941491</v>
      </c>
      <c r="D120" s="193">
        <f t="shared" si="9"/>
        <v>20657580.02230585</v>
      </c>
    </row>
    <row r="121" spans="1:6">
      <c r="A121" s="192">
        <v>42795</v>
      </c>
      <c r="B121" s="193">
        <f t="shared" si="7"/>
        <v>25061496</v>
      </c>
      <c r="C121" s="193">
        <f t="shared" si="8"/>
        <v>-4442210.8992393157</v>
      </c>
      <c r="D121" s="193">
        <f t="shared" si="9"/>
        <v>20619285.100760683</v>
      </c>
      <c r="F121" t="s">
        <v>194</v>
      </c>
    </row>
    <row r="122" spans="1:6">
      <c r="A122" s="192">
        <v>42826</v>
      </c>
      <c r="B122" s="193">
        <f t="shared" si="7"/>
        <v>25061496</v>
      </c>
      <c r="C122" s="193">
        <f t="shared" si="8"/>
        <v>-4480505.8207844822</v>
      </c>
      <c r="D122" s="193">
        <f t="shared" si="9"/>
        <v>20580990.179215517</v>
      </c>
      <c r="F122">
        <f>AVERAGE(B118:B130)</f>
        <v>25061496</v>
      </c>
    </row>
    <row r="123" spans="1:6">
      <c r="A123" s="192">
        <v>42856</v>
      </c>
      <c r="B123" s="193">
        <f t="shared" si="7"/>
        <v>25061496</v>
      </c>
      <c r="C123" s="193">
        <f t="shared" si="8"/>
        <v>-4518800.7423296487</v>
      </c>
      <c r="D123" s="193">
        <f t="shared" si="9"/>
        <v>20542695.25767035</v>
      </c>
      <c r="F123" t="s">
        <v>195</v>
      </c>
    </row>
    <row r="124" spans="1:6">
      <c r="A124" s="192">
        <v>42887</v>
      </c>
      <c r="B124" s="193">
        <f t="shared" si="7"/>
        <v>25061496</v>
      </c>
      <c r="C124" s="193">
        <f t="shared" si="8"/>
        <v>-4557095.6638748152</v>
      </c>
      <c r="D124" s="193">
        <f t="shared" si="9"/>
        <v>20504400.336125184</v>
      </c>
      <c r="F124">
        <f>AVERAGE(D118:D130)</f>
        <v>20504400.336125188</v>
      </c>
    </row>
    <row r="125" spans="1:6">
      <c r="A125" s="192">
        <v>42917</v>
      </c>
      <c r="B125" s="193">
        <f t="shared" si="7"/>
        <v>25061496</v>
      </c>
      <c r="C125" s="193">
        <f t="shared" si="8"/>
        <v>-4595390.5854199817</v>
      </c>
      <c r="D125" s="193">
        <f t="shared" si="9"/>
        <v>20466105.414580017</v>
      </c>
    </row>
    <row r="126" spans="1:6">
      <c r="A126" s="192">
        <v>42948</v>
      </c>
      <c r="B126" s="193">
        <f t="shared" si="7"/>
        <v>25061496</v>
      </c>
      <c r="C126" s="193">
        <f t="shared" si="8"/>
        <v>-4633685.5069651483</v>
      </c>
      <c r="D126" s="193">
        <f t="shared" si="9"/>
        <v>20427810.493034851</v>
      </c>
      <c r="F126" t="s">
        <v>196</v>
      </c>
    </row>
    <row r="127" spans="1:6">
      <c r="A127" s="192">
        <v>42979</v>
      </c>
      <c r="B127" s="193">
        <f t="shared" si="7"/>
        <v>25061496</v>
      </c>
      <c r="C127" s="193">
        <f t="shared" si="8"/>
        <v>-4671980.4285103148</v>
      </c>
      <c r="D127" s="193">
        <f t="shared" si="9"/>
        <v>20389515.571489684</v>
      </c>
      <c r="F127">
        <f>+-C130+C118</f>
        <v>459539.05854199827</v>
      </c>
    </row>
    <row r="128" spans="1:6">
      <c r="A128" s="192">
        <v>43009</v>
      </c>
      <c r="B128" s="193">
        <f t="shared" si="7"/>
        <v>25061496</v>
      </c>
      <c r="C128" s="193">
        <f t="shared" si="8"/>
        <v>-4710275.3500554813</v>
      </c>
      <c r="D128" s="193">
        <f t="shared" si="9"/>
        <v>20351220.649944518</v>
      </c>
    </row>
    <row r="129" spans="1:6">
      <c r="A129" s="192">
        <v>43040</v>
      </c>
      <c r="B129" s="193">
        <f t="shared" si="7"/>
        <v>25061496</v>
      </c>
      <c r="C129" s="193">
        <f t="shared" si="8"/>
        <v>-4748570.2716006478</v>
      </c>
      <c r="D129" s="193">
        <f t="shared" si="9"/>
        <v>20312925.728399351</v>
      </c>
    </row>
    <row r="130" spans="1:6">
      <c r="A130" s="192">
        <v>43070</v>
      </c>
      <c r="B130" s="193">
        <f t="shared" si="7"/>
        <v>25061496</v>
      </c>
      <c r="C130" s="193">
        <f t="shared" si="8"/>
        <v>-4786865.1931458144</v>
      </c>
      <c r="D130" s="193">
        <f t="shared" si="9"/>
        <v>20274630.806854185</v>
      </c>
    </row>
    <row r="131" spans="1:6" hidden="1">
      <c r="A131" s="192">
        <v>43101</v>
      </c>
      <c r="B131" s="193">
        <f t="shared" si="7"/>
        <v>25061496</v>
      </c>
      <c r="C131" s="193">
        <f t="shared" si="8"/>
        <v>-4825160.1146909809</v>
      </c>
      <c r="D131" s="193">
        <f t="shared" si="9"/>
        <v>20236335.885309018</v>
      </c>
    </row>
    <row r="132" spans="1:6" hidden="1">
      <c r="A132" s="192">
        <v>43132</v>
      </c>
      <c r="B132" s="193">
        <f t="shared" si="7"/>
        <v>25061496</v>
      </c>
      <c r="C132" s="193">
        <f t="shared" si="8"/>
        <v>-4863455.0362361474</v>
      </c>
      <c r="D132" s="193">
        <f t="shared" si="9"/>
        <v>20198040.963763852</v>
      </c>
    </row>
    <row r="133" spans="1:6" hidden="1">
      <c r="A133" s="192">
        <v>43160</v>
      </c>
      <c r="B133" s="193">
        <f t="shared" si="7"/>
        <v>25061496</v>
      </c>
      <c r="C133" s="193">
        <f t="shared" si="8"/>
        <v>-4901749.9577813139</v>
      </c>
      <c r="D133" s="193">
        <f t="shared" si="9"/>
        <v>20159746.042218685</v>
      </c>
      <c r="F133" t="s">
        <v>197</v>
      </c>
    </row>
    <row r="134" spans="1:6" hidden="1">
      <c r="A134" s="192">
        <v>43191</v>
      </c>
      <c r="B134" s="193">
        <f t="shared" si="7"/>
        <v>25061496</v>
      </c>
      <c r="C134" s="193">
        <f t="shared" si="8"/>
        <v>-4940044.8793264804</v>
      </c>
      <c r="D134" s="193">
        <f t="shared" si="9"/>
        <v>20121451.120673519</v>
      </c>
      <c r="F134">
        <f>AVERAGE(B130:B142)</f>
        <v>25061496</v>
      </c>
    </row>
    <row r="135" spans="1:6" hidden="1">
      <c r="A135" s="192">
        <v>43221</v>
      </c>
      <c r="B135" s="193">
        <f t="shared" si="7"/>
        <v>25061496</v>
      </c>
      <c r="C135" s="193">
        <f t="shared" si="8"/>
        <v>-4978339.800871647</v>
      </c>
      <c r="D135" s="193">
        <f t="shared" si="9"/>
        <v>20083156.199128352</v>
      </c>
      <c r="F135" t="s">
        <v>198</v>
      </c>
    </row>
    <row r="136" spans="1:6" hidden="1">
      <c r="A136" s="192">
        <v>43252</v>
      </c>
      <c r="B136" s="193">
        <f t="shared" ref="B136:B166" si="10">+$B$6</f>
        <v>25061496</v>
      </c>
      <c r="C136" s="193">
        <f t="shared" si="8"/>
        <v>-5016634.7224168135</v>
      </c>
      <c r="D136" s="193">
        <f t="shared" si="9"/>
        <v>20044861.277583186</v>
      </c>
      <c r="F136">
        <f>AVERAGE(D130:D142)</f>
        <v>20044861.277583186</v>
      </c>
    </row>
    <row r="137" spans="1:6" hidden="1">
      <c r="A137" s="192">
        <v>43282</v>
      </c>
      <c r="B137" s="193">
        <f t="shared" si="10"/>
        <v>25061496</v>
      </c>
      <c r="C137" s="193">
        <f t="shared" si="8"/>
        <v>-5054929.64396198</v>
      </c>
      <c r="D137" s="193">
        <f t="shared" si="9"/>
        <v>20006566.356038019</v>
      </c>
    </row>
    <row r="138" spans="1:6" hidden="1">
      <c r="A138" s="192">
        <v>43313</v>
      </c>
      <c r="B138" s="193">
        <f t="shared" si="10"/>
        <v>25061496</v>
      </c>
      <c r="C138" s="193">
        <f t="shared" si="8"/>
        <v>-5093224.5655071465</v>
      </c>
      <c r="D138" s="193">
        <f t="shared" si="9"/>
        <v>19968271.434492853</v>
      </c>
      <c r="F138" t="s">
        <v>199</v>
      </c>
    </row>
    <row r="139" spans="1:6" hidden="1">
      <c r="A139" s="192">
        <v>43344</v>
      </c>
      <c r="B139" s="193">
        <f t="shared" si="10"/>
        <v>25061496</v>
      </c>
      <c r="C139" s="193">
        <f t="shared" si="8"/>
        <v>-5131519.4870523131</v>
      </c>
      <c r="D139" s="193">
        <f t="shared" si="9"/>
        <v>19929976.512947686</v>
      </c>
      <c r="F139">
        <f>+-C142+C130</f>
        <v>459539.05854199827</v>
      </c>
    </row>
    <row r="140" spans="1:6" hidden="1">
      <c r="A140" s="192">
        <v>43374</v>
      </c>
      <c r="B140" s="193">
        <f t="shared" si="10"/>
        <v>25061496</v>
      </c>
      <c r="C140" s="193">
        <f t="shared" si="8"/>
        <v>-5169814.4085974796</v>
      </c>
      <c r="D140" s="193">
        <f t="shared" si="9"/>
        <v>19891681.591402519</v>
      </c>
    </row>
    <row r="141" spans="1:6" hidden="1">
      <c r="A141" s="192">
        <v>43405</v>
      </c>
      <c r="B141" s="193">
        <f t="shared" si="10"/>
        <v>25061496</v>
      </c>
      <c r="C141" s="193">
        <f t="shared" si="8"/>
        <v>-5208109.3301426461</v>
      </c>
      <c r="D141" s="193">
        <f t="shared" si="9"/>
        <v>19853386.669857353</v>
      </c>
    </row>
    <row r="142" spans="1:6" hidden="1">
      <c r="A142" s="192">
        <v>43435</v>
      </c>
      <c r="B142" s="193">
        <f t="shared" si="10"/>
        <v>25061496</v>
      </c>
      <c r="C142" s="193">
        <f t="shared" si="8"/>
        <v>-5246404.2516878126</v>
      </c>
      <c r="D142" s="193">
        <f t="shared" si="9"/>
        <v>19815091.748312186</v>
      </c>
    </row>
    <row r="143" spans="1:6" hidden="1">
      <c r="A143" s="192">
        <v>43466</v>
      </c>
      <c r="B143" s="193">
        <f t="shared" si="10"/>
        <v>25061496</v>
      </c>
      <c r="C143" s="193">
        <f t="shared" si="8"/>
        <v>-5284699.1732329791</v>
      </c>
      <c r="D143" s="193">
        <f t="shared" si="9"/>
        <v>19776796.82676702</v>
      </c>
    </row>
    <row r="144" spans="1:6" hidden="1">
      <c r="A144" s="192">
        <v>43497</v>
      </c>
      <c r="B144" s="193">
        <f t="shared" si="10"/>
        <v>25061496</v>
      </c>
      <c r="C144" s="193">
        <f t="shared" si="8"/>
        <v>-5322994.0947781457</v>
      </c>
      <c r="D144" s="193">
        <f t="shared" si="9"/>
        <v>19738501.905221853</v>
      </c>
    </row>
    <row r="145" spans="1:6" hidden="1">
      <c r="A145" s="192">
        <v>43525</v>
      </c>
      <c r="B145" s="193">
        <f t="shared" si="10"/>
        <v>25061496</v>
      </c>
      <c r="C145" s="193">
        <f t="shared" si="8"/>
        <v>-5361289.0163233122</v>
      </c>
      <c r="D145" s="193">
        <f t="shared" si="9"/>
        <v>19700206.983676687</v>
      </c>
      <c r="F145" t="s">
        <v>200</v>
      </c>
    </row>
    <row r="146" spans="1:6" hidden="1">
      <c r="A146" s="192">
        <v>43556</v>
      </c>
      <c r="B146" s="193">
        <f t="shared" si="10"/>
        <v>25061496</v>
      </c>
      <c r="C146" s="193">
        <f t="shared" si="8"/>
        <v>-5399583.9378684787</v>
      </c>
      <c r="D146" s="193">
        <f t="shared" si="9"/>
        <v>19661912.06213152</v>
      </c>
      <c r="F146">
        <f>AVERAGE(B142:B154)</f>
        <v>25061496</v>
      </c>
    </row>
    <row r="147" spans="1:6" hidden="1">
      <c r="A147" s="192">
        <v>43586</v>
      </c>
      <c r="B147" s="193">
        <f t="shared" si="10"/>
        <v>25061496</v>
      </c>
      <c r="C147" s="193">
        <f t="shared" ref="C147:C166" si="11">+C146-$D$3/12*B147</f>
        <v>-5437878.8594136452</v>
      </c>
      <c r="D147" s="193">
        <f t="shared" ref="D147:D166" si="12">+B147+C147</f>
        <v>19623617.140586354</v>
      </c>
      <c r="F147" t="s">
        <v>201</v>
      </c>
    </row>
    <row r="148" spans="1:6" hidden="1">
      <c r="A148" s="192">
        <v>43617</v>
      </c>
      <c r="B148" s="193">
        <f t="shared" si="10"/>
        <v>25061496</v>
      </c>
      <c r="C148" s="193">
        <f t="shared" si="11"/>
        <v>-5476173.7809588118</v>
      </c>
      <c r="D148" s="193">
        <f t="shared" si="12"/>
        <v>19585322.219041187</v>
      </c>
      <c r="F148">
        <f>AVERAGE(D142:D154)</f>
        <v>19585322.219041191</v>
      </c>
    </row>
    <row r="149" spans="1:6" hidden="1">
      <c r="A149" s="192">
        <v>43647</v>
      </c>
      <c r="B149" s="193">
        <f t="shared" si="10"/>
        <v>25061496</v>
      </c>
      <c r="C149" s="193">
        <f t="shared" si="11"/>
        <v>-5514468.7025039783</v>
      </c>
      <c r="D149" s="193">
        <f t="shared" si="12"/>
        <v>19547027.297496021</v>
      </c>
    </row>
    <row r="150" spans="1:6" hidden="1">
      <c r="A150" s="192">
        <v>43678</v>
      </c>
      <c r="B150" s="193">
        <f t="shared" si="10"/>
        <v>25061496</v>
      </c>
      <c r="C150" s="193">
        <f t="shared" si="11"/>
        <v>-5552763.6240491448</v>
      </c>
      <c r="D150" s="193">
        <f t="shared" si="12"/>
        <v>19508732.375950854</v>
      </c>
      <c r="F150" t="s">
        <v>202</v>
      </c>
    </row>
    <row r="151" spans="1:6" hidden="1">
      <c r="A151" s="192">
        <v>43709</v>
      </c>
      <c r="B151" s="193">
        <f t="shared" si="10"/>
        <v>25061496</v>
      </c>
      <c r="C151" s="193">
        <f t="shared" si="11"/>
        <v>-5591058.5455943113</v>
      </c>
      <c r="D151" s="193">
        <f t="shared" si="12"/>
        <v>19470437.454405688</v>
      </c>
      <c r="F151">
        <f>+-C154+C142</f>
        <v>459539.05854199827</v>
      </c>
    </row>
    <row r="152" spans="1:6" hidden="1">
      <c r="A152" s="192">
        <v>43739</v>
      </c>
      <c r="B152" s="193">
        <f t="shared" si="10"/>
        <v>25061496</v>
      </c>
      <c r="C152" s="193">
        <f t="shared" si="11"/>
        <v>-5629353.4671394778</v>
      </c>
      <c r="D152" s="193">
        <f t="shared" si="12"/>
        <v>19432142.532860521</v>
      </c>
    </row>
    <row r="153" spans="1:6" hidden="1">
      <c r="A153" s="192">
        <v>43770</v>
      </c>
      <c r="B153" s="193">
        <f t="shared" si="10"/>
        <v>25061496</v>
      </c>
      <c r="C153" s="193">
        <f t="shared" si="11"/>
        <v>-5667648.3886846444</v>
      </c>
      <c r="D153" s="193">
        <f t="shared" si="12"/>
        <v>19393847.611315355</v>
      </c>
    </row>
    <row r="154" spans="1:6" hidden="1">
      <c r="A154" s="192">
        <v>43800</v>
      </c>
      <c r="B154" s="193">
        <f t="shared" si="10"/>
        <v>25061496</v>
      </c>
      <c r="C154" s="193">
        <f t="shared" si="11"/>
        <v>-5705943.3102298109</v>
      </c>
      <c r="D154" s="193">
        <f t="shared" si="12"/>
        <v>19355552.689770188</v>
      </c>
    </row>
    <row r="155" spans="1:6" hidden="1">
      <c r="A155" s="192">
        <v>43831</v>
      </c>
      <c r="B155" s="193">
        <f t="shared" si="10"/>
        <v>25061496</v>
      </c>
      <c r="C155" s="193">
        <f t="shared" si="11"/>
        <v>-5744238.2317749774</v>
      </c>
      <c r="D155" s="193">
        <f t="shared" si="12"/>
        <v>19317257.768225022</v>
      </c>
    </row>
    <row r="156" spans="1:6" hidden="1">
      <c r="A156" s="192">
        <v>43862</v>
      </c>
      <c r="B156" s="193">
        <f t="shared" si="10"/>
        <v>25061496</v>
      </c>
      <c r="C156" s="193">
        <f t="shared" si="11"/>
        <v>-5782533.1533201439</v>
      </c>
      <c r="D156" s="193">
        <f t="shared" si="12"/>
        <v>19278962.846679855</v>
      </c>
    </row>
    <row r="157" spans="1:6" hidden="1">
      <c r="A157" s="192">
        <v>43891</v>
      </c>
      <c r="B157" s="193">
        <f t="shared" si="10"/>
        <v>25061496</v>
      </c>
      <c r="C157" s="193">
        <f t="shared" si="11"/>
        <v>-5820828.0748653105</v>
      </c>
      <c r="D157" s="193">
        <f t="shared" si="12"/>
        <v>19240667.925134689</v>
      </c>
      <c r="F157" t="s">
        <v>203</v>
      </c>
    </row>
    <row r="158" spans="1:6" hidden="1">
      <c r="A158" s="192">
        <v>43922</v>
      </c>
      <c r="B158" s="193">
        <f t="shared" si="10"/>
        <v>25061496</v>
      </c>
      <c r="C158" s="193">
        <f t="shared" si="11"/>
        <v>-5859122.996410477</v>
      </c>
      <c r="D158" s="193">
        <f t="shared" si="12"/>
        <v>19202373.003589522</v>
      </c>
      <c r="F158">
        <f>AVERAGE(B154:B166)</f>
        <v>25061496</v>
      </c>
    </row>
    <row r="159" spans="1:6" hidden="1">
      <c r="A159" s="192">
        <v>43952</v>
      </c>
      <c r="B159" s="193">
        <f t="shared" si="10"/>
        <v>25061496</v>
      </c>
      <c r="C159" s="193">
        <f t="shared" si="11"/>
        <v>-5897417.9179556435</v>
      </c>
      <c r="D159" s="193">
        <f t="shared" si="12"/>
        <v>19164078.082044356</v>
      </c>
      <c r="F159" t="s">
        <v>204</v>
      </c>
    </row>
    <row r="160" spans="1:6" hidden="1">
      <c r="A160" s="192">
        <v>43983</v>
      </c>
      <c r="B160" s="193">
        <f t="shared" si="10"/>
        <v>25061496</v>
      </c>
      <c r="C160" s="193">
        <f t="shared" si="11"/>
        <v>-5935712.83950081</v>
      </c>
      <c r="D160" s="193">
        <f t="shared" si="12"/>
        <v>19125783.160499189</v>
      </c>
      <c r="F160">
        <f>AVERAGE(D154:D166)</f>
        <v>19125783.160499189</v>
      </c>
    </row>
    <row r="161" spans="1:6" hidden="1">
      <c r="A161" s="192">
        <v>44013</v>
      </c>
      <c r="B161" s="193">
        <f t="shared" si="10"/>
        <v>25061496</v>
      </c>
      <c r="C161" s="193">
        <f t="shared" si="11"/>
        <v>-5974007.7610459765</v>
      </c>
      <c r="D161" s="193">
        <f t="shared" si="12"/>
        <v>19087488.238954023</v>
      </c>
    </row>
    <row r="162" spans="1:6" hidden="1">
      <c r="A162" s="192">
        <v>44044</v>
      </c>
      <c r="B162" s="193">
        <f t="shared" si="10"/>
        <v>25061496</v>
      </c>
      <c r="C162" s="193">
        <f t="shared" si="11"/>
        <v>-6012302.6825911431</v>
      </c>
      <c r="D162" s="193">
        <f t="shared" si="12"/>
        <v>19049193.317408856</v>
      </c>
      <c r="F162" t="s">
        <v>205</v>
      </c>
    </row>
    <row r="163" spans="1:6" hidden="1">
      <c r="A163" s="192">
        <v>44075</v>
      </c>
      <c r="B163" s="193">
        <f t="shared" si="10"/>
        <v>25061496</v>
      </c>
      <c r="C163" s="193">
        <f t="shared" si="11"/>
        <v>-6050597.6041363096</v>
      </c>
      <c r="D163" s="193">
        <f t="shared" si="12"/>
        <v>19010898.395863689</v>
      </c>
      <c r="F163">
        <f>+-C166+C154</f>
        <v>459539.05854199827</v>
      </c>
    </row>
    <row r="164" spans="1:6" hidden="1">
      <c r="A164" s="192">
        <v>44105</v>
      </c>
      <c r="B164" s="193">
        <f t="shared" si="10"/>
        <v>25061496</v>
      </c>
      <c r="C164" s="193">
        <f t="shared" si="11"/>
        <v>-6088892.5256814761</v>
      </c>
      <c r="D164" s="193">
        <f t="shared" si="12"/>
        <v>18972603.474318523</v>
      </c>
    </row>
    <row r="165" spans="1:6" hidden="1">
      <c r="A165" s="192">
        <v>44136</v>
      </c>
      <c r="B165" s="193">
        <f t="shared" si="10"/>
        <v>25061496</v>
      </c>
      <c r="C165" s="193">
        <f t="shared" si="11"/>
        <v>-6127187.4472266426</v>
      </c>
      <c r="D165" s="193">
        <f t="shared" si="12"/>
        <v>18934308.552773356</v>
      </c>
    </row>
    <row r="166" spans="1:6" hidden="1">
      <c r="A166" s="192">
        <v>44166</v>
      </c>
      <c r="B166" s="193">
        <f t="shared" si="10"/>
        <v>25061496</v>
      </c>
      <c r="C166" s="193">
        <f t="shared" si="11"/>
        <v>-6165482.3687718092</v>
      </c>
      <c r="D166" s="193">
        <f t="shared" si="12"/>
        <v>18896013.63122819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F166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.109375" customWidth="1"/>
  </cols>
  <sheetData>
    <row r="3" spans="1:4">
      <c r="A3" s="189" t="s">
        <v>158</v>
      </c>
      <c r="B3" s="189"/>
      <c r="C3" s="189" t="s">
        <v>148</v>
      </c>
      <c r="D3" s="190">
        <v>2.3595001700882006E-2</v>
      </c>
    </row>
    <row r="4" spans="1:4">
      <c r="A4" s="73" t="s">
        <v>140</v>
      </c>
      <c r="B4" s="189"/>
      <c r="C4" s="189"/>
      <c r="D4" s="189"/>
    </row>
    <row r="5" spans="1:4">
      <c r="A5" s="189"/>
      <c r="B5" s="191" t="s">
        <v>149</v>
      </c>
      <c r="C5" s="191" t="s">
        <v>150</v>
      </c>
      <c r="D5" s="191" t="s">
        <v>151</v>
      </c>
    </row>
    <row r="6" spans="1:4">
      <c r="A6" s="192">
        <v>39295</v>
      </c>
      <c r="B6" s="193">
        <v>15998866</v>
      </c>
      <c r="C6" s="193">
        <f>-B6*D3/12</f>
        <v>-31457.772540181944</v>
      </c>
      <c r="D6" s="193">
        <f t="shared" ref="D6:D58" si="0">+B6+C6</f>
        <v>15967408.227459818</v>
      </c>
    </row>
    <row r="7" spans="1:4" hidden="1">
      <c r="A7" s="192">
        <v>39326</v>
      </c>
      <c r="B7" s="193">
        <f>+$B$6</f>
        <v>15998866</v>
      </c>
      <c r="C7" s="193">
        <f t="shared" ref="C7:C58" si="1">+C6-$D$3/12*B7</f>
        <v>-62915.545080363881</v>
      </c>
      <c r="D7" s="193">
        <f t="shared" si="0"/>
        <v>15935950.454919636</v>
      </c>
    </row>
    <row r="8" spans="1:4" hidden="1">
      <c r="A8" s="192">
        <v>39356</v>
      </c>
      <c r="B8" s="193">
        <f t="shared" ref="B8:B71" si="2">+$B$6</f>
        <v>15998866</v>
      </c>
      <c r="C8" s="193">
        <f t="shared" si="1"/>
        <v>-94373.317620545829</v>
      </c>
      <c r="D8" s="193">
        <f t="shared" si="0"/>
        <v>15904492.682379454</v>
      </c>
    </row>
    <row r="9" spans="1:4" hidden="1">
      <c r="A9" s="192">
        <v>39387</v>
      </c>
      <c r="B9" s="193">
        <f t="shared" si="2"/>
        <v>15998866</v>
      </c>
      <c r="C9" s="193">
        <f t="shared" si="1"/>
        <v>-125831.09016072776</v>
      </c>
      <c r="D9" s="193">
        <f t="shared" si="0"/>
        <v>15873034.909839272</v>
      </c>
    </row>
    <row r="10" spans="1:4" hidden="1">
      <c r="A10" s="192">
        <v>39417</v>
      </c>
      <c r="B10" s="193">
        <f t="shared" si="2"/>
        <v>15998866</v>
      </c>
      <c r="C10" s="193">
        <f t="shared" si="1"/>
        <v>-157288.8627009097</v>
      </c>
      <c r="D10" s="193">
        <f t="shared" si="0"/>
        <v>15841577.137299091</v>
      </c>
    </row>
    <row r="11" spans="1:4" hidden="1">
      <c r="A11" s="192">
        <v>39448</v>
      </c>
      <c r="B11" s="193">
        <f t="shared" si="2"/>
        <v>15998866</v>
      </c>
      <c r="C11" s="193">
        <f t="shared" si="1"/>
        <v>-188746.63524109163</v>
      </c>
      <c r="D11" s="193">
        <f t="shared" si="0"/>
        <v>15810119.364758909</v>
      </c>
    </row>
    <row r="12" spans="1:4" hidden="1">
      <c r="A12" s="192">
        <v>39479</v>
      </c>
      <c r="B12" s="193">
        <f t="shared" si="2"/>
        <v>15998866</v>
      </c>
      <c r="C12" s="193">
        <f t="shared" si="1"/>
        <v>-220204.40778127356</v>
      </c>
      <c r="D12" s="193">
        <f t="shared" si="0"/>
        <v>15778661.592218727</v>
      </c>
    </row>
    <row r="13" spans="1:4" hidden="1">
      <c r="A13" s="192">
        <v>39508</v>
      </c>
      <c r="B13" s="193">
        <f t="shared" si="2"/>
        <v>15998866</v>
      </c>
      <c r="C13" s="193">
        <f t="shared" si="1"/>
        <v>-251662.1803214555</v>
      </c>
      <c r="D13" s="193">
        <f t="shared" si="0"/>
        <v>15747203.819678545</v>
      </c>
    </row>
    <row r="14" spans="1:4" hidden="1">
      <c r="A14" s="192">
        <v>39539</v>
      </c>
      <c r="B14" s="193">
        <f t="shared" si="2"/>
        <v>15998866</v>
      </c>
      <c r="C14" s="193">
        <f t="shared" si="1"/>
        <v>-283119.95286163746</v>
      </c>
      <c r="D14" s="193">
        <f t="shared" si="0"/>
        <v>15715746.047138363</v>
      </c>
    </row>
    <row r="15" spans="1:4" hidden="1">
      <c r="A15" s="192">
        <v>39569</v>
      </c>
      <c r="B15" s="193">
        <f t="shared" si="2"/>
        <v>15998866</v>
      </c>
      <c r="C15" s="193">
        <f t="shared" si="1"/>
        <v>-314577.72540181939</v>
      </c>
      <c r="D15" s="193">
        <f t="shared" si="0"/>
        <v>15684288.274598181</v>
      </c>
    </row>
    <row r="16" spans="1:4" hidden="1">
      <c r="A16" s="192">
        <v>39600</v>
      </c>
      <c r="B16" s="193">
        <f t="shared" si="2"/>
        <v>15998866</v>
      </c>
      <c r="C16" s="193">
        <f t="shared" si="1"/>
        <v>-346035.49794200133</v>
      </c>
      <c r="D16" s="193">
        <f t="shared" si="0"/>
        <v>15652830.502057999</v>
      </c>
    </row>
    <row r="17" spans="1:4" hidden="1">
      <c r="A17" s="192">
        <v>39630</v>
      </c>
      <c r="B17" s="193">
        <f t="shared" si="2"/>
        <v>15998866</v>
      </c>
      <c r="C17" s="193">
        <f t="shared" si="1"/>
        <v>-377493.27048218326</v>
      </c>
      <c r="D17" s="193">
        <f t="shared" si="0"/>
        <v>15621372.729517817</v>
      </c>
    </row>
    <row r="18" spans="1:4" hidden="1">
      <c r="A18" s="192">
        <v>39661</v>
      </c>
      <c r="B18" s="193">
        <f t="shared" si="2"/>
        <v>15998866</v>
      </c>
      <c r="C18" s="193">
        <f t="shared" si="1"/>
        <v>-408951.04302236519</v>
      </c>
      <c r="D18" s="193">
        <f t="shared" si="0"/>
        <v>15589914.956977636</v>
      </c>
    </row>
    <row r="19" spans="1:4" hidden="1">
      <c r="A19" s="192">
        <v>39692</v>
      </c>
      <c r="B19" s="193">
        <f t="shared" si="2"/>
        <v>15998866</v>
      </c>
      <c r="C19" s="193">
        <f t="shared" si="1"/>
        <v>-440408.81556254713</v>
      </c>
      <c r="D19" s="193">
        <f t="shared" si="0"/>
        <v>15558457.184437454</v>
      </c>
    </row>
    <row r="20" spans="1:4" hidden="1">
      <c r="A20" s="192">
        <v>39722</v>
      </c>
      <c r="B20" s="193">
        <f t="shared" si="2"/>
        <v>15998866</v>
      </c>
      <c r="C20" s="193">
        <f t="shared" si="1"/>
        <v>-471866.58810272906</v>
      </c>
      <c r="D20" s="193">
        <f t="shared" si="0"/>
        <v>15526999.411897272</v>
      </c>
    </row>
    <row r="21" spans="1:4" hidden="1">
      <c r="A21" s="192">
        <v>39753</v>
      </c>
      <c r="B21" s="193">
        <f t="shared" si="2"/>
        <v>15998866</v>
      </c>
      <c r="C21" s="193">
        <f t="shared" si="1"/>
        <v>-503324.36064291099</v>
      </c>
      <c r="D21" s="193">
        <f t="shared" si="0"/>
        <v>15495541.639357088</v>
      </c>
    </row>
    <row r="22" spans="1:4" hidden="1">
      <c r="A22" s="192">
        <v>39783</v>
      </c>
      <c r="B22" s="193">
        <f t="shared" si="2"/>
        <v>15998866</v>
      </c>
      <c r="C22" s="193">
        <f t="shared" si="1"/>
        <v>-534782.13318309293</v>
      </c>
      <c r="D22" s="193">
        <f t="shared" si="0"/>
        <v>15464083.866816906</v>
      </c>
    </row>
    <row r="23" spans="1:4" hidden="1">
      <c r="A23" s="192">
        <v>39814</v>
      </c>
      <c r="B23" s="193">
        <f t="shared" si="2"/>
        <v>15998866</v>
      </c>
      <c r="C23" s="193">
        <f t="shared" si="1"/>
        <v>-566239.90572327492</v>
      </c>
      <c r="D23" s="193">
        <f t="shared" si="0"/>
        <v>15432626.094276724</v>
      </c>
    </row>
    <row r="24" spans="1:4" hidden="1">
      <c r="A24" s="192">
        <v>39845</v>
      </c>
      <c r="B24" s="193">
        <f t="shared" si="2"/>
        <v>15998866</v>
      </c>
      <c r="C24" s="193">
        <f t="shared" si="1"/>
        <v>-597697.67826345691</v>
      </c>
      <c r="D24" s="193">
        <f t="shared" si="0"/>
        <v>15401168.321736543</v>
      </c>
    </row>
    <row r="25" spans="1:4" hidden="1">
      <c r="A25" s="192">
        <v>39873</v>
      </c>
      <c r="B25" s="193">
        <f t="shared" si="2"/>
        <v>15998866</v>
      </c>
      <c r="C25" s="193">
        <f t="shared" si="1"/>
        <v>-629155.4508036389</v>
      </c>
      <c r="D25" s="193">
        <f t="shared" si="0"/>
        <v>15369710.549196361</v>
      </c>
    </row>
    <row r="26" spans="1:4" hidden="1">
      <c r="A26" s="192">
        <v>39904</v>
      </c>
      <c r="B26" s="193">
        <f t="shared" si="2"/>
        <v>15998866</v>
      </c>
      <c r="C26" s="193">
        <f t="shared" si="1"/>
        <v>-660613.22334382089</v>
      </c>
      <c r="D26" s="193">
        <f t="shared" si="0"/>
        <v>15338252.776656179</v>
      </c>
    </row>
    <row r="27" spans="1:4" hidden="1">
      <c r="A27" s="192">
        <v>39934</v>
      </c>
      <c r="B27" s="193">
        <f t="shared" si="2"/>
        <v>15998866</v>
      </c>
      <c r="C27" s="193">
        <f t="shared" si="1"/>
        <v>-692070.99588400288</v>
      </c>
      <c r="D27" s="193">
        <f t="shared" si="0"/>
        <v>15306795.004115997</v>
      </c>
    </row>
    <row r="28" spans="1:4" hidden="1">
      <c r="A28" s="192">
        <v>39965</v>
      </c>
      <c r="B28" s="193">
        <f t="shared" si="2"/>
        <v>15998866</v>
      </c>
      <c r="C28" s="193">
        <f t="shared" si="1"/>
        <v>-723528.76842418488</v>
      </c>
      <c r="D28" s="193">
        <f t="shared" si="0"/>
        <v>15275337.231575815</v>
      </c>
    </row>
    <row r="29" spans="1:4" hidden="1">
      <c r="A29" s="192">
        <v>39995</v>
      </c>
      <c r="B29" s="193">
        <f t="shared" si="2"/>
        <v>15998866</v>
      </c>
      <c r="C29" s="193">
        <f t="shared" si="1"/>
        <v>-754986.54096436687</v>
      </c>
      <c r="D29" s="193">
        <f t="shared" si="0"/>
        <v>15243879.459035633</v>
      </c>
    </row>
    <row r="30" spans="1:4" hidden="1">
      <c r="A30" s="192">
        <v>40026</v>
      </c>
      <c r="B30" s="193">
        <f t="shared" si="2"/>
        <v>15998866</v>
      </c>
      <c r="C30" s="193">
        <f t="shared" si="1"/>
        <v>-786444.31350454886</v>
      </c>
      <c r="D30" s="193">
        <f t="shared" si="0"/>
        <v>15212421.686495451</v>
      </c>
    </row>
    <row r="31" spans="1:4" hidden="1">
      <c r="A31" s="192">
        <v>40057</v>
      </c>
      <c r="B31" s="193">
        <f t="shared" si="2"/>
        <v>15998866</v>
      </c>
      <c r="C31" s="193">
        <f t="shared" si="1"/>
        <v>-817902.08604473085</v>
      </c>
      <c r="D31" s="193">
        <f t="shared" si="0"/>
        <v>15180963.913955269</v>
      </c>
    </row>
    <row r="32" spans="1:4" hidden="1">
      <c r="A32" s="192">
        <v>40087</v>
      </c>
      <c r="B32" s="193">
        <f t="shared" si="2"/>
        <v>15998866</v>
      </c>
      <c r="C32" s="193">
        <f t="shared" si="1"/>
        <v>-849359.85858491284</v>
      </c>
      <c r="D32" s="193">
        <f t="shared" si="0"/>
        <v>15149506.141415088</v>
      </c>
    </row>
    <row r="33" spans="1:4" hidden="1">
      <c r="A33" s="192">
        <v>40118</v>
      </c>
      <c r="B33" s="193">
        <f t="shared" si="2"/>
        <v>15998866</v>
      </c>
      <c r="C33" s="193">
        <f t="shared" si="1"/>
        <v>-880817.63112509483</v>
      </c>
      <c r="D33" s="193">
        <f t="shared" si="0"/>
        <v>15118048.368874906</v>
      </c>
    </row>
    <row r="34" spans="1:4" hidden="1">
      <c r="A34" s="192">
        <v>40148</v>
      </c>
      <c r="B34" s="193">
        <f t="shared" si="2"/>
        <v>15998866</v>
      </c>
      <c r="C34" s="193">
        <f t="shared" si="1"/>
        <v>-912275.40366527683</v>
      </c>
      <c r="D34" s="193">
        <f t="shared" si="0"/>
        <v>15086590.596334724</v>
      </c>
    </row>
    <row r="35" spans="1:4" hidden="1">
      <c r="A35" s="192">
        <v>40179</v>
      </c>
      <c r="B35" s="193">
        <f t="shared" si="2"/>
        <v>15998866</v>
      </c>
      <c r="C35" s="193">
        <f t="shared" si="1"/>
        <v>-943733.17620545882</v>
      </c>
      <c r="D35" s="193">
        <f t="shared" si="0"/>
        <v>15055132.823794542</v>
      </c>
    </row>
    <row r="36" spans="1:4" hidden="1">
      <c r="A36" s="192">
        <v>40210</v>
      </c>
      <c r="B36" s="193">
        <f t="shared" si="2"/>
        <v>15998866</v>
      </c>
      <c r="C36" s="193">
        <f t="shared" si="1"/>
        <v>-975190.94874564081</v>
      </c>
      <c r="D36" s="193">
        <f t="shared" si="0"/>
        <v>15023675.05125436</v>
      </c>
    </row>
    <row r="37" spans="1:4" hidden="1">
      <c r="A37" s="192">
        <v>40238</v>
      </c>
      <c r="B37" s="193">
        <f t="shared" si="2"/>
        <v>15998866</v>
      </c>
      <c r="C37" s="193">
        <f t="shared" si="1"/>
        <v>-1006648.7212858228</v>
      </c>
      <c r="D37" s="193">
        <f t="shared" si="0"/>
        <v>14992217.278714176</v>
      </c>
    </row>
    <row r="38" spans="1:4" hidden="1">
      <c r="A38" s="192">
        <v>40269</v>
      </c>
      <c r="B38" s="193">
        <f t="shared" si="2"/>
        <v>15998866</v>
      </c>
      <c r="C38" s="193">
        <f t="shared" si="1"/>
        <v>-1038106.4938260048</v>
      </c>
      <c r="D38" s="193">
        <f t="shared" si="0"/>
        <v>14960759.506173994</v>
      </c>
    </row>
    <row r="39" spans="1:4" hidden="1">
      <c r="A39" s="192">
        <v>40299</v>
      </c>
      <c r="B39" s="193">
        <f t="shared" si="2"/>
        <v>15998866</v>
      </c>
      <c r="C39" s="193">
        <f t="shared" si="1"/>
        <v>-1069564.2663661868</v>
      </c>
      <c r="D39" s="193">
        <f t="shared" si="0"/>
        <v>14929301.733633813</v>
      </c>
    </row>
    <row r="40" spans="1:4" hidden="1">
      <c r="A40" s="192">
        <v>40330</v>
      </c>
      <c r="B40" s="193">
        <f t="shared" si="2"/>
        <v>15998866</v>
      </c>
      <c r="C40" s="193">
        <f t="shared" si="1"/>
        <v>-1101022.0389063687</v>
      </c>
      <c r="D40" s="193">
        <f t="shared" si="0"/>
        <v>14897843.961093631</v>
      </c>
    </row>
    <row r="41" spans="1:4" hidden="1">
      <c r="A41" s="192">
        <v>40360</v>
      </c>
      <c r="B41" s="193">
        <f t="shared" si="2"/>
        <v>15998866</v>
      </c>
      <c r="C41" s="193">
        <f t="shared" si="1"/>
        <v>-1132479.8114465505</v>
      </c>
      <c r="D41" s="193">
        <f t="shared" si="0"/>
        <v>14866386.188553449</v>
      </c>
    </row>
    <row r="42" spans="1:4" hidden="1">
      <c r="A42" s="192">
        <v>40391</v>
      </c>
      <c r="B42" s="193">
        <f t="shared" si="2"/>
        <v>15998866</v>
      </c>
      <c r="C42" s="193">
        <f t="shared" si="1"/>
        <v>-1163937.5839867324</v>
      </c>
      <c r="D42" s="193">
        <f t="shared" si="0"/>
        <v>14834928.416013267</v>
      </c>
    </row>
    <row r="43" spans="1:4" hidden="1">
      <c r="A43" s="192">
        <v>40422</v>
      </c>
      <c r="B43" s="193">
        <f t="shared" si="2"/>
        <v>15998866</v>
      </c>
      <c r="C43" s="193">
        <f t="shared" si="1"/>
        <v>-1195395.3565269143</v>
      </c>
      <c r="D43" s="193">
        <f t="shared" si="0"/>
        <v>14803470.643473085</v>
      </c>
    </row>
    <row r="44" spans="1:4" hidden="1">
      <c r="A44" s="192">
        <v>40452</v>
      </c>
      <c r="B44" s="193">
        <f t="shared" si="2"/>
        <v>15998866</v>
      </c>
      <c r="C44" s="193">
        <f t="shared" si="1"/>
        <v>-1226853.1290670962</v>
      </c>
      <c r="D44" s="193">
        <f t="shared" si="0"/>
        <v>14772012.870932903</v>
      </c>
    </row>
    <row r="45" spans="1:4" hidden="1">
      <c r="A45" s="192">
        <v>40483</v>
      </c>
      <c r="B45" s="193">
        <f t="shared" si="2"/>
        <v>15998866</v>
      </c>
      <c r="C45" s="193">
        <f t="shared" si="1"/>
        <v>-1258310.901607278</v>
      </c>
      <c r="D45" s="193">
        <f t="shared" si="0"/>
        <v>14740555.098392721</v>
      </c>
    </row>
    <row r="46" spans="1:4" hidden="1">
      <c r="A46" s="192">
        <v>40513</v>
      </c>
      <c r="B46" s="193">
        <f t="shared" si="2"/>
        <v>15998866</v>
      </c>
      <c r="C46" s="193">
        <f t="shared" si="1"/>
        <v>-1289768.6741474599</v>
      </c>
      <c r="D46" s="193">
        <f t="shared" si="0"/>
        <v>14709097.325852539</v>
      </c>
    </row>
    <row r="47" spans="1:4" hidden="1">
      <c r="A47" s="192">
        <v>40544</v>
      </c>
      <c r="B47" s="193">
        <f t="shared" si="2"/>
        <v>15998866</v>
      </c>
      <c r="C47" s="193">
        <f t="shared" si="1"/>
        <v>-1321226.4466876418</v>
      </c>
      <c r="D47" s="193">
        <f t="shared" si="0"/>
        <v>14677639.553312358</v>
      </c>
    </row>
    <row r="48" spans="1:4" hidden="1">
      <c r="A48" s="192">
        <v>40575</v>
      </c>
      <c r="B48" s="193">
        <f t="shared" si="2"/>
        <v>15998866</v>
      </c>
      <c r="C48" s="193">
        <f t="shared" si="1"/>
        <v>-1352684.2192278237</v>
      </c>
      <c r="D48" s="193">
        <f t="shared" si="0"/>
        <v>14646181.780772176</v>
      </c>
    </row>
    <row r="49" spans="1:6" hidden="1">
      <c r="A49" s="192">
        <v>40603</v>
      </c>
      <c r="B49" s="193">
        <f t="shared" si="2"/>
        <v>15998866</v>
      </c>
      <c r="C49" s="193">
        <f t="shared" si="1"/>
        <v>-1384141.9917680055</v>
      </c>
      <c r="D49" s="193">
        <f t="shared" si="0"/>
        <v>14614724.008231994</v>
      </c>
      <c r="F49" t="s">
        <v>152</v>
      </c>
    </row>
    <row r="50" spans="1:6" hidden="1">
      <c r="A50" s="192">
        <v>40634</v>
      </c>
      <c r="B50" s="193">
        <f t="shared" si="2"/>
        <v>15998866</v>
      </c>
      <c r="C50" s="193">
        <f t="shared" si="1"/>
        <v>-1415599.7643081874</v>
      </c>
      <c r="D50" s="193">
        <f t="shared" si="0"/>
        <v>14583266.235691812</v>
      </c>
      <c r="F50">
        <f>AVERAGE(B46:B58)</f>
        <v>15998866</v>
      </c>
    </row>
    <row r="51" spans="1:6" hidden="1">
      <c r="A51" s="192">
        <v>40664</v>
      </c>
      <c r="B51" s="193">
        <f t="shared" si="2"/>
        <v>15998866</v>
      </c>
      <c r="C51" s="193">
        <f t="shared" si="1"/>
        <v>-1447057.5368483693</v>
      </c>
      <c r="D51" s="193">
        <f t="shared" si="0"/>
        <v>14551808.46315163</v>
      </c>
      <c r="F51" t="s">
        <v>153</v>
      </c>
    </row>
    <row r="52" spans="1:6" hidden="1">
      <c r="A52" s="192">
        <v>40695</v>
      </c>
      <c r="B52" s="193">
        <f t="shared" si="2"/>
        <v>15998866</v>
      </c>
      <c r="C52" s="193">
        <f t="shared" si="1"/>
        <v>-1478515.3093885512</v>
      </c>
      <c r="D52" s="193">
        <f t="shared" si="0"/>
        <v>14520350.690611448</v>
      </c>
      <c r="F52">
        <f>AVERAGE(D46:D58)</f>
        <v>14520350.69061145</v>
      </c>
    </row>
    <row r="53" spans="1:6" hidden="1">
      <c r="A53" s="192">
        <v>40725</v>
      </c>
      <c r="B53" s="193">
        <f t="shared" si="2"/>
        <v>15998866</v>
      </c>
      <c r="C53" s="193">
        <f t="shared" si="1"/>
        <v>-1509973.081928733</v>
      </c>
      <c r="D53" s="193">
        <f t="shared" si="0"/>
        <v>14488892.918071266</v>
      </c>
    </row>
    <row r="54" spans="1:6" hidden="1">
      <c r="A54" s="192">
        <v>40756</v>
      </c>
      <c r="B54" s="193">
        <f t="shared" si="2"/>
        <v>15998866</v>
      </c>
      <c r="C54" s="193">
        <f t="shared" si="1"/>
        <v>-1541430.8544689149</v>
      </c>
      <c r="D54" s="193">
        <f t="shared" si="0"/>
        <v>14457435.145531084</v>
      </c>
      <c r="F54" t="s">
        <v>154</v>
      </c>
    </row>
    <row r="55" spans="1:6" hidden="1">
      <c r="A55" s="192">
        <v>40787</v>
      </c>
      <c r="B55" s="193">
        <f t="shared" si="2"/>
        <v>15998866</v>
      </c>
      <c r="C55" s="193">
        <f t="shared" si="1"/>
        <v>-1572888.6270090968</v>
      </c>
      <c r="D55" s="193">
        <f t="shared" si="0"/>
        <v>14425977.372990903</v>
      </c>
      <c r="F55">
        <f>+-C58+C46</f>
        <v>377493.2704821825</v>
      </c>
    </row>
    <row r="56" spans="1:6" hidden="1">
      <c r="A56" s="192">
        <v>40817</v>
      </c>
      <c r="B56" s="193">
        <f t="shared" si="2"/>
        <v>15998866</v>
      </c>
      <c r="C56" s="193">
        <f t="shared" si="1"/>
        <v>-1604346.3995492787</v>
      </c>
      <c r="D56" s="193">
        <f t="shared" si="0"/>
        <v>14394519.600450721</v>
      </c>
    </row>
    <row r="57" spans="1:6" hidden="1">
      <c r="A57" s="192">
        <v>40848</v>
      </c>
      <c r="B57" s="193">
        <f t="shared" si="2"/>
        <v>15998866</v>
      </c>
      <c r="C57" s="193">
        <f t="shared" si="1"/>
        <v>-1635804.1720894605</v>
      </c>
      <c r="D57" s="193">
        <f t="shared" si="0"/>
        <v>14363061.827910539</v>
      </c>
    </row>
    <row r="58" spans="1:6" hidden="1">
      <c r="A58" s="192">
        <v>40878</v>
      </c>
      <c r="B58" s="193">
        <f t="shared" si="2"/>
        <v>15998866</v>
      </c>
      <c r="C58" s="193">
        <f t="shared" si="1"/>
        <v>-1667261.9446296424</v>
      </c>
      <c r="D58" s="193">
        <f t="shared" si="0"/>
        <v>14331604.055370357</v>
      </c>
    </row>
    <row r="59" spans="1:6" hidden="1">
      <c r="A59" s="192">
        <v>40909</v>
      </c>
      <c r="B59" s="193">
        <f t="shared" si="2"/>
        <v>15998866</v>
      </c>
      <c r="C59" s="193">
        <f t="shared" ref="C59:C70" si="3">+C58-$D$3/12*B59</f>
        <v>-1698719.7171698243</v>
      </c>
      <c r="D59" s="193">
        <f t="shared" ref="D59:D70" si="4">+B59+C59</f>
        <v>14300146.282830175</v>
      </c>
    </row>
    <row r="60" spans="1:6" hidden="1">
      <c r="A60" s="192">
        <v>40940</v>
      </c>
      <c r="B60" s="193">
        <f t="shared" si="2"/>
        <v>15998866</v>
      </c>
      <c r="C60" s="193">
        <f t="shared" si="3"/>
        <v>-1730177.4897100062</v>
      </c>
      <c r="D60" s="193">
        <f t="shared" si="4"/>
        <v>14268688.510289993</v>
      </c>
    </row>
    <row r="61" spans="1:6" hidden="1">
      <c r="A61" s="192">
        <v>40969</v>
      </c>
      <c r="B61" s="193">
        <f t="shared" si="2"/>
        <v>15998866</v>
      </c>
      <c r="C61" s="193">
        <f t="shared" si="3"/>
        <v>-1761635.262250188</v>
      </c>
      <c r="D61" s="193">
        <f t="shared" si="4"/>
        <v>14237230.737749811</v>
      </c>
      <c r="F61" t="s">
        <v>155</v>
      </c>
    </row>
    <row r="62" spans="1:6" hidden="1">
      <c r="A62" s="192">
        <v>41000</v>
      </c>
      <c r="B62" s="193">
        <f t="shared" si="2"/>
        <v>15998866</v>
      </c>
      <c r="C62" s="193">
        <f t="shared" si="3"/>
        <v>-1793093.0347903699</v>
      </c>
      <c r="D62" s="193">
        <f t="shared" si="4"/>
        <v>14205772.965209629</v>
      </c>
      <c r="F62">
        <f>AVERAGE(B58:B70)</f>
        <v>15998866</v>
      </c>
    </row>
    <row r="63" spans="1:6" hidden="1">
      <c r="A63" s="192">
        <v>41030</v>
      </c>
      <c r="B63" s="193">
        <f t="shared" si="2"/>
        <v>15998866</v>
      </c>
      <c r="C63" s="193">
        <f t="shared" si="3"/>
        <v>-1824550.8073305518</v>
      </c>
      <c r="D63" s="193">
        <f t="shared" si="4"/>
        <v>14174315.192669448</v>
      </c>
      <c r="F63" t="s">
        <v>156</v>
      </c>
    </row>
    <row r="64" spans="1:6" hidden="1">
      <c r="A64" s="192">
        <v>41061</v>
      </c>
      <c r="B64" s="193">
        <f t="shared" si="2"/>
        <v>15998866</v>
      </c>
      <c r="C64" s="193">
        <f t="shared" si="3"/>
        <v>-1856008.5798707337</v>
      </c>
      <c r="D64" s="193">
        <f t="shared" si="4"/>
        <v>14142857.420129266</v>
      </c>
      <c r="F64">
        <f>AVERAGE(D58:D70)</f>
        <v>14142857.420129267</v>
      </c>
    </row>
    <row r="65" spans="1:6" hidden="1">
      <c r="A65" s="192">
        <v>41091</v>
      </c>
      <c r="B65" s="193">
        <f t="shared" si="2"/>
        <v>15998866</v>
      </c>
      <c r="C65" s="193">
        <f t="shared" si="3"/>
        <v>-1887466.3524109155</v>
      </c>
      <c r="D65" s="193">
        <f t="shared" si="4"/>
        <v>14111399.647589084</v>
      </c>
    </row>
    <row r="66" spans="1:6" hidden="1">
      <c r="A66" s="192">
        <v>41122</v>
      </c>
      <c r="B66" s="193">
        <f t="shared" si="2"/>
        <v>15998866</v>
      </c>
      <c r="C66" s="193">
        <f t="shared" si="3"/>
        <v>-1918924.1249510974</v>
      </c>
      <c r="D66" s="193">
        <f t="shared" si="4"/>
        <v>14079941.875048902</v>
      </c>
      <c r="F66" t="s">
        <v>157</v>
      </c>
    </row>
    <row r="67" spans="1:6" hidden="1">
      <c r="A67" s="192">
        <v>41153</v>
      </c>
      <c r="B67" s="193">
        <f t="shared" si="2"/>
        <v>15998866</v>
      </c>
      <c r="C67" s="193">
        <f t="shared" si="3"/>
        <v>-1950381.8974912793</v>
      </c>
      <c r="D67" s="193">
        <f t="shared" si="4"/>
        <v>14048484.10250872</v>
      </c>
      <c r="F67">
        <f>+-C70+C58</f>
        <v>377493.2704821825</v>
      </c>
    </row>
    <row r="68" spans="1:6" hidden="1">
      <c r="A68" s="192">
        <v>41183</v>
      </c>
      <c r="B68" s="193">
        <f t="shared" si="2"/>
        <v>15998866</v>
      </c>
      <c r="C68" s="193">
        <f t="shared" si="3"/>
        <v>-1981839.6700314612</v>
      </c>
      <c r="D68" s="193">
        <f t="shared" si="4"/>
        <v>14017026.329968538</v>
      </c>
    </row>
    <row r="69" spans="1:6" hidden="1">
      <c r="A69" s="192">
        <v>41214</v>
      </c>
      <c r="B69" s="193">
        <f t="shared" si="2"/>
        <v>15998866</v>
      </c>
      <c r="C69" s="193">
        <f t="shared" si="3"/>
        <v>-2013297.442571643</v>
      </c>
      <c r="D69" s="193">
        <f t="shared" si="4"/>
        <v>13985568.557428356</v>
      </c>
    </row>
    <row r="70" spans="1:6" hidden="1">
      <c r="A70" s="192">
        <v>41244</v>
      </c>
      <c r="B70" s="193">
        <f t="shared" si="2"/>
        <v>15998866</v>
      </c>
      <c r="C70" s="193">
        <f t="shared" si="3"/>
        <v>-2044755.2151118249</v>
      </c>
      <c r="D70" s="193">
        <f t="shared" si="4"/>
        <v>13954110.784888174</v>
      </c>
    </row>
    <row r="71" spans="1:6" hidden="1">
      <c r="A71" s="192">
        <v>41275</v>
      </c>
      <c r="B71" s="193">
        <f t="shared" si="2"/>
        <v>15998866</v>
      </c>
      <c r="C71" s="193">
        <f t="shared" ref="C71:C82" si="5">+C70-$D$3/12*B71</f>
        <v>-2076212.9876520068</v>
      </c>
      <c r="D71" s="193">
        <f t="shared" ref="D71:D82" si="6">+B71+C71</f>
        <v>13922653.012347993</v>
      </c>
    </row>
    <row r="72" spans="1:6" hidden="1">
      <c r="A72" s="192">
        <v>41306</v>
      </c>
      <c r="B72" s="193">
        <f t="shared" ref="B72:B135" si="7">+$B$6</f>
        <v>15998866</v>
      </c>
      <c r="C72" s="193">
        <f t="shared" si="5"/>
        <v>-2107670.7601921889</v>
      </c>
      <c r="D72" s="193">
        <f t="shared" si="6"/>
        <v>13891195.239807811</v>
      </c>
    </row>
    <row r="73" spans="1:6" hidden="1">
      <c r="A73" s="192">
        <v>41334</v>
      </c>
      <c r="B73" s="193">
        <f t="shared" si="7"/>
        <v>15998866</v>
      </c>
      <c r="C73" s="193">
        <f t="shared" si="5"/>
        <v>-2139128.5327323708</v>
      </c>
      <c r="D73" s="193">
        <f t="shared" si="6"/>
        <v>13859737.467267629</v>
      </c>
      <c r="F73" t="s">
        <v>163</v>
      </c>
    </row>
    <row r="74" spans="1:6" hidden="1">
      <c r="A74" s="192">
        <v>41365</v>
      </c>
      <c r="B74" s="193">
        <f t="shared" si="7"/>
        <v>15998866</v>
      </c>
      <c r="C74" s="193">
        <f t="shared" si="5"/>
        <v>-2170586.3052725527</v>
      </c>
      <c r="D74" s="193">
        <f t="shared" si="6"/>
        <v>13828279.694727447</v>
      </c>
      <c r="F74">
        <f>AVERAGE(B70:B82)</f>
        <v>15998866</v>
      </c>
    </row>
    <row r="75" spans="1:6" hidden="1">
      <c r="A75" s="192">
        <v>41395</v>
      </c>
      <c r="B75" s="193">
        <f t="shared" si="7"/>
        <v>15998866</v>
      </c>
      <c r="C75" s="193">
        <f t="shared" si="5"/>
        <v>-2202044.0778127345</v>
      </c>
      <c r="D75" s="193">
        <f t="shared" si="6"/>
        <v>13796821.922187265</v>
      </c>
      <c r="F75" t="s">
        <v>164</v>
      </c>
    </row>
    <row r="76" spans="1:6" hidden="1">
      <c r="A76" s="192">
        <v>41426</v>
      </c>
      <c r="B76" s="193">
        <f t="shared" si="7"/>
        <v>15998866</v>
      </c>
      <c r="C76" s="193">
        <f t="shared" si="5"/>
        <v>-2233501.8503529164</v>
      </c>
      <c r="D76" s="193">
        <f t="shared" si="6"/>
        <v>13765364.149647083</v>
      </c>
      <c r="F76">
        <f>AVERAGE(D70:D82)</f>
        <v>13765364.149647085</v>
      </c>
    </row>
    <row r="77" spans="1:6" hidden="1">
      <c r="A77" s="192">
        <v>41456</v>
      </c>
      <c r="B77" s="193">
        <f t="shared" si="7"/>
        <v>15998866</v>
      </c>
      <c r="C77" s="193">
        <f t="shared" si="5"/>
        <v>-2264959.6228930983</v>
      </c>
      <c r="D77" s="193">
        <f t="shared" si="6"/>
        <v>13733906.377106901</v>
      </c>
    </row>
    <row r="78" spans="1:6" hidden="1">
      <c r="A78" s="192">
        <v>41487</v>
      </c>
      <c r="B78" s="193">
        <f t="shared" si="7"/>
        <v>15998866</v>
      </c>
      <c r="C78" s="193">
        <f t="shared" si="5"/>
        <v>-2296417.3954332802</v>
      </c>
      <c r="D78" s="193">
        <f t="shared" si="6"/>
        <v>13702448.604566719</v>
      </c>
      <c r="F78" t="s">
        <v>165</v>
      </c>
    </row>
    <row r="79" spans="1:6" hidden="1">
      <c r="A79" s="192">
        <v>41518</v>
      </c>
      <c r="B79" s="193">
        <f t="shared" si="7"/>
        <v>15998866</v>
      </c>
      <c r="C79" s="193">
        <f t="shared" si="5"/>
        <v>-2327875.167973462</v>
      </c>
      <c r="D79" s="193">
        <f t="shared" si="6"/>
        <v>13670990.832026538</v>
      </c>
      <c r="F79">
        <f>+-C82+C70</f>
        <v>377493.27048218274</v>
      </c>
    </row>
    <row r="80" spans="1:6" hidden="1">
      <c r="A80" s="192">
        <v>41548</v>
      </c>
      <c r="B80" s="193">
        <f t="shared" si="7"/>
        <v>15998866</v>
      </c>
      <c r="C80" s="193">
        <f t="shared" si="5"/>
        <v>-2359332.9405136439</v>
      </c>
      <c r="D80" s="193">
        <f t="shared" si="6"/>
        <v>13639533.059486356</v>
      </c>
    </row>
    <row r="81" spans="1:6" hidden="1">
      <c r="A81" s="192">
        <v>41579</v>
      </c>
      <c r="B81" s="193">
        <f t="shared" si="7"/>
        <v>15998866</v>
      </c>
      <c r="C81" s="193">
        <f t="shared" si="5"/>
        <v>-2390790.7130538258</v>
      </c>
      <c r="D81" s="193">
        <f t="shared" si="6"/>
        <v>13608075.286946174</v>
      </c>
    </row>
    <row r="82" spans="1:6" hidden="1">
      <c r="A82" s="192">
        <v>41609</v>
      </c>
      <c r="B82" s="193">
        <f t="shared" si="7"/>
        <v>15998866</v>
      </c>
      <c r="C82" s="193">
        <f t="shared" si="5"/>
        <v>-2422248.4855940077</v>
      </c>
      <c r="D82" s="193">
        <f t="shared" si="6"/>
        <v>13576617.514405992</v>
      </c>
    </row>
    <row r="83" spans="1:6" hidden="1">
      <c r="A83" s="192">
        <v>41640</v>
      </c>
      <c r="B83" s="193">
        <f t="shared" si="7"/>
        <v>15998866</v>
      </c>
      <c r="C83" s="193">
        <f t="shared" ref="C83:C146" si="8">+C82-$D$3/12*B83</f>
        <v>-2453706.2581341895</v>
      </c>
      <c r="D83" s="193">
        <f t="shared" ref="D83:D146" si="9">+B83+C83</f>
        <v>13545159.74186581</v>
      </c>
    </row>
    <row r="84" spans="1:6" hidden="1">
      <c r="A84" s="192">
        <v>41671</v>
      </c>
      <c r="B84" s="193">
        <f t="shared" si="7"/>
        <v>15998866</v>
      </c>
      <c r="C84" s="193">
        <f t="shared" si="8"/>
        <v>-2485164.0306743714</v>
      </c>
      <c r="D84" s="193">
        <f t="shared" si="9"/>
        <v>13513701.969325628</v>
      </c>
    </row>
    <row r="85" spans="1:6" hidden="1">
      <c r="A85" s="192">
        <v>41699</v>
      </c>
      <c r="B85" s="193">
        <f t="shared" si="7"/>
        <v>15998866</v>
      </c>
      <c r="C85" s="193">
        <f t="shared" si="8"/>
        <v>-2516621.8032145533</v>
      </c>
      <c r="D85" s="193">
        <f t="shared" si="9"/>
        <v>13482244.196785446</v>
      </c>
      <c r="F85" t="s">
        <v>168</v>
      </c>
    </row>
    <row r="86" spans="1:6" hidden="1">
      <c r="A86" s="192">
        <v>41730</v>
      </c>
      <c r="B86" s="193">
        <f t="shared" si="7"/>
        <v>15998866</v>
      </c>
      <c r="C86" s="193">
        <f t="shared" si="8"/>
        <v>-2548079.5757547352</v>
      </c>
      <c r="D86" s="193">
        <f t="shared" si="9"/>
        <v>13450786.424245264</v>
      </c>
      <c r="F86">
        <f>AVERAGE(B82:B94)</f>
        <v>15998866</v>
      </c>
    </row>
    <row r="87" spans="1:6" hidden="1">
      <c r="A87" s="192">
        <v>41760</v>
      </c>
      <c r="B87" s="193">
        <f t="shared" si="7"/>
        <v>15998866</v>
      </c>
      <c r="C87" s="193">
        <f t="shared" si="8"/>
        <v>-2579537.348294917</v>
      </c>
      <c r="D87" s="193">
        <f t="shared" si="9"/>
        <v>13419328.651705083</v>
      </c>
      <c r="F87" t="s">
        <v>169</v>
      </c>
    </row>
    <row r="88" spans="1:6" hidden="1">
      <c r="A88" s="192">
        <v>41791</v>
      </c>
      <c r="B88" s="193">
        <f t="shared" si="7"/>
        <v>15998866</v>
      </c>
      <c r="C88" s="193">
        <f t="shared" si="8"/>
        <v>-2610995.1208350989</v>
      </c>
      <c r="D88" s="193">
        <f t="shared" si="9"/>
        <v>13387870.879164901</v>
      </c>
      <c r="F88">
        <f>AVERAGE(D82:D94)</f>
        <v>13387870.879164902</v>
      </c>
    </row>
    <row r="89" spans="1:6" hidden="1">
      <c r="A89" s="192">
        <v>41821</v>
      </c>
      <c r="B89" s="193">
        <f t="shared" si="7"/>
        <v>15998866</v>
      </c>
      <c r="C89" s="193">
        <f t="shared" si="8"/>
        <v>-2642452.8933752808</v>
      </c>
      <c r="D89" s="193">
        <f t="shared" si="9"/>
        <v>13356413.106624719</v>
      </c>
    </row>
    <row r="90" spans="1:6" hidden="1">
      <c r="A90" s="192">
        <v>41852</v>
      </c>
      <c r="B90" s="193">
        <f t="shared" si="7"/>
        <v>15998866</v>
      </c>
      <c r="C90" s="193">
        <f t="shared" si="8"/>
        <v>-2673910.6659154627</v>
      </c>
      <c r="D90" s="193">
        <f t="shared" si="9"/>
        <v>13324955.334084537</v>
      </c>
      <c r="F90" t="s">
        <v>170</v>
      </c>
    </row>
    <row r="91" spans="1:6" hidden="1">
      <c r="A91" s="192">
        <v>41883</v>
      </c>
      <c r="B91" s="193">
        <f t="shared" si="7"/>
        <v>15998866</v>
      </c>
      <c r="C91" s="193">
        <f t="shared" si="8"/>
        <v>-2705368.4384556445</v>
      </c>
      <c r="D91" s="193">
        <f t="shared" si="9"/>
        <v>13293497.561544355</v>
      </c>
      <c r="F91">
        <f>+-C94+C82</f>
        <v>377493.2704821825</v>
      </c>
    </row>
    <row r="92" spans="1:6" hidden="1">
      <c r="A92" s="192">
        <v>41913</v>
      </c>
      <c r="B92" s="193">
        <f t="shared" si="7"/>
        <v>15998866</v>
      </c>
      <c r="C92" s="193">
        <f t="shared" si="8"/>
        <v>-2736826.2109958264</v>
      </c>
      <c r="D92" s="193">
        <f t="shared" si="9"/>
        <v>13262039.789004173</v>
      </c>
    </row>
    <row r="93" spans="1:6" hidden="1">
      <c r="A93" s="192">
        <v>41944</v>
      </c>
      <c r="B93" s="193">
        <f t="shared" si="7"/>
        <v>15998866</v>
      </c>
      <c r="C93" s="193">
        <f t="shared" si="8"/>
        <v>-2768283.9835360083</v>
      </c>
      <c r="D93" s="193">
        <f t="shared" si="9"/>
        <v>13230582.016463991</v>
      </c>
    </row>
    <row r="94" spans="1:6">
      <c r="A94" s="192">
        <v>41974</v>
      </c>
      <c r="B94" s="193">
        <f t="shared" si="7"/>
        <v>15998866</v>
      </c>
      <c r="C94" s="193">
        <f t="shared" si="8"/>
        <v>-2799741.7560761902</v>
      </c>
      <c r="D94" s="193">
        <f t="shared" si="9"/>
        <v>13199124.243923809</v>
      </c>
    </row>
    <row r="95" spans="1:6">
      <c r="A95" s="192">
        <v>42005</v>
      </c>
      <c r="B95" s="193">
        <f t="shared" si="7"/>
        <v>15998866</v>
      </c>
      <c r="C95" s="193">
        <f t="shared" si="8"/>
        <v>-2831199.528616372</v>
      </c>
      <c r="D95" s="193">
        <f t="shared" si="9"/>
        <v>13167666.471383628</v>
      </c>
    </row>
    <row r="96" spans="1:6">
      <c r="A96" s="192">
        <v>42036</v>
      </c>
      <c r="B96" s="193">
        <f t="shared" si="7"/>
        <v>15998866</v>
      </c>
      <c r="C96" s="193">
        <f t="shared" si="8"/>
        <v>-2862657.3011565539</v>
      </c>
      <c r="D96" s="193">
        <f t="shared" si="9"/>
        <v>13136208.698843446</v>
      </c>
    </row>
    <row r="97" spans="1:6">
      <c r="A97" s="192">
        <v>42064</v>
      </c>
      <c r="B97" s="193">
        <f t="shared" si="7"/>
        <v>15998866</v>
      </c>
      <c r="C97" s="193">
        <f t="shared" si="8"/>
        <v>-2894115.0736967358</v>
      </c>
      <c r="D97" s="193">
        <f t="shared" si="9"/>
        <v>13104750.926303264</v>
      </c>
      <c r="F97" t="s">
        <v>171</v>
      </c>
    </row>
    <row r="98" spans="1:6">
      <c r="A98" s="192">
        <v>42095</v>
      </c>
      <c r="B98" s="193">
        <f t="shared" si="7"/>
        <v>15998866</v>
      </c>
      <c r="C98" s="193">
        <f t="shared" si="8"/>
        <v>-2925572.8462369177</v>
      </c>
      <c r="D98" s="193">
        <f t="shared" si="9"/>
        <v>13073293.153763082</v>
      </c>
      <c r="F98">
        <f>AVERAGE(B94:B106)</f>
        <v>15998866</v>
      </c>
    </row>
    <row r="99" spans="1:6">
      <c r="A99" s="192">
        <v>42125</v>
      </c>
      <c r="B99" s="193">
        <f t="shared" si="7"/>
        <v>15998866</v>
      </c>
      <c r="C99" s="193">
        <f t="shared" si="8"/>
        <v>-2957030.6187770995</v>
      </c>
      <c r="D99" s="193">
        <f t="shared" si="9"/>
        <v>13041835.3812229</v>
      </c>
      <c r="F99" t="s">
        <v>172</v>
      </c>
    </row>
    <row r="100" spans="1:6">
      <c r="A100" s="192">
        <v>42156</v>
      </c>
      <c r="B100" s="193">
        <f t="shared" si="7"/>
        <v>15998866</v>
      </c>
      <c r="C100" s="193">
        <f t="shared" si="8"/>
        <v>-2988488.3913172814</v>
      </c>
      <c r="D100" s="193">
        <f t="shared" si="9"/>
        <v>13010377.608682718</v>
      </c>
      <c r="F100">
        <f>AVERAGE(D94:D106)</f>
        <v>13010377.60868272</v>
      </c>
    </row>
    <row r="101" spans="1:6">
      <c r="A101" s="192">
        <v>42186</v>
      </c>
      <c r="B101" s="193">
        <f t="shared" si="7"/>
        <v>15998866</v>
      </c>
      <c r="C101" s="193">
        <f t="shared" si="8"/>
        <v>-3019946.1638574633</v>
      </c>
      <c r="D101" s="193">
        <f t="shared" si="9"/>
        <v>12978919.836142536</v>
      </c>
    </row>
    <row r="102" spans="1:6">
      <c r="A102" s="192">
        <v>42217</v>
      </c>
      <c r="B102" s="193">
        <f t="shared" si="7"/>
        <v>15998866</v>
      </c>
      <c r="C102" s="193">
        <f t="shared" si="8"/>
        <v>-3051403.9363976452</v>
      </c>
      <c r="D102" s="193">
        <f t="shared" si="9"/>
        <v>12947462.063602354</v>
      </c>
      <c r="F102" t="s">
        <v>173</v>
      </c>
    </row>
    <row r="103" spans="1:6">
      <c r="A103" s="192">
        <v>42248</v>
      </c>
      <c r="B103" s="193">
        <f t="shared" si="7"/>
        <v>15998866</v>
      </c>
      <c r="C103" s="193">
        <f t="shared" si="8"/>
        <v>-3082861.708937827</v>
      </c>
      <c r="D103" s="193">
        <f t="shared" si="9"/>
        <v>12916004.291062173</v>
      </c>
      <c r="F103">
        <f>+-C106+C94</f>
        <v>377493.2704821825</v>
      </c>
    </row>
    <row r="104" spans="1:6">
      <c r="A104" s="192">
        <v>42278</v>
      </c>
      <c r="B104" s="193">
        <f t="shared" si="7"/>
        <v>15998866</v>
      </c>
      <c r="C104" s="193">
        <f t="shared" si="8"/>
        <v>-3114319.4814780089</v>
      </c>
      <c r="D104" s="193">
        <f t="shared" si="9"/>
        <v>12884546.518521991</v>
      </c>
    </row>
    <row r="105" spans="1:6">
      <c r="A105" s="192">
        <v>42309</v>
      </c>
      <c r="B105" s="193">
        <f t="shared" si="7"/>
        <v>15998866</v>
      </c>
      <c r="C105" s="193">
        <f t="shared" si="8"/>
        <v>-3145777.2540181908</v>
      </c>
      <c r="D105" s="193">
        <f t="shared" si="9"/>
        <v>12853088.745981809</v>
      </c>
    </row>
    <row r="106" spans="1:6">
      <c r="A106" s="192">
        <v>42339</v>
      </c>
      <c r="B106" s="193">
        <f t="shared" si="7"/>
        <v>15998866</v>
      </c>
      <c r="C106" s="193">
        <f t="shared" si="8"/>
        <v>-3177235.0265583727</v>
      </c>
      <c r="D106" s="193">
        <f t="shared" si="9"/>
        <v>12821630.973441627</v>
      </c>
    </row>
    <row r="107" spans="1:6">
      <c r="A107" s="192">
        <v>42370</v>
      </c>
      <c r="B107" s="193">
        <f t="shared" si="7"/>
        <v>15998866</v>
      </c>
      <c r="C107" s="193">
        <f t="shared" si="8"/>
        <v>-3208692.7990985545</v>
      </c>
      <c r="D107" s="193">
        <f t="shared" si="9"/>
        <v>12790173.200901445</v>
      </c>
    </row>
    <row r="108" spans="1:6">
      <c r="A108" s="192">
        <v>42401</v>
      </c>
      <c r="B108" s="193">
        <f t="shared" si="7"/>
        <v>15998866</v>
      </c>
      <c r="C108" s="193">
        <f t="shared" si="8"/>
        <v>-3240150.5716387364</v>
      </c>
      <c r="D108" s="193">
        <f t="shared" si="9"/>
        <v>12758715.428361263</v>
      </c>
    </row>
    <row r="109" spans="1:6">
      <c r="A109" s="192">
        <v>42430</v>
      </c>
      <c r="B109" s="193">
        <f t="shared" si="7"/>
        <v>15998866</v>
      </c>
      <c r="C109" s="193">
        <f t="shared" si="8"/>
        <v>-3271608.3441789183</v>
      </c>
      <c r="D109" s="193">
        <f t="shared" si="9"/>
        <v>12727257.655821081</v>
      </c>
      <c r="F109" t="s">
        <v>191</v>
      </c>
    </row>
    <row r="110" spans="1:6">
      <c r="A110" s="192">
        <v>42461</v>
      </c>
      <c r="B110" s="193">
        <f t="shared" si="7"/>
        <v>15998866</v>
      </c>
      <c r="C110" s="193">
        <f t="shared" si="8"/>
        <v>-3303066.1167191002</v>
      </c>
      <c r="D110" s="193">
        <f t="shared" si="9"/>
        <v>12695799.883280899</v>
      </c>
      <c r="F110">
        <f>AVERAGE(B106:B118)</f>
        <v>15998866</v>
      </c>
    </row>
    <row r="111" spans="1:6">
      <c r="A111" s="192">
        <v>42491</v>
      </c>
      <c r="B111" s="193">
        <f t="shared" si="7"/>
        <v>15998866</v>
      </c>
      <c r="C111" s="193">
        <f t="shared" si="8"/>
        <v>-3334523.889259282</v>
      </c>
      <c r="D111" s="193">
        <f t="shared" si="9"/>
        <v>12664342.110740718</v>
      </c>
      <c r="F111" t="s">
        <v>192</v>
      </c>
    </row>
    <row r="112" spans="1:6">
      <c r="A112" s="192">
        <v>42522</v>
      </c>
      <c r="B112" s="193">
        <f t="shared" si="7"/>
        <v>15998866</v>
      </c>
      <c r="C112" s="193">
        <f t="shared" si="8"/>
        <v>-3365981.6617994639</v>
      </c>
      <c r="D112" s="193">
        <f t="shared" si="9"/>
        <v>12632884.338200536</v>
      </c>
      <c r="F112">
        <f>AVERAGE(D106:D118)</f>
        <v>12632884.338200537</v>
      </c>
    </row>
    <row r="113" spans="1:6">
      <c r="A113" s="192">
        <v>42552</v>
      </c>
      <c r="B113" s="193">
        <f t="shared" si="7"/>
        <v>15998866</v>
      </c>
      <c r="C113" s="193">
        <f t="shared" si="8"/>
        <v>-3397439.4343396458</v>
      </c>
      <c r="D113" s="193">
        <f t="shared" si="9"/>
        <v>12601426.565660354</v>
      </c>
    </row>
    <row r="114" spans="1:6">
      <c r="A114" s="192">
        <v>42583</v>
      </c>
      <c r="B114" s="193">
        <f t="shared" si="7"/>
        <v>15998866</v>
      </c>
      <c r="C114" s="193">
        <f t="shared" si="8"/>
        <v>-3428897.2068798277</v>
      </c>
      <c r="D114" s="193">
        <f t="shared" si="9"/>
        <v>12569968.793120172</v>
      </c>
      <c r="F114" t="s">
        <v>193</v>
      </c>
    </row>
    <row r="115" spans="1:6">
      <c r="A115" s="192">
        <v>42614</v>
      </c>
      <c r="B115" s="193">
        <f t="shared" si="7"/>
        <v>15998866</v>
      </c>
      <c r="C115" s="193">
        <f t="shared" si="8"/>
        <v>-3460354.9794200095</v>
      </c>
      <c r="D115" s="193">
        <f t="shared" si="9"/>
        <v>12538511.02057999</v>
      </c>
      <c r="F115">
        <f>+-C118+C106</f>
        <v>377493.2704821825</v>
      </c>
    </row>
    <row r="116" spans="1:6">
      <c r="A116" s="192">
        <v>42644</v>
      </c>
      <c r="B116" s="193">
        <f t="shared" si="7"/>
        <v>15998866</v>
      </c>
      <c r="C116" s="193">
        <f t="shared" si="8"/>
        <v>-3491812.7519601914</v>
      </c>
      <c r="D116" s="193">
        <f t="shared" si="9"/>
        <v>12507053.248039808</v>
      </c>
    </row>
    <row r="117" spans="1:6">
      <c r="A117" s="192">
        <v>42675</v>
      </c>
      <c r="B117" s="193">
        <f t="shared" si="7"/>
        <v>15998866</v>
      </c>
      <c r="C117" s="193">
        <f t="shared" si="8"/>
        <v>-3523270.5245003733</v>
      </c>
      <c r="D117" s="193">
        <f t="shared" si="9"/>
        <v>12475595.475499626</v>
      </c>
    </row>
    <row r="118" spans="1:6">
      <c r="A118" s="192">
        <v>42705</v>
      </c>
      <c r="B118" s="193">
        <f t="shared" si="7"/>
        <v>15998866</v>
      </c>
      <c r="C118" s="193">
        <f t="shared" si="8"/>
        <v>-3554728.2970405552</v>
      </c>
      <c r="D118" s="193">
        <f t="shared" si="9"/>
        <v>12444137.702959444</v>
      </c>
    </row>
    <row r="119" spans="1:6">
      <c r="A119" s="192">
        <v>42736</v>
      </c>
      <c r="B119" s="193">
        <f t="shared" si="7"/>
        <v>15998866</v>
      </c>
      <c r="C119" s="193">
        <f t="shared" si="8"/>
        <v>-3586186.069580737</v>
      </c>
      <c r="D119" s="193">
        <f t="shared" si="9"/>
        <v>12412679.930419262</v>
      </c>
    </row>
    <row r="120" spans="1:6">
      <c r="A120" s="192">
        <v>42767</v>
      </c>
      <c r="B120" s="193">
        <f t="shared" si="7"/>
        <v>15998866</v>
      </c>
      <c r="C120" s="193">
        <f t="shared" si="8"/>
        <v>-3617643.8421209189</v>
      </c>
      <c r="D120" s="193">
        <f t="shared" si="9"/>
        <v>12381222.157879081</v>
      </c>
    </row>
    <row r="121" spans="1:6">
      <c r="A121" s="192">
        <v>42795</v>
      </c>
      <c r="B121" s="193">
        <f t="shared" si="7"/>
        <v>15998866</v>
      </c>
      <c r="C121" s="193">
        <f t="shared" si="8"/>
        <v>-3649101.6146611008</v>
      </c>
      <c r="D121" s="193">
        <f t="shared" si="9"/>
        <v>12349764.385338899</v>
      </c>
      <c r="F121" t="s">
        <v>194</v>
      </c>
    </row>
    <row r="122" spans="1:6">
      <c r="A122" s="192">
        <v>42826</v>
      </c>
      <c r="B122" s="193">
        <f t="shared" si="7"/>
        <v>15998866</v>
      </c>
      <c r="C122" s="193">
        <f t="shared" si="8"/>
        <v>-3680559.3872012827</v>
      </c>
      <c r="D122" s="193">
        <f t="shared" si="9"/>
        <v>12318306.612798717</v>
      </c>
      <c r="F122">
        <f>AVERAGE(B118:B130)</f>
        <v>15998866</v>
      </c>
    </row>
    <row r="123" spans="1:6">
      <c r="A123" s="192">
        <v>42856</v>
      </c>
      <c r="B123" s="193">
        <f t="shared" si="7"/>
        <v>15998866</v>
      </c>
      <c r="C123" s="193">
        <f t="shared" si="8"/>
        <v>-3712017.1597414645</v>
      </c>
      <c r="D123" s="193">
        <f t="shared" si="9"/>
        <v>12286848.840258535</v>
      </c>
      <c r="F123" t="s">
        <v>195</v>
      </c>
    </row>
    <row r="124" spans="1:6">
      <c r="A124" s="192">
        <v>42887</v>
      </c>
      <c r="B124" s="193">
        <f t="shared" si="7"/>
        <v>15998866</v>
      </c>
      <c r="C124" s="193">
        <f t="shared" si="8"/>
        <v>-3743474.9322816464</v>
      </c>
      <c r="D124" s="193">
        <f t="shared" si="9"/>
        <v>12255391.067718353</v>
      </c>
      <c r="F124">
        <f>AVERAGE(D118:D130)</f>
        <v>12255391.067718355</v>
      </c>
    </row>
    <row r="125" spans="1:6">
      <c r="A125" s="192">
        <v>42917</v>
      </c>
      <c r="B125" s="193">
        <f t="shared" si="7"/>
        <v>15998866</v>
      </c>
      <c r="C125" s="193">
        <f t="shared" si="8"/>
        <v>-3774932.7048218283</v>
      </c>
      <c r="D125" s="193">
        <f t="shared" si="9"/>
        <v>12223933.295178171</v>
      </c>
    </row>
    <row r="126" spans="1:6">
      <c r="A126" s="192">
        <v>42948</v>
      </c>
      <c r="B126" s="193">
        <f t="shared" si="7"/>
        <v>15998866</v>
      </c>
      <c r="C126" s="193">
        <f t="shared" si="8"/>
        <v>-3806390.4773620102</v>
      </c>
      <c r="D126" s="193">
        <f t="shared" si="9"/>
        <v>12192475.522637989</v>
      </c>
      <c r="F126" t="s">
        <v>196</v>
      </c>
    </row>
    <row r="127" spans="1:6">
      <c r="A127" s="192">
        <v>42979</v>
      </c>
      <c r="B127" s="193">
        <f t="shared" si="7"/>
        <v>15998866</v>
      </c>
      <c r="C127" s="193">
        <f t="shared" si="8"/>
        <v>-3837848.249902192</v>
      </c>
      <c r="D127" s="193">
        <f t="shared" si="9"/>
        <v>12161017.750097807</v>
      </c>
      <c r="F127">
        <f>+-C130+C118</f>
        <v>377493.2704821825</v>
      </c>
    </row>
    <row r="128" spans="1:6">
      <c r="A128" s="192">
        <v>43009</v>
      </c>
      <c r="B128" s="193">
        <f t="shared" si="7"/>
        <v>15998866</v>
      </c>
      <c r="C128" s="193">
        <f t="shared" si="8"/>
        <v>-3869306.0224423739</v>
      </c>
      <c r="D128" s="193">
        <f t="shared" si="9"/>
        <v>12129559.977557626</v>
      </c>
    </row>
    <row r="129" spans="1:6">
      <c r="A129" s="192">
        <v>43040</v>
      </c>
      <c r="B129" s="193">
        <f t="shared" si="7"/>
        <v>15998866</v>
      </c>
      <c r="C129" s="193">
        <f t="shared" si="8"/>
        <v>-3900763.7949825558</v>
      </c>
      <c r="D129" s="193">
        <f t="shared" si="9"/>
        <v>12098102.205017444</v>
      </c>
    </row>
    <row r="130" spans="1:6">
      <c r="A130" s="192">
        <v>43070</v>
      </c>
      <c r="B130" s="193">
        <f t="shared" si="7"/>
        <v>15998866</v>
      </c>
      <c r="C130" s="193">
        <f t="shared" si="8"/>
        <v>-3932221.5675227377</v>
      </c>
      <c r="D130" s="193">
        <f t="shared" si="9"/>
        <v>12066644.432477262</v>
      </c>
    </row>
    <row r="131" spans="1:6">
      <c r="A131" s="192">
        <v>43101</v>
      </c>
      <c r="B131" s="193">
        <f t="shared" si="7"/>
        <v>15998866</v>
      </c>
      <c r="C131" s="193">
        <f t="shared" si="8"/>
        <v>-3963679.3400629195</v>
      </c>
      <c r="D131" s="193">
        <f t="shared" si="9"/>
        <v>12035186.65993708</v>
      </c>
    </row>
    <row r="132" spans="1:6">
      <c r="A132" s="192">
        <v>43132</v>
      </c>
      <c r="B132" s="193">
        <f t="shared" si="7"/>
        <v>15998866</v>
      </c>
      <c r="C132" s="193">
        <f t="shared" si="8"/>
        <v>-3995137.1126031014</v>
      </c>
      <c r="D132" s="193">
        <f t="shared" si="9"/>
        <v>12003728.887396898</v>
      </c>
    </row>
    <row r="133" spans="1:6">
      <c r="A133" s="192">
        <v>43160</v>
      </c>
      <c r="B133" s="193">
        <f t="shared" si="7"/>
        <v>15998866</v>
      </c>
      <c r="C133" s="193">
        <f t="shared" si="8"/>
        <v>-4026594.8851432833</v>
      </c>
      <c r="D133" s="193">
        <f t="shared" si="9"/>
        <v>11972271.114856716</v>
      </c>
      <c r="F133" t="s">
        <v>197</v>
      </c>
    </row>
    <row r="134" spans="1:6">
      <c r="A134" s="192">
        <v>43191</v>
      </c>
      <c r="B134" s="193">
        <f t="shared" si="7"/>
        <v>15998866</v>
      </c>
      <c r="C134" s="193">
        <f t="shared" si="8"/>
        <v>-4058052.6576834652</v>
      </c>
      <c r="D134" s="193">
        <f t="shared" si="9"/>
        <v>11940813.342316534</v>
      </c>
      <c r="F134">
        <f>AVERAGE(B130:B142)</f>
        <v>15998866</v>
      </c>
    </row>
    <row r="135" spans="1:6">
      <c r="A135" s="192">
        <v>43221</v>
      </c>
      <c r="B135" s="193">
        <f t="shared" si="7"/>
        <v>15998866</v>
      </c>
      <c r="C135" s="193">
        <f t="shared" si="8"/>
        <v>-4089510.430223647</v>
      </c>
      <c r="D135" s="193">
        <f t="shared" si="9"/>
        <v>11909355.569776352</v>
      </c>
      <c r="F135" t="s">
        <v>198</v>
      </c>
    </row>
    <row r="136" spans="1:6">
      <c r="A136" s="192">
        <v>43252</v>
      </c>
      <c r="B136" s="193">
        <f t="shared" ref="B136:B166" si="10">+$B$6</f>
        <v>15998866</v>
      </c>
      <c r="C136" s="193">
        <f t="shared" si="8"/>
        <v>-4120968.2027638289</v>
      </c>
      <c r="D136" s="193">
        <f t="shared" si="9"/>
        <v>11877897.797236171</v>
      </c>
      <c r="F136">
        <f>AVERAGE(D130:D142)</f>
        <v>11877897.797236172</v>
      </c>
    </row>
    <row r="137" spans="1:6">
      <c r="A137" s="192">
        <v>43282</v>
      </c>
      <c r="B137" s="193">
        <f t="shared" si="10"/>
        <v>15998866</v>
      </c>
      <c r="C137" s="193">
        <f t="shared" si="8"/>
        <v>-4152425.9753040108</v>
      </c>
      <c r="D137" s="193">
        <f t="shared" si="9"/>
        <v>11846440.024695989</v>
      </c>
    </row>
    <row r="138" spans="1:6">
      <c r="A138" s="192">
        <v>43313</v>
      </c>
      <c r="B138" s="193">
        <f t="shared" si="10"/>
        <v>15998866</v>
      </c>
      <c r="C138" s="193">
        <f t="shared" si="8"/>
        <v>-4183883.7478441927</v>
      </c>
      <c r="D138" s="193">
        <f t="shared" si="9"/>
        <v>11814982.252155807</v>
      </c>
      <c r="F138" t="s">
        <v>199</v>
      </c>
    </row>
    <row r="139" spans="1:6">
      <c r="A139" s="192">
        <v>43344</v>
      </c>
      <c r="B139" s="193">
        <f t="shared" si="10"/>
        <v>15998866</v>
      </c>
      <c r="C139" s="193">
        <f t="shared" si="8"/>
        <v>-4215341.520384375</v>
      </c>
      <c r="D139" s="193">
        <f t="shared" si="9"/>
        <v>11783524.479615625</v>
      </c>
      <c r="F139">
        <f>+-C142+C130</f>
        <v>377493.27048218297</v>
      </c>
    </row>
    <row r="140" spans="1:6">
      <c r="A140" s="192">
        <v>43374</v>
      </c>
      <c r="B140" s="193">
        <f t="shared" si="10"/>
        <v>15998866</v>
      </c>
      <c r="C140" s="193">
        <f t="shared" si="8"/>
        <v>-4246799.2929245569</v>
      </c>
      <c r="D140" s="193">
        <f t="shared" si="9"/>
        <v>11752066.707075443</v>
      </c>
    </row>
    <row r="141" spans="1:6">
      <c r="A141" s="192">
        <v>43405</v>
      </c>
      <c r="B141" s="193">
        <f t="shared" si="10"/>
        <v>15998866</v>
      </c>
      <c r="C141" s="193">
        <f t="shared" si="8"/>
        <v>-4278257.0654647388</v>
      </c>
      <c r="D141" s="193">
        <f t="shared" si="9"/>
        <v>11720608.934535261</v>
      </c>
    </row>
    <row r="142" spans="1:6">
      <c r="A142" s="192">
        <v>43435</v>
      </c>
      <c r="B142" s="193">
        <f t="shared" si="10"/>
        <v>15998866</v>
      </c>
      <c r="C142" s="193">
        <f t="shared" si="8"/>
        <v>-4309714.8380049206</v>
      </c>
      <c r="D142" s="193">
        <f t="shared" si="9"/>
        <v>11689151.161995079</v>
      </c>
    </row>
    <row r="143" spans="1:6">
      <c r="A143" s="192">
        <v>43466</v>
      </c>
      <c r="B143" s="193">
        <f t="shared" si="10"/>
        <v>15998866</v>
      </c>
      <c r="C143" s="193">
        <f t="shared" si="8"/>
        <v>-4341172.6105451025</v>
      </c>
      <c r="D143" s="193">
        <f t="shared" si="9"/>
        <v>11657693.389454897</v>
      </c>
    </row>
    <row r="144" spans="1:6">
      <c r="A144" s="192">
        <v>43497</v>
      </c>
      <c r="B144" s="193">
        <f t="shared" si="10"/>
        <v>15998866</v>
      </c>
      <c r="C144" s="193">
        <f t="shared" si="8"/>
        <v>-4372630.3830852844</v>
      </c>
      <c r="D144" s="193">
        <f t="shared" si="9"/>
        <v>11626235.616914716</v>
      </c>
    </row>
    <row r="145" spans="1:6">
      <c r="A145" s="192">
        <v>43525</v>
      </c>
      <c r="B145" s="193">
        <f t="shared" si="10"/>
        <v>15998866</v>
      </c>
      <c r="C145" s="193">
        <f t="shared" si="8"/>
        <v>-4404088.1556254663</v>
      </c>
      <c r="D145" s="193">
        <f t="shared" si="9"/>
        <v>11594777.844374534</v>
      </c>
      <c r="F145" t="s">
        <v>200</v>
      </c>
    </row>
    <row r="146" spans="1:6">
      <c r="A146" s="192">
        <v>43556</v>
      </c>
      <c r="B146" s="193">
        <f t="shared" si="10"/>
        <v>15998866</v>
      </c>
      <c r="C146" s="193">
        <f t="shared" si="8"/>
        <v>-4435545.9281656481</v>
      </c>
      <c r="D146" s="193">
        <f t="shared" si="9"/>
        <v>11563320.071834352</v>
      </c>
      <c r="F146">
        <f>AVERAGE(B142:B154)</f>
        <v>15998866</v>
      </c>
    </row>
    <row r="147" spans="1:6">
      <c r="A147" s="192">
        <v>43586</v>
      </c>
      <c r="B147" s="193">
        <f t="shared" si="10"/>
        <v>15998866</v>
      </c>
      <c r="C147" s="193">
        <f t="shared" ref="C147:C166" si="11">+C146-$D$3/12*B147</f>
        <v>-4467003.70070583</v>
      </c>
      <c r="D147" s="193">
        <f t="shared" ref="D147:D166" si="12">+B147+C147</f>
        <v>11531862.29929417</v>
      </c>
      <c r="F147" t="s">
        <v>201</v>
      </c>
    </row>
    <row r="148" spans="1:6">
      <c r="A148" s="192">
        <v>43617</v>
      </c>
      <c r="B148" s="193">
        <f t="shared" si="10"/>
        <v>15998866</v>
      </c>
      <c r="C148" s="193">
        <f t="shared" si="11"/>
        <v>-4498461.4732460119</v>
      </c>
      <c r="D148" s="193">
        <f t="shared" si="12"/>
        <v>11500404.526753988</v>
      </c>
      <c r="F148">
        <f>AVERAGE(D142:D154)</f>
        <v>11500404.52675399</v>
      </c>
    </row>
    <row r="149" spans="1:6">
      <c r="A149" s="192">
        <v>43647</v>
      </c>
      <c r="B149" s="193">
        <f t="shared" si="10"/>
        <v>15998866</v>
      </c>
      <c r="C149" s="193">
        <f t="shared" si="11"/>
        <v>-4529919.2457861938</v>
      </c>
      <c r="D149" s="193">
        <f t="shared" si="12"/>
        <v>11468946.754213806</v>
      </c>
    </row>
    <row r="150" spans="1:6">
      <c r="A150" s="192">
        <v>43678</v>
      </c>
      <c r="B150" s="193">
        <f t="shared" si="10"/>
        <v>15998866</v>
      </c>
      <c r="C150" s="193">
        <f t="shared" si="11"/>
        <v>-4561377.0183263756</v>
      </c>
      <c r="D150" s="193">
        <f t="shared" si="12"/>
        <v>11437488.981673624</v>
      </c>
      <c r="F150" t="s">
        <v>202</v>
      </c>
    </row>
    <row r="151" spans="1:6">
      <c r="A151" s="192">
        <v>43709</v>
      </c>
      <c r="B151" s="193">
        <f t="shared" si="10"/>
        <v>15998866</v>
      </c>
      <c r="C151" s="193">
        <f t="shared" si="11"/>
        <v>-4592834.7908665575</v>
      </c>
      <c r="D151" s="193">
        <f t="shared" si="12"/>
        <v>11406031.209133442</v>
      </c>
      <c r="F151">
        <f>+-C154+C142</f>
        <v>377493.2704821825</v>
      </c>
    </row>
    <row r="152" spans="1:6">
      <c r="A152" s="192">
        <v>43739</v>
      </c>
      <c r="B152" s="193">
        <f t="shared" si="10"/>
        <v>15998866</v>
      </c>
      <c r="C152" s="193">
        <f t="shared" si="11"/>
        <v>-4624292.5634067394</v>
      </c>
      <c r="D152" s="193">
        <f t="shared" si="12"/>
        <v>11374573.436593261</v>
      </c>
    </row>
    <row r="153" spans="1:6">
      <c r="A153" s="192">
        <v>43770</v>
      </c>
      <c r="B153" s="193">
        <f t="shared" si="10"/>
        <v>15998866</v>
      </c>
      <c r="C153" s="193">
        <f t="shared" si="11"/>
        <v>-4655750.3359469213</v>
      </c>
      <c r="D153" s="193">
        <f t="shared" si="12"/>
        <v>11343115.664053079</v>
      </c>
    </row>
    <row r="154" spans="1:6">
      <c r="A154" s="192">
        <v>43800</v>
      </c>
      <c r="B154" s="193">
        <f t="shared" si="10"/>
        <v>15998866</v>
      </c>
      <c r="C154" s="193">
        <f t="shared" si="11"/>
        <v>-4687208.1084871031</v>
      </c>
      <c r="D154" s="193">
        <f t="shared" si="12"/>
        <v>11311657.891512897</v>
      </c>
    </row>
    <row r="155" spans="1:6">
      <c r="A155" s="192">
        <v>43831</v>
      </c>
      <c r="B155" s="193">
        <f t="shared" si="10"/>
        <v>15998866</v>
      </c>
      <c r="C155" s="193">
        <f t="shared" si="11"/>
        <v>-4718665.881027285</v>
      </c>
      <c r="D155" s="193">
        <f t="shared" si="12"/>
        <v>11280200.118972715</v>
      </c>
    </row>
    <row r="156" spans="1:6">
      <c r="A156" s="192">
        <v>43862</v>
      </c>
      <c r="B156" s="193">
        <f t="shared" si="10"/>
        <v>15998866</v>
      </c>
      <c r="C156" s="193">
        <f t="shared" si="11"/>
        <v>-4750123.6535674669</v>
      </c>
      <c r="D156" s="193">
        <f t="shared" si="12"/>
        <v>11248742.346432533</v>
      </c>
    </row>
    <row r="157" spans="1:6">
      <c r="A157" s="192">
        <v>43891</v>
      </c>
      <c r="B157" s="193">
        <f t="shared" si="10"/>
        <v>15998866</v>
      </c>
      <c r="C157" s="193">
        <f t="shared" si="11"/>
        <v>-4781581.4261076488</v>
      </c>
      <c r="D157" s="193">
        <f t="shared" si="12"/>
        <v>11217284.573892351</v>
      </c>
      <c r="F157" t="s">
        <v>203</v>
      </c>
    </row>
    <row r="158" spans="1:6">
      <c r="A158" s="192">
        <v>43922</v>
      </c>
      <c r="B158" s="193">
        <f t="shared" si="10"/>
        <v>15998866</v>
      </c>
      <c r="C158" s="193">
        <f t="shared" si="11"/>
        <v>-4813039.1986478306</v>
      </c>
      <c r="D158" s="193">
        <f t="shared" si="12"/>
        <v>11185826.801352169</v>
      </c>
      <c r="F158">
        <f>AVERAGE(B154:B166)</f>
        <v>15998866</v>
      </c>
    </row>
    <row r="159" spans="1:6">
      <c r="A159" s="192">
        <v>43952</v>
      </c>
      <c r="B159" s="193">
        <f t="shared" si="10"/>
        <v>15998866</v>
      </c>
      <c r="C159" s="193">
        <f t="shared" si="11"/>
        <v>-4844496.9711880125</v>
      </c>
      <c r="D159" s="193">
        <f t="shared" si="12"/>
        <v>11154369.028811987</v>
      </c>
      <c r="F159" t="s">
        <v>204</v>
      </c>
    </row>
    <row r="160" spans="1:6">
      <c r="A160" s="192">
        <v>43983</v>
      </c>
      <c r="B160" s="193">
        <f t="shared" si="10"/>
        <v>15998866</v>
      </c>
      <c r="C160" s="193">
        <f t="shared" si="11"/>
        <v>-4875954.7437281944</v>
      </c>
      <c r="D160" s="193">
        <f t="shared" si="12"/>
        <v>11122911.256271806</v>
      </c>
      <c r="F160">
        <f>AVERAGE(D154:D166)</f>
        <v>11122911.256271807</v>
      </c>
    </row>
    <row r="161" spans="1:6">
      <c r="A161" s="192">
        <v>44013</v>
      </c>
      <c r="B161" s="193">
        <f t="shared" si="10"/>
        <v>15998866</v>
      </c>
      <c r="C161" s="193">
        <f t="shared" si="11"/>
        <v>-4907412.5162683763</v>
      </c>
      <c r="D161" s="193">
        <f t="shared" si="12"/>
        <v>11091453.483731624</v>
      </c>
    </row>
    <row r="162" spans="1:6">
      <c r="A162" s="192">
        <v>44044</v>
      </c>
      <c r="B162" s="193">
        <f t="shared" si="10"/>
        <v>15998866</v>
      </c>
      <c r="C162" s="193">
        <f t="shared" si="11"/>
        <v>-4938870.2888085581</v>
      </c>
      <c r="D162" s="193">
        <f t="shared" si="12"/>
        <v>11059995.711191442</v>
      </c>
      <c r="F162" t="s">
        <v>205</v>
      </c>
    </row>
    <row r="163" spans="1:6">
      <c r="A163" s="192">
        <v>44075</v>
      </c>
      <c r="B163" s="193">
        <f t="shared" si="10"/>
        <v>15998866</v>
      </c>
      <c r="C163" s="193">
        <f t="shared" si="11"/>
        <v>-4970328.06134874</v>
      </c>
      <c r="D163" s="193">
        <f t="shared" si="12"/>
        <v>11028537.93865126</v>
      </c>
      <c r="F163">
        <f>+-C166+C154</f>
        <v>377493.2704821825</v>
      </c>
    </row>
    <row r="164" spans="1:6">
      <c r="A164" s="192">
        <v>44105</v>
      </c>
      <c r="B164" s="193">
        <f t="shared" si="10"/>
        <v>15998866</v>
      </c>
      <c r="C164" s="193">
        <f t="shared" si="11"/>
        <v>-5001785.8338889219</v>
      </c>
      <c r="D164" s="193">
        <f t="shared" si="12"/>
        <v>10997080.166111078</v>
      </c>
    </row>
    <row r="165" spans="1:6">
      <c r="A165" s="192">
        <v>44136</v>
      </c>
      <c r="B165" s="193">
        <f t="shared" si="10"/>
        <v>15998866</v>
      </c>
      <c r="C165" s="193">
        <f t="shared" si="11"/>
        <v>-5033243.6064291038</v>
      </c>
      <c r="D165" s="193">
        <f t="shared" si="12"/>
        <v>10965622.393570896</v>
      </c>
    </row>
    <row r="166" spans="1:6">
      <c r="A166" s="192">
        <v>44166</v>
      </c>
      <c r="B166" s="193">
        <f t="shared" si="10"/>
        <v>15998866</v>
      </c>
      <c r="C166" s="193">
        <f t="shared" si="11"/>
        <v>-5064701.3789692856</v>
      </c>
      <c r="D166" s="193">
        <f t="shared" si="12"/>
        <v>10934164.621030714</v>
      </c>
    </row>
  </sheetData>
  <pageMargins left="0.7" right="0.7" top="0.75" bottom="0.75" header="0.3" footer="0.3"/>
  <pageSetup scale="85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s="189" t="s">
        <v>159</v>
      </c>
      <c r="B3" s="189"/>
      <c r="C3" s="189" t="s">
        <v>148</v>
      </c>
      <c r="D3" s="194">
        <v>1.78E-2</v>
      </c>
    </row>
    <row r="4" spans="1:4">
      <c r="A4" s="2" t="s">
        <v>141</v>
      </c>
      <c r="B4" s="189"/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v>0</v>
      </c>
      <c r="D7" s="193">
        <v>0</v>
      </c>
    </row>
    <row r="8" spans="1:4" hidden="1">
      <c r="A8" s="192">
        <v>40210</v>
      </c>
      <c r="B8" s="193">
        <v>0</v>
      </c>
      <c r="C8" s="193">
        <v>0</v>
      </c>
      <c r="D8" s="193">
        <v>0</v>
      </c>
    </row>
    <row r="9" spans="1:4" hidden="1">
      <c r="A9" s="192">
        <v>40238</v>
      </c>
      <c r="B9" s="193">
        <v>0</v>
      </c>
      <c r="C9" s="193">
        <v>0</v>
      </c>
      <c r="D9" s="193">
        <v>0</v>
      </c>
    </row>
    <row r="10" spans="1:4" hidden="1">
      <c r="A10" s="192">
        <v>40269</v>
      </c>
      <c r="B10" s="193">
        <v>0</v>
      </c>
      <c r="C10" s="193">
        <v>0</v>
      </c>
      <c r="D10" s="193">
        <v>0</v>
      </c>
    </row>
    <row r="11" spans="1:4" hidden="1">
      <c r="A11" s="192">
        <v>40299</v>
      </c>
      <c r="B11" s="193">
        <v>0</v>
      </c>
      <c r="C11" s="193">
        <v>0</v>
      </c>
      <c r="D11" s="193">
        <v>0</v>
      </c>
    </row>
    <row r="12" spans="1:4" hidden="1">
      <c r="A12" s="192">
        <v>40330</v>
      </c>
      <c r="B12" s="193">
        <v>0</v>
      </c>
      <c r="C12" s="193">
        <v>0</v>
      </c>
      <c r="D12" s="193">
        <v>0</v>
      </c>
    </row>
    <row r="13" spans="1:4" hidden="1">
      <c r="A13" s="192">
        <v>40360</v>
      </c>
      <c r="B13" s="193">
        <v>0</v>
      </c>
      <c r="C13" s="193">
        <v>0</v>
      </c>
      <c r="D13" s="193">
        <v>0</v>
      </c>
    </row>
    <row r="14" spans="1:4" hidden="1">
      <c r="A14" s="192">
        <v>40391</v>
      </c>
      <c r="B14" s="193">
        <v>0</v>
      </c>
      <c r="C14" s="193">
        <v>0</v>
      </c>
      <c r="D14" s="193">
        <v>0</v>
      </c>
    </row>
    <row r="15" spans="1:4" hidden="1">
      <c r="A15" s="192">
        <v>40422</v>
      </c>
      <c r="B15" s="193">
        <v>0</v>
      </c>
      <c r="C15" s="193">
        <v>0</v>
      </c>
      <c r="D15" s="193">
        <v>0</v>
      </c>
    </row>
    <row r="16" spans="1:4" hidden="1">
      <c r="A16" s="192">
        <v>40452</v>
      </c>
      <c r="B16" s="193">
        <v>0</v>
      </c>
      <c r="C16" s="193">
        <v>0</v>
      </c>
      <c r="D16" s="193">
        <v>0</v>
      </c>
    </row>
    <row r="17" spans="1:6">
      <c r="A17" s="192">
        <v>40483</v>
      </c>
      <c r="B17" s="193">
        <v>7468281.6900000004</v>
      </c>
      <c r="C17" s="193">
        <f>-B17*D3/12/2</f>
        <v>-5538.9755867499998</v>
      </c>
      <c r="D17" s="193">
        <f t="shared" ref="D17:D28" si="0">+B17+C17</f>
        <v>7462742.7144132508</v>
      </c>
    </row>
    <row r="18" spans="1:6" hidden="1">
      <c r="A18" s="192">
        <v>40513</v>
      </c>
      <c r="B18" s="193">
        <v>7479236.21</v>
      </c>
      <c r="C18" s="193">
        <f>+C17-$D$3/12*B18</f>
        <v>-16633.175964916667</v>
      </c>
      <c r="D18" s="193">
        <f t="shared" si="0"/>
        <v>7462603.0340350829</v>
      </c>
    </row>
    <row r="19" spans="1:6" hidden="1">
      <c r="A19" s="192">
        <v>40544</v>
      </c>
      <c r="B19" s="193">
        <v>7508182.6200000001</v>
      </c>
      <c r="C19" s="193">
        <f t="shared" ref="C19:C28" si="1">+C18-$D$3/12*B19</f>
        <v>-27770.313517916664</v>
      </c>
      <c r="D19" s="193">
        <f t="shared" si="0"/>
        <v>7480412.3064820832</v>
      </c>
    </row>
    <row r="20" spans="1:6" hidden="1">
      <c r="A20" s="192">
        <v>40575</v>
      </c>
      <c r="B20" s="193">
        <v>7508182.6200000001</v>
      </c>
      <c r="C20" s="193">
        <f t="shared" si="1"/>
        <v>-38907.451070916664</v>
      </c>
      <c r="D20" s="193">
        <f t="shared" si="0"/>
        <v>7469275.1689290833</v>
      </c>
    </row>
    <row r="21" spans="1:6" hidden="1">
      <c r="A21" s="192">
        <v>40603</v>
      </c>
      <c r="B21" s="193">
        <v>7508182.6200000001</v>
      </c>
      <c r="C21" s="193">
        <f t="shared" si="1"/>
        <v>-50044.588623916665</v>
      </c>
      <c r="D21" s="193">
        <f t="shared" si="0"/>
        <v>7458138.0313760834</v>
      </c>
      <c r="F21" t="s">
        <v>152</v>
      </c>
    </row>
    <row r="22" spans="1:6" hidden="1">
      <c r="A22" s="192">
        <v>40634</v>
      </c>
      <c r="B22" s="193">
        <v>7524265.1399999997</v>
      </c>
      <c r="C22" s="193">
        <f t="shared" si="1"/>
        <v>-61205.581914916664</v>
      </c>
      <c r="D22" s="193">
        <f t="shared" si="0"/>
        <v>7463059.558085083</v>
      </c>
      <c r="F22">
        <f>AVERAGE(B18:B30)</f>
        <v>7517090.0253846152</v>
      </c>
    </row>
    <row r="23" spans="1:6" hidden="1">
      <c r="A23" s="192">
        <v>40664</v>
      </c>
      <c r="B23" s="193">
        <f t="shared" ref="B23:B66" si="2">+B22</f>
        <v>7524265.1399999997</v>
      </c>
      <c r="C23" s="193">
        <f t="shared" si="1"/>
        <v>-72366.575205916655</v>
      </c>
      <c r="D23" s="193">
        <f t="shared" si="0"/>
        <v>7451898.5647940831</v>
      </c>
      <c r="F23" t="s">
        <v>153</v>
      </c>
    </row>
    <row r="24" spans="1:6" hidden="1">
      <c r="A24" s="192">
        <v>40695</v>
      </c>
      <c r="B24" s="193">
        <f t="shared" si="2"/>
        <v>7524265.1399999997</v>
      </c>
      <c r="C24" s="193">
        <f t="shared" si="1"/>
        <v>-83527.568496916647</v>
      </c>
      <c r="D24" s="193">
        <f t="shared" si="0"/>
        <v>7440737.5715030832</v>
      </c>
      <c r="F24">
        <f>AVERAGE(D18:D30)</f>
        <v>7433551.4465470826</v>
      </c>
    </row>
    <row r="25" spans="1:6" hidden="1">
      <c r="A25" s="192">
        <v>40725</v>
      </c>
      <c r="B25" s="193">
        <f t="shared" si="2"/>
        <v>7524265.1399999997</v>
      </c>
      <c r="C25" s="193">
        <f t="shared" si="1"/>
        <v>-94688.561787916638</v>
      </c>
      <c r="D25" s="193">
        <f t="shared" si="0"/>
        <v>7429576.5782120833</v>
      </c>
    </row>
    <row r="26" spans="1:6" hidden="1">
      <c r="A26" s="192">
        <v>40756</v>
      </c>
      <c r="B26" s="193">
        <f t="shared" si="2"/>
        <v>7524265.1399999997</v>
      </c>
      <c r="C26" s="193">
        <f t="shared" si="1"/>
        <v>-105849.55507891663</v>
      </c>
      <c r="D26" s="193">
        <f t="shared" si="0"/>
        <v>7418415.5849210834</v>
      </c>
      <c r="F26" t="s">
        <v>154</v>
      </c>
    </row>
    <row r="27" spans="1:6" hidden="1">
      <c r="A27" s="192">
        <v>40787</v>
      </c>
      <c r="B27" s="193">
        <f t="shared" si="2"/>
        <v>7524265.1399999997</v>
      </c>
      <c r="C27" s="193">
        <f t="shared" si="1"/>
        <v>-117010.54836991662</v>
      </c>
      <c r="D27" s="193">
        <f t="shared" si="0"/>
        <v>7407254.5916300826</v>
      </c>
      <c r="F27">
        <f>+-C30+C18</f>
        <v>133860.35227799992</v>
      </c>
    </row>
    <row r="28" spans="1:6" hidden="1">
      <c r="A28" s="192">
        <v>40817</v>
      </c>
      <c r="B28" s="193">
        <f t="shared" si="2"/>
        <v>7524265.1399999997</v>
      </c>
      <c r="C28" s="193">
        <f t="shared" si="1"/>
        <v>-128171.54166091661</v>
      </c>
      <c r="D28" s="193">
        <f t="shared" si="0"/>
        <v>7396093.5983390827</v>
      </c>
    </row>
    <row r="29" spans="1:6" hidden="1">
      <c r="A29" s="192">
        <v>40848</v>
      </c>
      <c r="B29" s="193">
        <f t="shared" si="2"/>
        <v>7524265.1399999997</v>
      </c>
      <c r="C29" s="193">
        <f>+C28-$D$3/12*B29</f>
        <v>-139332.5349519166</v>
      </c>
      <c r="D29" s="193">
        <f>+B29+C29</f>
        <v>7384932.6050480828</v>
      </c>
    </row>
    <row r="30" spans="1:6" hidden="1">
      <c r="A30" s="192">
        <v>40878</v>
      </c>
      <c r="B30" s="193">
        <f t="shared" si="2"/>
        <v>7524265.1399999997</v>
      </c>
      <c r="C30" s="193">
        <f>+C29-$D$3/12*B30</f>
        <v>-150493.5282429166</v>
      </c>
      <c r="D30" s="193">
        <f>+B30+C30</f>
        <v>7373771.6117570829</v>
      </c>
    </row>
    <row r="31" spans="1:6" hidden="1">
      <c r="A31" s="192">
        <v>40909</v>
      </c>
      <c r="B31" s="193">
        <f t="shared" si="2"/>
        <v>7524265.1399999997</v>
      </c>
      <c r="C31" s="193">
        <f t="shared" ref="C31:C40" si="3">+C30-$D$3/12*B31</f>
        <v>-161654.52153391659</v>
      </c>
      <c r="D31" s="193">
        <f t="shared" ref="D31:D40" si="4">+B31+C31</f>
        <v>7362610.618466083</v>
      </c>
    </row>
    <row r="32" spans="1:6" hidden="1">
      <c r="A32" s="192">
        <v>40940</v>
      </c>
      <c r="B32" s="193">
        <f t="shared" si="2"/>
        <v>7524265.1399999997</v>
      </c>
      <c r="C32" s="193">
        <f t="shared" si="3"/>
        <v>-172815.51482491658</v>
      </c>
      <c r="D32" s="193">
        <f t="shared" si="4"/>
        <v>7351449.6251750831</v>
      </c>
    </row>
    <row r="33" spans="1:6" hidden="1">
      <c r="A33" s="192">
        <v>40969</v>
      </c>
      <c r="B33" s="193">
        <f t="shared" si="2"/>
        <v>7524265.1399999997</v>
      </c>
      <c r="C33" s="193">
        <f t="shared" si="3"/>
        <v>-183976.50811591657</v>
      </c>
      <c r="D33" s="193">
        <f t="shared" si="4"/>
        <v>7340288.6318840832</v>
      </c>
      <c r="F33" t="s">
        <v>155</v>
      </c>
    </row>
    <row r="34" spans="1:6" hidden="1">
      <c r="A34" s="192">
        <v>41000</v>
      </c>
      <c r="B34" s="193">
        <f t="shared" si="2"/>
        <v>7524265.1399999997</v>
      </c>
      <c r="C34" s="193">
        <f t="shared" si="3"/>
        <v>-195137.50140691656</v>
      </c>
      <c r="D34" s="193">
        <f t="shared" si="4"/>
        <v>7329127.6385930832</v>
      </c>
      <c r="F34">
        <f>AVERAGE(B30:B42)</f>
        <v>7541699.2930769222</v>
      </c>
    </row>
    <row r="35" spans="1:6" hidden="1">
      <c r="A35" s="192">
        <v>41030</v>
      </c>
      <c r="B35" s="193">
        <f t="shared" si="2"/>
        <v>7524265.1399999997</v>
      </c>
      <c r="C35" s="193">
        <f t="shared" si="3"/>
        <v>-206298.49469791655</v>
      </c>
      <c r="D35" s="193">
        <f t="shared" si="4"/>
        <v>7317966.6453020833</v>
      </c>
      <c r="F35" t="s">
        <v>156</v>
      </c>
    </row>
    <row r="36" spans="1:6" hidden="1">
      <c r="A36" s="192">
        <v>41061</v>
      </c>
      <c r="B36" s="193">
        <f t="shared" si="2"/>
        <v>7524265.1399999997</v>
      </c>
      <c r="C36" s="193">
        <f t="shared" si="3"/>
        <v>-217459.48798891655</v>
      </c>
      <c r="D36" s="193">
        <f t="shared" si="4"/>
        <v>7306805.6520110834</v>
      </c>
      <c r="F36">
        <f>AVERAGE(D30:D42)</f>
        <v>7324213.9444276094</v>
      </c>
    </row>
    <row r="37" spans="1:6" hidden="1">
      <c r="A37" s="192">
        <v>41091</v>
      </c>
      <c r="B37" s="193">
        <f t="shared" si="2"/>
        <v>7524265.1399999997</v>
      </c>
      <c r="C37" s="193">
        <f t="shared" si="3"/>
        <v>-228620.48127991654</v>
      </c>
      <c r="D37" s="193">
        <f t="shared" si="4"/>
        <v>7295644.6587200835</v>
      </c>
    </row>
    <row r="38" spans="1:6" hidden="1">
      <c r="A38" s="192">
        <v>41122</v>
      </c>
      <c r="B38" s="193">
        <f t="shared" si="2"/>
        <v>7524265.1399999997</v>
      </c>
      <c r="C38" s="193">
        <f t="shared" si="3"/>
        <v>-239781.47457091653</v>
      </c>
      <c r="D38" s="193">
        <f t="shared" si="4"/>
        <v>7284483.6654290827</v>
      </c>
      <c r="F38" t="s">
        <v>157</v>
      </c>
    </row>
    <row r="39" spans="1:6" hidden="1">
      <c r="A39" s="192">
        <v>41153</v>
      </c>
      <c r="B39" s="193">
        <f t="shared" si="2"/>
        <v>7524265.1399999997</v>
      </c>
      <c r="C39" s="193">
        <f t="shared" si="3"/>
        <v>-250942.46786191652</v>
      </c>
      <c r="D39" s="193">
        <f t="shared" si="4"/>
        <v>7273322.6721380828</v>
      </c>
      <c r="F39">
        <f>+-C42+C30</f>
        <v>134268.10807716657</v>
      </c>
    </row>
    <row r="40" spans="1:6" hidden="1">
      <c r="A40" s="192">
        <v>41183</v>
      </c>
      <c r="B40" s="193">
        <f t="shared" si="2"/>
        <v>7524265.1399999997</v>
      </c>
      <c r="C40" s="193">
        <f t="shared" si="3"/>
        <v>-262103.46115291651</v>
      </c>
      <c r="D40" s="193">
        <f t="shared" si="4"/>
        <v>7262161.6788470829</v>
      </c>
    </row>
    <row r="41" spans="1:6" hidden="1">
      <c r="A41" s="192">
        <v>41214</v>
      </c>
      <c r="B41" s="193">
        <f t="shared" si="2"/>
        <v>7524265.1399999997</v>
      </c>
      <c r="C41" s="193">
        <f>+C40-$D$3/12*B41</f>
        <v>-273264.4544439165</v>
      </c>
      <c r="D41" s="193">
        <f>+B41+C41</f>
        <v>7251000.685556083</v>
      </c>
    </row>
    <row r="42" spans="1:6" hidden="1">
      <c r="A42" s="192">
        <v>41244</v>
      </c>
      <c r="B42" s="193">
        <v>7750909.1299999999</v>
      </c>
      <c r="C42" s="193">
        <f>+C41-$D$3/12*B42</f>
        <v>-284761.63632008317</v>
      </c>
      <c r="D42" s="193">
        <f>+B42+C42</f>
        <v>7466147.4936799165</v>
      </c>
    </row>
    <row r="43" spans="1:6" hidden="1">
      <c r="A43" s="192">
        <v>41275</v>
      </c>
      <c r="B43" s="193">
        <f>+B42</f>
        <v>7750909.1299999999</v>
      </c>
      <c r="C43" s="193">
        <f t="shared" ref="C43:C52" si="5">+C42-$D$3/12*B43</f>
        <v>-296258.81819624983</v>
      </c>
      <c r="D43" s="193">
        <f t="shared" ref="D43:D52" si="6">+B43+C43</f>
        <v>7454650.3118037498</v>
      </c>
    </row>
    <row r="44" spans="1:6" hidden="1">
      <c r="A44" s="192">
        <v>41306</v>
      </c>
      <c r="B44" s="193">
        <f t="shared" si="2"/>
        <v>7750909.1299999999</v>
      </c>
      <c r="C44" s="193">
        <f t="shared" si="5"/>
        <v>-307756.0000724165</v>
      </c>
      <c r="D44" s="193">
        <f t="shared" si="6"/>
        <v>7443153.129927583</v>
      </c>
    </row>
    <row r="45" spans="1:6" hidden="1">
      <c r="A45" s="192">
        <v>41334</v>
      </c>
      <c r="B45" s="193">
        <f t="shared" si="2"/>
        <v>7750909.1299999999</v>
      </c>
      <c r="C45" s="193">
        <f t="shared" si="5"/>
        <v>-319253.18194858317</v>
      </c>
      <c r="D45" s="193">
        <f t="shared" si="6"/>
        <v>7431655.9480514163</v>
      </c>
      <c r="F45" t="s">
        <v>163</v>
      </c>
    </row>
    <row r="46" spans="1:6" hidden="1">
      <c r="A46" s="192">
        <v>41365</v>
      </c>
      <c r="B46" s="193">
        <f t="shared" si="2"/>
        <v>7750909.1299999999</v>
      </c>
      <c r="C46" s="193">
        <f t="shared" si="5"/>
        <v>-330750.36382474983</v>
      </c>
      <c r="D46" s="193">
        <f t="shared" si="6"/>
        <v>7420158.7661752496</v>
      </c>
      <c r="F46">
        <f>AVERAGE(B42:B54)</f>
        <v>7750909.129999999</v>
      </c>
    </row>
    <row r="47" spans="1:6" hidden="1">
      <c r="A47" s="192">
        <v>41395</v>
      </c>
      <c r="B47" s="193">
        <f t="shared" si="2"/>
        <v>7750909.1299999999</v>
      </c>
      <c r="C47" s="193">
        <f t="shared" si="5"/>
        <v>-342247.5457009165</v>
      </c>
      <c r="D47" s="193">
        <f t="shared" si="6"/>
        <v>7408661.5842990838</v>
      </c>
      <c r="F47" t="s">
        <v>164</v>
      </c>
    </row>
    <row r="48" spans="1:6" hidden="1">
      <c r="A48" s="192">
        <v>41426</v>
      </c>
      <c r="B48" s="193">
        <f t="shared" si="2"/>
        <v>7750909.1299999999</v>
      </c>
      <c r="C48" s="193">
        <f t="shared" si="5"/>
        <v>-353744.72757708316</v>
      </c>
      <c r="D48" s="193">
        <f t="shared" si="6"/>
        <v>7397164.4024229171</v>
      </c>
      <c r="F48">
        <f>AVERAGE(D42:D54)</f>
        <v>7397164.4024229161</v>
      </c>
    </row>
    <row r="49" spans="1:6" hidden="1">
      <c r="A49" s="192">
        <v>41456</v>
      </c>
      <c r="B49" s="193">
        <f t="shared" si="2"/>
        <v>7750909.1299999999</v>
      </c>
      <c r="C49" s="193">
        <f t="shared" si="5"/>
        <v>-365241.90945324983</v>
      </c>
      <c r="D49" s="193">
        <f t="shared" si="6"/>
        <v>7385667.2205467504</v>
      </c>
    </row>
    <row r="50" spans="1:6" hidden="1">
      <c r="A50" s="192">
        <v>41487</v>
      </c>
      <c r="B50" s="193">
        <f t="shared" si="2"/>
        <v>7750909.1299999999</v>
      </c>
      <c r="C50" s="193">
        <f t="shared" si="5"/>
        <v>-376739.09132941649</v>
      </c>
      <c r="D50" s="193">
        <f t="shared" si="6"/>
        <v>7374170.0386705836</v>
      </c>
      <c r="F50" t="s">
        <v>165</v>
      </c>
    </row>
    <row r="51" spans="1:6" hidden="1">
      <c r="A51" s="192">
        <v>41518</v>
      </c>
      <c r="B51" s="193">
        <f t="shared" si="2"/>
        <v>7750909.1299999999</v>
      </c>
      <c r="C51" s="193">
        <f t="shared" si="5"/>
        <v>-388236.27320558316</v>
      </c>
      <c r="D51" s="193">
        <f t="shared" si="6"/>
        <v>7362672.8567944169</v>
      </c>
      <c r="F51">
        <f>+-C54+C42</f>
        <v>137966.18251399999</v>
      </c>
    </row>
    <row r="52" spans="1:6" hidden="1">
      <c r="A52" s="192">
        <v>41548</v>
      </c>
      <c r="B52" s="193">
        <f t="shared" si="2"/>
        <v>7750909.1299999999</v>
      </c>
      <c r="C52" s="193">
        <f t="shared" si="5"/>
        <v>-399733.45508174982</v>
      </c>
      <c r="D52" s="193">
        <f t="shared" si="6"/>
        <v>7351175.6749182502</v>
      </c>
    </row>
    <row r="53" spans="1:6" hidden="1">
      <c r="A53" s="192">
        <v>41579</v>
      </c>
      <c r="B53" s="193">
        <f t="shared" si="2"/>
        <v>7750909.1299999999</v>
      </c>
      <c r="C53" s="193">
        <f>+C52-$D$3/12*B53</f>
        <v>-411230.63695791649</v>
      </c>
      <c r="D53" s="193">
        <f>+B53+C53</f>
        <v>7339678.4930420835</v>
      </c>
    </row>
    <row r="54" spans="1:6" hidden="1">
      <c r="A54" s="192">
        <v>41609</v>
      </c>
      <c r="B54" s="193">
        <f t="shared" si="2"/>
        <v>7750909.1299999999</v>
      </c>
      <c r="C54" s="193">
        <f>+C53-$D$3/12*B54</f>
        <v>-422727.81883408315</v>
      </c>
      <c r="D54" s="193">
        <f>+B54+C54</f>
        <v>7328181.3111659167</v>
      </c>
    </row>
    <row r="55" spans="1:6" hidden="1">
      <c r="A55" s="192">
        <v>41640</v>
      </c>
      <c r="B55" s="193">
        <f>+B54</f>
        <v>7750909.1299999999</v>
      </c>
      <c r="C55" s="193">
        <f t="shared" ref="C55:C64" si="7">+C54-$D$3/12*B55</f>
        <v>-434225.00071024982</v>
      </c>
      <c r="D55" s="193">
        <f t="shared" ref="D55:D64" si="8">+B55+C55</f>
        <v>7316684.12928975</v>
      </c>
    </row>
    <row r="56" spans="1:6" hidden="1">
      <c r="A56" s="192">
        <v>41671</v>
      </c>
      <c r="B56" s="193">
        <f t="shared" si="2"/>
        <v>7750909.1299999999</v>
      </c>
      <c r="C56" s="193">
        <f t="shared" si="7"/>
        <v>-445722.18258641649</v>
      </c>
      <c r="D56" s="193">
        <f t="shared" si="8"/>
        <v>7305186.9474135833</v>
      </c>
    </row>
    <row r="57" spans="1:6" hidden="1">
      <c r="A57" s="192">
        <v>41699</v>
      </c>
      <c r="B57" s="193">
        <f t="shared" si="2"/>
        <v>7750909.1299999999</v>
      </c>
      <c r="C57" s="193">
        <f t="shared" si="7"/>
        <v>-457219.36446258315</v>
      </c>
      <c r="D57" s="193">
        <f t="shared" si="8"/>
        <v>7293689.7655374166</v>
      </c>
      <c r="F57" t="s">
        <v>168</v>
      </c>
    </row>
    <row r="58" spans="1:6" hidden="1">
      <c r="A58" s="192">
        <v>41730</v>
      </c>
      <c r="B58" s="193">
        <f t="shared" si="2"/>
        <v>7750909.1299999999</v>
      </c>
      <c r="C58" s="193">
        <f t="shared" si="7"/>
        <v>-468716.54633874982</v>
      </c>
      <c r="D58" s="193">
        <f t="shared" si="8"/>
        <v>7282192.5836612498</v>
      </c>
      <c r="F58">
        <f>AVERAGE(B54:B66)</f>
        <v>7750909.129999999</v>
      </c>
    </row>
    <row r="59" spans="1:6" hidden="1">
      <c r="A59" s="192">
        <v>41760</v>
      </c>
      <c r="B59" s="193">
        <f t="shared" si="2"/>
        <v>7750909.1299999999</v>
      </c>
      <c r="C59" s="193">
        <f t="shared" si="7"/>
        <v>-480213.72821491648</v>
      </c>
      <c r="D59" s="193">
        <f t="shared" si="8"/>
        <v>7270695.4017850831</v>
      </c>
      <c r="F59" t="s">
        <v>169</v>
      </c>
    </row>
    <row r="60" spans="1:6" hidden="1">
      <c r="A60" s="192">
        <v>41791</v>
      </c>
      <c r="B60" s="193">
        <f t="shared" si="2"/>
        <v>7750909.1299999999</v>
      </c>
      <c r="C60" s="193">
        <f t="shared" si="7"/>
        <v>-491710.91009108315</v>
      </c>
      <c r="D60" s="193">
        <f t="shared" si="8"/>
        <v>7259198.2199089164</v>
      </c>
      <c r="F60">
        <f>AVERAGE(D54:D66)</f>
        <v>7259198.2199089173</v>
      </c>
    </row>
    <row r="61" spans="1:6" hidden="1">
      <c r="A61" s="192">
        <v>41821</v>
      </c>
      <c r="B61" s="193">
        <f t="shared" si="2"/>
        <v>7750909.1299999999</v>
      </c>
      <c r="C61" s="193">
        <f t="shared" si="7"/>
        <v>-503208.09196724981</v>
      </c>
      <c r="D61" s="193">
        <f t="shared" si="8"/>
        <v>7247701.0380327497</v>
      </c>
    </row>
    <row r="62" spans="1:6" hidden="1">
      <c r="A62" s="192">
        <v>41852</v>
      </c>
      <c r="B62" s="193">
        <f t="shared" si="2"/>
        <v>7750909.1299999999</v>
      </c>
      <c r="C62" s="193">
        <f t="shared" si="7"/>
        <v>-514705.27384341648</v>
      </c>
      <c r="D62" s="193">
        <f t="shared" si="8"/>
        <v>7236203.8561565839</v>
      </c>
      <c r="F62" t="s">
        <v>170</v>
      </c>
    </row>
    <row r="63" spans="1:6" hidden="1">
      <c r="A63" s="192">
        <v>41883</v>
      </c>
      <c r="B63" s="193">
        <f t="shared" si="2"/>
        <v>7750909.1299999999</v>
      </c>
      <c r="C63" s="193">
        <f t="shared" si="7"/>
        <v>-526202.4557195832</v>
      </c>
      <c r="D63" s="193">
        <f t="shared" si="8"/>
        <v>7224706.6742804162</v>
      </c>
      <c r="F63">
        <f>+-C66+C54</f>
        <v>137966.18251400022</v>
      </c>
    </row>
    <row r="64" spans="1:6" hidden="1">
      <c r="A64" s="192">
        <v>41913</v>
      </c>
      <c r="B64" s="193">
        <f t="shared" si="2"/>
        <v>7750909.1299999999</v>
      </c>
      <c r="C64" s="193">
        <f t="shared" si="7"/>
        <v>-537699.63759574993</v>
      </c>
      <c r="D64" s="193">
        <f t="shared" si="8"/>
        <v>7213209.4924042504</v>
      </c>
    </row>
    <row r="65" spans="1:6" hidden="1">
      <c r="A65" s="192">
        <v>41944</v>
      </c>
      <c r="B65" s="193">
        <f t="shared" si="2"/>
        <v>7750909.1299999999</v>
      </c>
      <c r="C65" s="193">
        <f>+C64-$D$3/12*B65</f>
        <v>-549196.81947191665</v>
      </c>
      <c r="D65" s="193">
        <f>+B65+C65</f>
        <v>7201712.3105280828</v>
      </c>
    </row>
    <row r="66" spans="1:6">
      <c r="A66" s="192">
        <v>41974</v>
      </c>
      <c r="B66" s="193">
        <f t="shared" si="2"/>
        <v>7750909.1299999999</v>
      </c>
      <c r="C66" s="193">
        <f>+C65-$D$3/12*B66</f>
        <v>-560694.00134808337</v>
      </c>
      <c r="D66" s="193">
        <f>+B66+C66</f>
        <v>7190215.128651917</v>
      </c>
    </row>
    <row r="67" spans="1:6">
      <c r="A67" s="192">
        <v>42005</v>
      </c>
      <c r="B67" s="193">
        <f>+B66</f>
        <v>7750909.1299999999</v>
      </c>
      <c r="C67" s="193">
        <f t="shared" ref="C67:C76" si="9">+C66-$D$3/12*B67</f>
        <v>-572191.1832242501</v>
      </c>
      <c r="D67" s="193">
        <f t="shared" ref="D67:D76" si="10">+B67+C67</f>
        <v>7178717.9467757493</v>
      </c>
    </row>
    <row r="68" spans="1:6">
      <c r="A68" s="192">
        <v>42036</v>
      </c>
      <c r="B68" s="193">
        <f t="shared" ref="B68:B90" si="11">+B67</f>
        <v>7750909.1299999999</v>
      </c>
      <c r="C68" s="193">
        <f t="shared" si="9"/>
        <v>-583688.36510041682</v>
      </c>
      <c r="D68" s="193">
        <f t="shared" si="10"/>
        <v>7167220.7648995835</v>
      </c>
    </row>
    <row r="69" spans="1:6">
      <c r="A69" s="192">
        <v>42064</v>
      </c>
      <c r="B69" s="193">
        <f t="shared" si="11"/>
        <v>7750909.1299999999</v>
      </c>
      <c r="C69" s="193">
        <f t="shared" si="9"/>
        <v>-595185.54697658354</v>
      </c>
      <c r="D69" s="193">
        <f t="shared" si="10"/>
        <v>7155723.5830234159</v>
      </c>
      <c r="F69" t="s">
        <v>171</v>
      </c>
    </row>
    <row r="70" spans="1:6">
      <c r="A70" s="192">
        <v>42095</v>
      </c>
      <c r="B70" s="193">
        <f t="shared" si="11"/>
        <v>7750909.1299999999</v>
      </c>
      <c r="C70" s="193">
        <f t="shared" si="9"/>
        <v>-606682.72885275027</v>
      </c>
      <c r="D70" s="193">
        <f t="shared" si="10"/>
        <v>7144226.4011472501</v>
      </c>
      <c r="F70">
        <f>AVERAGE(B66:B78)</f>
        <v>7750909.129999999</v>
      </c>
    </row>
    <row r="71" spans="1:6">
      <c r="A71" s="192">
        <v>42125</v>
      </c>
      <c r="B71" s="193">
        <f t="shared" si="11"/>
        <v>7750909.1299999999</v>
      </c>
      <c r="C71" s="193">
        <f t="shared" si="9"/>
        <v>-618179.91072891699</v>
      </c>
      <c r="D71" s="193">
        <f t="shared" si="10"/>
        <v>7132729.2192710824</v>
      </c>
      <c r="F71" t="s">
        <v>172</v>
      </c>
    </row>
    <row r="72" spans="1:6">
      <c r="A72" s="192">
        <v>42156</v>
      </c>
      <c r="B72" s="193">
        <f t="shared" si="11"/>
        <v>7750909.1299999999</v>
      </c>
      <c r="C72" s="193">
        <f t="shared" si="9"/>
        <v>-629677.09260508372</v>
      </c>
      <c r="D72" s="193">
        <f t="shared" si="10"/>
        <v>7121232.0373949166</v>
      </c>
      <c r="F72">
        <f>AVERAGE(D66:D78)</f>
        <v>7121232.0373949166</v>
      </c>
    </row>
    <row r="73" spans="1:6">
      <c r="A73" s="192">
        <v>42186</v>
      </c>
      <c r="B73" s="193">
        <f t="shared" si="11"/>
        <v>7750909.1299999999</v>
      </c>
      <c r="C73" s="193">
        <f t="shared" si="9"/>
        <v>-641174.27448125044</v>
      </c>
      <c r="D73" s="193">
        <f t="shared" si="10"/>
        <v>7109734.855518749</v>
      </c>
    </row>
    <row r="74" spans="1:6">
      <c r="A74" s="192">
        <v>42217</v>
      </c>
      <c r="B74" s="193">
        <f t="shared" si="11"/>
        <v>7750909.1299999999</v>
      </c>
      <c r="C74" s="193">
        <f t="shared" si="9"/>
        <v>-652671.45635741716</v>
      </c>
      <c r="D74" s="193">
        <f t="shared" si="10"/>
        <v>7098237.6736425832</v>
      </c>
      <c r="F74" t="s">
        <v>173</v>
      </c>
    </row>
    <row r="75" spans="1:6">
      <c r="A75" s="192">
        <v>42248</v>
      </c>
      <c r="B75" s="193">
        <f t="shared" si="11"/>
        <v>7750909.1299999999</v>
      </c>
      <c r="C75" s="193">
        <f t="shared" si="9"/>
        <v>-664168.63823358389</v>
      </c>
      <c r="D75" s="193">
        <f t="shared" si="10"/>
        <v>7086740.4917664155</v>
      </c>
      <c r="F75">
        <f>+-C78+C66</f>
        <v>137966.18251400068</v>
      </c>
    </row>
    <row r="76" spans="1:6">
      <c r="A76" s="192">
        <v>42278</v>
      </c>
      <c r="B76" s="193">
        <f t="shared" si="11"/>
        <v>7750909.1299999999</v>
      </c>
      <c r="C76" s="193">
        <f t="shared" si="9"/>
        <v>-675665.82010975061</v>
      </c>
      <c r="D76" s="193">
        <f t="shared" si="10"/>
        <v>7075243.3098902497</v>
      </c>
    </row>
    <row r="77" spans="1:6">
      <c r="A77" s="192">
        <v>42309</v>
      </c>
      <c r="B77" s="193">
        <f t="shared" si="11"/>
        <v>7750909.1299999999</v>
      </c>
      <c r="C77" s="193">
        <f>+C76-$D$3/12*B77</f>
        <v>-687163.00198591733</v>
      </c>
      <c r="D77" s="193">
        <f>+B77+C77</f>
        <v>7063746.1280140821</v>
      </c>
    </row>
    <row r="78" spans="1:6">
      <c r="A78" s="192">
        <v>42339</v>
      </c>
      <c r="B78" s="193">
        <f t="shared" si="11"/>
        <v>7750909.1299999999</v>
      </c>
      <c r="C78" s="193">
        <f>+C77-$D$3/12*B78</f>
        <v>-698660.18386208406</v>
      </c>
      <c r="D78" s="193">
        <f>+B78+C78</f>
        <v>7052248.9461379163</v>
      </c>
    </row>
    <row r="79" spans="1:6">
      <c r="A79" s="192">
        <v>42370</v>
      </c>
      <c r="B79" s="193">
        <f>+B78</f>
        <v>7750909.1299999999</v>
      </c>
      <c r="C79" s="193">
        <f t="shared" ref="C79:C88" si="12">+C78-$D$3/12*B79</f>
        <v>-710157.36573825078</v>
      </c>
      <c r="D79" s="193">
        <f t="shared" ref="D79:D88" si="13">+B79+C79</f>
        <v>7040751.7642617486</v>
      </c>
    </row>
    <row r="80" spans="1:6">
      <c r="A80" s="192">
        <v>42401</v>
      </c>
      <c r="B80" s="193">
        <f t="shared" si="11"/>
        <v>7750909.1299999999</v>
      </c>
      <c r="C80" s="193">
        <f t="shared" si="12"/>
        <v>-721654.5476144175</v>
      </c>
      <c r="D80" s="193">
        <f t="shared" si="13"/>
        <v>7029254.5823855828</v>
      </c>
    </row>
    <row r="81" spans="1:6">
      <c r="A81" s="192">
        <v>42430</v>
      </c>
      <c r="B81" s="193">
        <f t="shared" si="11"/>
        <v>7750909.1299999999</v>
      </c>
      <c r="C81" s="193">
        <f t="shared" si="12"/>
        <v>-733151.72949058423</v>
      </c>
      <c r="D81" s="193">
        <f t="shared" si="13"/>
        <v>7017757.4005094152</v>
      </c>
      <c r="F81" t="s">
        <v>191</v>
      </c>
    </row>
    <row r="82" spans="1:6">
      <c r="A82" s="192">
        <v>42461</v>
      </c>
      <c r="B82" s="193">
        <f t="shared" si="11"/>
        <v>7750909.1299999999</v>
      </c>
      <c r="C82" s="193">
        <f t="shared" si="12"/>
        <v>-744648.91136675095</v>
      </c>
      <c r="D82" s="193">
        <f t="shared" si="13"/>
        <v>7006260.2186332494</v>
      </c>
      <c r="F82">
        <f>AVERAGE(B78:B90)</f>
        <v>7750909.129999999</v>
      </c>
    </row>
    <row r="83" spans="1:6">
      <c r="A83" s="192">
        <v>42491</v>
      </c>
      <c r="B83" s="193">
        <f t="shared" si="11"/>
        <v>7750909.1299999999</v>
      </c>
      <c r="C83" s="193">
        <f t="shared" si="12"/>
        <v>-756146.09324291768</v>
      </c>
      <c r="D83" s="193">
        <f t="shared" si="13"/>
        <v>6994763.0367570817</v>
      </c>
      <c r="F83" t="s">
        <v>192</v>
      </c>
    </row>
    <row r="84" spans="1:6">
      <c r="A84" s="192">
        <v>42522</v>
      </c>
      <c r="B84" s="193">
        <f t="shared" si="11"/>
        <v>7750909.1299999999</v>
      </c>
      <c r="C84" s="193">
        <f t="shared" si="12"/>
        <v>-767643.2751190844</v>
      </c>
      <c r="D84" s="193">
        <f t="shared" si="13"/>
        <v>6983265.854880916</v>
      </c>
      <c r="F84">
        <f>AVERAGE(D78:D90)</f>
        <v>6983265.854880915</v>
      </c>
    </row>
    <row r="85" spans="1:6">
      <c r="A85" s="192">
        <v>42552</v>
      </c>
      <c r="B85" s="193">
        <f t="shared" si="11"/>
        <v>7750909.1299999999</v>
      </c>
      <c r="C85" s="193">
        <f t="shared" si="12"/>
        <v>-779140.45699525112</v>
      </c>
      <c r="D85" s="193">
        <f t="shared" si="13"/>
        <v>6971768.6730047483</v>
      </c>
    </row>
    <row r="86" spans="1:6">
      <c r="A86" s="192">
        <v>42583</v>
      </c>
      <c r="B86" s="193">
        <f t="shared" si="11"/>
        <v>7750909.1299999999</v>
      </c>
      <c r="C86" s="193">
        <f t="shared" si="12"/>
        <v>-790637.63887141785</v>
      </c>
      <c r="D86" s="193">
        <f t="shared" si="13"/>
        <v>6960271.4911285825</v>
      </c>
      <c r="F86" t="s">
        <v>193</v>
      </c>
    </row>
    <row r="87" spans="1:6">
      <c r="A87" s="192">
        <v>42614</v>
      </c>
      <c r="B87" s="193">
        <f t="shared" si="11"/>
        <v>7750909.1299999999</v>
      </c>
      <c r="C87" s="193">
        <f t="shared" si="12"/>
        <v>-802134.82074758457</v>
      </c>
      <c r="D87" s="193">
        <f t="shared" si="13"/>
        <v>6948774.3092524149</v>
      </c>
      <c r="F87">
        <f>+-C90+C78</f>
        <v>137966.18251400068</v>
      </c>
    </row>
    <row r="88" spans="1:6">
      <c r="A88" s="192">
        <v>42644</v>
      </c>
      <c r="B88" s="193">
        <f t="shared" si="11"/>
        <v>7750909.1299999999</v>
      </c>
      <c r="C88" s="193">
        <f t="shared" si="12"/>
        <v>-813632.00262375129</v>
      </c>
      <c r="D88" s="193">
        <f t="shared" si="13"/>
        <v>6937277.1273762491</v>
      </c>
    </row>
    <row r="89" spans="1:6">
      <c r="A89" s="192">
        <v>42675</v>
      </c>
      <c r="B89" s="193">
        <f t="shared" si="11"/>
        <v>7750909.1299999999</v>
      </c>
      <c r="C89" s="193">
        <f>+C88-$D$3/12*B89</f>
        <v>-825129.18449991802</v>
      </c>
      <c r="D89" s="193">
        <f>+B89+C89</f>
        <v>6925779.9455000814</v>
      </c>
    </row>
    <row r="90" spans="1:6">
      <c r="A90" s="192">
        <v>42705</v>
      </c>
      <c r="B90" s="193">
        <f t="shared" si="11"/>
        <v>7750909.1299999999</v>
      </c>
      <c r="C90" s="193">
        <f>+C89-$D$3/12*B90</f>
        <v>-836626.36637608474</v>
      </c>
      <c r="D90" s="193">
        <f>+B90+C90</f>
        <v>6914282.7636239156</v>
      </c>
    </row>
    <row r="91" spans="1:6">
      <c r="A91" s="192">
        <v>42736</v>
      </c>
      <c r="B91" s="193">
        <f>+B90</f>
        <v>7750909.1299999999</v>
      </c>
      <c r="C91" s="193">
        <f t="shared" ref="C91:C100" si="14">+C90-$D$3/12*B91</f>
        <v>-848123.54825225146</v>
      </c>
      <c r="D91" s="193">
        <f t="shared" ref="D91:D100" si="15">+B91+C91</f>
        <v>6902785.581747748</v>
      </c>
    </row>
    <row r="92" spans="1:6">
      <c r="A92" s="192">
        <v>42767</v>
      </c>
      <c r="B92" s="193">
        <f t="shared" ref="B92:B102" si="16">+B91</f>
        <v>7750909.1299999999</v>
      </c>
      <c r="C92" s="193">
        <f t="shared" si="14"/>
        <v>-859620.73012841819</v>
      </c>
      <c r="D92" s="193">
        <f t="shared" si="15"/>
        <v>6891288.3998715822</v>
      </c>
    </row>
    <row r="93" spans="1:6">
      <c r="A93" s="192">
        <v>42795</v>
      </c>
      <c r="B93" s="193">
        <f t="shared" si="16"/>
        <v>7750909.1299999999</v>
      </c>
      <c r="C93" s="193">
        <f t="shared" si="14"/>
        <v>-871117.91200458491</v>
      </c>
      <c r="D93" s="193">
        <f t="shared" si="15"/>
        <v>6879791.2179954145</v>
      </c>
      <c r="F93" t="s">
        <v>194</v>
      </c>
    </row>
    <row r="94" spans="1:6">
      <c r="A94" s="192">
        <v>42826</v>
      </c>
      <c r="B94" s="193">
        <f t="shared" si="16"/>
        <v>7750909.1299999999</v>
      </c>
      <c r="C94" s="193">
        <f t="shared" si="14"/>
        <v>-882615.09388075164</v>
      </c>
      <c r="D94" s="193">
        <f t="shared" si="15"/>
        <v>6868294.0361192487</v>
      </c>
      <c r="F94">
        <f>AVERAGE(B90:B102)</f>
        <v>7750909.129999999</v>
      </c>
    </row>
    <row r="95" spans="1:6">
      <c r="A95" s="192">
        <v>42856</v>
      </c>
      <c r="B95" s="193">
        <f t="shared" si="16"/>
        <v>7750909.1299999999</v>
      </c>
      <c r="C95" s="193">
        <f t="shared" si="14"/>
        <v>-894112.27575691836</v>
      </c>
      <c r="D95" s="193">
        <f t="shared" si="15"/>
        <v>6856796.8542430811</v>
      </c>
      <c r="F95" t="s">
        <v>195</v>
      </c>
    </row>
    <row r="96" spans="1:6">
      <c r="A96" s="192">
        <v>42887</v>
      </c>
      <c r="B96" s="193">
        <f t="shared" si="16"/>
        <v>7750909.1299999999</v>
      </c>
      <c r="C96" s="193">
        <f t="shared" si="14"/>
        <v>-905609.45763308508</v>
      </c>
      <c r="D96" s="193">
        <f t="shared" si="15"/>
        <v>6845299.6723669153</v>
      </c>
      <c r="F96">
        <f>AVERAGE(D90:D102)</f>
        <v>6845299.6723669153</v>
      </c>
    </row>
    <row r="97" spans="1:6">
      <c r="A97" s="192">
        <v>42917</v>
      </c>
      <c r="B97" s="193">
        <f t="shared" si="16"/>
        <v>7750909.1299999999</v>
      </c>
      <c r="C97" s="193">
        <f t="shared" si="14"/>
        <v>-917106.63950925181</v>
      </c>
      <c r="D97" s="193">
        <f t="shared" si="15"/>
        <v>6833802.4904907476</v>
      </c>
    </row>
    <row r="98" spans="1:6">
      <c r="A98" s="192">
        <v>42948</v>
      </c>
      <c r="B98" s="193">
        <f t="shared" si="16"/>
        <v>7750909.1299999999</v>
      </c>
      <c r="C98" s="193">
        <f t="shared" si="14"/>
        <v>-928603.82138541853</v>
      </c>
      <c r="D98" s="193">
        <f t="shared" si="15"/>
        <v>6822305.3086145818</v>
      </c>
      <c r="F98" t="s">
        <v>196</v>
      </c>
    </row>
    <row r="99" spans="1:6">
      <c r="A99" s="192">
        <v>42979</v>
      </c>
      <c r="B99" s="193">
        <f t="shared" si="16"/>
        <v>7750909.1299999999</v>
      </c>
      <c r="C99" s="193">
        <f t="shared" si="14"/>
        <v>-940101.00326158525</v>
      </c>
      <c r="D99" s="193">
        <f t="shared" si="15"/>
        <v>6810808.1267384142</v>
      </c>
      <c r="F99">
        <f>+-C102+C90</f>
        <v>137966.18251400068</v>
      </c>
    </row>
    <row r="100" spans="1:6">
      <c r="A100" s="192">
        <v>43009</v>
      </c>
      <c r="B100" s="193">
        <f t="shared" si="16"/>
        <v>7750909.1299999999</v>
      </c>
      <c r="C100" s="193">
        <f t="shared" si="14"/>
        <v>-951598.18513775198</v>
      </c>
      <c r="D100" s="193">
        <f t="shared" si="15"/>
        <v>6799310.9448622484</v>
      </c>
    </row>
    <row r="101" spans="1:6">
      <c r="A101" s="192">
        <v>43040</v>
      </c>
      <c r="B101" s="193">
        <f t="shared" si="16"/>
        <v>7750909.1299999999</v>
      </c>
      <c r="C101" s="193">
        <f>+C100-$D$3/12*B101</f>
        <v>-963095.3670139187</v>
      </c>
      <c r="D101" s="193">
        <f>+B101+C101</f>
        <v>6787813.7629860807</v>
      </c>
    </row>
    <row r="102" spans="1:6">
      <c r="A102" s="192">
        <v>43070</v>
      </c>
      <c r="B102" s="193">
        <f t="shared" si="16"/>
        <v>7750909.1299999999</v>
      </c>
      <c r="C102" s="193">
        <f>+C101-$D$3/12*B102</f>
        <v>-974592.54889008543</v>
      </c>
      <c r="D102" s="193">
        <f>+B102+C102</f>
        <v>6776316.5811099149</v>
      </c>
    </row>
    <row r="103" spans="1:6">
      <c r="A103" s="192">
        <v>43101</v>
      </c>
      <c r="B103" s="193">
        <f>+B102</f>
        <v>7750909.1299999999</v>
      </c>
      <c r="C103" s="193">
        <f t="shared" ref="C103:C112" si="17">+C102-$D$3/12*B103</f>
        <v>-986089.73076625215</v>
      </c>
      <c r="D103" s="193">
        <f t="shared" ref="D103:D112" si="18">+B103+C103</f>
        <v>6764819.3992337473</v>
      </c>
    </row>
    <row r="104" spans="1:6">
      <c r="A104" s="192">
        <v>43132</v>
      </c>
      <c r="B104" s="193">
        <f t="shared" ref="B104:B114" si="19">+B103</f>
        <v>7750909.1299999999</v>
      </c>
      <c r="C104" s="193">
        <f t="shared" si="17"/>
        <v>-997586.91264241887</v>
      </c>
      <c r="D104" s="193">
        <f t="shared" si="18"/>
        <v>6753322.2173575815</v>
      </c>
    </row>
    <row r="105" spans="1:6">
      <c r="A105" s="192">
        <v>43160</v>
      </c>
      <c r="B105" s="193">
        <f t="shared" si="19"/>
        <v>7750909.1299999999</v>
      </c>
      <c r="C105" s="193">
        <f t="shared" si="17"/>
        <v>-1009084.0945185856</v>
      </c>
      <c r="D105" s="193">
        <f t="shared" si="18"/>
        <v>6741825.0354814138</v>
      </c>
      <c r="F105" t="s">
        <v>197</v>
      </c>
    </row>
    <row r="106" spans="1:6">
      <c r="A106" s="192">
        <v>43191</v>
      </c>
      <c r="B106" s="193">
        <f t="shared" si="19"/>
        <v>7750909.1299999999</v>
      </c>
      <c r="C106" s="193">
        <f t="shared" si="17"/>
        <v>-1020581.2763947523</v>
      </c>
      <c r="D106" s="193">
        <f t="shared" si="18"/>
        <v>6730327.853605248</v>
      </c>
      <c r="F106">
        <f>AVERAGE(B102:B114)</f>
        <v>7750909.129999999</v>
      </c>
    </row>
    <row r="107" spans="1:6">
      <c r="A107" s="192">
        <v>43221</v>
      </c>
      <c r="B107" s="193">
        <f t="shared" si="19"/>
        <v>7750909.1299999999</v>
      </c>
      <c r="C107" s="193">
        <f t="shared" si="17"/>
        <v>-1032078.458270919</v>
      </c>
      <c r="D107" s="193">
        <f t="shared" si="18"/>
        <v>6718830.6717290804</v>
      </c>
      <c r="F107" t="s">
        <v>198</v>
      </c>
    </row>
    <row r="108" spans="1:6">
      <c r="A108" s="192">
        <v>43252</v>
      </c>
      <c r="B108" s="193">
        <f t="shared" si="19"/>
        <v>7750909.1299999999</v>
      </c>
      <c r="C108" s="193">
        <f t="shared" si="17"/>
        <v>-1043575.6401470858</v>
      </c>
      <c r="D108" s="193">
        <f t="shared" si="18"/>
        <v>6707333.4898529146</v>
      </c>
      <c r="F108">
        <f>AVERAGE(D102:D114)</f>
        <v>6707333.4898529146</v>
      </c>
    </row>
    <row r="109" spans="1:6">
      <c r="A109" s="192">
        <v>43282</v>
      </c>
      <c r="B109" s="193">
        <f t="shared" si="19"/>
        <v>7750909.1299999999</v>
      </c>
      <c r="C109" s="193">
        <f t="shared" si="17"/>
        <v>-1055072.8220232525</v>
      </c>
      <c r="D109" s="193">
        <f t="shared" si="18"/>
        <v>6695836.3079767469</v>
      </c>
    </row>
    <row r="110" spans="1:6">
      <c r="A110" s="192">
        <v>43313</v>
      </c>
      <c r="B110" s="193">
        <f t="shared" si="19"/>
        <v>7750909.1299999999</v>
      </c>
      <c r="C110" s="193">
        <f t="shared" si="17"/>
        <v>-1066570.0038994192</v>
      </c>
      <c r="D110" s="193">
        <f t="shared" si="18"/>
        <v>6684339.1261005811</v>
      </c>
      <c r="F110" t="s">
        <v>199</v>
      </c>
    </row>
    <row r="111" spans="1:6">
      <c r="A111" s="192">
        <v>43344</v>
      </c>
      <c r="B111" s="193">
        <f t="shared" si="19"/>
        <v>7750909.1299999999</v>
      </c>
      <c r="C111" s="193">
        <f t="shared" si="17"/>
        <v>-1078067.1857755859</v>
      </c>
      <c r="D111" s="193">
        <f t="shared" si="18"/>
        <v>6672841.9442244135</v>
      </c>
      <c r="F111">
        <f>+-C114+C102</f>
        <v>137966.18251400068</v>
      </c>
    </row>
    <row r="112" spans="1:6">
      <c r="A112" s="192">
        <v>43374</v>
      </c>
      <c r="B112" s="193">
        <f t="shared" si="19"/>
        <v>7750909.1299999999</v>
      </c>
      <c r="C112" s="193">
        <f t="shared" si="17"/>
        <v>-1089564.3676517527</v>
      </c>
      <c r="D112" s="193">
        <f t="shared" si="18"/>
        <v>6661344.7623482477</v>
      </c>
    </row>
    <row r="113" spans="1:6">
      <c r="A113" s="192">
        <v>43405</v>
      </c>
      <c r="B113" s="193">
        <f t="shared" si="19"/>
        <v>7750909.1299999999</v>
      </c>
      <c r="C113" s="193">
        <f>+C112-$D$3/12*B113</f>
        <v>-1101061.5495279194</v>
      </c>
      <c r="D113" s="193">
        <f>+B113+C113</f>
        <v>6649847.58047208</v>
      </c>
    </row>
    <row r="114" spans="1:6">
      <c r="A114" s="192">
        <v>43435</v>
      </c>
      <c r="B114" s="193">
        <f t="shared" si="19"/>
        <v>7750909.1299999999</v>
      </c>
      <c r="C114" s="193">
        <f>+C113-$D$3/12*B114</f>
        <v>-1112558.7314040861</v>
      </c>
      <c r="D114" s="193">
        <f>+B114+C114</f>
        <v>6638350.3985959142</v>
      </c>
    </row>
    <row r="115" spans="1:6">
      <c r="A115" s="192">
        <v>43466</v>
      </c>
      <c r="B115" s="193">
        <f>+B114</f>
        <v>7750909.1299999999</v>
      </c>
      <c r="C115" s="193">
        <f t="shared" ref="C115:C124" si="20">+C114-$D$3/12*B115</f>
        <v>-1124055.9132802528</v>
      </c>
      <c r="D115" s="193">
        <f t="shared" ref="D115:D124" si="21">+B115+C115</f>
        <v>6626853.2167197466</v>
      </c>
    </row>
    <row r="116" spans="1:6">
      <c r="A116" s="192">
        <v>43497</v>
      </c>
      <c r="B116" s="193">
        <f t="shared" ref="B116:B126" si="22">+B115</f>
        <v>7750909.1299999999</v>
      </c>
      <c r="C116" s="193">
        <f t="shared" si="20"/>
        <v>-1135553.0951564196</v>
      </c>
      <c r="D116" s="193">
        <f t="shared" si="21"/>
        <v>6615356.0348435808</v>
      </c>
    </row>
    <row r="117" spans="1:6">
      <c r="A117" s="192">
        <v>43525</v>
      </c>
      <c r="B117" s="193">
        <f t="shared" si="22"/>
        <v>7750909.1299999999</v>
      </c>
      <c r="C117" s="193">
        <f t="shared" si="20"/>
        <v>-1147050.2770325863</v>
      </c>
      <c r="D117" s="193">
        <f t="shared" si="21"/>
        <v>6603858.8529674131</v>
      </c>
      <c r="F117" t="s">
        <v>200</v>
      </c>
    </row>
    <row r="118" spans="1:6">
      <c r="A118" s="192">
        <v>43556</v>
      </c>
      <c r="B118" s="193">
        <f t="shared" si="22"/>
        <v>7750909.1299999999</v>
      </c>
      <c r="C118" s="193">
        <f t="shared" si="20"/>
        <v>-1158547.458908753</v>
      </c>
      <c r="D118" s="193">
        <f t="shared" si="21"/>
        <v>6592361.6710912473</v>
      </c>
      <c r="F118">
        <f>AVERAGE(B114:B126)</f>
        <v>7750909.129999999</v>
      </c>
    </row>
    <row r="119" spans="1:6">
      <c r="A119" s="192">
        <v>43586</v>
      </c>
      <c r="B119" s="193">
        <f t="shared" si="22"/>
        <v>7750909.1299999999</v>
      </c>
      <c r="C119" s="193">
        <f t="shared" si="20"/>
        <v>-1170044.6407849197</v>
      </c>
      <c r="D119" s="193">
        <f t="shared" si="21"/>
        <v>6580864.4892150797</v>
      </c>
      <c r="F119" t="s">
        <v>201</v>
      </c>
    </row>
    <row r="120" spans="1:6">
      <c r="A120" s="192">
        <v>43617</v>
      </c>
      <c r="B120" s="193">
        <f t="shared" si="22"/>
        <v>7750909.1299999999</v>
      </c>
      <c r="C120" s="193">
        <f t="shared" si="20"/>
        <v>-1181541.8226610865</v>
      </c>
      <c r="D120" s="193">
        <f t="shared" si="21"/>
        <v>6569367.3073389139</v>
      </c>
      <c r="F120">
        <f>AVERAGE(D114:D126)</f>
        <v>6569367.3073389139</v>
      </c>
    </row>
    <row r="121" spans="1:6">
      <c r="A121" s="192">
        <v>43647</v>
      </c>
      <c r="B121" s="193">
        <f t="shared" si="22"/>
        <v>7750909.1299999999</v>
      </c>
      <c r="C121" s="193">
        <f t="shared" si="20"/>
        <v>-1193039.0045372532</v>
      </c>
      <c r="D121" s="193">
        <f t="shared" si="21"/>
        <v>6557870.1254627462</v>
      </c>
    </row>
    <row r="122" spans="1:6">
      <c r="A122" s="192">
        <v>43678</v>
      </c>
      <c r="B122" s="193">
        <f t="shared" si="22"/>
        <v>7750909.1299999999</v>
      </c>
      <c r="C122" s="193">
        <f t="shared" si="20"/>
        <v>-1204536.1864134199</v>
      </c>
      <c r="D122" s="193">
        <f t="shared" si="21"/>
        <v>6546372.9435865805</v>
      </c>
      <c r="F122" t="s">
        <v>202</v>
      </c>
    </row>
    <row r="123" spans="1:6">
      <c r="A123" s="192">
        <v>43709</v>
      </c>
      <c r="B123" s="193">
        <f t="shared" si="22"/>
        <v>7750909.1299999999</v>
      </c>
      <c r="C123" s="193">
        <f t="shared" si="20"/>
        <v>-1216033.3682895866</v>
      </c>
      <c r="D123" s="193">
        <f t="shared" si="21"/>
        <v>6534875.7617104128</v>
      </c>
      <c r="F123">
        <f>+-C126+C114</f>
        <v>137966.18251400068</v>
      </c>
    </row>
    <row r="124" spans="1:6">
      <c r="A124" s="192">
        <v>43739</v>
      </c>
      <c r="B124" s="193">
        <f t="shared" si="22"/>
        <v>7750909.1299999999</v>
      </c>
      <c r="C124" s="193">
        <f t="shared" si="20"/>
        <v>-1227530.5501657533</v>
      </c>
      <c r="D124" s="193">
        <f t="shared" si="21"/>
        <v>6523378.579834247</v>
      </c>
    </row>
    <row r="125" spans="1:6">
      <c r="A125" s="192">
        <v>43770</v>
      </c>
      <c r="B125" s="193">
        <f t="shared" si="22"/>
        <v>7750909.1299999999</v>
      </c>
      <c r="C125" s="193">
        <f>+C124-$D$3/12*B125</f>
        <v>-1239027.7320419201</v>
      </c>
      <c r="D125" s="193">
        <f>+B125+C125</f>
        <v>6511881.3979580794</v>
      </c>
    </row>
    <row r="126" spans="1:6">
      <c r="A126" s="192">
        <v>43800</v>
      </c>
      <c r="B126" s="193">
        <f t="shared" si="22"/>
        <v>7750909.1299999999</v>
      </c>
      <c r="C126" s="193">
        <f>+C125-$D$3/12*B126</f>
        <v>-1250524.9139180868</v>
      </c>
      <c r="D126" s="193">
        <f>+B126+C126</f>
        <v>6500384.2160819136</v>
      </c>
    </row>
    <row r="127" spans="1:6">
      <c r="A127" s="192">
        <v>43831</v>
      </c>
      <c r="B127" s="193">
        <f>+B126</f>
        <v>7750909.1299999999</v>
      </c>
      <c r="C127" s="193">
        <f t="shared" ref="C127:C136" si="23">+C126-$D$3/12*B127</f>
        <v>-1262022.0957942535</v>
      </c>
      <c r="D127" s="193">
        <f t="shared" ref="D127:D136" si="24">+B127+C127</f>
        <v>6488887.0342057459</v>
      </c>
    </row>
    <row r="128" spans="1:6">
      <c r="A128" s="192">
        <v>43862</v>
      </c>
      <c r="B128" s="193">
        <f t="shared" ref="B128:B138" si="25">+B127</f>
        <v>7750909.1299999999</v>
      </c>
      <c r="C128" s="193">
        <f t="shared" si="23"/>
        <v>-1273519.2776704202</v>
      </c>
      <c r="D128" s="193">
        <f t="shared" si="24"/>
        <v>6477389.8523295801</v>
      </c>
    </row>
    <row r="129" spans="1:6">
      <c r="A129" s="192">
        <v>43891</v>
      </c>
      <c r="B129" s="193">
        <f t="shared" si="25"/>
        <v>7750909.1299999999</v>
      </c>
      <c r="C129" s="193">
        <f t="shared" si="23"/>
        <v>-1285016.459546587</v>
      </c>
      <c r="D129" s="193">
        <f t="shared" si="24"/>
        <v>6465892.6704534125</v>
      </c>
      <c r="F129" t="s">
        <v>203</v>
      </c>
    </row>
    <row r="130" spans="1:6">
      <c r="A130" s="192">
        <v>43922</v>
      </c>
      <c r="B130" s="193">
        <f t="shared" si="25"/>
        <v>7750909.1299999999</v>
      </c>
      <c r="C130" s="193">
        <f t="shared" si="23"/>
        <v>-1296513.6414227537</v>
      </c>
      <c r="D130" s="193">
        <f t="shared" si="24"/>
        <v>6454395.4885772467</v>
      </c>
      <c r="F130">
        <f>AVERAGE(B126:B138)</f>
        <v>7750909.129999999</v>
      </c>
    </row>
    <row r="131" spans="1:6">
      <c r="A131" s="192">
        <v>43952</v>
      </c>
      <c r="B131" s="193">
        <f t="shared" si="25"/>
        <v>7750909.1299999999</v>
      </c>
      <c r="C131" s="193">
        <f t="shared" si="23"/>
        <v>-1308010.8232989204</v>
      </c>
      <c r="D131" s="193">
        <f t="shared" si="24"/>
        <v>6442898.306701079</v>
      </c>
      <c r="F131" t="s">
        <v>204</v>
      </c>
    </row>
    <row r="132" spans="1:6">
      <c r="A132" s="192">
        <v>43983</v>
      </c>
      <c r="B132" s="193">
        <f t="shared" si="25"/>
        <v>7750909.1299999999</v>
      </c>
      <c r="C132" s="193">
        <f t="shared" si="23"/>
        <v>-1319508.0051750871</v>
      </c>
      <c r="D132" s="193">
        <f t="shared" si="24"/>
        <v>6431401.1248249132</v>
      </c>
      <c r="F132">
        <f>AVERAGE(D126:D138)</f>
        <v>6431401.1248249114</v>
      </c>
    </row>
    <row r="133" spans="1:6">
      <c r="A133" s="192">
        <v>44013</v>
      </c>
      <c r="B133" s="193">
        <f t="shared" si="25"/>
        <v>7750909.1299999999</v>
      </c>
      <c r="C133" s="193">
        <f t="shared" si="23"/>
        <v>-1331005.1870512539</v>
      </c>
      <c r="D133" s="193">
        <f t="shared" si="24"/>
        <v>6419903.9429487456</v>
      </c>
    </row>
    <row r="134" spans="1:6">
      <c r="A134" s="192">
        <v>44044</v>
      </c>
      <c r="B134" s="193">
        <f t="shared" si="25"/>
        <v>7750909.1299999999</v>
      </c>
      <c r="C134" s="193">
        <f t="shared" si="23"/>
        <v>-1342502.3689274206</v>
      </c>
      <c r="D134" s="193">
        <f t="shared" si="24"/>
        <v>6408406.7610725798</v>
      </c>
      <c r="F134" t="s">
        <v>205</v>
      </c>
    </row>
    <row r="135" spans="1:6">
      <c r="A135" s="192">
        <v>44075</v>
      </c>
      <c r="B135" s="193">
        <f t="shared" si="25"/>
        <v>7750909.1299999999</v>
      </c>
      <c r="C135" s="193">
        <f t="shared" si="23"/>
        <v>-1353999.5508035873</v>
      </c>
      <c r="D135" s="193">
        <f t="shared" si="24"/>
        <v>6396909.5791964121</v>
      </c>
      <c r="F135">
        <f>+-C138+C126</f>
        <v>137966.18251400068</v>
      </c>
    </row>
    <row r="136" spans="1:6">
      <c r="A136" s="192">
        <v>44105</v>
      </c>
      <c r="B136" s="193">
        <f t="shared" si="25"/>
        <v>7750909.1299999999</v>
      </c>
      <c r="C136" s="193">
        <f t="shared" si="23"/>
        <v>-1365496.732679754</v>
      </c>
      <c r="D136" s="193">
        <f t="shared" si="24"/>
        <v>6385412.3973202463</v>
      </c>
    </row>
    <row r="137" spans="1:6">
      <c r="A137" s="192">
        <v>44136</v>
      </c>
      <c r="B137" s="193">
        <f t="shared" si="25"/>
        <v>7750909.1299999999</v>
      </c>
      <c r="C137" s="193">
        <f>+C136-$D$3/12*B137</f>
        <v>-1376993.9145559208</v>
      </c>
      <c r="D137" s="193">
        <f>+B137+C137</f>
        <v>6373915.2154440787</v>
      </c>
    </row>
    <row r="138" spans="1:6">
      <c r="A138" s="192">
        <v>44166</v>
      </c>
      <c r="B138" s="193">
        <f t="shared" si="25"/>
        <v>7750909.1299999999</v>
      </c>
      <c r="C138" s="193">
        <f>+C137-$D$3/12*B138</f>
        <v>-1388491.0964320875</v>
      </c>
      <c r="D138" s="193">
        <f>+B138+C138</f>
        <v>6362418.0335679129</v>
      </c>
    </row>
  </sheetData>
  <pageMargins left="0.7" right="0.7" top="0.75" bottom="0.75" header="0.3" footer="0.3"/>
  <pageSetup scale="85" orientation="portrait" r:id="rId1"/>
  <headerFoot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160</v>
      </c>
      <c r="D3" s="190">
        <v>2.2367989999990182E-2</v>
      </c>
    </row>
    <row r="4" spans="1:4">
      <c r="A4" t="s">
        <v>161</v>
      </c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89">
        <v>0</v>
      </c>
      <c r="C6" s="189">
        <v>0</v>
      </c>
      <c r="D6" s="189">
        <v>0</v>
      </c>
    </row>
    <row r="7" spans="1:4" hidden="1">
      <c r="A7" s="192">
        <v>40179</v>
      </c>
      <c r="B7" s="189">
        <v>0</v>
      </c>
      <c r="C7" s="189">
        <v>0</v>
      </c>
      <c r="D7" s="189">
        <v>0</v>
      </c>
    </row>
    <row r="8" spans="1:4" hidden="1">
      <c r="A8" s="192">
        <v>40210</v>
      </c>
      <c r="B8" s="189">
        <v>0</v>
      </c>
      <c r="C8" s="189">
        <v>0</v>
      </c>
      <c r="D8" s="189">
        <v>0</v>
      </c>
    </row>
    <row r="9" spans="1:4" hidden="1">
      <c r="A9" s="192">
        <v>40238</v>
      </c>
      <c r="B9" s="189">
        <v>0</v>
      </c>
      <c r="C9" s="189">
        <v>0</v>
      </c>
      <c r="D9" s="189">
        <v>0</v>
      </c>
    </row>
    <row r="10" spans="1:4" hidden="1">
      <c r="A10" s="192">
        <v>40269</v>
      </c>
      <c r="B10" s="189">
        <v>0</v>
      </c>
      <c r="C10" s="189">
        <v>0</v>
      </c>
      <c r="D10" s="189">
        <v>0</v>
      </c>
    </row>
    <row r="11" spans="1:4" hidden="1">
      <c r="A11" s="192">
        <v>40299</v>
      </c>
      <c r="B11" s="189">
        <v>0</v>
      </c>
      <c r="C11" s="189">
        <v>0</v>
      </c>
      <c r="D11" s="189">
        <v>0</v>
      </c>
    </row>
    <row r="12" spans="1:4" hidden="1">
      <c r="A12" s="192">
        <v>40330</v>
      </c>
      <c r="B12" s="189">
        <v>0</v>
      </c>
      <c r="C12" s="189">
        <v>0</v>
      </c>
      <c r="D12" s="189">
        <v>0</v>
      </c>
    </row>
    <row r="13" spans="1:4" hidden="1">
      <c r="A13" s="192">
        <v>40360</v>
      </c>
      <c r="B13" s="189">
        <v>0</v>
      </c>
      <c r="C13" s="189">
        <v>0</v>
      </c>
      <c r="D13" s="189">
        <v>0</v>
      </c>
    </row>
    <row r="14" spans="1:4" hidden="1">
      <c r="A14" s="192">
        <v>40391</v>
      </c>
      <c r="B14" s="189">
        <v>0</v>
      </c>
      <c r="C14" s="189">
        <v>0</v>
      </c>
      <c r="D14" s="189">
        <v>0</v>
      </c>
    </row>
    <row r="15" spans="1:4" hidden="1">
      <c r="A15" s="192">
        <v>40422</v>
      </c>
      <c r="B15" s="189">
        <v>0</v>
      </c>
      <c r="C15" s="189">
        <v>0</v>
      </c>
      <c r="D15" s="189">
        <v>0</v>
      </c>
    </row>
    <row r="16" spans="1:4" hidden="1">
      <c r="A16" s="192">
        <v>40452</v>
      </c>
      <c r="B16" s="189">
        <v>0</v>
      </c>
      <c r="C16" s="189">
        <v>0</v>
      </c>
      <c r="D16" s="189">
        <v>0</v>
      </c>
    </row>
    <row r="17" spans="1:6">
      <c r="A17" s="192">
        <v>40483</v>
      </c>
      <c r="B17" s="195">
        <v>46300700.280000001</v>
      </c>
      <c r="C17" s="196">
        <v>-42803.162467813985</v>
      </c>
      <c r="D17" s="196">
        <f>+B17+C17</f>
        <v>46257897.117532186</v>
      </c>
    </row>
    <row r="18" spans="1:6" hidden="1">
      <c r="A18" s="192">
        <v>40513</v>
      </c>
      <c r="B18" s="195">
        <v>47049459.049999997</v>
      </c>
      <c r="C18" s="196">
        <v>-129793.88302111923</v>
      </c>
      <c r="D18" s="196">
        <f>+B18+C18</f>
        <v>46919665.166978881</v>
      </c>
    </row>
    <row r="19" spans="1:6" hidden="1">
      <c r="A19" s="192">
        <v>40544</v>
      </c>
      <c r="B19" s="197">
        <v>46920436.100000001</v>
      </c>
      <c r="C19" s="196">
        <v>-216546.05036648034</v>
      </c>
      <c r="D19" s="196">
        <f t="shared" ref="D19:D29" si="0">+B19+C19</f>
        <v>46703890.049633518</v>
      </c>
    </row>
    <row r="20" spans="1:6" hidden="1">
      <c r="A20" s="192">
        <v>40575</v>
      </c>
      <c r="B20" s="197">
        <v>47118361.420000002</v>
      </c>
      <c r="C20" s="196">
        <v>-303664.16594058188</v>
      </c>
      <c r="D20" s="196">
        <f t="shared" si="0"/>
        <v>46814697.254059419</v>
      </c>
    </row>
    <row r="21" spans="1:6" hidden="1">
      <c r="A21" s="192">
        <v>40603</v>
      </c>
      <c r="B21" s="197">
        <v>47571911.629999995</v>
      </c>
      <c r="C21" s="196">
        <v>-391620.85990371602</v>
      </c>
      <c r="D21" s="196">
        <f t="shared" si="0"/>
        <v>47180290.77009628</v>
      </c>
      <c r="F21" t="s">
        <v>152</v>
      </c>
    </row>
    <row r="22" spans="1:6" hidden="1">
      <c r="A22" s="192">
        <v>40634</v>
      </c>
      <c r="B22" s="197">
        <v>47424296.670000002</v>
      </c>
      <c r="C22" s="196">
        <v>-479304.62550605432</v>
      </c>
      <c r="D22" s="196">
        <f t="shared" si="0"/>
        <v>46944992.044493951</v>
      </c>
      <c r="F22">
        <f>AVERAGE(B18:B30)</f>
        <v>47305305.319230765</v>
      </c>
    </row>
    <row r="23" spans="1:6" hidden="1">
      <c r="A23" s="192">
        <v>40664</v>
      </c>
      <c r="B23" s="197">
        <v>47350480.409999996</v>
      </c>
      <c r="C23" s="196">
        <v>-566851.91069447063</v>
      </c>
      <c r="D23" s="196">
        <f t="shared" si="0"/>
        <v>46783628.499305524</v>
      </c>
      <c r="F23" t="s">
        <v>153</v>
      </c>
    </row>
    <row r="24" spans="1:6" hidden="1">
      <c r="A24" s="192">
        <v>40695</v>
      </c>
      <c r="B24" s="197">
        <v>47331465.280000001</v>
      </c>
      <c r="C24" s="196">
        <v>-654364.03841469251</v>
      </c>
      <c r="D24" s="196">
        <f t="shared" si="0"/>
        <v>46677101.241585307</v>
      </c>
      <c r="F24">
        <f>AVERAGE(D18:D30)</f>
        <v>46650898.846280307</v>
      </c>
    </row>
    <row r="25" spans="1:6" hidden="1">
      <c r="A25" s="192">
        <v>40725</v>
      </c>
      <c r="B25" s="197">
        <v>47337560.380000003</v>
      </c>
      <c r="C25" s="196">
        <v>-741887.43549170508</v>
      </c>
      <c r="D25" s="196">
        <f t="shared" si="0"/>
        <v>46595672.944508299</v>
      </c>
    </row>
    <row r="26" spans="1:6" hidden="1">
      <c r="A26" s="192">
        <v>40756</v>
      </c>
      <c r="B26" s="197">
        <v>47370162.539999999</v>
      </c>
      <c r="C26" s="196">
        <v>-829471.11137844808</v>
      </c>
      <c r="D26" s="196">
        <f t="shared" si="0"/>
        <v>46540691.428621553</v>
      </c>
      <c r="F26" t="s">
        <v>154</v>
      </c>
    </row>
    <row r="27" spans="1:6" hidden="1">
      <c r="A27" s="192">
        <v>40787</v>
      </c>
      <c r="B27" s="197">
        <v>47373983.979999997</v>
      </c>
      <c r="C27" s="196">
        <v>-917061.85280485649</v>
      </c>
      <c r="D27" s="196">
        <f t="shared" si="0"/>
        <v>46456922.127195142</v>
      </c>
      <c r="F27">
        <f>+-C30+C18</f>
        <v>1050038.1597879201</v>
      </c>
    </row>
    <row r="28" spans="1:6" hidden="1">
      <c r="A28" s="192">
        <v>40817</v>
      </c>
      <c r="B28" s="197">
        <v>47372224.780000001</v>
      </c>
      <c r="C28" s="196">
        <v>-1004649.3416099024</v>
      </c>
      <c r="D28" s="196">
        <f t="shared" si="0"/>
        <v>46367575.438390099</v>
      </c>
    </row>
    <row r="29" spans="1:6" hidden="1">
      <c r="A29" s="192">
        <v>40848</v>
      </c>
      <c r="B29" s="197">
        <v>47372224.780000001</v>
      </c>
      <c r="C29" s="196">
        <v>-1092236.8304149483</v>
      </c>
      <c r="D29" s="196">
        <f t="shared" si="0"/>
        <v>46279987.94958505</v>
      </c>
    </row>
    <row r="30" spans="1:6" hidden="1">
      <c r="A30" s="192">
        <v>40878</v>
      </c>
      <c r="B30" s="197">
        <v>47376402.130000003</v>
      </c>
      <c r="C30" s="196">
        <v>-1179832.0428090394</v>
      </c>
      <c r="D30" s="196">
        <f>+B30+C30</f>
        <v>46196570.087190963</v>
      </c>
    </row>
    <row r="31" spans="1:6" hidden="1">
      <c r="A31" s="192">
        <v>40909</v>
      </c>
      <c r="B31" s="197">
        <v>47376402.130000003</v>
      </c>
      <c r="C31" s="196">
        <v>-1267427.2552031304</v>
      </c>
      <c r="D31" s="196">
        <f t="shared" ref="D31:D41" si="1">+B31+C31</f>
        <v>46108974.874796875</v>
      </c>
    </row>
    <row r="32" spans="1:6" hidden="1">
      <c r="A32" s="192">
        <v>40940</v>
      </c>
      <c r="B32" s="197">
        <v>47376402.130000003</v>
      </c>
      <c r="C32" s="196">
        <v>-1355022.4675972215</v>
      </c>
      <c r="D32" s="196">
        <f t="shared" si="1"/>
        <v>46021379.662402779</v>
      </c>
    </row>
    <row r="33" spans="1:6" hidden="1">
      <c r="A33" s="192">
        <v>40969</v>
      </c>
      <c r="B33" s="197">
        <v>47376402.130000003</v>
      </c>
      <c r="C33" s="196">
        <v>-1442617.6799913126</v>
      </c>
      <c r="D33" s="196">
        <f t="shared" si="1"/>
        <v>45933784.45000869</v>
      </c>
      <c r="F33" t="s">
        <v>155</v>
      </c>
    </row>
    <row r="34" spans="1:6" hidden="1">
      <c r="A34" s="192">
        <v>41000</v>
      </c>
      <c r="B34" s="197">
        <v>47376402.130000003</v>
      </c>
      <c r="C34" s="196">
        <v>-1530212.8923854036</v>
      </c>
      <c r="D34" s="196">
        <f t="shared" si="1"/>
        <v>45846189.237614602</v>
      </c>
      <c r="F34">
        <f>AVERAGE(B30:B42)</f>
        <v>47378122.134615384</v>
      </c>
    </row>
    <row r="35" spans="1:6" hidden="1">
      <c r="A35" s="192">
        <v>41030</v>
      </c>
      <c r="B35" s="197">
        <v>47376402.130000003</v>
      </c>
      <c r="C35" s="196">
        <v>-1617808.1047794947</v>
      </c>
      <c r="D35" s="196">
        <f t="shared" si="1"/>
        <v>45758594.025220506</v>
      </c>
      <c r="F35" t="s">
        <v>156</v>
      </c>
    </row>
    <row r="36" spans="1:6" hidden="1">
      <c r="A36" s="192">
        <v>41061</v>
      </c>
      <c r="B36" s="197">
        <v>47376402.130000003</v>
      </c>
      <c r="C36" s="196">
        <v>-1705403.3171735858</v>
      </c>
      <c r="D36" s="196">
        <f t="shared" si="1"/>
        <v>45670998.812826417</v>
      </c>
      <c r="F36">
        <f>AVERAGE(D30:D42)</f>
        <v>45672715.637289591</v>
      </c>
    </row>
    <row r="37" spans="1:6" hidden="1">
      <c r="A37" s="192">
        <v>41091</v>
      </c>
      <c r="B37" s="197">
        <v>47376402.130000003</v>
      </c>
      <c r="C37" s="196">
        <v>-1792998.5295676768</v>
      </c>
      <c r="D37" s="196">
        <f t="shared" si="1"/>
        <v>45583403.600432329</v>
      </c>
    </row>
    <row r="38" spans="1:6" hidden="1">
      <c r="A38" s="192">
        <v>41122</v>
      </c>
      <c r="B38" s="197">
        <v>47376402.130000003</v>
      </c>
      <c r="C38" s="196">
        <v>-1880593.7419617679</v>
      </c>
      <c r="D38" s="196">
        <f t="shared" si="1"/>
        <v>45495808.388038233</v>
      </c>
      <c r="F38" t="s">
        <v>157</v>
      </c>
    </row>
    <row r="39" spans="1:6" hidden="1">
      <c r="A39" s="192">
        <v>41153</v>
      </c>
      <c r="B39" s="197">
        <v>47376402.130000003</v>
      </c>
      <c r="C39" s="196">
        <v>-1968188.954355859</v>
      </c>
      <c r="D39" s="196">
        <f t="shared" si="1"/>
        <v>45408213.175644144</v>
      </c>
      <c r="F39">
        <f>+-C42+C30</f>
        <v>1051183.8907077322</v>
      </c>
    </row>
    <row r="40" spans="1:6" hidden="1">
      <c r="A40" s="192">
        <v>41183</v>
      </c>
      <c r="B40" s="197">
        <v>47376402.130000003</v>
      </c>
      <c r="C40" s="196">
        <v>-2055784.16674995</v>
      </c>
      <c r="D40" s="196">
        <f t="shared" si="1"/>
        <v>45320617.963250056</v>
      </c>
    </row>
    <row r="41" spans="1:6" hidden="1">
      <c r="A41" s="192">
        <v>41214</v>
      </c>
      <c r="B41" s="197">
        <v>47376402.130000003</v>
      </c>
      <c r="C41" s="196">
        <v>-2143379.3791440413</v>
      </c>
      <c r="D41" s="196">
        <f t="shared" si="1"/>
        <v>45233022.75085596</v>
      </c>
    </row>
    <row r="42" spans="1:6" hidden="1">
      <c r="A42" s="192">
        <v>41244</v>
      </c>
      <c r="B42" s="197">
        <v>47398762.189999998</v>
      </c>
      <c r="C42" s="196">
        <v>-2231015.9335167715</v>
      </c>
      <c r="D42" s="196">
        <f>+B42+C42</f>
        <v>45167746.256483227</v>
      </c>
    </row>
    <row r="43" spans="1:6" hidden="1">
      <c r="A43" s="192">
        <v>41275</v>
      </c>
      <c r="B43" s="197">
        <v>47398762.189999998</v>
      </c>
      <c r="C43" s="196">
        <f t="shared" ref="C43:C53" si="2">+C42-$D$3/12*B43</f>
        <v>-2319367.1867399244</v>
      </c>
      <c r="D43" s="196">
        <f t="shared" ref="D43:D53" si="3">+B43+C43</f>
        <v>45079395.003260076</v>
      </c>
    </row>
    <row r="44" spans="1:6" hidden="1">
      <c r="A44" s="192">
        <v>41306</v>
      </c>
      <c r="B44" s="197">
        <v>47398762.189999998</v>
      </c>
      <c r="C44" s="196">
        <f t="shared" si="2"/>
        <v>-2407718.4399630772</v>
      </c>
      <c r="D44" s="196">
        <f t="shared" si="3"/>
        <v>44991043.750036918</v>
      </c>
    </row>
    <row r="45" spans="1:6" hidden="1">
      <c r="A45" s="192">
        <v>41334</v>
      </c>
      <c r="B45" s="197">
        <v>47398781.460000001</v>
      </c>
      <c r="C45" s="196">
        <f t="shared" si="2"/>
        <v>-2496069.729105494</v>
      </c>
      <c r="D45" s="196">
        <f t="shared" si="3"/>
        <v>44902711.730894506</v>
      </c>
      <c r="F45" t="s">
        <v>163</v>
      </c>
    </row>
    <row r="46" spans="1:6" hidden="1">
      <c r="A46" s="192">
        <v>41365</v>
      </c>
      <c r="B46" s="197">
        <v>47398781.460000001</v>
      </c>
      <c r="C46" s="196">
        <f t="shared" si="2"/>
        <v>-2584421.0182479108</v>
      </c>
      <c r="D46" s="196">
        <f t="shared" si="3"/>
        <v>44814360.441752091</v>
      </c>
      <c r="F46">
        <f>AVERAGE(B42:B54)</f>
        <v>47398777.013076916</v>
      </c>
    </row>
    <row r="47" spans="1:6" hidden="1">
      <c r="A47" s="192">
        <v>41395</v>
      </c>
      <c r="B47" s="197">
        <v>47398781.460000001</v>
      </c>
      <c r="C47" s="196">
        <f t="shared" si="2"/>
        <v>-2672772.3073903276</v>
      </c>
      <c r="D47" s="196">
        <f t="shared" si="3"/>
        <v>44726009.152609676</v>
      </c>
      <c r="F47" t="s">
        <v>164</v>
      </c>
    </row>
    <row r="48" spans="1:6" hidden="1">
      <c r="A48" s="192">
        <v>41426</v>
      </c>
      <c r="B48" s="197">
        <f t="shared" ref="B48:B111" si="4">+B47</f>
        <v>47398781.460000001</v>
      </c>
      <c r="C48" s="196">
        <f t="shared" si="2"/>
        <v>-2761123.5965327444</v>
      </c>
      <c r="D48" s="196">
        <f t="shared" si="3"/>
        <v>44637657.863467254</v>
      </c>
      <c r="F48">
        <f>AVERAGE(D42:D54)</f>
        <v>44637653.408255115</v>
      </c>
    </row>
    <row r="49" spans="1:6" hidden="1">
      <c r="A49" s="192">
        <v>41456</v>
      </c>
      <c r="B49" s="197">
        <f t="shared" si="4"/>
        <v>47398781.460000001</v>
      </c>
      <c r="C49" s="196">
        <f t="shared" si="2"/>
        <v>-2849474.8856751611</v>
      </c>
      <c r="D49" s="196">
        <f t="shared" si="3"/>
        <v>44549306.574324839</v>
      </c>
    </row>
    <row r="50" spans="1:6" hidden="1">
      <c r="A50" s="192">
        <v>41487</v>
      </c>
      <c r="B50" s="197">
        <f t="shared" si="4"/>
        <v>47398781.460000001</v>
      </c>
      <c r="C50" s="196">
        <f t="shared" si="2"/>
        <v>-2937826.1748175779</v>
      </c>
      <c r="D50" s="196">
        <f t="shared" si="3"/>
        <v>44460955.285182424</v>
      </c>
      <c r="F50" t="s">
        <v>165</v>
      </c>
    </row>
    <row r="51" spans="1:6" hidden="1">
      <c r="A51" s="192">
        <v>41518</v>
      </c>
      <c r="B51" s="197">
        <f t="shared" si="4"/>
        <v>47398781.460000001</v>
      </c>
      <c r="C51" s="196">
        <f t="shared" si="2"/>
        <v>-3026177.4639599947</v>
      </c>
      <c r="D51" s="196">
        <f t="shared" si="3"/>
        <v>44372603.996040009</v>
      </c>
      <c r="F51">
        <f>+-C54+C42</f>
        <v>1060215.3978704736</v>
      </c>
    </row>
    <row r="52" spans="1:6" hidden="1">
      <c r="A52" s="192">
        <v>41548</v>
      </c>
      <c r="B52" s="197">
        <f t="shared" si="4"/>
        <v>47398781.460000001</v>
      </c>
      <c r="C52" s="196">
        <f t="shared" si="2"/>
        <v>-3114528.7531024115</v>
      </c>
      <c r="D52" s="196">
        <f t="shared" si="3"/>
        <v>44284252.706897587</v>
      </c>
    </row>
    <row r="53" spans="1:6" hidden="1">
      <c r="A53" s="192">
        <v>41579</v>
      </c>
      <c r="B53" s="197">
        <f t="shared" si="4"/>
        <v>47398781.460000001</v>
      </c>
      <c r="C53" s="196">
        <f t="shared" si="2"/>
        <v>-3202880.0422448283</v>
      </c>
      <c r="D53" s="196">
        <f t="shared" si="3"/>
        <v>44195901.417755172</v>
      </c>
    </row>
    <row r="54" spans="1:6" hidden="1">
      <c r="A54" s="192">
        <v>41609</v>
      </c>
      <c r="B54" s="197">
        <f t="shared" si="4"/>
        <v>47398781.460000001</v>
      </c>
      <c r="C54" s="220">
        <f>+C53-$D$3/12*B54</f>
        <v>-3291231.3313872451</v>
      </c>
      <c r="D54" s="196">
        <f>+B54+C54</f>
        <v>44107550.128612757</v>
      </c>
    </row>
    <row r="55" spans="1:6" hidden="1">
      <c r="A55" s="192">
        <v>41640</v>
      </c>
      <c r="B55" s="197">
        <f t="shared" si="4"/>
        <v>47398781.460000001</v>
      </c>
      <c r="C55" s="196">
        <f t="shared" ref="C55:C65" si="5">+C54-$D$3/12*B55</f>
        <v>-3379582.6205296619</v>
      </c>
      <c r="D55" s="196">
        <f t="shared" ref="D55:D65" si="6">+B55+C55</f>
        <v>44019198.839470342</v>
      </c>
    </row>
    <row r="56" spans="1:6" hidden="1">
      <c r="A56" s="192">
        <v>41671</v>
      </c>
      <c r="B56" s="197">
        <f t="shared" si="4"/>
        <v>47398781.460000001</v>
      </c>
      <c r="C56" s="196">
        <f t="shared" si="5"/>
        <v>-3467933.9096720787</v>
      </c>
      <c r="D56" s="196">
        <f t="shared" si="6"/>
        <v>43930847.550327919</v>
      </c>
    </row>
    <row r="57" spans="1:6" hidden="1">
      <c r="A57" s="192">
        <v>41699</v>
      </c>
      <c r="B57" s="197">
        <f t="shared" si="4"/>
        <v>47398781.460000001</v>
      </c>
      <c r="C57" s="196">
        <f t="shared" si="5"/>
        <v>-3556285.1988144955</v>
      </c>
      <c r="D57" s="196">
        <f t="shared" si="6"/>
        <v>43842496.261185504</v>
      </c>
      <c r="F57" t="s">
        <v>168</v>
      </c>
    </row>
    <row r="58" spans="1:6" hidden="1">
      <c r="A58" s="192">
        <v>41730</v>
      </c>
      <c r="B58" s="197">
        <f t="shared" si="4"/>
        <v>47398781.460000001</v>
      </c>
      <c r="C58" s="196">
        <f t="shared" si="5"/>
        <v>-3644636.4879569123</v>
      </c>
      <c r="D58" s="196">
        <f t="shared" si="6"/>
        <v>43754144.97204309</v>
      </c>
      <c r="F58">
        <f>AVERAGE(B54:B66)</f>
        <v>47398781.459999993</v>
      </c>
    </row>
    <row r="59" spans="1:6" hidden="1">
      <c r="A59" s="192">
        <v>41760</v>
      </c>
      <c r="B59" s="197">
        <f t="shared" si="4"/>
        <v>47398781.460000001</v>
      </c>
      <c r="C59" s="196">
        <f t="shared" si="5"/>
        <v>-3732987.777099329</v>
      </c>
      <c r="D59" s="196">
        <f t="shared" si="6"/>
        <v>43665793.682900675</v>
      </c>
      <c r="F59" t="s">
        <v>169</v>
      </c>
    </row>
    <row r="60" spans="1:6" hidden="1">
      <c r="A60" s="192">
        <v>41791</v>
      </c>
      <c r="B60" s="197">
        <f t="shared" si="4"/>
        <v>47398781.460000001</v>
      </c>
      <c r="C60" s="196">
        <f t="shared" si="5"/>
        <v>-3821339.0662417458</v>
      </c>
      <c r="D60" s="196">
        <f t="shared" si="6"/>
        <v>43577442.393758252</v>
      </c>
      <c r="F60">
        <f>AVERAGE(D54:D66)</f>
        <v>43577442.393758252</v>
      </c>
    </row>
    <row r="61" spans="1:6" hidden="1">
      <c r="A61" s="192">
        <v>41821</v>
      </c>
      <c r="B61" s="197">
        <f t="shared" si="4"/>
        <v>47398781.460000001</v>
      </c>
      <c r="C61" s="196">
        <f t="shared" si="5"/>
        <v>-3909690.3553841626</v>
      </c>
      <c r="D61" s="196">
        <f t="shared" si="6"/>
        <v>43489091.104615837</v>
      </c>
    </row>
    <row r="62" spans="1:6" hidden="1">
      <c r="A62" s="192">
        <v>41852</v>
      </c>
      <c r="B62" s="197">
        <f t="shared" si="4"/>
        <v>47398781.460000001</v>
      </c>
      <c r="C62" s="196">
        <f t="shared" si="5"/>
        <v>-3998041.6445265794</v>
      </c>
      <c r="D62" s="196">
        <f t="shared" si="6"/>
        <v>43400739.815473422</v>
      </c>
      <c r="F62" t="s">
        <v>170</v>
      </c>
    </row>
    <row r="63" spans="1:6" hidden="1">
      <c r="A63" s="192">
        <v>41883</v>
      </c>
      <c r="B63" s="197">
        <f t="shared" si="4"/>
        <v>47398781.460000001</v>
      </c>
      <c r="C63" s="196">
        <f t="shared" si="5"/>
        <v>-4086392.9336689962</v>
      </c>
      <c r="D63" s="196">
        <f t="shared" si="6"/>
        <v>43312388.526331007</v>
      </c>
      <c r="F63">
        <f>+-C66+C54</f>
        <v>1060215.4697090015</v>
      </c>
    </row>
    <row r="64" spans="1:6" hidden="1">
      <c r="A64" s="192">
        <v>41913</v>
      </c>
      <c r="B64" s="197">
        <f t="shared" si="4"/>
        <v>47398781.460000001</v>
      </c>
      <c r="C64" s="196">
        <f t="shared" si="5"/>
        <v>-4174744.222811413</v>
      </c>
      <c r="D64" s="196">
        <f t="shared" si="6"/>
        <v>43224037.237188585</v>
      </c>
    </row>
    <row r="65" spans="1:6" hidden="1">
      <c r="A65" s="192">
        <v>41944</v>
      </c>
      <c r="B65" s="197">
        <f t="shared" si="4"/>
        <v>47398781.460000001</v>
      </c>
      <c r="C65" s="196">
        <f t="shared" si="5"/>
        <v>-4263095.5119538298</v>
      </c>
      <c r="D65" s="196">
        <f t="shared" si="6"/>
        <v>43135685.94804617</v>
      </c>
    </row>
    <row r="66" spans="1:6">
      <c r="A66" s="192">
        <v>41974</v>
      </c>
      <c r="B66" s="197">
        <f t="shared" si="4"/>
        <v>47398781.460000001</v>
      </c>
      <c r="C66" s="196">
        <f>+C65-$D$3/12*B66</f>
        <v>-4351446.8010962466</v>
      </c>
      <c r="D66" s="196">
        <f>+B66+C66</f>
        <v>43047334.658903755</v>
      </c>
    </row>
    <row r="67" spans="1:6">
      <c r="A67" s="192">
        <v>42005</v>
      </c>
      <c r="B67" s="197">
        <f t="shared" si="4"/>
        <v>47398781.460000001</v>
      </c>
      <c r="C67" s="196">
        <f t="shared" ref="C67:C77" si="7">+C66-$D$3/12*B67</f>
        <v>-4439798.0902386634</v>
      </c>
      <c r="D67" s="196">
        <f t="shared" ref="D67:D77" si="8">+B67+C67</f>
        <v>42958983.36976134</v>
      </c>
    </row>
    <row r="68" spans="1:6">
      <c r="A68" s="192">
        <v>42036</v>
      </c>
      <c r="B68" s="197">
        <f t="shared" si="4"/>
        <v>47398781.460000001</v>
      </c>
      <c r="C68" s="196">
        <f t="shared" si="7"/>
        <v>-4528149.3793810802</v>
      </c>
      <c r="D68" s="196">
        <f t="shared" si="8"/>
        <v>42870632.080618918</v>
      </c>
    </row>
    <row r="69" spans="1:6">
      <c r="A69" s="192">
        <v>42064</v>
      </c>
      <c r="B69" s="197">
        <f t="shared" si="4"/>
        <v>47398781.460000001</v>
      </c>
      <c r="C69" s="196">
        <f t="shared" si="7"/>
        <v>-4616500.6685234969</v>
      </c>
      <c r="D69" s="196">
        <f t="shared" si="8"/>
        <v>42782280.791476503</v>
      </c>
      <c r="F69" t="s">
        <v>171</v>
      </c>
    </row>
    <row r="70" spans="1:6">
      <c r="A70" s="192">
        <v>42095</v>
      </c>
      <c r="B70" s="197">
        <f t="shared" si="4"/>
        <v>47398781.460000001</v>
      </c>
      <c r="C70" s="196">
        <f t="shared" si="7"/>
        <v>-4704851.9576659137</v>
      </c>
      <c r="D70" s="196">
        <f t="shared" si="8"/>
        <v>42693929.502334088</v>
      </c>
      <c r="F70">
        <f>AVERAGE(B66:B78)</f>
        <v>47398781.459999993</v>
      </c>
    </row>
    <row r="71" spans="1:6">
      <c r="A71" s="192">
        <v>42125</v>
      </c>
      <c r="B71" s="197">
        <f t="shared" si="4"/>
        <v>47398781.460000001</v>
      </c>
      <c r="C71" s="196">
        <f t="shared" si="7"/>
        <v>-4793203.2468083305</v>
      </c>
      <c r="D71" s="196">
        <f t="shared" si="8"/>
        <v>42605578.213191673</v>
      </c>
      <c r="F71" t="s">
        <v>172</v>
      </c>
    </row>
    <row r="72" spans="1:6">
      <c r="A72" s="192">
        <v>42156</v>
      </c>
      <c r="B72" s="197">
        <f t="shared" si="4"/>
        <v>47398781.460000001</v>
      </c>
      <c r="C72" s="196">
        <f t="shared" si="7"/>
        <v>-4881554.5359507473</v>
      </c>
      <c r="D72" s="196">
        <f t="shared" si="8"/>
        <v>42517226.924049251</v>
      </c>
      <c r="F72">
        <f>AVERAGE(D66:D78)</f>
        <v>42517226.924049258</v>
      </c>
    </row>
    <row r="73" spans="1:6">
      <c r="A73" s="192">
        <v>42186</v>
      </c>
      <c r="B73" s="197">
        <f t="shared" si="4"/>
        <v>47398781.460000001</v>
      </c>
      <c r="C73" s="196">
        <f t="shared" si="7"/>
        <v>-4969905.8250931641</v>
      </c>
      <c r="D73" s="196">
        <f t="shared" si="8"/>
        <v>42428875.634906836</v>
      </c>
    </row>
    <row r="74" spans="1:6">
      <c r="A74" s="192">
        <v>42217</v>
      </c>
      <c r="B74" s="197">
        <f t="shared" si="4"/>
        <v>47398781.460000001</v>
      </c>
      <c r="C74" s="196">
        <f t="shared" si="7"/>
        <v>-5058257.1142355809</v>
      </c>
      <c r="D74" s="196">
        <f t="shared" si="8"/>
        <v>42340524.345764421</v>
      </c>
      <c r="F74" t="s">
        <v>173</v>
      </c>
    </row>
    <row r="75" spans="1:6">
      <c r="A75" s="192">
        <v>42248</v>
      </c>
      <c r="B75" s="197">
        <f t="shared" si="4"/>
        <v>47398781.460000001</v>
      </c>
      <c r="C75" s="196">
        <f t="shared" si="7"/>
        <v>-5146608.4033779977</v>
      </c>
      <c r="D75" s="196">
        <f t="shared" si="8"/>
        <v>42252173.056622006</v>
      </c>
      <c r="F75">
        <f>+-C78+C66</f>
        <v>1060215.4697090015</v>
      </c>
    </row>
    <row r="76" spans="1:6">
      <c r="A76" s="192">
        <v>42278</v>
      </c>
      <c r="B76" s="197">
        <f t="shared" si="4"/>
        <v>47398781.460000001</v>
      </c>
      <c r="C76" s="196">
        <f t="shared" si="7"/>
        <v>-5234959.6925204145</v>
      </c>
      <c r="D76" s="196">
        <f t="shared" si="8"/>
        <v>42163821.767479584</v>
      </c>
    </row>
    <row r="77" spans="1:6">
      <c r="A77" s="192">
        <v>42309</v>
      </c>
      <c r="B77" s="197">
        <f t="shared" si="4"/>
        <v>47398781.460000001</v>
      </c>
      <c r="C77" s="196">
        <f t="shared" si="7"/>
        <v>-5323310.9816628313</v>
      </c>
      <c r="D77" s="196">
        <f t="shared" si="8"/>
        <v>42075470.478337169</v>
      </c>
    </row>
    <row r="78" spans="1:6">
      <c r="A78" s="192">
        <v>42339</v>
      </c>
      <c r="B78" s="197">
        <f t="shared" si="4"/>
        <v>47398781.460000001</v>
      </c>
      <c r="C78" s="196">
        <f>+C77-$D$3/12*B78</f>
        <v>-5411662.2708052481</v>
      </c>
      <c r="D78" s="196">
        <f>+B78+C78</f>
        <v>41987119.189194754</v>
      </c>
    </row>
    <row r="79" spans="1:6">
      <c r="A79" s="192">
        <v>42370</v>
      </c>
      <c r="B79" s="197">
        <f t="shared" si="4"/>
        <v>47398781.460000001</v>
      </c>
      <c r="C79" s="196">
        <f t="shared" ref="C79:C89" si="9">+C78-$D$3/12*B79</f>
        <v>-5500013.5599476648</v>
      </c>
      <c r="D79" s="196">
        <f t="shared" ref="D79:D89" si="10">+B79+C79</f>
        <v>41898767.900052339</v>
      </c>
    </row>
    <row r="80" spans="1:6">
      <c r="A80" s="192">
        <v>42401</v>
      </c>
      <c r="B80" s="197">
        <f t="shared" si="4"/>
        <v>47398781.460000001</v>
      </c>
      <c r="C80" s="196">
        <f t="shared" si="9"/>
        <v>-5588364.8490900816</v>
      </c>
      <c r="D80" s="196">
        <f t="shared" si="10"/>
        <v>41810416.610909916</v>
      </c>
    </row>
    <row r="81" spans="1:6">
      <c r="A81" s="192">
        <v>42430</v>
      </c>
      <c r="B81" s="197">
        <f t="shared" si="4"/>
        <v>47398781.460000001</v>
      </c>
      <c r="C81" s="196">
        <f t="shared" si="9"/>
        <v>-5676716.1382324984</v>
      </c>
      <c r="D81" s="196">
        <f t="shared" si="10"/>
        <v>41722065.321767502</v>
      </c>
      <c r="F81" t="s">
        <v>191</v>
      </c>
    </row>
    <row r="82" spans="1:6">
      <c r="A82" s="192">
        <v>42461</v>
      </c>
      <c r="B82" s="197">
        <f t="shared" si="4"/>
        <v>47398781.460000001</v>
      </c>
      <c r="C82" s="196">
        <f t="shared" si="9"/>
        <v>-5765067.4273749152</v>
      </c>
      <c r="D82" s="196">
        <f t="shared" si="10"/>
        <v>41633714.032625087</v>
      </c>
      <c r="F82">
        <f>AVERAGE(B78:B90)</f>
        <v>47398781.459999993</v>
      </c>
    </row>
    <row r="83" spans="1:6">
      <c r="A83" s="192">
        <v>42491</v>
      </c>
      <c r="B83" s="197">
        <f t="shared" si="4"/>
        <v>47398781.460000001</v>
      </c>
      <c r="C83" s="196">
        <f t="shared" si="9"/>
        <v>-5853418.716517332</v>
      </c>
      <c r="D83" s="196">
        <f t="shared" si="10"/>
        <v>41545362.743482672</v>
      </c>
      <c r="F83" t="s">
        <v>192</v>
      </c>
    </row>
    <row r="84" spans="1:6">
      <c r="A84" s="192">
        <v>42522</v>
      </c>
      <c r="B84" s="197">
        <f t="shared" si="4"/>
        <v>47398781.460000001</v>
      </c>
      <c r="C84" s="196">
        <f t="shared" si="9"/>
        <v>-5941770.0056597488</v>
      </c>
      <c r="D84" s="196">
        <f t="shared" si="10"/>
        <v>41457011.454340249</v>
      </c>
      <c r="F84">
        <f>AVERAGE(D78:D90)</f>
        <v>41457011.454340249</v>
      </c>
    </row>
    <row r="85" spans="1:6">
      <c r="A85" s="192">
        <v>42552</v>
      </c>
      <c r="B85" s="197">
        <f t="shared" si="4"/>
        <v>47398781.460000001</v>
      </c>
      <c r="C85" s="196">
        <f t="shared" si="9"/>
        <v>-6030121.2948021656</v>
      </c>
      <c r="D85" s="196">
        <f t="shared" si="10"/>
        <v>41368660.165197834</v>
      </c>
    </row>
    <row r="86" spans="1:6">
      <c r="A86" s="192">
        <v>42583</v>
      </c>
      <c r="B86" s="197">
        <f t="shared" si="4"/>
        <v>47398781.460000001</v>
      </c>
      <c r="C86" s="196">
        <f t="shared" si="9"/>
        <v>-6118472.5839445824</v>
      </c>
      <c r="D86" s="196">
        <f t="shared" si="10"/>
        <v>41280308.876055419</v>
      </c>
      <c r="F86" t="s">
        <v>193</v>
      </c>
    </row>
    <row r="87" spans="1:6">
      <c r="A87" s="192">
        <v>42614</v>
      </c>
      <c r="B87" s="197">
        <f t="shared" si="4"/>
        <v>47398781.460000001</v>
      </c>
      <c r="C87" s="196">
        <f t="shared" si="9"/>
        <v>-6206823.8730869992</v>
      </c>
      <c r="D87" s="196">
        <f t="shared" si="10"/>
        <v>41191957.586913005</v>
      </c>
      <c r="F87">
        <f>+-C90+C78</f>
        <v>1060215.4697090015</v>
      </c>
    </row>
    <row r="88" spans="1:6">
      <c r="A88" s="192">
        <v>42644</v>
      </c>
      <c r="B88" s="197">
        <f t="shared" si="4"/>
        <v>47398781.460000001</v>
      </c>
      <c r="C88" s="196">
        <f t="shared" si="9"/>
        <v>-6295175.162229416</v>
      </c>
      <c r="D88" s="196">
        <f t="shared" si="10"/>
        <v>41103606.297770582</v>
      </c>
    </row>
    <row r="89" spans="1:6">
      <c r="A89" s="192">
        <v>42675</v>
      </c>
      <c r="B89" s="197">
        <f t="shared" si="4"/>
        <v>47398781.460000001</v>
      </c>
      <c r="C89" s="196">
        <f t="shared" si="9"/>
        <v>-6383526.4513718328</v>
      </c>
      <c r="D89" s="196">
        <f t="shared" si="10"/>
        <v>41015255.008628167</v>
      </c>
    </row>
    <row r="90" spans="1:6">
      <c r="A90" s="192">
        <v>42705</v>
      </c>
      <c r="B90" s="197">
        <f t="shared" si="4"/>
        <v>47398781.460000001</v>
      </c>
      <c r="C90" s="196">
        <f>+C89-$D$3/12*B90</f>
        <v>-6471877.7405142495</v>
      </c>
      <c r="D90" s="196">
        <f>+B90+C90</f>
        <v>40926903.719485752</v>
      </c>
    </row>
    <row r="91" spans="1:6">
      <c r="A91" s="192">
        <v>42736</v>
      </c>
      <c r="B91" s="197">
        <f t="shared" si="4"/>
        <v>47398781.460000001</v>
      </c>
      <c r="C91" s="196">
        <f t="shared" ref="C91:C101" si="11">+C90-$D$3/12*B91</f>
        <v>-6560229.0296566663</v>
      </c>
      <c r="D91" s="196">
        <f t="shared" ref="D91:D101" si="12">+B91+C91</f>
        <v>40838552.430343337</v>
      </c>
    </row>
    <row r="92" spans="1:6">
      <c r="A92" s="192">
        <v>42767</v>
      </c>
      <c r="B92" s="197">
        <f t="shared" si="4"/>
        <v>47398781.460000001</v>
      </c>
      <c r="C92" s="196">
        <f t="shared" si="11"/>
        <v>-6648580.3187990831</v>
      </c>
      <c r="D92" s="196">
        <f t="shared" si="12"/>
        <v>40750201.141200915</v>
      </c>
    </row>
    <row r="93" spans="1:6">
      <c r="A93" s="192">
        <v>42795</v>
      </c>
      <c r="B93" s="197">
        <f t="shared" si="4"/>
        <v>47398781.460000001</v>
      </c>
      <c r="C93" s="196">
        <f t="shared" si="11"/>
        <v>-6736931.6079414999</v>
      </c>
      <c r="D93" s="196">
        <f t="shared" si="12"/>
        <v>40661849.8520585</v>
      </c>
      <c r="F93" t="s">
        <v>194</v>
      </c>
    </row>
    <row r="94" spans="1:6">
      <c r="A94" s="192">
        <v>42826</v>
      </c>
      <c r="B94" s="197">
        <f t="shared" si="4"/>
        <v>47398781.460000001</v>
      </c>
      <c r="C94" s="196">
        <f t="shared" si="11"/>
        <v>-6825282.8970839167</v>
      </c>
      <c r="D94" s="196">
        <f t="shared" si="12"/>
        <v>40573498.562916085</v>
      </c>
      <c r="F94">
        <f>AVERAGE(B90:B102)</f>
        <v>47398781.459999993</v>
      </c>
    </row>
    <row r="95" spans="1:6">
      <c r="A95" s="192">
        <v>42856</v>
      </c>
      <c r="B95" s="197">
        <f t="shared" si="4"/>
        <v>47398781.460000001</v>
      </c>
      <c r="C95" s="196">
        <f t="shared" si="11"/>
        <v>-6913634.1862263335</v>
      </c>
      <c r="D95" s="196">
        <f t="shared" si="12"/>
        <v>40485147.27377367</v>
      </c>
      <c r="F95" t="s">
        <v>195</v>
      </c>
    </row>
    <row r="96" spans="1:6">
      <c r="A96" s="192">
        <v>42887</v>
      </c>
      <c r="B96" s="197">
        <f t="shared" si="4"/>
        <v>47398781.460000001</v>
      </c>
      <c r="C96" s="196">
        <f t="shared" si="11"/>
        <v>-7001985.4753687503</v>
      </c>
      <c r="D96" s="196">
        <f t="shared" si="12"/>
        <v>40396795.984631248</v>
      </c>
      <c r="F96">
        <f>AVERAGE(D90:D102)</f>
        <v>40396795.984631255</v>
      </c>
    </row>
    <row r="97" spans="1:6">
      <c r="A97" s="192">
        <v>42917</v>
      </c>
      <c r="B97" s="197">
        <f t="shared" si="4"/>
        <v>47398781.460000001</v>
      </c>
      <c r="C97" s="196">
        <f t="shared" si="11"/>
        <v>-7090336.7645111671</v>
      </c>
      <c r="D97" s="196">
        <f t="shared" si="12"/>
        <v>40308444.695488833</v>
      </c>
    </row>
    <row r="98" spans="1:6">
      <c r="A98" s="192">
        <v>42948</v>
      </c>
      <c r="B98" s="197">
        <f t="shared" si="4"/>
        <v>47398781.460000001</v>
      </c>
      <c r="C98" s="196">
        <f t="shared" si="11"/>
        <v>-7178688.0536535839</v>
      </c>
      <c r="D98" s="196">
        <f t="shared" si="12"/>
        <v>40220093.406346418</v>
      </c>
      <c r="F98" t="s">
        <v>196</v>
      </c>
    </row>
    <row r="99" spans="1:6">
      <c r="A99" s="192">
        <v>42979</v>
      </c>
      <c r="B99" s="197">
        <f t="shared" si="4"/>
        <v>47398781.460000001</v>
      </c>
      <c r="C99" s="196">
        <f t="shared" si="11"/>
        <v>-7267039.3427960007</v>
      </c>
      <c r="D99" s="196">
        <f t="shared" si="12"/>
        <v>40131742.117204003</v>
      </c>
      <c r="F99">
        <f>+-C102+C90</f>
        <v>1060215.4697090015</v>
      </c>
    </row>
    <row r="100" spans="1:6">
      <c r="A100" s="192">
        <v>43009</v>
      </c>
      <c r="B100" s="197">
        <f t="shared" si="4"/>
        <v>47398781.460000001</v>
      </c>
      <c r="C100" s="196">
        <f t="shared" si="11"/>
        <v>-7355390.6319384174</v>
      </c>
      <c r="D100" s="196">
        <f t="shared" si="12"/>
        <v>40043390.828061581</v>
      </c>
    </row>
    <row r="101" spans="1:6">
      <c r="A101" s="192">
        <v>43040</v>
      </c>
      <c r="B101" s="197">
        <f t="shared" si="4"/>
        <v>47398781.460000001</v>
      </c>
      <c r="C101" s="196">
        <f t="shared" si="11"/>
        <v>-7443741.9210808342</v>
      </c>
      <c r="D101" s="196">
        <f t="shared" si="12"/>
        <v>39955039.538919166</v>
      </c>
    </row>
    <row r="102" spans="1:6">
      <c r="A102" s="192">
        <v>43070</v>
      </c>
      <c r="B102" s="197">
        <f t="shared" si="4"/>
        <v>47398781.460000001</v>
      </c>
      <c r="C102" s="196">
        <f>+C101-$D$3/12*B102</f>
        <v>-7532093.210223251</v>
      </c>
      <c r="D102" s="196">
        <f>+B102+C102</f>
        <v>39866688.249776751</v>
      </c>
    </row>
    <row r="103" spans="1:6">
      <c r="A103" s="192">
        <v>43101</v>
      </c>
      <c r="B103" s="197">
        <f t="shared" si="4"/>
        <v>47398781.460000001</v>
      </c>
      <c r="C103" s="196">
        <f t="shared" ref="C103:C113" si="13">+C102-$D$3/12*B103</f>
        <v>-7620444.4993656678</v>
      </c>
      <c r="D103" s="196">
        <f t="shared" ref="D103:D113" si="14">+B103+C103</f>
        <v>39778336.960634336</v>
      </c>
    </row>
    <row r="104" spans="1:6">
      <c r="A104" s="192">
        <v>43132</v>
      </c>
      <c r="B104" s="197">
        <f t="shared" si="4"/>
        <v>47398781.460000001</v>
      </c>
      <c r="C104" s="196">
        <f t="shared" si="13"/>
        <v>-7708795.7885080846</v>
      </c>
      <c r="D104" s="196">
        <f t="shared" si="14"/>
        <v>39689985.671491913</v>
      </c>
    </row>
    <row r="105" spans="1:6">
      <c r="A105" s="192">
        <v>43160</v>
      </c>
      <c r="B105" s="197">
        <f t="shared" si="4"/>
        <v>47398781.460000001</v>
      </c>
      <c r="C105" s="196">
        <f t="shared" si="13"/>
        <v>-7797147.0776505014</v>
      </c>
      <c r="D105" s="196">
        <f t="shared" si="14"/>
        <v>39601634.382349499</v>
      </c>
      <c r="F105" t="s">
        <v>197</v>
      </c>
    </row>
    <row r="106" spans="1:6">
      <c r="A106" s="192">
        <v>43191</v>
      </c>
      <c r="B106" s="197">
        <f t="shared" si="4"/>
        <v>47398781.460000001</v>
      </c>
      <c r="C106" s="196">
        <f t="shared" si="13"/>
        <v>-7885498.3667929182</v>
      </c>
      <c r="D106" s="196">
        <f t="shared" si="14"/>
        <v>39513283.093207084</v>
      </c>
      <c r="F106">
        <f>AVERAGE(B102:B114)</f>
        <v>47398781.459999993</v>
      </c>
    </row>
    <row r="107" spans="1:6">
      <c r="A107" s="192">
        <v>43221</v>
      </c>
      <c r="B107" s="197">
        <f t="shared" si="4"/>
        <v>47398781.460000001</v>
      </c>
      <c r="C107" s="196">
        <f t="shared" si="13"/>
        <v>-7973849.655935335</v>
      </c>
      <c r="D107" s="196">
        <f t="shared" si="14"/>
        <v>39424931.804064669</v>
      </c>
      <c r="F107" t="s">
        <v>198</v>
      </c>
    </row>
    <row r="108" spans="1:6">
      <c r="A108" s="192">
        <v>43252</v>
      </c>
      <c r="B108" s="197">
        <f t="shared" si="4"/>
        <v>47398781.460000001</v>
      </c>
      <c r="C108" s="196">
        <f t="shared" si="13"/>
        <v>-8062200.9450777518</v>
      </c>
      <c r="D108" s="196">
        <f t="shared" si="14"/>
        <v>39336580.514922246</v>
      </c>
      <c r="F108">
        <f>AVERAGE(D102:D114)</f>
        <v>39336580.514922254</v>
      </c>
    </row>
    <row r="109" spans="1:6">
      <c r="A109" s="192">
        <v>43282</v>
      </c>
      <c r="B109" s="197">
        <f t="shared" si="4"/>
        <v>47398781.460000001</v>
      </c>
      <c r="C109" s="196">
        <f t="shared" si="13"/>
        <v>-8150552.2342201686</v>
      </c>
      <c r="D109" s="196">
        <f t="shared" si="14"/>
        <v>39248229.225779831</v>
      </c>
    </row>
    <row r="110" spans="1:6">
      <c r="A110" s="192">
        <v>43313</v>
      </c>
      <c r="B110" s="197">
        <f t="shared" si="4"/>
        <v>47398781.460000001</v>
      </c>
      <c r="C110" s="196">
        <f t="shared" si="13"/>
        <v>-8238903.5233625853</v>
      </c>
      <c r="D110" s="196">
        <f t="shared" si="14"/>
        <v>39159877.936637416</v>
      </c>
      <c r="F110" t="s">
        <v>199</v>
      </c>
    </row>
    <row r="111" spans="1:6">
      <c r="A111" s="192">
        <v>43344</v>
      </c>
      <c r="B111" s="197">
        <f t="shared" si="4"/>
        <v>47398781.460000001</v>
      </c>
      <c r="C111" s="196">
        <f t="shared" si="13"/>
        <v>-8327254.8125050021</v>
      </c>
      <c r="D111" s="196">
        <f t="shared" si="14"/>
        <v>39071526.647495002</v>
      </c>
      <c r="F111">
        <f>+-C114+C102</f>
        <v>1060215.4697090006</v>
      </c>
    </row>
    <row r="112" spans="1:6">
      <c r="A112" s="192">
        <v>43374</v>
      </c>
      <c r="B112" s="197">
        <f t="shared" ref="B112:B138" si="15">+B111</f>
        <v>47398781.460000001</v>
      </c>
      <c r="C112" s="196">
        <f t="shared" si="13"/>
        <v>-8415606.101647418</v>
      </c>
      <c r="D112" s="196">
        <f t="shared" si="14"/>
        <v>38983175.358352587</v>
      </c>
    </row>
    <row r="113" spans="1:6">
      <c r="A113" s="192">
        <v>43405</v>
      </c>
      <c r="B113" s="197">
        <f t="shared" si="15"/>
        <v>47398781.460000001</v>
      </c>
      <c r="C113" s="196">
        <f t="shared" si="13"/>
        <v>-8503957.3907898348</v>
      </c>
      <c r="D113" s="196">
        <f t="shared" si="14"/>
        <v>38894824.069210164</v>
      </c>
    </row>
    <row r="114" spans="1:6">
      <c r="A114" s="192">
        <v>43435</v>
      </c>
      <c r="B114" s="197">
        <f t="shared" si="15"/>
        <v>47398781.460000001</v>
      </c>
      <c r="C114" s="196">
        <f>+C113-$D$3/12*B114</f>
        <v>-8592308.6799322516</v>
      </c>
      <c r="D114" s="196">
        <f>+B114+C114</f>
        <v>38806472.780067749</v>
      </c>
    </row>
    <row r="115" spans="1:6">
      <c r="A115" s="192">
        <v>43466</v>
      </c>
      <c r="B115" s="197">
        <f t="shared" si="15"/>
        <v>47398781.460000001</v>
      </c>
      <c r="C115" s="196">
        <f t="shared" ref="C115:C125" si="16">+C114-$D$3/12*B115</f>
        <v>-8680659.9690746684</v>
      </c>
      <c r="D115" s="196">
        <f t="shared" ref="D115:D125" si="17">+B115+C115</f>
        <v>38718121.490925334</v>
      </c>
    </row>
    <row r="116" spans="1:6">
      <c r="A116" s="192">
        <v>43497</v>
      </c>
      <c r="B116" s="197">
        <f t="shared" si="15"/>
        <v>47398781.460000001</v>
      </c>
      <c r="C116" s="196">
        <f t="shared" si="16"/>
        <v>-8769011.2582170852</v>
      </c>
      <c r="D116" s="196">
        <f t="shared" si="17"/>
        <v>38629770.201782912</v>
      </c>
    </row>
    <row r="117" spans="1:6">
      <c r="A117" s="192">
        <v>43525</v>
      </c>
      <c r="B117" s="197">
        <f t="shared" si="15"/>
        <v>47398781.460000001</v>
      </c>
      <c r="C117" s="196">
        <f t="shared" si="16"/>
        <v>-8857362.5473595019</v>
      </c>
      <c r="D117" s="196">
        <f t="shared" si="17"/>
        <v>38541418.912640497</v>
      </c>
      <c r="F117" t="s">
        <v>200</v>
      </c>
    </row>
    <row r="118" spans="1:6">
      <c r="A118" s="192">
        <v>43556</v>
      </c>
      <c r="B118" s="197">
        <f t="shared" si="15"/>
        <v>47398781.460000001</v>
      </c>
      <c r="C118" s="196">
        <f t="shared" si="16"/>
        <v>-8945713.8365019187</v>
      </c>
      <c r="D118" s="196">
        <f t="shared" si="17"/>
        <v>38453067.623498082</v>
      </c>
      <c r="F118">
        <f>AVERAGE(B114:B126)</f>
        <v>47398781.459999993</v>
      </c>
    </row>
    <row r="119" spans="1:6">
      <c r="A119" s="192">
        <v>43586</v>
      </c>
      <c r="B119" s="197">
        <f t="shared" si="15"/>
        <v>47398781.460000001</v>
      </c>
      <c r="C119" s="196">
        <f t="shared" si="16"/>
        <v>-9034065.1256443355</v>
      </c>
      <c r="D119" s="196">
        <f t="shared" si="17"/>
        <v>38364716.334355667</v>
      </c>
      <c r="F119" t="s">
        <v>201</v>
      </c>
    </row>
    <row r="120" spans="1:6">
      <c r="A120" s="192">
        <v>43617</v>
      </c>
      <c r="B120" s="197">
        <f t="shared" si="15"/>
        <v>47398781.460000001</v>
      </c>
      <c r="C120" s="196">
        <f t="shared" si="16"/>
        <v>-9122416.4147867523</v>
      </c>
      <c r="D120" s="196">
        <f t="shared" si="17"/>
        <v>38276365.045213252</v>
      </c>
      <c r="F120">
        <f>AVERAGE(D114:D126)</f>
        <v>38276365.045213252</v>
      </c>
    </row>
    <row r="121" spans="1:6">
      <c r="A121" s="192">
        <v>43647</v>
      </c>
      <c r="B121" s="197">
        <f t="shared" si="15"/>
        <v>47398781.460000001</v>
      </c>
      <c r="C121" s="196">
        <f t="shared" si="16"/>
        <v>-9210767.7039291691</v>
      </c>
      <c r="D121" s="196">
        <f t="shared" si="17"/>
        <v>38188013.75607083</v>
      </c>
    </row>
    <row r="122" spans="1:6">
      <c r="A122" s="192">
        <v>43678</v>
      </c>
      <c r="B122" s="197">
        <f t="shared" si="15"/>
        <v>47398781.460000001</v>
      </c>
      <c r="C122" s="196">
        <f t="shared" si="16"/>
        <v>-9299118.9930715859</v>
      </c>
      <c r="D122" s="196">
        <f t="shared" si="17"/>
        <v>38099662.466928415</v>
      </c>
      <c r="F122" t="s">
        <v>202</v>
      </c>
    </row>
    <row r="123" spans="1:6">
      <c r="A123" s="192">
        <v>43709</v>
      </c>
      <c r="B123" s="197">
        <f t="shared" si="15"/>
        <v>47398781.460000001</v>
      </c>
      <c r="C123" s="196">
        <f t="shared" si="16"/>
        <v>-9387470.2822140027</v>
      </c>
      <c r="D123" s="196">
        <f t="shared" si="17"/>
        <v>38011311.177786</v>
      </c>
      <c r="F123">
        <f>+-C126+C114</f>
        <v>1060215.4697090015</v>
      </c>
    </row>
    <row r="124" spans="1:6">
      <c r="A124" s="192">
        <v>43739</v>
      </c>
      <c r="B124" s="197">
        <f t="shared" si="15"/>
        <v>47398781.460000001</v>
      </c>
      <c r="C124" s="196">
        <f t="shared" si="16"/>
        <v>-9475821.5713564195</v>
      </c>
      <c r="D124" s="196">
        <f t="shared" si="17"/>
        <v>37922959.888643578</v>
      </c>
    </row>
    <row r="125" spans="1:6">
      <c r="A125" s="192">
        <v>43770</v>
      </c>
      <c r="B125" s="197">
        <f t="shared" si="15"/>
        <v>47398781.460000001</v>
      </c>
      <c r="C125" s="196">
        <f t="shared" si="16"/>
        <v>-9564172.8604988363</v>
      </c>
      <c r="D125" s="196">
        <f t="shared" si="17"/>
        <v>37834608.599501163</v>
      </c>
    </row>
    <row r="126" spans="1:6">
      <c r="A126" s="192">
        <v>43800</v>
      </c>
      <c r="B126" s="197">
        <f t="shared" si="15"/>
        <v>47398781.460000001</v>
      </c>
      <c r="C126" s="196">
        <f>+C125-$D$3/12*B126</f>
        <v>-9652524.1496412531</v>
      </c>
      <c r="D126" s="196">
        <f>+B126+C126</f>
        <v>37746257.310358748</v>
      </c>
    </row>
    <row r="127" spans="1:6">
      <c r="A127" s="192">
        <v>43831</v>
      </c>
      <c r="B127" s="197">
        <f t="shared" si="15"/>
        <v>47398781.460000001</v>
      </c>
      <c r="C127" s="196">
        <f t="shared" ref="C127:C137" si="18">+C126-$D$3/12*B127</f>
        <v>-9740875.4387836698</v>
      </c>
      <c r="D127" s="196">
        <f t="shared" ref="D127:D137" si="19">+B127+C127</f>
        <v>37657906.021216333</v>
      </c>
    </row>
    <row r="128" spans="1:6">
      <c r="A128" s="192">
        <v>43862</v>
      </c>
      <c r="B128" s="197">
        <f t="shared" si="15"/>
        <v>47398781.460000001</v>
      </c>
      <c r="C128" s="196">
        <f t="shared" si="18"/>
        <v>-9829226.7279260866</v>
      </c>
      <c r="D128" s="196">
        <f t="shared" si="19"/>
        <v>37569554.732073918</v>
      </c>
    </row>
    <row r="129" spans="1:6">
      <c r="A129" s="192">
        <v>43891</v>
      </c>
      <c r="B129" s="197">
        <f t="shared" si="15"/>
        <v>47398781.460000001</v>
      </c>
      <c r="C129" s="196">
        <f t="shared" si="18"/>
        <v>-9917578.0170685034</v>
      </c>
      <c r="D129" s="196">
        <f t="shared" si="19"/>
        <v>37481203.442931496</v>
      </c>
      <c r="F129" t="s">
        <v>203</v>
      </c>
    </row>
    <row r="130" spans="1:6">
      <c r="A130" s="192">
        <v>43922</v>
      </c>
      <c r="B130" s="197">
        <f t="shared" si="15"/>
        <v>47398781.460000001</v>
      </c>
      <c r="C130" s="196">
        <f t="shared" si="18"/>
        <v>-10005929.30621092</v>
      </c>
      <c r="D130" s="196">
        <f t="shared" si="19"/>
        <v>37392852.153789081</v>
      </c>
      <c r="F130">
        <f>AVERAGE(B126:B138)</f>
        <v>47398781.459999993</v>
      </c>
    </row>
    <row r="131" spans="1:6">
      <c r="A131" s="192">
        <v>43952</v>
      </c>
      <c r="B131" s="197">
        <f t="shared" si="15"/>
        <v>47398781.460000001</v>
      </c>
      <c r="C131" s="196">
        <f t="shared" si="18"/>
        <v>-10094280.595353337</v>
      </c>
      <c r="D131" s="196">
        <f t="shared" si="19"/>
        <v>37304500.864646666</v>
      </c>
      <c r="F131" t="s">
        <v>204</v>
      </c>
    </row>
    <row r="132" spans="1:6">
      <c r="A132" s="192">
        <v>43983</v>
      </c>
      <c r="B132" s="197">
        <f t="shared" si="15"/>
        <v>47398781.460000001</v>
      </c>
      <c r="C132" s="196">
        <f t="shared" si="18"/>
        <v>-10182631.884495754</v>
      </c>
      <c r="D132" s="196">
        <f t="shared" si="19"/>
        <v>37216149.575504243</v>
      </c>
      <c r="F132">
        <f>AVERAGE(D126:D138)</f>
        <v>37216149.575504251</v>
      </c>
    </row>
    <row r="133" spans="1:6">
      <c r="A133" s="192">
        <v>44013</v>
      </c>
      <c r="B133" s="197">
        <f t="shared" si="15"/>
        <v>47398781.460000001</v>
      </c>
      <c r="C133" s="196">
        <f t="shared" si="18"/>
        <v>-10270983.173638171</v>
      </c>
      <c r="D133" s="196">
        <f t="shared" si="19"/>
        <v>37127798.286361828</v>
      </c>
    </row>
    <row r="134" spans="1:6">
      <c r="A134" s="192">
        <v>44044</v>
      </c>
      <c r="B134" s="197">
        <f t="shared" si="15"/>
        <v>47398781.460000001</v>
      </c>
      <c r="C134" s="196">
        <f t="shared" si="18"/>
        <v>-10359334.462780587</v>
      </c>
      <c r="D134" s="196">
        <f t="shared" si="19"/>
        <v>37039446.997219414</v>
      </c>
      <c r="F134" t="s">
        <v>205</v>
      </c>
    </row>
    <row r="135" spans="1:6">
      <c r="A135" s="192">
        <v>44075</v>
      </c>
      <c r="B135" s="197">
        <f t="shared" si="15"/>
        <v>47398781.460000001</v>
      </c>
      <c r="C135" s="196">
        <f t="shared" si="18"/>
        <v>-10447685.751923004</v>
      </c>
      <c r="D135" s="196">
        <f t="shared" si="19"/>
        <v>36951095.708076999</v>
      </c>
      <c r="F135">
        <f>+-C138+C126</f>
        <v>1060215.4697090015</v>
      </c>
    </row>
    <row r="136" spans="1:6">
      <c r="A136" s="192">
        <v>44105</v>
      </c>
      <c r="B136" s="197">
        <f t="shared" si="15"/>
        <v>47398781.460000001</v>
      </c>
      <c r="C136" s="196">
        <f t="shared" si="18"/>
        <v>-10536037.041065421</v>
      </c>
      <c r="D136" s="196">
        <f t="shared" si="19"/>
        <v>36862744.418934584</v>
      </c>
    </row>
    <row r="137" spans="1:6">
      <c r="A137" s="192">
        <v>44136</v>
      </c>
      <c r="B137" s="197">
        <f t="shared" si="15"/>
        <v>47398781.460000001</v>
      </c>
      <c r="C137" s="196">
        <f t="shared" si="18"/>
        <v>-10624388.330207838</v>
      </c>
      <c r="D137" s="196">
        <f t="shared" si="19"/>
        <v>36774393.129792161</v>
      </c>
    </row>
    <row r="138" spans="1:6">
      <c r="A138" s="192">
        <v>44166</v>
      </c>
      <c r="B138" s="197">
        <f t="shared" si="15"/>
        <v>47398781.460000001</v>
      </c>
      <c r="C138" s="196">
        <f>+C137-$D$3/12*B138</f>
        <v>-10712739.619350255</v>
      </c>
      <c r="D138" s="196">
        <f>+B138+C138</f>
        <v>36686041.840649746</v>
      </c>
    </row>
  </sheetData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F138"/>
  <sheetViews>
    <sheetView zoomScaleNormal="100" workbookViewId="0">
      <selection activeCell="A7" sqref="A7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159</v>
      </c>
      <c r="C3" s="189" t="s">
        <v>148</v>
      </c>
      <c r="D3" s="190">
        <v>1.8353605327597031E-2</v>
      </c>
    </row>
    <row r="4" spans="1:4">
      <c r="A4" t="s">
        <v>162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7">
        <v>0</v>
      </c>
      <c r="C6" s="197">
        <v>0</v>
      </c>
      <c r="D6" s="197">
        <v>0</v>
      </c>
    </row>
    <row r="7" spans="1:4">
      <c r="A7" s="192">
        <v>40179</v>
      </c>
      <c r="B7" s="197">
        <v>108943.51</v>
      </c>
      <c r="C7" s="198">
        <f>-B7*$D$3/24</f>
        <v>-83.312757730963355</v>
      </c>
      <c r="D7" s="197">
        <f>+B7+C7</f>
        <v>108860.19724226903</v>
      </c>
    </row>
    <row r="8" spans="1:4" hidden="1">
      <c r="A8" s="192">
        <v>40210</v>
      </c>
      <c r="B8" s="197">
        <v>108943.51</v>
      </c>
      <c r="C8" s="198">
        <f>+C7-B8*$D$3/12</f>
        <v>-249.93827319289005</v>
      </c>
      <c r="D8" s="197">
        <f t="shared" ref="D8:D30" si="0">+B8+C8</f>
        <v>108693.5717268071</v>
      </c>
    </row>
    <row r="9" spans="1:4" hidden="1">
      <c r="A9" s="192">
        <v>40238</v>
      </c>
      <c r="B9" s="197">
        <v>108943.51</v>
      </c>
      <c r="C9" s="197">
        <f t="shared" ref="C9:C15" si="1">+C8-B9*$D$3/12</f>
        <v>-416.56378865481679</v>
      </c>
      <c r="D9" s="197">
        <f t="shared" si="0"/>
        <v>108526.94621134517</v>
      </c>
    </row>
    <row r="10" spans="1:4" hidden="1">
      <c r="A10" s="192">
        <v>40269</v>
      </c>
      <c r="B10" s="197">
        <v>108943.51</v>
      </c>
      <c r="C10" s="197">
        <f t="shared" si="1"/>
        <v>-583.18930411674353</v>
      </c>
      <c r="D10" s="197">
        <f t="shared" si="0"/>
        <v>108360.32069588325</v>
      </c>
    </row>
    <row r="11" spans="1:4" hidden="1">
      <c r="A11" s="192">
        <v>40299</v>
      </c>
      <c r="B11" s="197">
        <v>108943.51</v>
      </c>
      <c r="C11" s="197">
        <f t="shared" si="1"/>
        <v>-749.81481957867027</v>
      </c>
      <c r="D11" s="197">
        <f t="shared" si="0"/>
        <v>108193.69518042133</v>
      </c>
    </row>
    <row r="12" spans="1:4" hidden="1">
      <c r="A12" s="192">
        <v>40330</v>
      </c>
      <c r="B12" s="197">
        <v>108943.51</v>
      </c>
      <c r="C12" s="197">
        <f t="shared" si="1"/>
        <v>-916.44033504059701</v>
      </c>
      <c r="D12" s="197">
        <f t="shared" si="0"/>
        <v>108027.0696649594</v>
      </c>
    </row>
    <row r="13" spans="1:4" hidden="1">
      <c r="A13" s="192">
        <v>40360</v>
      </c>
      <c r="B13" s="197">
        <v>108943.51</v>
      </c>
      <c r="C13" s="197">
        <f>+C12-B13*$D$3/12</f>
        <v>-1083.0658505025237</v>
      </c>
      <c r="D13" s="197">
        <f t="shared" si="0"/>
        <v>107860.44414949747</v>
      </c>
    </row>
    <row r="14" spans="1:4" hidden="1">
      <c r="A14" s="192">
        <v>40391</v>
      </c>
      <c r="B14" s="197">
        <v>108943.51</v>
      </c>
      <c r="C14" s="197">
        <f t="shared" si="1"/>
        <v>-1249.6913659644504</v>
      </c>
      <c r="D14" s="197">
        <f t="shared" si="0"/>
        <v>107693.81863403555</v>
      </c>
    </row>
    <row r="15" spans="1:4" hidden="1">
      <c r="A15" s="192">
        <v>40422</v>
      </c>
      <c r="B15" s="197">
        <v>174222.82</v>
      </c>
      <c r="C15" s="197">
        <f t="shared" si="1"/>
        <v>-1516.1594390761986</v>
      </c>
      <c r="D15" s="197">
        <f t="shared" si="0"/>
        <v>172706.6605609238</v>
      </c>
    </row>
    <row r="16" spans="1:4" hidden="1">
      <c r="A16" s="192">
        <v>40452</v>
      </c>
      <c r="B16" s="197">
        <v>207148.88</v>
      </c>
      <c r="C16" s="197">
        <f>+C15-B16*$D$3/12</f>
        <v>-1832.9868380406785</v>
      </c>
      <c r="D16" s="197">
        <f t="shared" si="0"/>
        <v>205315.89316195933</v>
      </c>
    </row>
    <row r="17" spans="1:6" hidden="1">
      <c r="A17" s="192">
        <v>40483</v>
      </c>
      <c r="B17" s="197">
        <v>5740287.0399999991</v>
      </c>
      <c r="C17" s="197">
        <f>+C16-B17*D3/24</f>
        <v>-6222.7769546773534</v>
      </c>
      <c r="D17" s="197">
        <f t="shared" si="0"/>
        <v>5734064.2630453221</v>
      </c>
    </row>
    <row r="18" spans="1:6" hidden="1">
      <c r="A18" s="192">
        <v>40513</v>
      </c>
      <c r="B18" s="197">
        <v>5762573.9799999986</v>
      </c>
      <c r="C18" s="197">
        <f>+C17-B18*$D$3/12</f>
        <v>-15036.444329677353</v>
      </c>
      <c r="D18" s="197">
        <f t="shared" si="0"/>
        <v>5747537.5356703214</v>
      </c>
    </row>
    <row r="19" spans="1:6" hidden="1">
      <c r="A19" s="192">
        <v>40544</v>
      </c>
      <c r="B19" s="197">
        <v>5787686.1199999992</v>
      </c>
      <c r="C19" s="197">
        <f t="shared" ref="C19:C30" si="2">+C18-B19*$D$3/12</f>
        <v>-23888.519896884965</v>
      </c>
      <c r="D19" s="197">
        <f t="shared" si="0"/>
        <v>5763797.6001031138</v>
      </c>
    </row>
    <row r="20" spans="1:6" hidden="1">
      <c r="A20" s="192">
        <v>40575</v>
      </c>
      <c r="B20" s="197">
        <v>5789367.6799999997</v>
      </c>
      <c r="C20" s="197">
        <f t="shared" si="2"/>
        <v>-32743.167354807138</v>
      </c>
      <c r="D20" s="197">
        <f t="shared" si="0"/>
        <v>5756624.5126451924</v>
      </c>
    </row>
    <row r="21" spans="1:6" hidden="1">
      <c r="A21" s="192">
        <v>40603</v>
      </c>
      <c r="B21" s="197">
        <v>5789751.46</v>
      </c>
      <c r="C21" s="197">
        <f t="shared" si="2"/>
        <v>-41598.401791617027</v>
      </c>
      <c r="D21" s="197">
        <f t="shared" si="0"/>
        <v>5748153.0582083827</v>
      </c>
      <c r="F21" t="s">
        <v>152</v>
      </c>
    </row>
    <row r="22" spans="1:6" hidden="1">
      <c r="A22" s="192">
        <v>40634</v>
      </c>
      <c r="B22" s="197">
        <v>5789751.46</v>
      </c>
      <c r="C22" s="197">
        <f t="shared" si="2"/>
        <v>-50453.63622842692</v>
      </c>
      <c r="D22" s="197">
        <f t="shared" si="0"/>
        <v>5739297.8237715727</v>
      </c>
      <c r="F22">
        <f>AVERAGE(B18:B30)</f>
        <v>5792526.7123076916</v>
      </c>
    </row>
    <row r="23" spans="1:6" hidden="1">
      <c r="A23" s="192">
        <v>40664</v>
      </c>
      <c r="B23" s="197">
        <v>5797964.5700000003</v>
      </c>
      <c r="C23" s="197">
        <f t="shared" si="2"/>
        <v>-59321.432346857822</v>
      </c>
      <c r="D23" s="197">
        <f t="shared" si="0"/>
        <v>5738643.1376531422</v>
      </c>
      <c r="F23" t="s">
        <v>153</v>
      </c>
    </row>
    <row r="24" spans="1:6" hidden="1">
      <c r="A24" s="192">
        <v>40695</v>
      </c>
      <c r="B24" s="197">
        <f t="shared" ref="B24:B87" si="3">+B23</f>
        <v>5797964.5700000003</v>
      </c>
      <c r="C24" s="197">
        <f t="shared" si="2"/>
        <v>-68189.228465288732</v>
      </c>
      <c r="D24" s="197">
        <f t="shared" si="0"/>
        <v>5729775.3415347114</v>
      </c>
      <c r="F24">
        <f>AVERAGE(D18:D30)</f>
        <v>5724327.4877159735</v>
      </c>
    </row>
    <row r="25" spans="1:6" hidden="1">
      <c r="A25" s="192">
        <v>40725</v>
      </c>
      <c r="B25" s="197">
        <f t="shared" si="3"/>
        <v>5797964.5700000003</v>
      </c>
      <c r="C25" s="197">
        <f t="shared" si="2"/>
        <v>-77057.024583719642</v>
      </c>
      <c r="D25" s="197">
        <f t="shared" si="0"/>
        <v>5720907.5454162806</v>
      </c>
    </row>
    <row r="26" spans="1:6" hidden="1">
      <c r="A26" s="192">
        <v>40756</v>
      </c>
      <c r="B26" s="197">
        <f t="shared" si="3"/>
        <v>5797964.5700000003</v>
      </c>
      <c r="C26" s="197">
        <f t="shared" si="2"/>
        <v>-85924.820702150551</v>
      </c>
      <c r="D26" s="197">
        <f t="shared" si="0"/>
        <v>5712039.7492978498</v>
      </c>
      <c r="F26" t="s">
        <v>154</v>
      </c>
    </row>
    <row r="27" spans="1:6" hidden="1">
      <c r="A27" s="192">
        <v>40787</v>
      </c>
      <c r="B27" s="197">
        <f t="shared" si="3"/>
        <v>5797964.5700000003</v>
      </c>
      <c r="C27" s="197">
        <f t="shared" si="2"/>
        <v>-94792.616820581461</v>
      </c>
      <c r="D27" s="197">
        <f t="shared" si="0"/>
        <v>5703171.953179419</v>
      </c>
      <c r="F27">
        <f>+-C30+C18</f>
        <v>106359.56084619684</v>
      </c>
    </row>
    <row r="28" spans="1:6" hidden="1">
      <c r="A28" s="192">
        <v>40817</v>
      </c>
      <c r="B28" s="197">
        <f t="shared" si="3"/>
        <v>5797964.5700000003</v>
      </c>
      <c r="C28" s="197">
        <f t="shared" si="2"/>
        <v>-103660.41293901237</v>
      </c>
      <c r="D28" s="197">
        <f t="shared" si="0"/>
        <v>5694304.1570609882</v>
      </c>
    </row>
    <row r="29" spans="1:6" hidden="1">
      <c r="A29" s="192">
        <v>40848</v>
      </c>
      <c r="B29" s="197">
        <f t="shared" si="3"/>
        <v>5797964.5700000003</v>
      </c>
      <c r="C29" s="197">
        <f t="shared" si="2"/>
        <v>-112528.20905744328</v>
      </c>
      <c r="D29" s="197">
        <f t="shared" si="0"/>
        <v>5685436.3609425575</v>
      </c>
    </row>
    <row r="30" spans="1:6" hidden="1">
      <c r="A30" s="192">
        <v>40878</v>
      </c>
      <c r="B30" s="197">
        <f t="shared" si="3"/>
        <v>5797964.5700000003</v>
      </c>
      <c r="C30" s="197">
        <f t="shared" si="2"/>
        <v>-121396.00517587419</v>
      </c>
      <c r="D30" s="197">
        <f t="shared" si="0"/>
        <v>5676568.5648241257</v>
      </c>
    </row>
    <row r="31" spans="1:6" hidden="1">
      <c r="A31" s="192">
        <v>40909</v>
      </c>
      <c r="B31" s="197">
        <f t="shared" si="3"/>
        <v>5797964.5700000003</v>
      </c>
      <c r="C31" s="197">
        <f t="shared" ref="C31:C42" si="4">+C30-B31*$D$3/12</f>
        <v>-130263.8012943051</v>
      </c>
      <c r="D31" s="197">
        <f t="shared" ref="D31:D42" si="5">+B31+C31</f>
        <v>5667700.7687056949</v>
      </c>
    </row>
    <row r="32" spans="1:6" hidden="1">
      <c r="A32" s="192">
        <v>40940</v>
      </c>
      <c r="B32" s="197">
        <f t="shared" si="3"/>
        <v>5797964.5700000003</v>
      </c>
      <c r="C32" s="197">
        <f t="shared" si="4"/>
        <v>-139131.59741273601</v>
      </c>
      <c r="D32" s="197">
        <f t="shared" si="5"/>
        <v>5658832.9725872641</v>
      </c>
    </row>
    <row r="33" spans="1:6" hidden="1">
      <c r="A33" s="192">
        <v>40969</v>
      </c>
      <c r="B33" s="197">
        <f t="shared" si="3"/>
        <v>5797964.5700000003</v>
      </c>
      <c r="C33" s="197">
        <f t="shared" si="4"/>
        <v>-147999.39353116692</v>
      </c>
      <c r="D33" s="197">
        <f t="shared" si="5"/>
        <v>5649965.1764688333</v>
      </c>
      <c r="F33" t="s">
        <v>155</v>
      </c>
    </row>
    <row r="34" spans="1:6" hidden="1">
      <c r="A34" s="192">
        <v>41000</v>
      </c>
      <c r="B34" s="197">
        <f t="shared" si="3"/>
        <v>5797964.5700000003</v>
      </c>
      <c r="C34" s="197">
        <f t="shared" si="4"/>
        <v>-156867.18964959783</v>
      </c>
      <c r="D34" s="197">
        <f t="shared" si="5"/>
        <v>5641097.3803504026</v>
      </c>
      <c r="F34">
        <f>AVERAGE(B30:B42)</f>
        <v>5797974.6207692316</v>
      </c>
    </row>
    <row r="35" spans="1:6" hidden="1">
      <c r="A35" s="192">
        <v>41030</v>
      </c>
      <c r="B35" s="197">
        <f t="shared" si="3"/>
        <v>5797964.5700000003</v>
      </c>
      <c r="C35" s="197">
        <f t="shared" si="4"/>
        <v>-165734.98576802874</v>
      </c>
      <c r="D35" s="197">
        <f t="shared" si="5"/>
        <v>5632229.5842319718</v>
      </c>
      <c r="F35" t="s">
        <v>156</v>
      </c>
    </row>
    <row r="36" spans="1:6" hidden="1">
      <c r="A36" s="192">
        <v>41061</v>
      </c>
      <c r="B36" s="197">
        <f t="shared" si="3"/>
        <v>5797964.5700000003</v>
      </c>
      <c r="C36" s="197">
        <f t="shared" si="4"/>
        <v>-174602.78188645965</v>
      </c>
      <c r="D36" s="197">
        <f t="shared" si="5"/>
        <v>5623361.788113541</v>
      </c>
      <c r="F36">
        <f>AVERAGE(D30:D42)</f>
        <v>5623371.8235104512</v>
      </c>
    </row>
    <row r="37" spans="1:6" hidden="1">
      <c r="A37" s="192">
        <v>41091</v>
      </c>
      <c r="B37" s="197">
        <f t="shared" si="3"/>
        <v>5797964.5700000003</v>
      </c>
      <c r="C37" s="197">
        <f t="shared" si="4"/>
        <v>-183470.57800489056</v>
      </c>
      <c r="D37" s="197">
        <f t="shared" si="5"/>
        <v>5614493.9919951102</v>
      </c>
    </row>
    <row r="38" spans="1:6" hidden="1">
      <c r="A38" s="192">
        <v>41122</v>
      </c>
      <c r="B38" s="197">
        <f t="shared" si="3"/>
        <v>5797964.5700000003</v>
      </c>
      <c r="C38" s="197">
        <f t="shared" si="4"/>
        <v>-192338.37412332147</v>
      </c>
      <c r="D38" s="197">
        <f t="shared" si="5"/>
        <v>5605626.1958766785</v>
      </c>
      <c r="F38" t="s">
        <v>157</v>
      </c>
    </row>
    <row r="39" spans="1:6" hidden="1">
      <c r="A39" s="192">
        <v>41153</v>
      </c>
      <c r="B39" s="197">
        <f t="shared" si="3"/>
        <v>5797964.5700000003</v>
      </c>
      <c r="C39" s="197">
        <f t="shared" si="4"/>
        <v>-201206.17024175238</v>
      </c>
      <c r="D39" s="197">
        <f t="shared" si="5"/>
        <v>5596758.3997582477</v>
      </c>
      <c r="F39">
        <f>+-C42+C30</f>
        <v>106413.75326134358</v>
      </c>
    </row>
    <row r="40" spans="1:6" hidden="1">
      <c r="A40" s="192">
        <v>41183</v>
      </c>
      <c r="B40" s="197">
        <f t="shared" si="3"/>
        <v>5797964.5700000003</v>
      </c>
      <c r="C40" s="197">
        <f t="shared" si="4"/>
        <v>-210073.96636018329</v>
      </c>
      <c r="D40" s="197">
        <f t="shared" si="5"/>
        <v>5587890.6036398169</v>
      </c>
    </row>
    <row r="41" spans="1:6" hidden="1">
      <c r="A41" s="192">
        <v>41214</v>
      </c>
      <c r="B41" s="197">
        <f t="shared" si="3"/>
        <v>5797964.5700000003</v>
      </c>
      <c r="C41" s="197">
        <f t="shared" si="4"/>
        <v>-218941.7624786142</v>
      </c>
      <c r="D41" s="197">
        <f t="shared" si="5"/>
        <v>5579022.8075213861</v>
      </c>
    </row>
    <row r="42" spans="1:6" hidden="1">
      <c r="A42" s="192">
        <v>41244</v>
      </c>
      <c r="B42" s="197">
        <v>5798095.2300000004</v>
      </c>
      <c r="C42" s="197">
        <f t="shared" si="4"/>
        <v>-227809.75843721777</v>
      </c>
      <c r="D42" s="197">
        <f t="shared" si="5"/>
        <v>5570285.4715627823</v>
      </c>
    </row>
    <row r="43" spans="1:6" hidden="1">
      <c r="A43" s="192">
        <v>41275</v>
      </c>
      <c r="B43" s="197">
        <f t="shared" si="3"/>
        <v>5798095.2300000004</v>
      </c>
      <c r="C43" s="197">
        <f t="shared" ref="C43:C54" si="6">+C42-B43*$D$3/12</f>
        <v>-236677.75439582134</v>
      </c>
      <c r="D43" s="197">
        <f t="shared" ref="D43:D54" si="7">+B43+C43</f>
        <v>5561417.4756041793</v>
      </c>
    </row>
    <row r="44" spans="1:6" hidden="1">
      <c r="A44" s="192">
        <v>41306</v>
      </c>
      <c r="B44" s="197">
        <f t="shared" si="3"/>
        <v>5798095.2300000004</v>
      </c>
      <c r="C44" s="197">
        <f t="shared" si="6"/>
        <v>-245545.7503544249</v>
      </c>
      <c r="D44" s="197">
        <f t="shared" si="7"/>
        <v>5552549.4796455754</v>
      </c>
    </row>
    <row r="45" spans="1:6" hidden="1">
      <c r="A45" s="192">
        <v>41334</v>
      </c>
      <c r="B45" s="197">
        <f t="shared" si="3"/>
        <v>5798095.2300000004</v>
      </c>
      <c r="C45" s="197">
        <f t="shared" si="6"/>
        <v>-254413.74631302847</v>
      </c>
      <c r="D45" s="197">
        <f t="shared" si="7"/>
        <v>5543681.4836869724</v>
      </c>
      <c r="F45" t="s">
        <v>163</v>
      </c>
    </row>
    <row r="46" spans="1:6" hidden="1">
      <c r="A46" s="192">
        <v>41365</v>
      </c>
      <c r="B46" s="197">
        <f t="shared" si="3"/>
        <v>5798095.2300000004</v>
      </c>
      <c r="C46" s="197">
        <f t="shared" si="6"/>
        <v>-263281.74227163207</v>
      </c>
      <c r="D46" s="197">
        <f t="shared" si="7"/>
        <v>5534813.4877283685</v>
      </c>
      <c r="F46">
        <f>AVERAGE(B42:B54)</f>
        <v>5798095.2300000023</v>
      </c>
    </row>
    <row r="47" spans="1:6" hidden="1">
      <c r="A47" s="192">
        <v>41395</v>
      </c>
      <c r="B47" s="197">
        <f t="shared" si="3"/>
        <v>5798095.2300000004</v>
      </c>
      <c r="C47" s="197">
        <f t="shared" si="6"/>
        <v>-272149.73823023564</v>
      </c>
      <c r="D47" s="197">
        <f t="shared" si="7"/>
        <v>5525945.4917697646</v>
      </c>
      <c r="F47" t="s">
        <v>164</v>
      </c>
    </row>
    <row r="48" spans="1:6" hidden="1">
      <c r="A48" s="192">
        <v>41426</v>
      </c>
      <c r="B48" s="197">
        <f t="shared" si="3"/>
        <v>5798095.2300000004</v>
      </c>
      <c r="C48" s="197">
        <f t="shared" si="6"/>
        <v>-281017.73418883921</v>
      </c>
      <c r="D48" s="197">
        <f t="shared" si="7"/>
        <v>5517077.4958111616</v>
      </c>
      <c r="F48">
        <f>AVERAGE(D42:D54)</f>
        <v>5517077.4958111625</v>
      </c>
    </row>
    <row r="49" spans="1:6" hidden="1">
      <c r="A49" s="192">
        <v>41456</v>
      </c>
      <c r="B49" s="197">
        <f t="shared" si="3"/>
        <v>5798095.2300000004</v>
      </c>
      <c r="C49" s="197">
        <f t="shared" si="6"/>
        <v>-289885.73014744278</v>
      </c>
      <c r="D49" s="197">
        <f t="shared" si="7"/>
        <v>5508209.4998525577</v>
      </c>
    </row>
    <row r="50" spans="1:6" hidden="1">
      <c r="A50" s="192">
        <v>41487</v>
      </c>
      <c r="B50" s="197">
        <f t="shared" si="3"/>
        <v>5798095.2300000004</v>
      </c>
      <c r="C50" s="197">
        <f t="shared" si="6"/>
        <v>-298753.72610604635</v>
      </c>
      <c r="D50" s="197">
        <f t="shared" si="7"/>
        <v>5499341.5038939537</v>
      </c>
      <c r="F50" t="s">
        <v>165</v>
      </c>
    </row>
    <row r="51" spans="1:6" hidden="1">
      <c r="A51" s="192">
        <v>41518</v>
      </c>
      <c r="B51" s="197">
        <f t="shared" si="3"/>
        <v>5798095.2300000004</v>
      </c>
      <c r="C51" s="197">
        <f t="shared" si="6"/>
        <v>-307621.72206464992</v>
      </c>
      <c r="D51" s="197">
        <f t="shared" si="7"/>
        <v>5490473.5079353508</v>
      </c>
      <c r="F51">
        <f>+-C54+C42</f>
        <v>106415.95150324286</v>
      </c>
    </row>
    <row r="52" spans="1:6" hidden="1">
      <c r="A52" s="192">
        <v>41548</v>
      </c>
      <c r="B52" s="197">
        <f t="shared" si="3"/>
        <v>5798095.2300000004</v>
      </c>
      <c r="C52" s="197">
        <f t="shared" si="6"/>
        <v>-316489.71802325349</v>
      </c>
      <c r="D52" s="197">
        <f t="shared" si="7"/>
        <v>5481605.5119767468</v>
      </c>
    </row>
    <row r="53" spans="1:6" hidden="1">
      <c r="A53" s="192">
        <v>41579</v>
      </c>
      <c r="B53" s="197">
        <f t="shared" si="3"/>
        <v>5798095.2300000004</v>
      </c>
      <c r="C53" s="197">
        <f t="shared" si="6"/>
        <v>-325357.71398185706</v>
      </c>
      <c r="D53" s="197">
        <f t="shared" si="7"/>
        <v>5472737.5160181429</v>
      </c>
    </row>
    <row r="54" spans="1:6" hidden="1">
      <c r="A54" s="192">
        <v>41609</v>
      </c>
      <c r="B54" s="197">
        <f t="shared" si="3"/>
        <v>5798095.2300000004</v>
      </c>
      <c r="C54" s="221">
        <f t="shared" si="6"/>
        <v>-334225.70994046063</v>
      </c>
      <c r="D54" s="197">
        <f t="shared" si="7"/>
        <v>5463869.5200595399</v>
      </c>
    </row>
    <row r="55" spans="1:6" hidden="1">
      <c r="A55" s="192">
        <v>41640</v>
      </c>
      <c r="B55" s="197">
        <f t="shared" si="3"/>
        <v>5798095.2300000004</v>
      </c>
      <c r="C55" s="197">
        <f t="shared" ref="C55:C118" si="8">+C54-B55*$D$3/12</f>
        <v>-343093.7058990642</v>
      </c>
      <c r="D55" s="197">
        <f t="shared" ref="D55:D118" si="9">+B55+C55</f>
        <v>5455001.524100936</v>
      </c>
    </row>
    <row r="56" spans="1:6" hidden="1">
      <c r="A56" s="192">
        <v>41671</v>
      </c>
      <c r="B56" s="197">
        <f t="shared" si="3"/>
        <v>5798095.2300000004</v>
      </c>
      <c r="C56" s="197">
        <f t="shared" si="8"/>
        <v>-351961.70185766777</v>
      </c>
      <c r="D56" s="197">
        <f t="shared" si="9"/>
        <v>5446133.528142333</v>
      </c>
    </row>
    <row r="57" spans="1:6" hidden="1">
      <c r="A57" s="192">
        <v>41699</v>
      </c>
      <c r="B57" s="197">
        <f t="shared" si="3"/>
        <v>5798095.2300000004</v>
      </c>
      <c r="C57" s="197">
        <f t="shared" si="8"/>
        <v>-360829.69781627133</v>
      </c>
      <c r="D57" s="197">
        <f t="shared" si="9"/>
        <v>5437265.5321837291</v>
      </c>
      <c r="F57" t="s">
        <v>168</v>
      </c>
    </row>
    <row r="58" spans="1:6" hidden="1">
      <c r="A58" s="192">
        <v>41730</v>
      </c>
      <c r="B58" s="197">
        <f t="shared" si="3"/>
        <v>5798095.2300000004</v>
      </c>
      <c r="C58" s="197">
        <f t="shared" si="8"/>
        <v>-369697.6937748749</v>
      </c>
      <c r="D58" s="197">
        <f t="shared" si="9"/>
        <v>5428397.5362251252</v>
      </c>
      <c r="F58">
        <f>AVERAGE(B54:B66)</f>
        <v>5798095.2300000023</v>
      </c>
    </row>
    <row r="59" spans="1:6" hidden="1">
      <c r="A59" s="192">
        <v>41760</v>
      </c>
      <c r="B59" s="197">
        <f t="shared" si="3"/>
        <v>5798095.2300000004</v>
      </c>
      <c r="C59" s="197">
        <f t="shared" si="8"/>
        <v>-378565.68973347847</v>
      </c>
      <c r="D59" s="197">
        <f t="shared" si="9"/>
        <v>5419529.5402665222</v>
      </c>
      <c r="F59" t="s">
        <v>169</v>
      </c>
    </row>
    <row r="60" spans="1:6" hidden="1">
      <c r="A60" s="192">
        <v>41791</v>
      </c>
      <c r="B60" s="197">
        <f t="shared" si="3"/>
        <v>5798095.2300000004</v>
      </c>
      <c r="C60" s="197">
        <f t="shared" si="8"/>
        <v>-387433.68569208204</v>
      </c>
      <c r="D60" s="197">
        <f t="shared" si="9"/>
        <v>5410661.5443079183</v>
      </c>
      <c r="F60">
        <f>AVERAGE(D54:D66)</f>
        <v>5410661.5443079174</v>
      </c>
    </row>
    <row r="61" spans="1:6" hidden="1">
      <c r="A61" s="192">
        <v>41821</v>
      </c>
      <c r="B61" s="197">
        <f t="shared" si="3"/>
        <v>5798095.2300000004</v>
      </c>
      <c r="C61" s="197">
        <f t="shared" si="8"/>
        <v>-396301.68165068561</v>
      </c>
      <c r="D61" s="197">
        <f t="shared" si="9"/>
        <v>5401793.5483493153</v>
      </c>
    </row>
    <row r="62" spans="1:6" hidden="1">
      <c r="A62" s="192">
        <v>41852</v>
      </c>
      <c r="B62" s="197">
        <f t="shared" si="3"/>
        <v>5798095.2300000004</v>
      </c>
      <c r="C62" s="197">
        <f t="shared" si="8"/>
        <v>-405169.67760928918</v>
      </c>
      <c r="D62" s="197">
        <f t="shared" si="9"/>
        <v>5392925.5523907114</v>
      </c>
      <c r="F62" t="s">
        <v>170</v>
      </c>
    </row>
    <row r="63" spans="1:6" hidden="1">
      <c r="A63" s="192">
        <v>41883</v>
      </c>
      <c r="B63" s="197">
        <f t="shared" si="3"/>
        <v>5798095.2300000004</v>
      </c>
      <c r="C63" s="197">
        <f t="shared" si="8"/>
        <v>-414037.67356789275</v>
      </c>
      <c r="D63" s="197">
        <f t="shared" si="9"/>
        <v>5384057.5564321075</v>
      </c>
      <c r="F63">
        <f>+-C66+C54</f>
        <v>106415.95150324283</v>
      </c>
    </row>
    <row r="64" spans="1:6" hidden="1">
      <c r="A64" s="192">
        <v>41913</v>
      </c>
      <c r="B64" s="197">
        <f t="shared" si="3"/>
        <v>5798095.2300000004</v>
      </c>
      <c r="C64" s="197">
        <f t="shared" si="8"/>
        <v>-422905.66952649632</v>
      </c>
      <c r="D64" s="197">
        <f t="shared" si="9"/>
        <v>5375189.5604735045</v>
      </c>
    </row>
    <row r="65" spans="1:6" hidden="1">
      <c r="A65" s="192">
        <v>41944</v>
      </c>
      <c r="B65" s="197">
        <f t="shared" si="3"/>
        <v>5798095.2300000004</v>
      </c>
      <c r="C65" s="197">
        <f t="shared" si="8"/>
        <v>-431773.66548509989</v>
      </c>
      <c r="D65" s="197">
        <f t="shared" si="9"/>
        <v>5366321.5645149006</v>
      </c>
    </row>
    <row r="66" spans="1:6">
      <c r="A66" s="192">
        <v>41974</v>
      </c>
      <c r="B66" s="197">
        <f t="shared" si="3"/>
        <v>5798095.2300000004</v>
      </c>
      <c r="C66" s="197">
        <f t="shared" si="8"/>
        <v>-440641.66144370346</v>
      </c>
      <c r="D66" s="197">
        <f t="shared" si="9"/>
        <v>5357453.5685562966</v>
      </c>
    </row>
    <row r="67" spans="1:6">
      <c r="A67" s="192">
        <v>42005</v>
      </c>
      <c r="B67" s="197">
        <f t="shared" si="3"/>
        <v>5798095.2300000004</v>
      </c>
      <c r="C67" s="197">
        <f t="shared" si="8"/>
        <v>-449509.65740230703</v>
      </c>
      <c r="D67" s="197">
        <f t="shared" si="9"/>
        <v>5348585.5725976937</v>
      </c>
    </row>
    <row r="68" spans="1:6">
      <c r="A68" s="192">
        <v>42036</v>
      </c>
      <c r="B68" s="197">
        <f t="shared" si="3"/>
        <v>5798095.2300000004</v>
      </c>
      <c r="C68" s="197">
        <f t="shared" si="8"/>
        <v>-458377.6533609106</v>
      </c>
      <c r="D68" s="197">
        <f t="shared" si="9"/>
        <v>5339717.5766390897</v>
      </c>
    </row>
    <row r="69" spans="1:6">
      <c r="A69" s="192">
        <v>42064</v>
      </c>
      <c r="B69" s="197">
        <f t="shared" si="3"/>
        <v>5798095.2300000004</v>
      </c>
      <c r="C69" s="197">
        <f t="shared" si="8"/>
        <v>-467245.64931951417</v>
      </c>
      <c r="D69" s="197">
        <f t="shared" si="9"/>
        <v>5330849.5806804858</v>
      </c>
      <c r="F69" t="s">
        <v>171</v>
      </c>
    </row>
    <row r="70" spans="1:6">
      <c r="A70" s="192">
        <v>42095</v>
      </c>
      <c r="B70" s="197">
        <f t="shared" si="3"/>
        <v>5798095.2300000004</v>
      </c>
      <c r="C70" s="197">
        <f t="shared" si="8"/>
        <v>-476113.64527811774</v>
      </c>
      <c r="D70" s="197">
        <f t="shared" si="9"/>
        <v>5321981.5847218828</v>
      </c>
      <c r="F70">
        <f>AVERAGE(B66:B78)</f>
        <v>5798095.2300000023</v>
      </c>
    </row>
    <row r="71" spans="1:6">
      <c r="A71" s="192">
        <v>42125</v>
      </c>
      <c r="B71" s="197">
        <f t="shared" si="3"/>
        <v>5798095.2300000004</v>
      </c>
      <c r="C71" s="197">
        <f t="shared" si="8"/>
        <v>-484981.64123672131</v>
      </c>
      <c r="D71" s="197">
        <f t="shared" si="9"/>
        <v>5313113.5887632789</v>
      </c>
      <c r="F71" t="s">
        <v>172</v>
      </c>
    </row>
    <row r="72" spans="1:6">
      <c r="A72" s="192">
        <v>42156</v>
      </c>
      <c r="B72" s="197">
        <f t="shared" si="3"/>
        <v>5798095.2300000004</v>
      </c>
      <c r="C72" s="197">
        <f t="shared" si="8"/>
        <v>-493849.63719532487</v>
      </c>
      <c r="D72" s="197">
        <f t="shared" si="9"/>
        <v>5304245.5928046759</v>
      </c>
      <c r="F72">
        <f>AVERAGE(D66:D78)</f>
        <v>5304245.5928046759</v>
      </c>
    </row>
    <row r="73" spans="1:6">
      <c r="A73" s="192">
        <v>42186</v>
      </c>
      <c r="B73" s="197">
        <f t="shared" si="3"/>
        <v>5798095.2300000004</v>
      </c>
      <c r="C73" s="197">
        <f t="shared" si="8"/>
        <v>-502717.63315392844</v>
      </c>
      <c r="D73" s="197">
        <f t="shared" si="9"/>
        <v>5295377.596846072</v>
      </c>
    </row>
    <row r="74" spans="1:6">
      <c r="A74" s="192">
        <v>42217</v>
      </c>
      <c r="B74" s="197">
        <f t="shared" si="3"/>
        <v>5798095.2300000004</v>
      </c>
      <c r="C74" s="197">
        <f t="shared" si="8"/>
        <v>-511585.62911253201</v>
      </c>
      <c r="D74" s="197">
        <f t="shared" si="9"/>
        <v>5286509.6008874681</v>
      </c>
      <c r="F74" t="s">
        <v>173</v>
      </c>
    </row>
    <row r="75" spans="1:6">
      <c r="A75" s="192">
        <v>42248</v>
      </c>
      <c r="B75" s="197">
        <f t="shared" si="3"/>
        <v>5798095.2300000004</v>
      </c>
      <c r="C75" s="197">
        <f t="shared" si="8"/>
        <v>-520453.62507113558</v>
      </c>
      <c r="D75" s="197">
        <f t="shared" si="9"/>
        <v>5277641.6049288651</v>
      </c>
      <c r="F75">
        <f>+-C78+C66</f>
        <v>106415.95150324283</v>
      </c>
    </row>
    <row r="76" spans="1:6">
      <c r="A76" s="192">
        <v>42278</v>
      </c>
      <c r="B76" s="197">
        <f t="shared" si="3"/>
        <v>5798095.2300000004</v>
      </c>
      <c r="C76" s="197">
        <f t="shared" si="8"/>
        <v>-529321.62102973915</v>
      </c>
      <c r="D76" s="197">
        <f t="shared" si="9"/>
        <v>5268773.6089702612</v>
      </c>
    </row>
    <row r="77" spans="1:6">
      <c r="A77" s="192">
        <v>42309</v>
      </c>
      <c r="B77" s="197">
        <f t="shared" si="3"/>
        <v>5798095.2300000004</v>
      </c>
      <c r="C77" s="197">
        <f t="shared" si="8"/>
        <v>-538189.61698834272</v>
      </c>
      <c r="D77" s="197">
        <f t="shared" si="9"/>
        <v>5259905.6130116582</v>
      </c>
    </row>
    <row r="78" spans="1:6">
      <c r="A78" s="192">
        <v>42339</v>
      </c>
      <c r="B78" s="197">
        <f t="shared" si="3"/>
        <v>5798095.2300000004</v>
      </c>
      <c r="C78" s="197">
        <f t="shared" si="8"/>
        <v>-547057.61294694629</v>
      </c>
      <c r="D78" s="197">
        <f t="shared" si="9"/>
        <v>5251037.6170530543</v>
      </c>
    </row>
    <row r="79" spans="1:6">
      <c r="A79" s="192">
        <v>42370</v>
      </c>
      <c r="B79" s="197">
        <f t="shared" si="3"/>
        <v>5798095.2300000004</v>
      </c>
      <c r="C79" s="197">
        <f t="shared" si="8"/>
        <v>-555925.60890554986</v>
      </c>
      <c r="D79" s="197">
        <f t="shared" si="9"/>
        <v>5242169.6210944504</v>
      </c>
    </row>
    <row r="80" spans="1:6">
      <c r="A80" s="192">
        <v>42401</v>
      </c>
      <c r="B80" s="197">
        <f t="shared" si="3"/>
        <v>5798095.2300000004</v>
      </c>
      <c r="C80" s="197">
        <f t="shared" si="8"/>
        <v>-564793.60486415343</v>
      </c>
      <c r="D80" s="197">
        <f t="shared" si="9"/>
        <v>5233301.6251358474</v>
      </c>
    </row>
    <row r="81" spans="1:6">
      <c r="A81" s="192">
        <v>42430</v>
      </c>
      <c r="B81" s="197">
        <f t="shared" si="3"/>
        <v>5798095.2300000004</v>
      </c>
      <c r="C81" s="197">
        <f t="shared" si="8"/>
        <v>-573661.600822757</v>
      </c>
      <c r="D81" s="197">
        <f t="shared" si="9"/>
        <v>5224433.6291772434</v>
      </c>
      <c r="F81" t="s">
        <v>191</v>
      </c>
    </row>
    <row r="82" spans="1:6">
      <c r="A82" s="192">
        <v>42461</v>
      </c>
      <c r="B82" s="197">
        <f t="shared" si="3"/>
        <v>5798095.2300000004</v>
      </c>
      <c r="C82" s="197">
        <f t="shared" si="8"/>
        <v>-582529.59678136057</v>
      </c>
      <c r="D82" s="197">
        <f t="shared" si="9"/>
        <v>5215565.6332186395</v>
      </c>
      <c r="F82">
        <f>AVERAGE(B78:B90)</f>
        <v>5798095.2300000023</v>
      </c>
    </row>
    <row r="83" spans="1:6">
      <c r="A83" s="192">
        <v>42491</v>
      </c>
      <c r="B83" s="197">
        <f t="shared" si="3"/>
        <v>5798095.2300000004</v>
      </c>
      <c r="C83" s="197">
        <f t="shared" si="8"/>
        <v>-591397.59273996414</v>
      </c>
      <c r="D83" s="197">
        <f t="shared" si="9"/>
        <v>5206697.6372600365</v>
      </c>
      <c r="F83" t="s">
        <v>192</v>
      </c>
    </row>
    <row r="84" spans="1:6">
      <c r="A84" s="192">
        <v>42522</v>
      </c>
      <c r="B84" s="197">
        <f t="shared" si="3"/>
        <v>5798095.2300000004</v>
      </c>
      <c r="C84" s="197">
        <f t="shared" si="8"/>
        <v>-600265.58869856771</v>
      </c>
      <c r="D84" s="197">
        <f t="shared" si="9"/>
        <v>5197829.6413014326</v>
      </c>
      <c r="F84">
        <f>AVERAGE(D78:D90)</f>
        <v>5197829.6413014317</v>
      </c>
    </row>
    <row r="85" spans="1:6">
      <c r="A85" s="192">
        <v>42552</v>
      </c>
      <c r="B85" s="197">
        <f t="shared" si="3"/>
        <v>5798095.2300000004</v>
      </c>
      <c r="C85" s="197">
        <f t="shared" si="8"/>
        <v>-609133.58465717128</v>
      </c>
      <c r="D85" s="197">
        <f t="shared" si="9"/>
        <v>5188961.6453428287</v>
      </c>
    </row>
    <row r="86" spans="1:6">
      <c r="A86" s="192">
        <v>42583</v>
      </c>
      <c r="B86" s="197">
        <f t="shared" si="3"/>
        <v>5798095.2300000004</v>
      </c>
      <c r="C86" s="197">
        <f t="shared" si="8"/>
        <v>-618001.58061577484</v>
      </c>
      <c r="D86" s="197">
        <f t="shared" si="9"/>
        <v>5180093.6493842257</v>
      </c>
      <c r="F86" t="s">
        <v>193</v>
      </c>
    </row>
    <row r="87" spans="1:6">
      <c r="A87" s="192">
        <v>42614</v>
      </c>
      <c r="B87" s="197">
        <f t="shared" si="3"/>
        <v>5798095.2300000004</v>
      </c>
      <c r="C87" s="197">
        <f t="shared" si="8"/>
        <v>-626869.57657437841</v>
      </c>
      <c r="D87" s="197">
        <f t="shared" si="9"/>
        <v>5171225.6534256218</v>
      </c>
      <c r="F87">
        <f>+-C90+C78</f>
        <v>106415.95150324283</v>
      </c>
    </row>
    <row r="88" spans="1:6">
      <c r="A88" s="192">
        <v>42644</v>
      </c>
      <c r="B88" s="197">
        <f t="shared" ref="B88:B138" si="10">+B87</f>
        <v>5798095.2300000004</v>
      </c>
      <c r="C88" s="197">
        <f t="shared" si="8"/>
        <v>-635737.57253298198</v>
      </c>
      <c r="D88" s="197">
        <f t="shared" si="9"/>
        <v>5162357.6574670188</v>
      </c>
    </row>
    <row r="89" spans="1:6">
      <c r="A89" s="192">
        <v>42675</v>
      </c>
      <c r="B89" s="197">
        <f t="shared" si="10"/>
        <v>5798095.2300000004</v>
      </c>
      <c r="C89" s="197">
        <f t="shared" si="8"/>
        <v>-644605.56849158555</v>
      </c>
      <c r="D89" s="197">
        <f t="shared" si="9"/>
        <v>5153489.6615084149</v>
      </c>
    </row>
    <row r="90" spans="1:6">
      <c r="A90" s="192">
        <v>42705</v>
      </c>
      <c r="B90" s="197">
        <f t="shared" si="10"/>
        <v>5798095.2300000004</v>
      </c>
      <c r="C90" s="197">
        <f t="shared" si="8"/>
        <v>-653473.56445018912</v>
      </c>
      <c r="D90" s="197">
        <f t="shared" si="9"/>
        <v>5144621.665549811</v>
      </c>
    </row>
    <row r="91" spans="1:6">
      <c r="A91" s="192">
        <v>42736</v>
      </c>
      <c r="B91" s="197">
        <f t="shared" si="10"/>
        <v>5798095.2300000004</v>
      </c>
      <c r="C91" s="197">
        <f t="shared" si="8"/>
        <v>-662341.56040879269</v>
      </c>
      <c r="D91" s="197">
        <f t="shared" si="9"/>
        <v>5135753.669591208</v>
      </c>
    </row>
    <row r="92" spans="1:6">
      <c r="A92" s="192">
        <v>42767</v>
      </c>
      <c r="B92" s="197">
        <f t="shared" si="10"/>
        <v>5798095.2300000004</v>
      </c>
      <c r="C92" s="197">
        <f t="shared" si="8"/>
        <v>-671209.55636739626</v>
      </c>
      <c r="D92" s="197">
        <f t="shared" si="9"/>
        <v>5126885.6736326041</v>
      </c>
    </row>
    <row r="93" spans="1:6">
      <c r="A93" s="192">
        <v>42795</v>
      </c>
      <c r="B93" s="197">
        <f t="shared" si="10"/>
        <v>5798095.2300000004</v>
      </c>
      <c r="C93" s="197">
        <f t="shared" si="8"/>
        <v>-680077.55232599983</v>
      </c>
      <c r="D93" s="197">
        <f t="shared" si="9"/>
        <v>5118017.6776740011</v>
      </c>
      <c r="F93" t="s">
        <v>194</v>
      </c>
    </row>
    <row r="94" spans="1:6">
      <c r="A94" s="192">
        <v>42826</v>
      </c>
      <c r="B94" s="197">
        <f t="shared" si="10"/>
        <v>5798095.2300000004</v>
      </c>
      <c r="C94" s="197">
        <f t="shared" si="8"/>
        <v>-688945.5482846034</v>
      </c>
      <c r="D94" s="197">
        <f t="shared" si="9"/>
        <v>5109149.6817153972</v>
      </c>
      <c r="F94">
        <f>AVERAGE(B90:B102)</f>
        <v>5798095.2300000023</v>
      </c>
    </row>
    <row r="95" spans="1:6">
      <c r="A95" s="192">
        <v>42856</v>
      </c>
      <c r="B95" s="197">
        <f t="shared" si="10"/>
        <v>5798095.2300000004</v>
      </c>
      <c r="C95" s="197">
        <f t="shared" si="8"/>
        <v>-697813.54424320697</v>
      </c>
      <c r="D95" s="197">
        <f t="shared" si="9"/>
        <v>5100281.6857567932</v>
      </c>
      <c r="F95" t="s">
        <v>195</v>
      </c>
    </row>
    <row r="96" spans="1:6">
      <c r="A96" s="192">
        <v>42887</v>
      </c>
      <c r="B96" s="197">
        <f t="shared" si="10"/>
        <v>5798095.2300000004</v>
      </c>
      <c r="C96" s="197">
        <f t="shared" si="8"/>
        <v>-706681.54020181054</v>
      </c>
      <c r="D96" s="197">
        <f t="shared" si="9"/>
        <v>5091413.6897981903</v>
      </c>
      <c r="F96">
        <f>AVERAGE(D90:D102)</f>
        <v>5091413.6897981903</v>
      </c>
    </row>
    <row r="97" spans="1:6">
      <c r="A97" s="192">
        <v>42917</v>
      </c>
      <c r="B97" s="197">
        <f t="shared" si="10"/>
        <v>5798095.2300000004</v>
      </c>
      <c r="C97" s="197">
        <f t="shared" si="8"/>
        <v>-715549.53616041411</v>
      </c>
      <c r="D97" s="197">
        <f t="shared" si="9"/>
        <v>5082545.6938395863</v>
      </c>
    </row>
    <row r="98" spans="1:6">
      <c r="A98" s="192">
        <v>42948</v>
      </c>
      <c r="B98" s="197">
        <f t="shared" si="10"/>
        <v>5798095.2300000004</v>
      </c>
      <c r="C98" s="197">
        <f t="shared" si="8"/>
        <v>-724417.53211901768</v>
      </c>
      <c r="D98" s="197">
        <f t="shared" si="9"/>
        <v>5073677.6978809824</v>
      </c>
      <c r="F98" t="s">
        <v>196</v>
      </c>
    </row>
    <row r="99" spans="1:6">
      <c r="A99" s="192">
        <v>42979</v>
      </c>
      <c r="B99" s="197">
        <f t="shared" si="10"/>
        <v>5798095.2300000004</v>
      </c>
      <c r="C99" s="197">
        <f t="shared" si="8"/>
        <v>-733285.52807762125</v>
      </c>
      <c r="D99" s="197">
        <f t="shared" si="9"/>
        <v>5064809.7019223794</v>
      </c>
      <c r="F99">
        <f>+-C102+C90</f>
        <v>106415.95150324283</v>
      </c>
    </row>
    <row r="100" spans="1:6">
      <c r="A100" s="192">
        <v>43009</v>
      </c>
      <c r="B100" s="197">
        <f t="shared" si="10"/>
        <v>5798095.2300000004</v>
      </c>
      <c r="C100" s="197">
        <f t="shared" si="8"/>
        <v>-742153.52403622482</v>
      </c>
      <c r="D100" s="197">
        <f t="shared" si="9"/>
        <v>5055941.7059637755</v>
      </c>
    </row>
    <row r="101" spans="1:6">
      <c r="A101" s="192">
        <v>43040</v>
      </c>
      <c r="B101" s="197">
        <f t="shared" si="10"/>
        <v>5798095.2300000004</v>
      </c>
      <c r="C101" s="197">
        <f t="shared" si="8"/>
        <v>-751021.51999482838</v>
      </c>
      <c r="D101" s="197">
        <f t="shared" si="9"/>
        <v>5047073.7100051716</v>
      </c>
    </row>
    <row r="102" spans="1:6">
      <c r="A102" s="192">
        <v>43070</v>
      </c>
      <c r="B102" s="197">
        <f t="shared" si="10"/>
        <v>5798095.2300000004</v>
      </c>
      <c r="C102" s="197">
        <f t="shared" si="8"/>
        <v>-759889.51595343195</v>
      </c>
      <c r="D102" s="197">
        <f t="shared" si="9"/>
        <v>5038205.7140465686</v>
      </c>
    </row>
    <row r="103" spans="1:6">
      <c r="A103" s="192">
        <v>43101</v>
      </c>
      <c r="B103" s="197">
        <f t="shared" si="10"/>
        <v>5798095.2300000004</v>
      </c>
      <c r="C103" s="197">
        <f t="shared" si="8"/>
        <v>-768757.51191203552</v>
      </c>
      <c r="D103" s="197">
        <f t="shared" si="9"/>
        <v>5029337.7180879647</v>
      </c>
    </row>
    <row r="104" spans="1:6">
      <c r="A104" s="192">
        <v>43132</v>
      </c>
      <c r="B104" s="197">
        <f t="shared" si="10"/>
        <v>5798095.2300000004</v>
      </c>
      <c r="C104" s="197">
        <f t="shared" si="8"/>
        <v>-777625.50787063909</v>
      </c>
      <c r="D104" s="197">
        <f t="shared" si="9"/>
        <v>5020469.7221293617</v>
      </c>
    </row>
    <row r="105" spans="1:6">
      <c r="A105" s="192">
        <v>43160</v>
      </c>
      <c r="B105" s="197">
        <f t="shared" si="10"/>
        <v>5798095.2300000004</v>
      </c>
      <c r="C105" s="197">
        <f t="shared" si="8"/>
        <v>-786493.50382924266</v>
      </c>
      <c r="D105" s="197">
        <f t="shared" si="9"/>
        <v>5011601.7261707578</v>
      </c>
      <c r="F105" t="s">
        <v>197</v>
      </c>
    </row>
    <row r="106" spans="1:6">
      <c r="A106" s="192">
        <v>43191</v>
      </c>
      <c r="B106" s="197">
        <f t="shared" si="10"/>
        <v>5798095.2300000004</v>
      </c>
      <c r="C106" s="197">
        <f t="shared" si="8"/>
        <v>-795361.49978784623</v>
      </c>
      <c r="D106" s="197">
        <f t="shared" si="9"/>
        <v>5002733.7302121539</v>
      </c>
      <c r="F106">
        <f>AVERAGE(B102:B114)</f>
        <v>5798095.2300000023</v>
      </c>
    </row>
    <row r="107" spans="1:6">
      <c r="A107" s="192">
        <v>43221</v>
      </c>
      <c r="B107" s="197">
        <f t="shared" si="10"/>
        <v>5798095.2300000004</v>
      </c>
      <c r="C107" s="197">
        <f t="shared" si="8"/>
        <v>-804229.4957464498</v>
      </c>
      <c r="D107" s="197">
        <f t="shared" si="9"/>
        <v>4993865.7342535509</v>
      </c>
      <c r="F107" t="s">
        <v>198</v>
      </c>
    </row>
    <row r="108" spans="1:6">
      <c r="A108" s="192">
        <v>43252</v>
      </c>
      <c r="B108" s="197">
        <f t="shared" si="10"/>
        <v>5798095.2300000004</v>
      </c>
      <c r="C108" s="197">
        <f t="shared" si="8"/>
        <v>-813097.49170505337</v>
      </c>
      <c r="D108" s="197">
        <f t="shared" si="9"/>
        <v>4984997.738294947</v>
      </c>
      <c r="F108">
        <f>AVERAGE(D102:D114)</f>
        <v>4984997.7382949479</v>
      </c>
    </row>
    <row r="109" spans="1:6">
      <c r="A109" s="192">
        <v>43282</v>
      </c>
      <c r="B109" s="197">
        <f t="shared" si="10"/>
        <v>5798095.2300000004</v>
      </c>
      <c r="C109" s="197">
        <f t="shared" si="8"/>
        <v>-821965.48766365694</v>
      </c>
      <c r="D109" s="197">
        <f t="shared" si="9"/>
        <v>4976129.742336344</v>
      </c>
    </row>
    <row r="110" spans="1:6">
      <c r="A110" s="192">
        <v>43313</v>
      </c>
      <c r="B110" s="197">
        <f t="shared" si="10"/>
        <v>5798095.2300000004</v>
      </c>
      <c r="C110" s="197">
        <f t="shared" si="8"/>
        <v>-830833.48362226051</v>
      </c>
      <c r="D110" s="197">
        <f t="shared" si="9"/>
        <v>4967261.7463777401</v>
      </c>
      <c r="F110" t="s">
        <v>199</v>
      </c>
    </row>
    <row r="111" spans="1:6">
      <c r="A111" s="192">
        <v>43344</v>
      </c>
      <c r="B111" s="197">
        <f t="shared" si="10"/>
        <v>5798095.2300000004</v>
      </c>
      <c r="C111" s="197">
        <f t="shared" si="8"/>
        <v>-839701.47958086408</v>
      </c>
      <c r="D111" s="197">
        <f t="shared" si="9"/>
        <v>4958393.7504191361</v>
      </c>
      <c r="F111">
        <f>+-C114+C102</f>
        <v>106415.95150324283</v>
      </c>
    </row>
    <row r="112" spans="1:6">
      <c r="A112" s="192">
        <v>43374</v>
      </c>
      <c r="B112" s="197">
        <f t="shared" si="10"/>
        <v>5798095.2300000004</v>
      </c>
      <c r="C112" s="197">
        <f t="shared" si="8"/>
        <v>-848569.47553946765</v>
      </c>
      <c r="D112" s="197">
        <f t="shared" si="9"/>
        <v>4949525.7544605331</v>
      </c>
    </row>
    <row r="113" spans="1:6">
      <c r="A113" s="192">
        <v>43405</v>
      </c>
      <c r="B113" s="197">
        <f t="shared" si="10"/>
        <v>5798095.2300000004</v>
      </c>
      <c r="C113" s="197">
        <f t="shared" si="8"/>
        <v>-857437.47149807122</v>
      </c>
      <c r="D113" s="197">
        <f t="shared" si="9"/>
        <v>4940657.7585019292</v>
      </c>
    </row>
    <row r="114" spans="1:6">
      <c r="A114" s="192">
        <v>43435</v>
      </c>
      <c r="B114" s="197">
        <f t="shared" si="10"/>
        <v>5798095.2300000004</v>
      </c>
      <c r="C114" s="197">
        <f t="shared" si="8"/>
        <v>-866305.46745667479</v>
      </c>
      <c r="D114" s="197">
        <f t="shared" si="9"/>
        <v>4931789.7625433253</v>
      </c>
    </row>
    <row r="115" spans="1:6">
      <c r="A115" s="192">
        <v>43466</v>
      </c>
      <c r="B115" s="197">
        <f t="shared" si="10"/>
        <v>5798095.2300000004</v>
      </c>
      <c r="C115" s="197">
        <f t="shared" si="8"/>
        <v>-875173.46341527835</v>
      </c>
      <c r="D115" s="197">
        <f t="shared" si="9"/>
        <v>4922921.7665847223</v>
      </c>
    </row>
    <row r="116" spans="1:6">
      <c r="A116" s="192">
        <v>43497</v>
      </c>
      <c r="B116" s="197">
        <f t="shared" si="10"/>
        <v>5798095.2300000004</v>
      </c>
      <c r="C116" s="197">
        <f t="shared" si="8"/>
        <v>-884041.45937388192</v>
      </c>
      <c r="D116" s="197">
        <f t="shared" si="9"/>
        <v>4914053.7706261184</v>
      </c>
    </row>
    <row r="117" spans="1:6">
      <c r="A117" s="192">
        <v>43525</v>
      </c>
      <c r="B117" s="197">
        <f t="shared" si="10"/>
        <v>5798095.2300000004</v>
      </c>
      <c r="C117" s="197">
        <f t="shared" si="8"/>
        <v>-892909.45533248549</v>
      </c>
      <c r="D117" s="197">
        <f t="shared" si="9"/>
        <v>4905185.7746675145</v>
      </c>
      <c r="F117" t="s">
        <v>200</v>
      </c>
    </row>
    <row r="118" spans="1:6">
      <c r="A118" s="192">
        <v>43556</v>
      </c>
      <c r="B118" s="197">
        <f t="shared" si="10"/>
        <v>5798095.2300000004</v>
      </c>
      <c r="C118" s="197">
        <f t="shared" si="8"/>
        <v>-901777.45129108906</v>
      </c>
      <c r="D118" s="197">
        <f t="shared" si="9"/>
        <v>4896317.7787089115</v>
      </c>
      <c r="F118">
        <f>AVERAGE(B114:B126)</f>
        <v>5798095.2300000023</v>
      </c>
    </row>
    <row r="119" spans="1:6">
      <c r="A119" s="192">
        <v>43586</v>
      </c>
      <c r="B119" s="197">
        <f t="shared" si="10"/>
        <v>5798095.2300000004</v>
      </c>
      <c r="C119" s="197">
        <f t="shared" ref="C119:C138" si="11">+C118-B119*$D$3/12</f>
        <v>-910645.44724969263</v>
      </c>
      <c r="D119" s="197">
        <f t="shared" ref="D119:D138" si="12">+B119+C119</f>
        <v>4887449.7827503076</v>
      </c>
      <c r="F119" t="s">
        <v>201</v>
      </c>
    </row>
    <row r="120" spans="1:6">
      <c r="A120" s="192">
        <v>43617</v>
      </c>
      <c r="B120" s="197">
        <f t="shared" si="10"/>
        <v>5798095.2300000004</v>
      </c>
      <c r="C120" s="197">
        <f t="shared" si="11"/>
        <v>-919513.4432082962</v>
      </c>
      <c r="D120" s="197">
        <f t="shared" si="12"/>
        <v>4878581.7867917046</v>
      </c>
      <c r="F120">
        <f>AVERAGE(D114:D126)</f>
        <v>4878581.7867917037</v>
      </c>
    </row>
    <row r="121" spans="1:6">
      <c r="A121" s="192">
        <v>43647</v>
      </c>
      <c r="B121" s="197">
        <f t="shared" si="10"/>
        <v>5798095.2300000004</v>
      </c>
      <c r="C121" s="197">
        <f t="shared" si="11"/>
        <v>-928381.43916689977</v>
      </c>
      <c r="D121" s="197">
        <f t="shared" si="12"/>
        <v>4869713.7908331007</v>
      </c>
    </row>
    <row r="122" spans="1:6">
      <c r="A122" s="192">
        <v>43678</v>
      </c>
      <c r="B122" s="197">
        <f t="shared" si="10"/>
        <v>5798095.2300000004</v>
      </c>
      <c r="C122" s="197">
        <f t="shared" si="11"/>
        <v>-937249.43512550334</v>
      </c>
      <c r="D122" s="197">
        <f t="shared" si="12"/>
        <v>4860845.7948744968</v>
      </c>
      <c r="F122" t="s">
        <v>202</v>
      </c>
    </row>
    <row r="123" spans="1:6">
      <c r="A123" s="192">
        <v>43709</v>
      </c>
      <c r="B123" s="197">
        <f t="shared" si="10"/>
        <v>5798095.2300000004</v>
      </c>
      <c r="C123" s="197">
        <f t="shared" si="11"/>
        <v>-946117.43108410691</v>
      </c>
      <c r="D123" s="197">
        <f t="shared" si="12"/>
        <v>4851977.7989158938</v>
      </c>
      <c r="F123">
        <f>+-C126+C114</f>
        <v>106415.95150324283</v>
      </c>
    </row>
    <row r="124" spans="1:6">
      <c r="A124" s="192">
        <v>43739</v>
      </c>
      <c r="B124" s="197">
        <f t="shared" si="10"/>
        <v>5798095.2300000004</v>
      </c>
      <c r="C124" s="197">
        <f t="shared" si="11"/>
        <v>-954985.42704271048</v>
      </c>
      <c r="D124" s="197">
        <f t="shared" si="12"/>
        <v>4843109.8029572899</v>
      </c>
    </row>
    <row r="125" spans="1:6">
      <c r="A125" s="192">
        <v>43770</v>
      </c>
      <c r="B125" s="197">
        <f t="shared" si="10"/>
        <v>5798095.2300000004</v>
      </c>
      <c r="C125" s="197">
        <f t="shared" si="11"/>
        <v>-963853.42300131405</v>
      </c>
      <c r="D125" s="197">
        <f t="shared" si="12"/>
        <v>4834241.8069986869</v>
      </c>
    </row>
    <row r="126" spans="1:6">
      <c r="A126" s="192">
        <v>43800</v>
      </c>
      <c r="B126" s="197">
        <f t="shared" si="10"/>
        <v>5798095.2300000004</v>
      </c>
      <c r="C126" s="197">
        <f t="shared" si="11"/>
        <v>-972721.41895991762</v>
      </c>
      <c r="D126" s="197">
        <f t="shared" si="12"/>
        <v>4825373.8110400829</v>
      </c>
    </row>
    <row r="127" spans="1:6">
      <c r="A127" s="192">
        <v>43831</v>
      </c>
      <c r="B127" s="197">
        <f t="shared" si="10"/>
        <v>5798095.2300000004</v>
      </c>
      <c r="C127" s="197">
        <f t="shared" si="11"/>
        <v>-981589.41491852119</v>
      </c>
      <c r="D127" s="197">
        <f t="shared" si="12"/>
        <v>4816505.815081479</v>
      </c>
    </row>
    <row r="128" spans="1:6">
      <c r="A128" s="192">
        <v>43862</v>
      </c>
      <c r="B128" s="197">
        <f t="shared" si="10"/>
        <v>5798095.2300000004</v>
      </c>
      <c r="C128" s="197">
        <f t="shared" si="11"/>
        <v>-990457.41087712476</v>
      </c>
      <c r="D128" s="197">
        <f t="shared" si="12"/>
        <v>4807637.819122876</v>
      </c>
    </row>
    <row r="129" spans="1:6">
      <c r="A129" s="192">
        <v>43891</v>
      </c>
      <c r="B129" s="197">
        <f t="shared" si="10"/>
        <v>5798095.2300000004</v>
      </c>
      <c r="C129" s="197">
        <f t="shared" si="11"/>
        <v>-999325.40683572832</v>
      </c>
      <c r="D129" s="197">
        <f t="shared" si="12"/>
        <v>4798769.8231642721</v>
      </c>
      <c r="F129" t="s">
        <v>203</v>
      </c>
    </row>
    <row r="130" spans="1:6">
      <c r="A130" s="192">
        <v>43922</v>
      </c>
      <c r="B130" s="197">
        <f t="shared" si="10"/>
        <v>5798095.2300000004</v>
      </c>
      <c r="C130" s="197">
        <f t="shared" si="11"/>
        <v>-1008193.4027943319</v>
      </c>
      <c r="D130" s="197">
        <f t="shared" si="12"/>
        <v>4789901.8272056682</v>
      </c>
      <c r="F130">
        <f>AVERAGE(B126:B138)</f>
        <v>5798095.2300000023</v>
      </c>
    </row>
    <row r="131" spans="1:6">
      <c r="A131" s="192">
        <v>43952</v>
      </c>
      <c r="B131" s="197">
        <f t="shared" si="10"/>
        <v>5798095.2300000004</v>
      </c>
      <c r="C131" s="197">
        <f t="shared" si="11"/>
        <v>-1017061.3987529355</v>
      </c>
      <c r="D131" s="197">
        <f t="shared" si="12"/>
        <v>4781033.8312470652</v>
      </c>
      <c r="F131" t="s">
        <v>204</v>
      </c>
    </row>
    <row r="132" spans="1:6">
      <c r="A132" s="192">
        <v>43983</v>
      </c>
      <c r="B132" s="197">
        <f t="shared" si="10"/>
        <v>5798095.2300000004</v>
      </c>
      <c r="C132" s="197">
        <f t="shared" si="11"/>
        <v>-1025929.394711539</v>
      </c>
      <c r="D132" s="197">
        <f t="shared" si="12"/>
        <v>4772165.8352884613</v>
      </c>
      <c r="F132">
        <f>AVERAGE(D126:D138)</f>
        <v>4772165.8352884632</v>
      </c>
    </row>
    <row r="133" spans="1:6">
      <c r="A133" s="192">
        <v>44013</v>
      </c>
      <c r="B133" s="197">
        <f t="shared" si="10"/>
        <v>5798095.2300000004</v>
      </c>
      <c r="C133" s="197">
        <f t="shared" si="11"/>
        <v>-1034797.3906701426</v>
      </c>
      <c r="D133" s="197">
        <f t="shared" si="12"/>
        <v>4763297.8393298574</v>
      </c>
    </row>
    <row r="134" spans="1:6">
      <c r="A134" s="192">
        <v>44044</v>
      </c>
      <c r="B134" s="197">
        <f t="shared" si="10"/>
        <v>5798095.2300000004</v>
      </c>
      <c r="C134" s="197">
        <f t="shared" si="11"/>
        <v>-1043665.3866287462</v>
      </c>
      <c r="D134" s="197">
        <f t="shared" si="12"/>
        <v>4754429.8433712544</v>
      </c>
      <c r="F134" t="s">
        <v>205</v>
      </c>
    </row>
    <row r="135" spans="1:6">
      <c r="A135" s="192">
        <v>44075</v>
      </c>
      <c r="B135" s="197">
        <f t="shared" si="10"/>
        <v>5798095.2300000004</v>
      </c>
      <c r="C135" s="197">
        <f t="shared" si="11"/>
        <v>-1052533.3825873497</v>
      </c>
      <c r="D135" s="197">
        <f t="shared" si="12"/>
        <v>4745561.8474126505</v>
      </c>
      <c r="F135">
        <f>+-C138+C126</f>
        <v>106415.95150324318</v>
      </c>
    </row>
    <row r="136" spans="1:6">
      <c r="A136" s="192">
        <v>44105</v>
      </c>
      <c r="B136" s="197">
        <f t="shared" si="10"/>
        <v>5798095.2300000004</v>
      </c>
      <c r="C136" s="197">
        <f t="shared" si="11"/>
        <v>-1061401.3785459534</v>
      </c>
      <c r="D136" s="197">
        <f t="shared" si="12"/>
        <v>4736693.8514540475</v>
      </c>
    </row>
    <row r="137" spans="1:6">
      <c r="A137" s="192">
        <v>44136</v>
      </c>
      <c r="B137" s="197">
        <f t="shared" si="10"/>
        <v>5798095.2300000004</v>
      </c>
      <c r="C137" s="197">
        <f t="shared" si="11"/>
        <v>-1070269.3745045571</v>
      </c>
      <c r="D137" s="197">
        <f t="shared" si="12"/>
        <v>4727825.8554954436</v>
      </c>
    </row>
    <row r="138" spans="1:6">
      <c r="A138" s="192">
        <v>44166</v>
      </c>
      <c r="B138" s="197">
        <f t="shared" si="10"/>
        <v>5798095.2300000004</v>
      </c>
      <c r="C138" s="197">
        <f t="shared" si="11"/>
        <v>-1079137.3704631608</v>
      </c>
      <c r="D138" s="197">
        <f t="shared" si="12"/>
        <v>4718957.8595368396</v>
      </c>
    </row>
  </sheetData>
  <pageMargins left="0.7" right="0.7" top="0.75" bottom="0.75" header="0.3" footer="0.3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F13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8" max="8" width="11.44140625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4">
      <c r="A3" t="s">
        <v>166</v>
      </c>
      <c r="C3" s="189" t="s">
        <v>148</v>
      </c>
      <c r="D3" s="190">
        <v>2.2344660876325046E-2</v>
      </c>
    </row>
    <row r="4" spans="1:4">
      <c r="A4" t="s">
        <v>167</v>
      </c>
      <c r="C4" s="189"/>
      <c r="D4" s="189"/>
    </row>
    <row r="5" spans="1:4">
      <c r="A5" s="189"/>
      <c r="B5" s="189" t="s">
        <v>149</v>
      </c>
      <c r="C5" s="191" t="s">
        <v>150</v>
      </c>
      <c r="D5" s="191" t="s">
        <v>151</v>
      </c>
    </row>
    <row r="6" spans="1:4" hidden="1">
      <c r="A6" s="192">
        <v>40148</v>
      </c>
      <c r="B6" s="193">
        <v>0</v>
      </c>
      <c r="C6" s="193">
        <v>0</v>
      </c>
      <c r="D6" s="193">
        <v>0</v>
      </c>
    </row>
    <row r="7" spans="1:4" hidden="1">
      <c r="A7" s="192">
        <v>40179</v>
      </c>
      <c r="B7" s="193">
        <v>0</v>
      </c>
      <c r="C7" s="193">
        <f>-B7*$D$3/24</f>
        <v>0</v>
      </c>
      <c r="D7" s="193">
        <f t="shared" ref="D7:D70" si="0">+B7+C7</f>
        <v>0</v>
      </c>
    </row>
    <row r="8" spans="1:4" hidden="1">
      <c r="A8" s="192">
        <v>40210</v>
      </c>
      <c r="B8" s="193">
        <v>0</v>
      </c>
      <c r="C8" s="193">
        <f t="shared" ref="C8:C16" si="1">+C7-B8*$D$3/12</f>
        <v>0</v>
      </c>
      <c r="D8" s="193">
        <f t="shared" si="0"/>
        <v>0</v>
      </c>
    </row>
    <row r="9" spans="1:4" hidden="1">
      <c r="A9" s="192">
        <v>40238</v>
      </c>
      <c r="B9" s="193">
        <v>0</v>
      </c>
      <c r="C9" s="193">
        <f t="shared" si="1"/>
        <v>0</v>
      </c>
      <c r="D9" s="193">
        <f t="shared" si="0"/>
        <v>0</v>
      </c>
    </row>
    <row r="10" spans="1:4" hidden="1">
      <c r="A10" s="192">
        <v>40269</v>
      </c>
      <c r="B10" s="193">
        <v>0</v>
      </c>
      <c r="C10" s="193">
        <f t="shared" si="1"/>
        <v>0</v>
      </c>
      <c r="D10" s="193">
        <f t="shared" si="0"/>
        <v>0</v>
      </c>
    </row>
    <row r="11" spans="1:4" hidden="1">
      <c r="A11" s="192">
        <v>40299</v>
      </c>
      <c r="B11" s="193">
        <v>0</v>
      </c>
      <c r="C11" s="193">
        <f t="shared" si="1"/>
        <v>0</v>
      </c>
      <c r="D11" s="193">
        <f t="shared" si="0"/>
        <v>0</v>
      </c>
    </row>
    <row r="12" spans="1:4" hidden="1">
      <c r="A12" s="192">
        <v>40330</v>
      </c>
      <c r="B12" s="193">
        <v>0</v>
      </c>
      <c r="C12" s="193">
        <f t="shared" si="1"/>
        <v>0</v>
      </c>
      <c r="D12" s="193">
        <f t="shared" si="0"/>
        <v>0</v>
      </c>
    </row>
    <row r="13" spans="1:4" hidden="1">
      <c r="A13" s="192">
        <v>40360</v>
      </c>
      <c r="B13" s="193">
        <v>0</v>
      </c>
      <c r="C13" s="193">
        <f t="shared" si="1"/>
        <v>0</v>
      </c>
      <c r="D13" s="193">
        <f t="shared" si="0"/>
        <v>0</v>
      </c>
    </row>
    <row r="14" spans="1:4" hidden="1">
      <c r="A14" s="192">
        <v>40391</v>
      </c>
      <c r="B14" s="193">
        <v>0</v>
      </c>
      <c r="C14" s="193">
        <f t="shared" si="1"/>
        <v>0</v>
      </c>
      <c r="D14" s="193">
        <f t="shared" si="0"/>
        <v>0</v>
      </c>
    </row>
    <row r="15" spans="1:4" hidden="1">
      <c r="A15" s="192">
        <v>40422</v>
      </c>
      <c r="B15" s="193">
        <v>0</v>
      </c>
      <c r="C15" s="193">
        <f t="shared" si="1"/>
        <v>0</v>
      </c>
      <c r="D15" s="193">
        <f t="shared" si="0"/>
        <v>0</v>
      </c>
    </row>
    <row r="16" spans="1:4" hidden="1">
      <c r="A16" s="192">
        <v>40452</v>
      </c>
      <c r="B16" s="193">
        <v>0</v>
      </c>
      <c r="C16" s="193">
        <f t="shared" si="1"/>
        <v>0</v>
      </c>
      <c r="D16" s="193">
        <f t="shared" si="0"/>
        <v>0</v>
      </c>
    </row>
    <row r="17" spans="1:6" hidden="1">
      <c r="A17" s="192">
        <v>40483</v>
      </c>
      <c r="B17" s="193">
        <v>0</v>
      </c>
      <c r="C17" s="193">
        <f>+C16-B17*D3/24</f>
        <v>0</v>
      </c>
      <c r="D17" s="193">
        <f t="shared" si="0"/>
        <v>0</v>
      </c>
    </row>
    <row r="18" spans="1:6" hidden="1">
      <c r="A18" s="192">
        <v>40513</v>
      </c>
      <c r="B18" s="193">
        <v>0</v>
      </c>
      <c r="C18" s="193">
        <f t="shared" ref="C18:C30" si="2">+C17-B18*$D$3/12</f>
        <v>0</v>
      </c>
      <c r="D18" s="193">
        <f t="shared" si="0"/>
        <v>0</v>
      </c>
    </row>
    <row r="19" spans="1:6" hidden="1">
      <c r="A19" s="192">
        <v>40544</v>
      </c>
      <c r="B19" s="193">
        <v>0</v>
      </c>
      <c r="C19" s="193">
        <f t="shared" si="2"/>
        <v>0</v>
      </c>
      <c r="D19" s="193">
        <f t="shared" si="0"/>
        <v>0</v>
      </c>
    </row>
    <row r="20" spans="1:6" hidden="1">
      <c r="A20" s="192">
        <v>40575</v>
      </c>
      <c r="B20" s="193">
        <v>0</v>
      </c>
      <c r="C20" s="193">
        <f t="shared" si="2"/>
        <v>0</v>
      </c>
      <c r="D20" s="193">
        <f t="shared" si="0"/>
        <v>0</v>
      </c>
    </row>
    <row r="21" spans="1:6" hidden="1">
      <c r="A21" s="192">
        <v>40603</v>
      </c>
      <c r="B21" s="193">
        <v>0</v>
      </c>
      <c r="C21" s="193">
        <f t="shared" si="2"/>
        <v>0</v>
      </c>
      <c r="D21" s="193">
        <f t="shared" si="0"/>
        <v>0</v>
      </c>
      <c r="F21" t="s">
        <v>152</v>
      </c>
    </row>
    <row r="22" spans="1:6" hidden="1">
      <c r="A22" s="192">
        <v>40634</v>
      </c>
      <c r="B22" s="193">
        <v>0</v>
      </c>
      <c r="C22" s="193">
        <f t="shared" si="2"/>
        <v>0</v>
      </c>
      <c r="D22" s="193">
        <f t="shared" si="0"/>
        <v>0</v>
      </c>
      <c r="F22">
        <f>AVERAGE(B18:B30)</f>
        <v>0</v>
      </c>
    </row>
    <row r="23" spans="1:6" hidden="1">
      <c r="A23" s="192">
        <v>40664</v>
      </c>
      <c r="B23" s="193">
        <v>0</v>
      </c>
      <c r="C23" s="193">
        <f t="shared" si="2"/>
        <v>0</v>
      </c>
      <c r="D23" s="193">
        <f t="shared" si="0"/>
        <v>0</v>
      </c>
      <c r="F23" t="s">
        <v>153</v>
      </c>
    </row>
    <row r="24" spans="1:6" hidden="1">
      <c r="A24" s="192">
        <v>40695</v>
      </c>
      <c r="B24" s="193">
        <v>0</v>
      </c>
      <c r="C24" s="193">
        <f t="shared" si="2"/>
        <v>0</v>
      </c>
      <c r="D24" s="193">
        <f t="shared" si="0"/>
        <v>0</v>
      </c>
      <c r="F24">
        <f>AVERAGE(D18:D30)</f>
        <v>0</v>
      </c>
    </row>
    <row r="25" spans="1:6" hidden="1">
      <c r="A25" s="192">
        <v>40725</v>
      </c>
      <c r="B25" s="193">
        <v>0</v>
      </c>
      <c r="C25" s="193">
        <f t="shared" si="2"/>
        <v>0</v>
      </c>
      <c r="D25" s="193">
        <f t="shared" si="0"/>
        <v>0</v>
      </c>
    </row>
    <row r="26" spans="1:6" hidden="1">
      <c r="A26" s="192">
        <v>40756</v>
      </c>
      <c r="B26" s="193">
        <v>0</v>
      </c>
      <c r="C26" s="193">
        <f t="shared" si="2"/>
        <v>0</v>
      </c>
      <c r="D26" s="193">
        <f t="shared" si="0"/>
        <v>0</v>
      </c>
      <c r="F26" t="s">
        <v>154</v>
      </c>
    </row>
    <row r="27" spans="1:6" hidden="1">
      <c r="A27" s="192">
        <v>40787</v>
      </c>
      <c r="B27" s="193">
        <v>0</v>
      </c>
      <c r="C27" s="193">
        <f t="shared" si="2"/>
        <v>0</v>
      </c>
      <c r="D27" s="193">
        <f t="shared" si="0"/>
        <v>0</v>
      </c>
      <c r="F27">
        <f>+-C30+C18</f>
        <v>0</v>
      </c>
    </row>
    <row r="28" spans="1:6" hidden="1">
      <c r="A28" s="192">
        <v>40817</v>
      </c>
      <c r="B28" s="193">
        <v>0</v>
      </c>
      <c r="C28" s="193">
        <f t="shared" si="2"/>
        <v>0</v>
      </c>
      <c r="D28" s="193">
        <f t="shared" si="0"/>
        <v>0</v>
      </c>
    </row>
    <row r="29" spans="1:6" hidden="1">
      <c r="A29" s="192">
        <v>40848</v>
      </c>
      <c r="B29" s="193">
        <v>0</v>
      </c>
      <c r="C29" s="193">
        <f t="shared" si="2"/>
        <v>0</v>
      </c>
      <c r="D29" s="193">
        <f t="shared" si="0"/>
        <v>0</v>
      </c>
    </row>
    <row r="30" spans="1:6" hidden="1">
      <c r="A30" s="192">
        <v>40878</v>
      </c>
      <c r="B30" s="193">
        <v>0</v>
      </c>
      <c r="C30" s="193">
        <f t="shared" si="2"/>
        <v>0</v>
      </c>
      <c r="D30" s="193">
        <f t="shared" si="0"/>
        <v>0</v>
      </c>
    </row>
    <row r="31" spans="1:6" hidden="1">
      <c r="A31" s="192">
        <v>40909</v>
      </c>
      <c r="B31" s="193">
        <v>0</v>
      </c>
      <c r="C31" s="193">
        <f t="shared" ref="C31:C94" si="3">+C30-$D$3/12*B31</f>
        <v>0</v>
      </c>
      <c r="D31" s="193">
        <f t="shared" si="0"/>
        <v>0</v>
      </c>
    </row>
    <row r="32" spans="1:6" hidden="1">
      <c r="A32" s="192">
        <v>40940</v>
      </c>
      <c r="B32" s="193">
        <v>0</v>
      </c>
      <c r="C32" s="193">
        <f t="shared" si="3"/>
        <v>0</v>
      </c>
      <c r="D32" s="193">
        <f t="shared" si="0"/>
        <v>0</v>
      </c>
    </row>
    <row r="33" spans="1:6" hidden="1">
      <c r="A33" s="192">
        <v>40969</v>
      </c>
      <c r="B33" s="193">
        <v>0</v>
      </c>
      <c r="C33" s="193">
        <f t="shared" si="3"/>
        <v>0</v>
      </c>
      <c r="D33" s="193">
        <f t="shared" si="0"/>
        <v>0</v>
      </c>
      <c r="F33" t="s">
        <v>155</v>
      </c>
    </row>
    <row r="34" spans="1:6" hidden="1">
      <c r="A34" s="192">
        <v>41000</v>
      </c>
      <c r="B34" s="193">
        <v>0</v>
      </c>
      <c r="C34" s="193">
        <f t="shared" si="3"/>
        <v>0</v>
      </c>
      <c r="D34" s="193">
        <f t="shared" si="0"/>
        <v>0</v>
      </c>
      <c r="F34">
        <f>AVERAGE(B30:B42)</f>
        <v>4114069.5384615385</v>
      </c>
    </row>
    <row r="35" spans="1:6" hidden="1">
      <c r="A35" s="192">
        <v>41030</v>
      </c>
      <c r="B35" s="193">
        <v>0</v>
      </c>
      <c r="C35" s="193">
        <f t="shared" si="3"/>
        <v>0</v>
      </c>
      <c r="D35" s="193">
        <f t="shared" si="0"/>
        <v>0</v>
      </c>
      <c r="F35" t="s">
        <v>156</v>
      </c>
    </row>
    <row r="36" spans="1:6" hidden="1">
      <c r="A36" s="192">
        <v>41061</v>
      </c>
      <c r="B36" s="193">
        <v>0</v>
      </c>
      <c r="C36" s="193">
        <f>+(C35-$D$3/12*B36)/2</f>
        <v>0</v>
      </c>
      <c r="D36" s="193">
        <f t="shared" si="0"/>
        <v>0</v>
      </c>
      <c r="F36">
        <f>AVERAGE(D30:D42)</f>
        <v>4110239.226434099</v>
      </c>
    </row>
    <row r="37" spans="1:6" hidden="1">
      <c r="A37" s="192">
        <v>41091</v>
      </c>
      <c r="B37" s="193">
        <v>0</v>
      </c>
      <c r="C37" s="193">
        <f>+(C36-$D$3/12*B37)/2</f>
        <v>0</v>
      </c>
      <c r="D37" s="193">
        <f t="shared" si="0"/>
        <v>0</v>
      </c>
    </row>
    <row r="38" spans="1:6" hidden="1">
      <c r="A38" s="192">
        <v>41122</v>
      </c>
      <c r="B38" s="193">
        <v>0</v>
      </c>
      <c r="C38" s="193">
        <f t="shared" si="3"/>
        <v>0</v>
      </c>
      <c r="D38" s="193">
        <f t="shared" si="0"/>
        <v>0</v>
      </c>
      <c r="F38" t="s">
        <v>157</v>
      </c>
    </row>
    <row r="39" spans="1:6" hidden="1">
      <c r="A39" s="192">
        <v>41153</v>
      </c>
      <c r="B39" s="193">
        <v>0</v>
      </c>
      <c r="C39" s="193">
        <f t="shared" si="3"/>
        <v>0</v>
      </c>
      <c r="D39" s="193">
        <f t="shared" si="0"/>
        <v>0</v>
      </c>
      <c r="F39">
        <f>+-C42+C30</f>
        <v>49794.056356710345</v>
      </c>
    </row>
    <row r="40" spans="1:6" hidden="1">
      <c r="A40" s="192">
        <v>41183</v>
      </c>
      <c r="B40" s="193">
        <v>0</v>
      </c>
      <c r="C40" s="193">
        <v>0</v>
      </c>
      <c r="D40" s="193">
        <f t="shared" si="0"/>
        <v>0</v>
      </c>
    </row>
    <row r="41" spans="1:6" hidden="1">
      <c r="A41" s="192">
        <v>41214</v>
      </c>
      <c r="B41" s="193">
        <v>0</v>
      </c>
      <c r="C41" s="193">
        <v>0</v>
      </c>
      <c r="D41" s="193">
        <f t="shared" si="0"/>
        <v>0</v>
      </c>
    </row>
    <row r="42" spans="1:6">
      <c r="A42" s="192">
        <v>41244</v>
      </c>
      <c r="B42" s="193">
        <v>53482904</v>
      </c>
      <c r="C42" s="193">
        <f>+C41-$D$3/12*B42/2</f>
        <v>-49794.056356710345</v>
      </c>
      <c r="D42" s="193">
        <f t="shared" si="0"/>
        <v>53433109.943643287</v>
      </c>
    </row>
    <row r="43" spans="1:6" hidden="1">
      <c r="A43" s="192">
        <v>41275</v>
      </c>
      <c r="B43" s="193">
        <v>53099680.469999999</v>
      </c>
      <c r="C43" s="193">
        <f t="shared" si="3"/>
        <v>-148668.5857519912</v>
      </c>
      <c r="D43" s="193">
        <f t="shared" si="0"/>
        <v>52951011.884248011</v>
      </c>
    </row>
    <row r="44" spans="1:6" hidden="1">
      <c r="A44" s="192">
        <v>41306</v>
      </c>
      <c r="B44" s="193">
        <v>53200557.939999998</v>
      </c>
      <c r="C44" s="193">
        <f t="shared" si="3"/>
        <v>-247730.95455203968</v>
      </c>
      <c r="D44" s="193">
        <f t="shared" si="0"/>
        <v>52952826.985447958</v>
      </c>
    </row>
    <row r="45" spans="1:6" hidden="1">
      <c r="A45" s="192">
        <v>41334</v>
      </c>
      <c r="B45" s="193">
        <v>53188881.460000001</v>
      </c>
      <c r="C45" s="193">
        <f t="shared" si="3"/>
        <v>-346771.58110326907</v>
      </c>
      <c r="D45" s="193">
        <f t="shared" si="0"/>
        <v>52842109.878896728</v>
      </c>
      <c r="F45" t="s">
        <v>163</v>
      </c>
    </row>
    <row r="46" spans="1:6" hidden="1">
      <c r="A46" s="192">
        <v>41365</v>
      </c>
      <c r="B46" s="193">
        <v>53202139.439999998</v>
      </c>
      <c r="C46" s="193">
        <f t="shared" si="3"/>
        <v>-445836.89474341553</v>
      </c>
      <c r="D46" s="193">
        <f t="shared" si="0"/>
        <v>52756302.545256585</v>
      </c>
      <c r="F46">
        <f>AVERAGE(B42:B54)</f>
        <v>53603971.963846155</v>
      </c>
    </row>
    <row r="47" spans="1:6" hidden="1">
      <c r="A47" s="192">
        <v>41395</v>
      </c>
      <c r="B47" s="193">
        <v>54051559.030000001</v>
      </c>
      <c r="C47" s="193">
        <f t="shared" si="3"/>
        <v>-546483.8744402501</v>
      </c>
      <c r="D47" s="193">
        <f t="shared" si="0"/>
        <v>53505075.155559748</v>
      </c>
      <c r="F47" t="s">
        <v>164</v>
      </c>
    </row>
    <row r="48" spans="1:6" hidden="1">
      <c r="A48" s="192">
        <v>41426</v>
      </c>
      <c r="B48" s="193">
        <v>53778117.829999998</v>
      </c>
      <c r="C48" s="193">
        <f t="shared" si="3"/>
        <v>-646621.69156345003</v>
      </c>
      <c r="D48" s="193">
        <f t="shared" si="0"/>
        <v>53131496.138436548</v>
      </c>
      <c r="F48">
        <f>AVERAGE(D42:D54)</f>
        <v>52956574.60102991</v>
      </c>
    </row>
    <row r="49" spans="1:6" hidden="1">
      <c r="A49" s="192">
        <v>41456</v>
      </c>
      <c r="B49" s="193">
        <v>53823861.25</v>
      </c>
      <c r="C49" s="193">
        <f t="shared" si="3"/>
        <v>-746844.68545391853</v>
      </c>
      <c r="D49" s="193">
        <f t="shared" si="0"/>
        <v>53077016.564546078</v>
      </c>
    </row>
    <row r="50" spans="1:6" hidden="1">
      <c r="A50" s="192">
        <v>41487</v>
      </c>
      <c r="B50" s="193">
        <v>53826141.600000001</v>
      </c>
      <c r="C50" s="193">
        <f t="shared" si="3"/>
        <v>-847071.92548167286</v>
      </c>
      <c r="D50" s="193">
        <f t="shared" si="0"/>
        <v>52979069.674518332</v>
      </c>
      <c r="F50" t="s">
        <v>165</v>
      </c>
    </row>
    <row r="51" spans="1:6" hidden="1">
      <c r="A51" s="192">
        <v>41518</v>
      </c>
      <c r="B51" s="193">
        <v>53834196.579999998</v>
      </c>
      <c r="C51" s="193">
        <f t="shared" si="3"/>
        <v>-947314.16432579933</v>
      </c>
      <c r="D51" s="193">
        <f t="shared" si="0"/>
        <v>52886882.415674202</v>
      </c>
      <c r="F51">
        <f>+-C54+C42</f>
        <v>1197988.0103724385</v>
      </c>
    </row>
    <row r="52" spans="1:6" hidden="1">
      <c r="A52" s="192">
        <v>41548</v>
      </c>
      <c r="B52" s="193">
        <v>53842887.619999997</v>
      </c>
      <c r="C52" s="193">
        <f t="shared" si="3"/>
        <v>-1047572.5863650476</v>
      </c>
      <c r="D52" s="193">
        <f t="shared" si="0"/>
        <v>52795315.033634953</v>
      </c>
    </row>
    <row r="53" spans="1:6" hidden="1">
      <c r="A53" s="192">
        <v>41579</v>
      </c>
      <c r="B53" s="193">
        <v>53757842.520000003</v>
      </c>
      <c r="C53" s="193">
        <f t="shared" si="3"/>
        <v>-1147672.6497444049</v>
      </c>
      <c r="D53" s="193">
        <f t="shared" si="0"/>
        <v>52610169.870255597</v>
      </c>
    </row>
    <row r="54" spans="1:6" hidden="1">
      <c r="A54" s="192">
        <v>41609</v>
      </c>
      <c r="B54" s="193">
        <v>53762865.789999999</v>
      </c>
      <c r="C54" s="193">
        <f t="shared" si="3"/>
        <v>-1247782.0667291488</v>
      </c>
      <c r="D54" s="193">
        <f t="shared" si="0"/>
        <v>52515083.723270848</v>
      </c>
    </row>
    <row r="55" spans="1:6" hidden="1">
      <c r="A55" s="192">
        <v>41640</v>
      </c>
      <c r="B55" s="193">
        <v>53774269</v>
      </c>
      <c r="C55" s="193">
        <f t="shared" si="3"/>
        <v>-1347912.7171189222</v>
      </c>
      <c r="D55" s="193">
        <f t="shared" si="0"/>
        <v>52426356.282881081</v>
      </c>
    </row>
    <row r="56" spans="1:6" hidden="1">
      <c r="A56" s="192">
        <v>41671</v>
      </c>
      <c r="B56" s="193">
        <v>53821111.090000004</v>
      </c>
      <c r="C56" s="193">
        <f t="shared" si="3"/>
        <v>-1448130.590060011</v>
      </c>
      <c r="D56" s="193">
        <f t="shared" si="0"/>
        <v>52372980.499939993</v>
      </c>
    </row>
    <row r="57" spans="1:6" hidden="1">
      <c r="A57" s="192">
        <v>41699</v>
      </c>
      <c r="B57" s="193">
        <v>53875371.200000003</v>
      </c>
      <c r="C57" s="193">
        <f t="shared" si="3"/>
        <v>-1548449.4983141886</v>
      </c>
      <c r="D57" s="193">
        <f t="shared" si="0"/>
        <v>52326921.701685816</v>
      </c>
      <c r="F57" t="s">
        <v>168</v>
      </c>
    </row>
    <row r="58" spans="1:6" hidden="1">
      <c r="A58" s="192">
        <v>41730</v>
      </c>
      <c r="B58" s="193">
        <v>53879371.130000003</v>
      </c>
      <c r="C58" s="193">
        <f t="shared" si="3"/>
        <v>-1648775.8546583143</v>
      </c>
      <c r="D58" s="193">
        <f t="shared" si="0"/>
        <v>52230595.27534169</v>
      </c>
      <c r="F58">
        <f>AVERAGE(B54:B66)</f>
        <v>53896694.693846159</v>
      </c>
    </row>
    <row r="59" spans="1:6" hidden="1">
      <c r="A59" s="192">
        <v>41760</v>
      </c>
      <c r="B59" s="193">
        <v>53897583.619999997</v>
      </c>
      <c r="C59" s="193">
        <f t="shared" si="3"/>
        <v>-1749136.1236618368</v>
      </c>
      <c r="D59" s="193">
        <f t="shared" si="0"/>
        <v>52148447.496338159</v>
      </c>
      <c r="F59" t="s">
        <v>169</v>
      </c>
    </row>
    <row r="60" spans="1:6" hidden="1">
      <c r="A60" s="192">
        <v>41791</v>
      </c>
      <c r="B60" s="193">
        <v>53899368.560000002</v>
      </c>
      <c r="C60" s="193">
        <f t="shared" si="3"/>
        <v>-1849499.7163219415</v>
      </c>
      <c r="D60" s="193">
        <f t="shared" si="0"/>
        <v>52049868.843678057</v>
      </c>
      <c r="F60">
        <f>AVERAGE(D54:D66)</f>
        <v>52046967.878621906</v>
      </c>
    </row>
    <row r="61" spans="1:6" hidden="1">
      <c r="A61" s="192">
        <v>41821</v>
      </c>
      <c r="B61" s="193">
        <v>53936723.990000002</v>
      </c>
      <c r="C61" s="193">
        <f t="shared" si="3"/>
        <v>-1949932.8668499826</v>
      </c>
      <c r="D61" s="193">
        <f t="shared" si="0"/>
        <v>51986791.123150021</v>
      </c>
    </row>
    <row r="62" spans="1:6" hidden="1">
      <c r="A62" s="192">
        <v>41852</v>
      </c>
      <c r="B62" s="193">
        <v>53956355.479999997</v>
      </c>
      <c r="C62" s="193">
        <f t="shared" si="3"/>
        <v>-2050402.5722935696</v>
      </c>
      <c r="D62" s="193">
        <f t="shared" si="0"/>
        <v>51905952.907706425</v>
      </c>
      <c r="F62" t="s">
        <v>170</v>
      </c>
    </row>
    <row r="63" spans="1:6" hidden="1">
      <c r="A63" s="192">
        <v>41883</v>
      </c>
      <c r="B63" s="193">
        <v>53960486.219999999</v>
      </c>
      <c r="C63" s="193">
        <f t="shared" si="3"/>
        <v>-2150879.9694025288</v>
      </c>
      <c r="D63" s="193">
        <f t="shared" si="0"/>
        <v>51809606.25059747</v>
      </c>
      <c r="F63">
        <f>+-C66+C54</f>
        <v>1204552.5620781444</v>
      </c>
    </row>
    <row r="64" spans="1:6" hidden="1">
      <c r="A64" s="192">
        <v>41913</v>
      </c>
      <c r="B64" s="193">
        <v>53964042.07</v>
      </c>
      <c r="C64" s="193">
        <f t="shared" si="3"/>
        <v>-2251363.9877000195</v>
      </c>
      <c r="D64" s="193">
        <f t="shared" si="0"/>
        <v>51712678.082299978</v>
      </c>
    </row>
    <row r="65" spans="1:6" hidden="1">
      <c r="A65" s="192">
        <v>41944</v>
      </c>
      <c r="B65" s="193">
        <v>53964042.07</v>
      </c>
      <c r="C65" s="193">
        <f t="shared" si="3"/>
        <v>-2351848.0059975102</v>
      </c>
      <c r="D65" s="193">
        <f t="shared" si="0"/>
        <v>51612194.064002492</v>
      </c>
    </row>
    <row r="66" spans="1:6">
      <c r="A66" s="192">
        <v>41974</v>
      </c>
      <c r="B66" s="193">
        <v>53965440.799999997</v>
      </c>
      <c r="C66" s="193">
        <f t="shared" si="3"/>
        <v>-2452334.6288072933</v>
      </c>
      <c r="D66" s="193">
        <f t="shared" si="0"/>
        <v>51513106.171192706</v>
      </c>
    </row>
    <row r="67" spans="1:6">
      <c r="A67" s="192">
        <v>42005</v>
      </c>
      <c r="B67" s="193">
        <f t="shared" ref="B67:B130" si="4">+B66</f>
        <v>53965440.799999997</v>
      </c>
      <c r="C67" s="193">
        <f t="shared" si="3"/>
        <v>-2552821.2516170763</v>
      </c>
      <c r="D67" s="193">
        <f t="shared" si="0"/>
        <v>51412619.548382923</v>
      </c>
    </row>
    <row r="68" spans="1:6">
      <c r="A68" s="192">
        <v>42036</v>
      </c>
      <c r="B68" s="193">
        <f t="shared" si="4"/>
        <v>53965440.799999997</v>
      </c>
      <c r="C68" s="193">
        <f t="shared" si="3"/>
        <v>-2653307.8744268594</v>
      </c>
      <c r="D68" s="193">
        <f t="shared" si="0"/>
        <v>51312132.92557314</v>
      </c>
    </row>
    <row r="69" spans="1:6">
      <c r="A69" s="192">
        <v>42064</v>
      </c>
      <c r="B69" s="193">
        <f t="shared" si="4"/>
        <v>53965440.799999997</v>
      </c>
      <c r="C69" s="193">
        <f t="shared" si="3"/>
        <v>-2753794.4972366425</v>
      </c>
      <c r="D69" s="193">
        <f t="shared" si="0"/>
        <v>51211646.302763358</v>
      </c>
      <c r="F69" t="s">
        <v>171</v>
      </c>
    </row>
    <row r="70" spans="1:6">
      <c r="A70" s="192">
        <v>42095</v>
      </c>
      <c r="B70" s="193">
        <f t="shared" si="4"/>
        <v>53965440.799999997</v>
      </c>
      <c r="C70" s="193">
        <f t="shared" si="3"/>
        <v>-2854281.1200464256</v>
      </c>
      <c r="D70" s="193">
        <f t="shared" si="0"/>
        <v>51111159.679953575</v>
      </c>
      <c r="F70">
        <f>AVERAGE(B66:B78)</f>
        <v>53965440.79999999</v>
      </c>
    </row>
    <row r="71" spans="1:6">
      <c r="A71" s="192">
        <v>42125</v>
      </c>
      <c r="B71" s="193">
        <f t="shared" si="4"/>
        <v>53965440.799999997</v>
      </c>
      <c r="C71" s="193">
        <f t="shared" si="3"/>
        <v>-2954767.7428562087</v>
      </c>
      <c r="D71" s="193">
        <f t="shared" ref="D71:D134" si="5">+B71+C71</f>
        <v>51010673.057143785</v>
      </c>
      <c r="F71" t="s">
        <v>172</v>
      </c>
    </row>
    <row r="72" spans="1:6">
      <c r="A72" s="192">
        <v>42156</v>
      </c>
      <c r="B72" s="193">
        <f t="shared" si="4"/>
        <v>53965440.799999997</v>
      </c>
      <c r="C72" s="193">
        <f t="shared" si="3"/>
        <v>-3055254.3656659918</v>
      </c>
      <c r="D72" s="193">
        <f t="shared" si="5"/>
        <v>50910186.434334002</v>
      </c>
      <c r="F72">
        <f>AVERAGE(D66:D78)</f>
        <v>50910186.434334002</v>
      </c>
    </row>
    <row r="73" spans="1:6">
      <c r="A73" s="192">
        <v>42186</v>
      </c>
      <c r="B73" s="193">
        <f t="shared" si="4"/>
        <v>53965440.799999997</v>
      </c>
      <c r="C73" s="193">
        <f t="shared" si="3"/>
        <v>-3155740.9884757749</v>
      </c>
      <c r="D73" s="193">
        <f t="shared" si="5"/>
        <v>50809699.81152422</v>
      </c>
    </row>
    <row r="74" spans="1:6">
      <c r="A74" s="192">
        <v>42217</v>
      </c>
      <c r="B74" s="193">
        <f t="shared" si="4"/>
        <v>53965440.799999997</v>
      </c>
      <c r="C74" s="193">
        <f t="shared" si="3"/>
        <v>-3256227.611285558</v>
      </c>
      <c r="D74" s="193">
        <f t="shared" si="5"/>
        <v>50709213.188714437</v>
      </c>
      <c r="F74" t="s">
        <v>173</v>
      </c>
    </row>
    <row r="75" spans="1:6">
      <c r="A75" s="192">
        <v>42248</v>
      </c>
      <c r="B75" s="193">
        <f t="shared" si="4"/>
        <v>53965440.799999997</v>
      </c>
      <c r="C75" s="193">
        <f t="shared" si="3"/>
        <v>-3356714.2340953411</v>
      </c>
      <c r="D75" s="193">
        <f t="shared" si="5"/>
        <v>50608726.565904655</v>
      </c>
      <c r="F75">
        <f>+-C78+C66</f>
        <v>1205839.4737173971</v>
      </c>
    </row>
    <row r="76" spans="1:6">
      <c r="A76" s="192">
        <v>42278</v>
      </c>
      <c r="B76" s="193">
        <f t="shared" si="4"/>
        <v>53965440.799999997</v>
      </c>
      <c r="C76" s="193">
        <f t="shared" si="3"/>
        <v>-3457200.8569051242</v>
      </c>
      <c r="D76" s="193">
        <f t="shared" si="5"/>
        <v>50508239.943094872</v>
      </c>
    </row>
    <row r="77" spans="1:6">
      <c r="A77" s="192">
        <v>42309</v>
      </c>
      <c r="B77" s="193">
        <f t="shared" si="4"/>
        <v>53965440.799999997</v>
      </c>
      <c r="C77" s="193">
        <f t="shared" si="3"/>
        <v>-3557687.4797149072</v>
      </c>
      <c r="D77" s="193">
        <f t="shared" si="5"/>
        <v>50407753.320285089</v>
      </c>
    </row>
    <row r="78" spans="1:6">
      <c r="A78" s="192">
        <v>42339</v>
      </c>
      <c r="B78" s="193">
        <f t="shared" si="4"/>
        <v>53965440.799999997</v>
      </c>
      <c r="C78" s="193">
        <f t="shared" si="3"/>
        <v>-3658174.1025246903</v>
      </c>
      <c r="D78" s="193">
        <f t="shared" si="5"/>
        <v>50307266.697475307</v>
      </c>
    </row>
    <row r="79" spans="1:6">
      <c r="A79" s="192">
        <v>42370</v>
      </c>
      <c r="B79" s="193">
        <f t="shared" si="4"/>
        <v>53965440.799999997</v>
      </c>
      <c r="C79" s="193">
        <f t="shared" si="3"/>
        <v>-3758660.7253344734</v>
      </c>
      <c r="D79" s="193">
        <f t="shared" si="5"/>
        <v>50206780.074665524</v>
      </c>
    </row>
    <row r="80" spans="1:6">
      <c r="A80" s="192">
        <v>42401</v>
      </c>
      <c r="B80" s="193">
        <f t="shared" si="4"/>
        <v>53965440.799999997</v>
      </c>
      <c r="C80" s="193">
        <f t="shared" si="3"/>
        <v>-3859147.3481442565</v>
      </c>
      <c r="D80" s="193">
        <f t="shared" si="5"/>
        <v>50106293.451855741</v>
      </c>
    </row>
    <row r="81" spans="1:6">
      <c r="A81" s="192">
        <v>42430</v>
      </c>
      <c r="B81" s="193">
        <f t="shared" si="4"/>
        <v>53965440.799999997</v>
      </c>
      <c r="C81" s="193">
        <f t="shared" si="3"/>
        <v>-3959633.9709540396</v>
      </c>
      <c r="D81" s="193">
        <f t="shared" si="5"/>
        <v>50005806.829045959</v>
      </c>
      <c r="F81" t="s">
        <v>191</v>
      </c>
    </row>
    <row r="82" spans="1:6">
      <c r="A82" s="192">
        <v>42461</v>
      </c>
      <c r="B82" s="193">
        <f t="shared" si="4"/>
        <v>53965440.799999997</v>
      </c>
      <c r="C82" s="193">
        <f t="shared" si="3"/>
        <v>-4060120.5937638227</v>
      </c>
      <c r="D82" s="193">
        <f t="shared" si="5"/>
        <v>49905320.206236176</v>
      </c>
      <c r="F82">
        <f>AVERAGE(B78:B90)</f>
        <v>53965440.79999999</v>
      </c>
    </row>
    <row r="83" spans="1:6">
      <c r="A83" s="192">
        <v>42491</v>
      </c>
      <c r="B83" s="193">
        <f t="shared" si="4"/>
        <v>53965440.799999997</v>
      </c>
      <c r="C83" s="193">
        <f t="shared" si="3"/>
        <v>-4160607.2165736058</v>
      </c>
      <c r="D83" s="193">
        <f t="shared" si="5"/>
        <v>49804833.583426394</v>
      </c>
      <c r="F83" t="s">
        <v>192</v>
      </c>
    </row>
    <row r="84" spans="1:6">
      <c r="A84" s="192">
        <v>42522</v>
      </c>
      <c r="B84" s="193">
        <f t="shared" si="4"/>
        <v>53965440.799999997</v>
      </c>
      <c r="C84" s="193">
        <f t="shared" si="3"/>
        <v>-4261093.8393833889</v>
      </c>
      <c r="D84" s="193">
        <f t="shared" si="5"/>
        <v>49704346.960616611</v>
      </c>
      <c r="F84">
        <f>AVERAGE(D78:D90)</f>
        <v>49704346.960616618</v>
      </c>
    </row>
    <row r="85" spans="1:6">
      <c r="A85" s="192">
        <v>42552</v>
      </c>
      <c r="B85" s="193">
        <f t="shared" si="4"/>
        <v>53965440.799999997</v>
      </c>
      <c r="C85" s="193">
        <f t="shared" si="3"/>
        <v>-4361580.4621931715</v>
      </c>
      <c r="D85" s="193">
        <f t="shared" si="5"/>
        <v>49603860.337806828</v>
      </c>
    </row>
    <row r="86" spans="1:6">
      <c r="A86" s="192">
        <v>42583</v>
      </c>
      <c r="B86" s="193">
        <f t="shared" si="4"/>
        <v>53965440.799999997</v>
      </c>
      <c r="C86" s="193">
        <f t="shared" si="3"/>
        <v>-4462067.0850029541</v>
      </c>
      <c r="D86" s="193">
        <f t="shared" si="5"/>
        <v>49503373.714997046</v>
      </c>
      <c r="F86" t="s">
        <v>193</v>
      </c>
    </row>
    <row r="87" spans="1:6">
      <c r="A87" s="192">
        <v>42614</v>
      </c>
      <c r="B87" s="193">
        <f t="shared" si="4"/>
        <v>53965440.799999997</v>
      </c>
      <c r="C87" s="193">
        <f t="shared" si="3"/>
        <v>-4562553.7078127367</v>
      </c>
      <c r="D87" s="193">
        <f t="shared" si="5"/>
        <v>49402887.092187263</v>
      </c>
      <c r="F87">
        <f>+-C90+C78</f>
        <v>1205839.4737173943</v>
      </c>
    </row>
    <row r="88" spans="1:6">
      <c r="A88" s="192">
        <v>42644</v>
      </c>
      <c r="B88" s="193">
        <f t="shared" si="4"/>
        <v>53965440.799999997</v>
      </c>
      <c r="C88" s="193">
        <f t="shared" si="3"/>
        <v>-4663040.3306225194</v>
      </c>
      <c r="D88" s="193">
        <f t="shared" si="5"/>
        <v>49302400.46937748</v>
      </c>
    </row>
    <row r="89" spans="1:6">
      <c r="A89" s="192">
        <v>42675</v>
      </c>
      <c r="B89" s="193">
        <f t="shared" si="4"/>
        <v>53965440.799999997</v>
      </c>
      <c r="C89" s="193">
        <f t="shared" si="3"/>
        <v>-4763526.953432302</v>
      </c>
      <c r="D89" s="193">
        <f t="shared" si="5"/>
        <v>49201913.846567698</v>
      </c>
    </row>
    <row r="90" spans="1:6">
      <c r="A90" s="192">
        <v>42705</v>
      </c>
      <c r="B90" s="193">
        <f t="shared" si="4"/>
        <v>53965440.799999997</v>
      </c>
      <c r="C90" s="193">
        <f t="shared" si="3"/>
        <v>-4864013.5762420846</v>
      </c>
      <c r="D90" s="193">
        <f t="shared" si="5"/>
        <v>49101427.223757915</v>
      </c>
    </row>
    <row r="91" spans="1:6">
      <c r="A91" s="192">
        <v>42736</v>
      </c>
      <c r="B91" s="193">
        <f t="shared" si="4"/>
        <v>53965440.799999997</v>
      </c>
      <c r="C91" s="193">
        <f t="shared" si="3"/>
        <v>-4964500.1990518672</v>
      </c>
      <c r="D91" s="193">
        <f t="shared" si="5"/>
        <v>49000940.600948133</v>
      </c>
    </row>
    <row r="92" spans="1:6">
      <c r="A92" s="192">
        <v>42767</v>
      </c>
      <c r="B92" s="193">
        <f t="shared" si="4"/>
        <v>53965440.799999997</v>
      </c>
      <c r="C92" s="193">
        <f t="shared" si="3"/>
        <v>-5064986.8218616499</v>
      </c>
      <c r="D92" s="193">
        <f t="shared" si="5"/>
        <v>48900453.97813835</v>
      </c>
    </row>
    <row r="93" spans="1:6">
      <c r="A93" s="192">
        <v>42795</v>
      </c>
      <c r="B93" s="193">
        <f t="shared" si="4"/>
        <v>53965440.799999997</v>
      </c>
      <c r="C93" s="193">
        <f t="shared" si="3"/>
        <v>-5165473.4446714325</v>
      </c>
      <c r="D93" s="193">
        <f t="shared" si="5"/>
        <v>48799967.355328567</v>
      </c>
      <c r="F93" t="s">
        <v>194</v>
      </c>
    </row>
    <row r="94" spans="1:6">
      <c r="A94" s="192">
        <v>42826</v>
      </c>
      <c r="B94" s="193">
        <f t="shared" si="4"/>
        <v>53965440.799999997</v>
      </c>
      <c r="C94" s="193">
        <f t="shared" si="3"/>
        <v>-5265960.0674812151</v>
      </c>
      <c r="D94" s="193">
        <f t="shared" si="5"/>
        <v>48699480.732518785</v>
      </c>
      <c r="F94">
        <f>AVERAGE(B90:B102)</f>
        <v>53965440.79999999</v>
      </c>
    </row>
    <row r="95" spans="1:6">
      <c r="A95" s="192">
        <v>42856</v>
      </c>
      <c r="B95" s="193">
        <f t="shared" si="4"/>
        <v>53965440.799999997</v>
      </c>
      <c r="C95" s="193">
        <f t="shared" ref="C95:C138" si="6">+C94-$D$3/12*B95</f>
        <v>-5366446.6902909977</v>
      </c>
      <c r="D95" s="193">
        <f t="shared" si="5"/>
        <v>48598994.109709002</v>
      </c>
      <c r="F95" t="s">
        <v>195</v>
      </c>
    </row>
    <row r="96" spans="1:6">
      <c r="A96" s="192">
        <v>42887</v>
      </c>
      <c r="B96" s="193">
        <f t="shared" si="4"/>
        <v>53965440.799999997</v>
      </c>
      <c r="C96" s="193">
        <f t="shared" si="6"/>
        <v>-5466933.3131007804</v>
      </c>
      <c r="D96" s="193">
        <f t="shared" si="5"/>
        <v>48498507.486899219</v>
      </c>
      <c r="F96">
        <f>AVERAGE(D90:D102)</f>
        <v>48498507.486899219</v>
      </c>
    </row>
    <row r="97" spans="1:6">
      <c r="A97" s="192">
        <v>42917</v>
      </c>
      <c r="B97" s="193">
        <f t="shared" si="4"/>
        <v>53965440.799999997</v>
      </c>
      <c r="C97" s="193">
        <f t="shared" si="6"/>
        <v>-5567419.935910563</v>
      </c>
      <c r="D97" s="193">
        <f t="shared" si="5"/>
        <v>48398020.864089437</v>
      </c>
    </row>
    <row r="98" spans="1:6">
      <c r="A98" s="192">
        <v>42948</v>
      </c>
      <c r="B98" s="193">
        <f t="shared" si="4"/>
        <v>53965440.799999997</v>
      </c>
      <c r="C98" s="193">
        <f t="shared" si="6"/>
        <v>-5667906.5587203456</v>
      </c>
      <c r="D98" s="193">
        <f t="shared" si="5"/>
        <v>48297534.241279654</v>
      </c>
      <c r="F98" t="s">
        <v>196</v>
      </c>
    </row>
    <row r="99" spans="1:6">
      <c r="A99" s="192">
        <v>42979</v>
      </c>
      <c r="B99" s="193">
        <f t="shared" si="4"/>
        <v>53965440.799999997</v>
      </c>
      <c r="C99" s="193">
        <f t="shared" si="6"/>
        <v>-5768393.1815301282</v>
      </c>
      <c r="D99" s="193">
        <f t="shared" si="5"/>
        <v>48197047.618469872</v>
      </c>
      <c r="F99">
        <f>+-C102+C90</f>
        <v>1205839.4737173915</v>
      </c>
    </row>
    <row r="100" spans="1:6">
      <c r="A100" s="192">
        <v>43009</v>
      </c>
      <c r="B100" s="193">
        <f t="shared" si="4"/>
        <v>53965440.799999997</v>
      </c>
      <c r="C100" s="193">
        <f t="shared" si="6"/>
        <v>-5868879.8043399109</v>
      </c>
      <c r="D100" s="193">
        <f t="shared" si="5"/>
        <v>48096560.995660089</v>
      </c>
    </row>
    <row r="101" spans="1:6">
      <c r="A101" s="192">
        <v>43040</v>
      </c>
      <c r="B101" s="193">
        <f t="shared" si="4"/>
        <v>53965440.799999997</v>
      </c>
      <c r="C101" s="193">
        <f t="shared" si="6"/>
        <v>-5969366.4271496935</v>
      </c>
      <c r="D101" s="193">
        <f t="shared" si="5"/>
        <v>47996074.372850306</v>
      </c>
    </row>
    <row r="102" spans="1:6">
      <c r="A102" s="192">
        <v>43070</v>
      </c>
      <c r="B102" s="193">
        <f t="shared" si="4"/>
        <v>53965440.799999997</v>
      </c>
      <c r="C102" s="193">
        <f t="shared" si="6"/>
        <v>-6069853.0499594761</v>
      </c>
      <c r="D102" s="193">
        <f t="shared" si="5"/>
        <v>47895587.750040524</v>
      </c>
    </row>
    <row r="103" spans="1:6">
      <c r="A103" s="192">
        <v>43101</v>
      </c>
      <c r="B103" s="193">
        <f t="shared" si="4"/>
        <v>53965440.799999997</v>
      </c>
      <c r="C103" s="193">
        <f t="shared" si="6"/>
        <v>-6170339.6727692587</v>
      </c>
      <c r="D103" s="193">
        <f t="shared" si="5"/>
        <v>47795101.127230741</v>
      </c>
    </row>
    <row r="104" spans="1:6">
      <c r="A104" s="192">
        <v>43132</v>
      </c>
      <c r="B104" s="193">
        <f t="shared" si="4"/>
        <v>53965440.799999997</v>
      </c>
      <c r="C104" s="193">
        <f t="shared" si="6"/>
        <v>-6270826.2955790414</v>
      </c>
      <c r="D104" s="193">
        <f t="shared" si="5"/>
        <v>47694614.504420958</v>
      </c>
    </row>
    <row r="105" spans="1:6">
      <c r="A105" s="192">
        <v>43160</v>
      </c>
      <c r="B105" s="193">
        <f t="shared" si="4"/>
        <v>53965440.799999997</v>
      </c>
      <c r="C105" s="193">
        <f t="shared" si="6"/>
        <v>-6371312.918388824</v>
      </c>
      <c r="D105" s="193">
        <f t="shared" si="5"/>
        <v>47594127.881611176</v>
      </c>
      <c r="F105" t="s">
        <v>197</v>
      </c>
    </row>
    <row r="106" spans="1:6">
      <c r="A106" s="192">
        <v>43191</v>
      </c>
      <c r="B106" s="193">
        <f t="shared" si="4"/>
        <v>53965440.799999997</v>
      </c>
      <c r="C106" s="193">
        <f t="shared" si="6"/>
        <v>-6471799.5411986066</v>
      </c>
      <c r="D106" s="193">
        <f t="shared" si="5"/>
        <v>47493641.258801393</v>
      </c>
      <c r="F106">
        <f>AVERAGE(B102:B114)</f>
        <v>53965440.79999999</v>
      </c>
    </row>
    <row r="107" spans="1:6">
      <c r="A107" s="192">
        <v>43221</v>
      </c>
      <c r="B107" s="193">
        <f t="shared" si="4"/>
        <v>53965440.799999997</v>
      </c>
      <c r="C107" s="193">
        <f t="shared" si="6"/>
        <v>-6572286.1640083892</v>
      </c>
      <c r="D107" s="193">
        <f t="shared" si="5"/>
        <v>47393154.635991611</v>
      </c>
      <c r="F107" t="s">
        <v>198</v>
      </c>
    </row>
    <row r="108" spans="1:6">
      <c r="A108" s="192">
        <v>43252</v>
      </c>
      <c r="B108" s="193">
        <f t="shared" si="4"/>
        <v>53965440.799999997</v>
      </c>
      <c r="C108" s="193">
        <f t="shared" si="6"/>
        <v>-6672772.7868181719</v>
      </c>
      <c r="D108" s="193">
        <f t="shared" si="5"/>
        <v>47292668.013181828</v>
      </c>
      <c r="F108">
        <f>AVERAGE(D102:D114)</f>
        <v>47292668.013181821</v>
      </c>
    </row>
    <row r="109" spans="1:6">
      <c r="A109" s="192">
        <v>43282</v>
      </c>
      <c r="B109" s="193">
        <f t="shared" si="4"/>
        <v>53965440.799999997</v>
      </c>
      <c r="C109" s="193">
        <f t="shared" si="6"/>
        <v>-6773259.4096279545</v>
      </c>
      <c r="D109" s="193">
        <f t="shared" si="5"/>
        <v>47192181.390372045</v>
      </c>
    </row>
    <row r="110" spans="1:6">
      <c r="A110" s="192">
        <v>43313</v>
      </c>
      <c r="B110" s="193">
        <f t="shared" si="4"/>
        <v>53965440.799999997</v>
      </c>
      <c r="C110" s="193">
        <f t="shared" si="6"/>
        <v>-6873746.0324377371</v>
      </c>
      <c r="D110" s="193">
        <f t="shared" si="5"/>
        <v>47091694.767562263</v>
      </c>
      <c r="F110" t="s">
        <v>199</v>
      </c>
    </row>
    <row r="111" spans="1:6">
      <c r="A111" s="192">
        <v>43344</v>
      </c>
      <c r="B111" s="193">
        <f t="shared" si="4"/>
        <v>53965440.799999997</v>
      </c>
      <c r="C111" s="193">
        <f t="shared" si="6"/>
        <v>-6974232.6552475197</v>
      </c>
      <c r="D111" s="193">
        <f t="shared" si="5"/>
        <v>46991208.14475248</v>
      </c>
      <c r="F111">
        <f>+-C114+C102</f>
        <v>1205839.4737173915</v>
      </c>
    </row>
    <row r="112" spans="1:6">
      <c r="A112" s="192">
        <v>43374</v>
      </c>
      <c r="B112" s="193">
        <f t="shared" si="4"/>
        <v>53965440.799999997</v>
      </c>
      <c r="C112" s="193">
        <f t="shared" si="6"/>
        <v>-7074719.2780573023</v>
      </c>
      <c r="D112" s="193">
        <f t="shared" si="5"/>
        <v>46890721.521942697</v>
      </c>
    </row>
    <row r="113" spans="1:6">
      <c r="A113" s="192">
        <v>43405</v>
      </c>
      <c r="B113" s="193">
        <f t="shared" si="4"/>
        <v>53965440.799999997</v>
      </c>
      <c r="C113" s="193">
        <f t="shared" si="6"/>
        <v>-7175205.900867085</v>
      </c>
      <c r="D113" s="193">
        <f t="shared" si="5"/>
        <v>46790234.899132915</v>
      </c>
    </row>
    <row r="114" spans="1:6">
      <c r="A114" s="192">
        <v>43435</v>
      </c>
      <c r="B114" s="193">
        <f t="shared" si="4"/>
        <v>53965440.799999997</v>
      </c>
      <c r="C114" s="193">
        <f t="shared" si="6"/>
        <v>-7275692.5236768676</v>
      </c>
      <c r="D114" s="193">
        <f t="shared" si="5"/>
        <v>46689748.276323132</v>
      </c>
    </row>
    <row r="115" spans="1:6">
      <c r="A115" s="192">
        <v>43466</v>
      </c>
      <c r="B115" s="193">
        <f t="shared" si="4"/>
        <v>53965440.799999997</v>
      </c>
      <c r="C115" s="193">
        <f t="shared" si="6"/>
        <v>-7376179.1464866502</v>
      </c>
      <c r="D115" s="193">
        <f t="shared" si="5"/>
        <v>46589261.65351335</v>
      </c>
    </row>
    <row r="116" spans="1:6">
      <c r="A116" s="192">
        <v>43497</v>
      </c>
      <c r="B116" s="193">
        <f t="shared" si="4"/>
        <v>53965440.799999997</v>
      </c>
      <c r="C116" s="193">
        <f t="shared" si="6"/>
        <v>-7476665.7692964328</v>
      </c>
      <c r="D116" s="193">
        <f t="shared" si="5"/>
        <v>46488775.030703567</v>
      </c>
    </row>
    <row r="117" spans="1:6">
      <c r="A117" s="192">
        <v>43525</v>
      </c>
      <c r="B117" s="193">
        <f t="shared" si="4"/>
        <v>53965440.799999997</v>
      </c>
      <c r="C117" s="193">
        <f t="shared" si="6"/>
        <v>-7577152.3921062155</v>
      </c>
      <c r="D117" s="193">
        <f t="shared" si="5"/>
        <v>46388288.407893784</v>
      </c>
      <c r="F117" t="s">
        <v>200</v>
      </c>
    </row>
    <row r="118" spans="1:6">
      <c r="A118" s="192">
        <v>43556</v>
      </c>
      <c r="B118" s="193">
        <f t="shared" si="4"/>
        <v>53965440.799999997</v>
      </c>
      <c r="C118" s="193">
        <f t="shared" si="6"/>
        <v>-7677639.0149159981</v>
      </c>
      <c r="D118" s="193">
        <f t="shared" si="5"/>
        <v>46287801.785084002</v>
      </c>
      <c r="F118">
        <f>AVERAGE(B114:B126)</f>
        <v>53965440.79999999</v>
      </c>
    </row>
    <row r="119" spans="1:6">
      <c r="A119" s="192">
        <v>43586</v>
      </c>
      <c r="B119" s="193">
        <f t="shared" si="4"/>
        <v>53965440.799999997</v>
      </c>
      <c r="C119" s="193">
        <f t="shared" si="6"/>
        <v>-7778125.6377257807</v>
      </c>
      <c r="D119" s="193">
        <f t="shared" si="5"/>
        <v>46187315.162274219</v>
      </c>
      <c r="F119" t="s">
        <v>201</v>
      </c>
    </row>
    <row r="120" spans="1:6">
      <c r="A120" s="192">
        <v>43617</v>
      </c>
      <c r="B120" s="193">
        <f t="shared" si="4"/>
        <v>53965440.799999997</v>
      </c>
      <c r="C120" s="193">
        <f t="shared" si="6"/>
        <v>-7878612.2605355633</v>
      </c>
      <c r="D120" s="193">
        <f t="shared" si="5"/>
        <v>46086828.539464436</v>
      </c>
      <c r="F120">
        <f>AVERAGE(D114:D126)</f>
        <v>46086828.539464436</v>
      </c>
    </row>
    <row r="121" spans="1:6">
      <c r="A121" s="192">
        <v>43647</v>
      </c>
      <c r="B121" s="193">
        <f t="shared" si="4"/>
        <v>53965440.799999997</v>
      </c>
      <c r="C121" s="193">
        <f t="shared" si="6"/>
        <v>-7979098.883345346</v>
      </c>
      <c r="D121" s="193">
        <f t="shared" si="5"/>
        <v>45986341.916654654</v>
      </c>
    </row>
    <row r="122" spans="1:6">
      <c r="A122" s="192">
        <v>43678</v>
      </c>
      <c r="B122" s="193">
        <f t="shared" si="4"/>
        <v>53965440.799999997</v>
      </c>
      <c r="C122" s="193">
        <f t="shared" si="6"/>
        <v>-8079585.5061551286</v>
      </c>
      <c r="D122" s="193">
        <f t="shared" si="5"/>
        <v>45885855.293844871</v>
      </c>
      <c r="F122" t="s">
        <v>202</v>
      </c>
    </row>
    <row r="123" spans="1:6">
      <c r="A123" s="192">
        <v>43709</v>
      </c>
      <c r="B123" s="193">
        <f t="shared" si="4"/>
        <v>53965440.799999997</v>
      </c>
      <c r="C123" s="193">
        <f t="shared" si="6"/>
        <v>-8180072.1289649112</v>
      </c>
      <c r="D123" s="193">
        <f t="shared" si="5"/>
        <v>45785368.671035089</v>
      </c>
      <c r="F123">
        <f>+-C126+C114</f>
        <v>1205839.4737173924</v>
      </c>
    </row>
    <row r="124" spans="1:6">
      <c r="A124" s="192">
        <v>43739</v>
      </c>
      <c r="B124" s="193">
        <f t="shared" si="4"/>
        <v>53965440.799999997</v>
      </c>
      <c r="C124" s="193">
        <f t="shared" si="6"/>
        <v>-8280558.7517746938</v>
      </c>
      <c r="D124" s="193">
        <f t="shared" si="5"/>
        <v>45684882.048225306</v>
      </c>
    </row>
    <row r="125" spans="1:6">
      <c r="A125" s="192">
        <v>43770</v>
      </c>
      <c r="B125" s="193">
        <f t="shared" si="4"/>
        <v>53965440.799999997</v>
      </c>
      <c r="C125" s="193">
        <f t="shared" si="6"/>
        <v>-8381045.3745844765</v>
      </c>
      <c r="D125" s="193">
        <f t="shared" si="5"/>
        <v>45584395.425415523</v>
      </c>
    </row>
    <row r="126" spans="1:6">
      <c r="A126" s="192">
        <v>43800</v>
      </c>
      <c r="B126" s="193">
        <f t="shared" si="4"/>
        <v>53965440.799999997</v>
      </c>
      <c r="C126" s="193">
        <f t="shared" si="6"/>
        <v>-8481531.99739426</v>
      </c>
      <c r="D126" s="193">
        <f t="shared" si="5"/>
        <v>45483908.802605733</v>
      </c>
    </row>
    <row r="127" spans="1:6">
      <c r="A127" s="192">
        <v>43831</v>
      </c>
      <c r="B127" s="193">
        <f t="shared" si="4"/>
        <v>53965440.799999997</v>
      </c>
      <c r="C127" s="193">
        <f t="shared" si="6"/>
        <v>-8582018.6202040426</v>
      </c>
      <c r="D127" s="193">
        <f t="shared" si="5"/>
        <v>45383422.179795951</v>
      </c>
    </row>
    <row r="128" spans="1:6">
      <c r="A128" s="192">
        <v>43862</v>
      </c>
      <c r="B128" s="193">
        <f t="shared" si="4"/>
        <v>53965440.799999997</v>
      </c>
      <c r="C128" s="193">
        <f t="shared" si="6"/>
        <v>-8682505.2430138253</v>
      </c>
      <c r="D128" s="193">
        <f t="shared" si="5"/>
        <v>45282935.556986168</v>
      </c>
    </row>
    <row r="129" spans="1:6">
      <c r="A129" s="192">
        <v>43891</v>
      </c>
      <c r="B129" s="193">
        <f t="shared" si="4"/>
        <v>53965440.799999997</v>
      </c>
      <c r="C129" s="193">
        <f t="shared" si="6"/>
        <v>-8782991.8658236079</v>
      </c>
      <c r="D129" s="193">
        <f t="shared" si="5"/>
        <v>45182448.934176385</v>
      </c>
      <c r="F129" t="s">
        <v>203</v>
      </c>
    </row>
    <row r="130" spans="1:6">
      <c r="A130" s="192">
        <v>43922</v>
      </c>
      <c r="B130" s="193">
        <f t="shared" si="4"/>
        <v>53965440.799999997</v>
      </c>
      <c r="C130" s="193">
        <f t="shared" si="6"/>
        <v>-8883478.4886333905</v>
      </c>
      <c r="D130" s="193">
        <f t="shared" si="5"/>
        <v>45081962.311366603</v>
      </c>
      <c r="F130">
        <f>AVERAGE(B126:B138)</f>
        <v>53965440.79999999</v>
      </c>
    </row>
    <row r="131" spans="1:6">
      <c r="A131" s="192">
        <v>43952</v>
      </c>
      <c r="B131" s="193">
        <f t="shared" ref="B131:B138" si="7">+B130</f>
        <v>53965440.799999997</v>
      </c>
      <c r="C131" s="193">
        <f t="shared" si="6"/>
        <v>-8983965.1114431731</v>
      </c>
      <c r="D131" s="193">
        <f t="shared" si="5"/>
        <v>44981475.68855682</v>
      </c>
      <c r="F131" t="s">
        <v>204</v>
      </c>
    </row>
    <row r="132" spans="1:6">
      <c r="A132" s="192">
        <v>43983</v>
      </c>
      <c r="B132" s="193">
        <f t="shared" si="7"/>
        <v>53965440.799999997</v>
      </c>
      <c r="C132" s="193">
        <f t="shared" si="6"/>
        <v>-9084451.7342529558</v>
      </c>
      <c r="D132" s="193">
        <f t="shared" si="5"/>
        <v>44880989.065747038</v>
      </c>
      <c r="F132">
        <f>AVERAGE(D126:D138)</f>
        <v>44880989.06574703</v>
      </c>
    </row>
    <row r="133" spans="1:6">
      <c r="A133" s="192">
        <v>44013</v>
      </c>
      <c r="B133" s="193">
        <f t="shared" si="7"/>
        <v>53965440.799999997</v>
      </c>
      <c r="C133" s="193">
        <f t="shared" si="6"/>
        <v>-9184938.3570627384</v>
      </c>
      <c r="D133" s="193">
        <f t="shared" si="5"/>
        <v>44780502.442937255</v>
      </c>
    </row>
    <row r="134" spans="1:6">
      <c r="A134" s="192">
        <v>44044</v>
      </c>
      <c r="B134" s="193">
        <f t="shared" si="7"/>
        <v>53965440.799999997</v>
      </c>
      <c r="C134" s="193">
        <f t="shared" si="6"/>
        <v>-9285424.979872521</v>
      </c>
      <c r="D134" s="193">
        <f t="shared" si="5"/>
        <v>44680015.820127472</v>
      </c>
      <c r="F134" t="s">
        <v>205</v>
      </c>
    </row>
    <row r="135" spans="1:6">
      <c r="A135" s="192">
        <v>44075</v>
      </c>
      <c r="B135" s="193">
        <f t="shared" si="7"/>
        <v>53965440.799999997</v>
      </c>
      <c r="C135" s="193">
        <f t="shared" si="6"/>
        <v>-9385911.6026823036</v>
      </c>
      <c r="D135" s="193">
        <f t="shared" ref="D135:D138" si="8">+B135+C135</f>
        <v>44579529.19731769</v>
      </c>
      <c r="F135">
        <f>+-C138+C126</f>
        <v>1205839.4737173915</v>
      </c>
    </row>
    <row r="136" spans="1:6">
      <c r="A136" s="192">
        <v>44105</v>
      </c>
      <c r="B136" s="193">
        <f t="shared" si="7"/>
        <v>53965440.799999997</v>
      </c>
      <c r="C136" s="193">
        <f t="shared" si="6"/>
        <v>-9486398.2254920863</v>
      </c>
      <c r="D136" s="193">
        <f t="shared" si="8"/>
        <v>44479042.574507907</v>
      </c>
    </row>
    <row r="137" spans="1:6">
      <c r="A137" s="192">
        <v>44136</v>
      </c>
      <c r="B137" s="193">
        <f t="shared" si="7"/>
        <v>53965440.799999997</v>
      </c>
      <c r="C137" s="193">
        <f t="shared" si="6"/>
        <v>-9586884.8483018689</v>
      </c>
      <c r="D137" s="193">
        <f t="shared" si="8"/>
        <v>44378555.951698124</v>
      </c>
    </row>
    <row r="138" spans="1:6">
      <c r="A138" s="192">
        <v>44166</v>
      </c>
      <c r="B138" s="193">
        <f t="shared" si="7"/>
        <v>53965440.799999997</v>
      </c>
      <c r="C138" s="193">
        <f t="shared" si="6"/>
        <v>-9687371.4711116515</v>
      </c>
      <c r="D138" s="193">
        <f t="shared" si="8"/>
        <v>44278069.328888342</v>
      </c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Attach GG Proj #1- Year 1</vt:lpstr>
      <vt:lpstr>Forward Rate TO Support Data</vt:lpstr>
      <vt:lpstr>Project Descriptions</vt:lpstr>
      <vt:lpstr>1004 Depr</vt:lpstr>
      <vt:lpstr>1259 Depr</vt:lpstr>
      <vt:lpstr>1970 Depr</vt:lpstr>
      <vt:lpstr>345kv Depr</vt:lpstr>
      <vt:lpstr>Brown Subs Depr</vt:lpstr>
      <vt:lpstr>Brown Reid Depr</vt:lpstr>
      <vt:lpstr>Brown Reid DFR Depr</vt:lpstr>
      <vt:lpstr>Wheatland-Breed</vt:lpstr>
      <vt:lpstr>'1004 Depr'!Print_Area</vt:lpstr>
      <vt:lpstr>'1259 Depr'!Print_Area</vt:lpstr>
      <vt:lpstr>'1970 Depr'!Print_Area</vt:lpstr>
      <vt:lpstr>'345kv Depr'!Print_Area</vt:lpstr>
      <vt:lpstr>'Attach GG Proj #1- Year 1'!Print_Area</vt:lpstr>
      <vt:lpstr>'Brown Reid Depr'!Print_Area</vt:lpstr>
      <vt:lpstr>'Brown Reid DFR Depr'!Print_Area</vt:lpstr>
      <vt:lpstr>'Brown Subs Depr'!Print_Area</vt:lpstr>
      <vt:lpstr>'Forward Rate TO Support Data'!Print_Area</vt:lpstr>
      <vt:lpstr>'Wheatland-Breed'!Print_Area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2016-08-22T22:46:45Z</cp:lastPrinted>
  <dcterms:created xsi:type="dcterms:W3CDTF">2009-07-01T14:12:33Z</dcterms:created>
  <dcterms:modified xsi:type="dcterms:W3CDTF">2016-10-12T15:19:38Z</dcterms:modified>
</cp:coreProperties>
</file>