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685" yWindow="1470" windowWidth="18075" windowHeight="6570" tabRatio="761"/>
  </bookViews>
  <sheets>
    <sheet name="Attach GG Proj #1- Year 1" sheetId="2" r:id="rId1"/>
    <sheet name="Forward Rate TO Support Data" sheetId="3" r:id="rId2"/>
    <sheet name="Project Description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0">'Attach GG Proj #1- Year 1'!$A$1:$N$97</definedName>
    <definedName name="_xlnm.Print_Area" localSheetId="1">'Forward Rate TO Support Data'!$A$1:$M$62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C61" i="3" l="1"/>
  <c r="D61" i="3"/>
  <c r="E61" i="3"/>
  <c r="F61" i="3"/>
  <c r="G61" i="3"/>
  <c r="H61" i="3"/>
  <c r="I61" i="3"/>
  <c r="H23" i="3" l="1"/>
  <c r="H56" i="3" l="1"/>
  <c r="H39" i="3"/>
  <c r="I23" i="3" l="1"/>
  <c r="D23" i="3" l="1"/>
  <c r="E74" i="2" s="1"/>
  <c r="E23" i="3"/>
  <c r="E75" i="2" s="1"/>
  <c r="F23" i="3"/>
  <c r="G39" i="3"/>
  <c r="B10" i="3"/>
  <c r="B26" i="3" s="1"/>
  <c r="B11" i="3"/>
  <c r="B27" i="3" s="1"/>
  <c r="B22" i="3"/>
  <c r="B38" i="3" s="1"/>
  <c r="B55" i="3" s="1"/>
  <c r="J23" i="3"/>
  <c r="K23" i="3"/>
  <c r="L23" i="3"/>
  <c r="M23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J43" i="3"/>
  <c r="K43" i="3"/>
  <c r="L43" i="3"/>
  <c r="M43" i="3"/>
  <c r="B44" i="3"/>
  <c r="J44" i="3"/>
  <c r="K44" i="3"/>
  <c r="L44" i="3"/>
  <c r="M44" i="3"/>
  <c r="J45" i="3"/>
  <c r="K45" i="3"/>
  <c r="L45" i="3"/>
  <c r="M45" i="3"/>
  <c r="J46" i="3"/>
  <c r="K46" i="3"/>
  <c r="L46" i="3"/>
  <c r="M46" i="3"/>
  <c r="J47" i="3"/>
  <c r="K47" i="3"/>
  <c r="L47" i="3"/>
  <c r="M47" i="3"/>
  <c r="J48" i="3"/>
  <c r="K48" i="3"/>
  <c r="L48" i="3"/>
  <c r="M48" i="3"/>
  <c r="J49" i="3"/>
  <c r="K49" i="3"/>
  <c r="L49" i="3"/>
  <c r="M49" i="3"/>
  <c r="J50" i="3"/>
  <c r="K50" i="3"/>
  <c r="L50" i="3"/>
  <c r="M50" i="3"/>
  <c r="J51" i="3"/>
  <c r="K51" i="3"/>
  <c r="L51" i="3"/>
  <c r="M51" i="3"/>
  <c r="J52" i="3"/>
  <c r="K52" i="3"/>
  <c r="L52" i="3"/>
  <c r="M52" i="3"/>
  <c r="J53" i="3"/>
  <c r="K53" i="3"/>
  <c r="L53" i="3"/>
  <c r="M53" i="3"/>
  <c r="J54" i="3"/>
  <c r="K54" i="3"/>
  <c r="L54" i="3"/>
  <c r="M54" i="3"/>
  <c r="J55" i="3"/>
  <c r="K55" i="3"/>
  <c r="L55" i="3"/>
  <c r="M55" i="3"/>
  <c r="K77" i="2"/>
  <c r="J61" i="3"/>
  <c r="K61" i="3"/>
  <c r="L61" i="3"/>
  <c r="M61" i="3"/>
  <c r="M79" i="2"/>
  <c r="C62" i="2"/>
  <c r="G62" i="2"/>
  <c r="N62" i="2"/>
  <c r="G63" i="2"/>
  <c r="G65" i="2"/>
  <c r="B43" i="3" l="1"/>
  <c r="M56" i="3"/>
  <c r="K56" i="3"/>
  <c r="E77" i="2"/>
  <c r="L56" i="3"/>
  <c r="J56" i="3"/>
  <c r="I56" i="3"/>
  <c r="H77" i="2" s="1"/>
  <c r="G23" i="3"/>
  <c r="E76" i="2" s="1"/>
  <c r="G56" i="3"/>
  <c r="D56" i="3" l="1"/>
  <c r="H74" i="2" s="1"/>
  <c r="K74" i="2"/>
  <c r="D39" i="3"/>
  <c r="E56" i="3" l="1"/>
  <c r="H75" i="2" s="1"/>
  <c r="K75" i="2"/>
  <c r="E39" i="3"/>
  <c r="C23" i="3" l="1"/>
  <c r="E73" i="2" s="1"/>
  <c r="E79" i="2" l="1"/>
  <c r="F56" i="3" l="1"/>
  <c r="H76" i="2" s="1"/>
  <c r="K76" i="2"/>
  <c r="F39" i="3"/>
  <c r="K73" i="2" l="1"/>
  <c r="K79" i="2" s="1"/>
  <c r="C56" i="3"/>
  <c r="H73" i="2" s="1"/>
  <c r="H79" i="2" s="1"/>
  <c r="C39" i="3"/>
  <c r="G18" i="2" l="1"/>
  <c r="G19" i="2" l="1"/>
  <c r="G26" i="2" l="1"/>
  <c r="G27" i="2" s="1"/>
  <c r="L27" i="2" s="1"/>
  <c r="G22" i="2" l="1"/>
  <c r="G23" i="2" s="1"/>
  <c r="L23" i="2" s="1"/>
  <c r="G30" i="2" l="1"/>
  <c r="G31" i="2" s="1"/>
  <c r="L31" i="2" s="1"/>
  <c r="L33" i="2" s="1"/>
  <c r="F74" i="2" l="1"/>
  <c r="G74" i="2" s="1"/>
  <c r="F77" i="2"/>
  <c r="G77" i="2" s="1"/>
  <c r="F76" i="2"/>
  <c r="G76" i="2" s="1"/>
  <c r="F73" i="2"/>
  <c r="G73" i="2" s="1"/>
  <c r="F75" i="2"/>
  <c r="G75" i="2" s="1"/>
  <c r="G79" i="2" l="1"/>
  <c r="G40" i="2" l="1"/>
  <c r="G41" i="2" s="1"/>
  <c r="L41" i="2" s="1"/>
  <c r="G36" i="2" l="1"/>
  <c r="G37" i="2" s="1"/>
  <c r="L37" i="2" s="1"/>
  <c r="L43" i="2" s="1"/>
  <c r="I73" i="2" l="1"/>
  <c r="J73" i="2" s="1"/>
  <c r="I77" i="2"/>
  <c r="J77" i="2" s="1"/>
  <c r="L77" i="2" s="1"/>
  <c r="N77" i="2" s="1"/>
  <c r="I74" i="2"/>
  <c r="J74" i="2" s="1"/>
  <c r="L74" i="2" s="1"/>
  <c r="N74" i="2" s="1"/>
  <c r="I76" i="2"/>
  <c r="J76" i="2" s="1"/>
  <c r="L76" i="2" s="1"/>
  <c r="N76" i="2" s="1"/>
  <c r="I75" i="2"/>
  <c r="J75" i="2" s="1"/>
  <c r="L75" i="2" s="1"/>
  <c r="N75" i="2" s="1"/>
  <c r="L73" i="2" l="1"/>
  <c r="J79" i="2"/>
  <c r="L79" i="2" l="1"/>
  <c r="L81" i="2" s="1"/>
  <c r="N73" i="2"/>
  <c r="N79" i="2" s="1"/>
</calcChain>
</file>

<file path=xl/sharedStrings.xml><?xml version="1.0" encoding="utf-8"?>
<sst xmlns="http://schemas.openxmlformats.org/spreadsheetml/2006/main" count="215" uniqueCount="165">
  <si>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</si>
  <si>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</si>
  <si>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</si>
  <si>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</si>
  <si>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</si>
  <si>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</si>
  <si>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</si>
  <si>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</si>
  <si>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</si>
  <si>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</si>
  <si>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</si>
  <si>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</si>
  <si>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</si>
  <si>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</si>
  <si>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</si>
  <si>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</si>
  <si>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</si>
  <si>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</si>
  <si>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</si>
  <si>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</si>
  <si>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</si>
  <si>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</si>
  <si>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</si>
  <si>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</si>
  <si>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</si>
  <si>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</si>
  <si>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</si>
  <si>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</si>
  <si>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</si>
  <si>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</si>
  <si>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</si>
  <si>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</si>
  <si>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</si>
  <si>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</si>
  <si>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</si>
  <si>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</si>
  <si>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</si>
  <si>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</si>
  <si>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</si>
  <si>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</si>
  <si>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</si>
  <si>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</si>
  <si>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</si>
  <si>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</si>
  <si>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</si>
  <si>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</si>
  <si>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</si>
  <si>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</si>
  <si>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</si>
  <si>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</si>
  <si>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</si>
  <si>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</si>
  <si>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</si>
  <si>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</si>
  <si>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</si>
  <si>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</si>
  <si>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</si>
  <si>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</si>
  <si>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</si>
  <si>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</si>
  <si>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</si>
  <si>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</si>
  <si>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</si>
  <si>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</si>
  <si>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</si>
  <si>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</si>
  <si>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</si>
  <si>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</si>
  <si>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</si>
  <si>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</si>
  <si>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</si>
  <si>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</si>
  <si>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</si>
  <si>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</si>
  <si>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</si>
  <si>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</si>
  <si>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</si>
  <si>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</si>
  <si>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</si>
  <si>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</si>
  <si>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</si>
  <si>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</si>
  <si>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</si>
  <si>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</si>
  <si>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</si>
  <si>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The Network Upgrade Charge is the value to be used in Schedule 26.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</si>
  <si>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</si>
  <si>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</si>
  <si>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</si>
  <si>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</si>
  <si>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</si>
  <si>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</si>
  <si>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</si>
  <si>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</si>
  <si>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</si>
  <si>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</si>
  <si>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</si>
  <si>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</si>
  <si>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</si>
  <si>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</si>
  <si>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</si>
  <si>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</si>
  <si>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</si>
  <si>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</si>
  <si>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</si>
  <si>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</si>
  <si>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</si>
  <si>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</si>
  <si>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</si>
  <si>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</si>
  <si>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</si>
  <si>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</si>
  <si>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</si>
  <si>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</si>
  <si>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</si>
  <si>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</si>
  <si>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</si>
  <si>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</si>
  <si>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</si>
  <si>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</si>
  <si>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</si>
  <si>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</si>
  <si>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</si>
  <si>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</si>
  <si>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</si>
  <si>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</si>
  <si>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</si>
  <si>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</si>
  <si>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</si>
  <si>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</si>
  <si>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</si>
  <si>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</si>
  <si>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</si>
  <si>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</si>
  <si>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</si>
  <si>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</si>
  <si>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</si>
  <si>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</si>
  <si>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</si>
  <si>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</si>
  <si>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</si>
  <si>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</si>
  <si>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</si>
  <si>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</si>
  <si>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</si>
  <si>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</si>
  <si>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</si>
  <si>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</si>
  <si>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</si>
  <si>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</si>
  <si>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</si>
  <si>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VECTREN</t>
  </si>
  <si>
    <t>New Line AB Brown to Reid and 345 /138 kV substation at Reid</t>
  </si>
  <si>
    <t>For  the 12 months ended 12/31/2013</t>
  </si>
  <si>
    <t>Increase rating to 1386MVA on Breed-Wheatland-Petersburg 345kV. Increase rating to 285MVA on Petersburg-Cato Tap-Duff 138kV.</t>
  </si>
  <si>
    <t>Upgrade Breed-Wheatland-Petersburg 345kV</t>
  </si>
  <si>
    <t>1g</t>
  </si>
  <si>
    <t>DFR</t>
  </si>
  <si>
    <t>345/138 kV Substation at Francisco</t>
  </si>
  <si>
    <t>Transmission line Dubois to Newtonville</t>
  </si>
  <si>
    <t>345kV Transformer at AB Brown</t>
  </si>
  <si>
    <t>Gibson to AB Brown to Reid 345kV</t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</si>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</sst>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</numFmts>
  <fonts count="101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color indexed="4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47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6" fillId="0" borderId="0" xfId="209" applyFont="1"/>
    <xf numFmtId="0" fontId="16" fillId="0" borderId="0" xfId="212">
      <alignment vertical="top"/>
    </xf>
    <xf numFmtId="0" fontId="98" fillId="37" borderId="0" xfId="210" applyFont="1" applyFill="1" applyAlignment="1"/>
    <xf numFmtId="0" fontId="99" fillId="37" borderId="0" xfId="85" applyNumberFormat="1" applyFont="1" applyFill="1" applyAlignment="1">
      <alignment horizontal="center" wrapText="1"/>
    </xf>
    <xf numFmtId="166" fontId="99" fillId="37" borderId="0" xfId="208" applyNumberFormat="1" applyFont="1" applyFill="1" applyAlignment="1">
      <alignment horizontal="center" wrapText="1"/>
    </xf>
    <xf numFmtId="166" fontId="27" fillId="0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167" fontId="97" fillId="38" borderId="26" xfId="108" applyNumberFormat="1" applyFont="1" applyFill="1" applyBorder="1" applyAlignment="1">
      <alignment horizontal="right" vertical="top"/>
    </xf>
    <xf numFmtId="167" fontId="97" fillId="0" borderId="3" xfId="108" applyNumberFormat="1" applyFont="1" applyBorder="1" applyAlignment="1">
      <alignment horizontal="right" vertical="top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2" fontId="97" fillId="38" borderId="14" xfId="212" applyNumberFormat="1" applyFont="1" applyFill="1" applyBorder="1" applyAlignment="1">
      <alignment horizontal="right" vertical="top"/>
    </xf>
    <xf numFmtId="2" fontId="97" fillId="0" borderId="0" xfId="212" applyNumberFormat="1" applyFont="1" applyBorder="1" applyAlignment="1">
      <alignment horizontal="right" vertical="top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166" fontId="6" fillId="0" borderId="8" xfId="212" applyNumberFormat="1" applyFont="1" applyBorder="1" applyAlignment="1">
      <alignment horizontal="right" vertical="top"/>
    </xf>
    <xf numFmtId="167" fontId="6" fillId="38" borderId="22" xfId="212" applyNumberFormat="1" applyFont="1" applyFill="1" applyBorder="1" applyAlignment="1">
      <alignment horizontal="right" vertical="top"/>
    </xf>
    <xf numFmtId="167" fontId="6" fillId="0" borderId="8" xfId="212" applyNumberFormat="1" applyFont="1" applyBorder="1" applyAlignment="1">
      <alignment horizontal="right" vertical="top"/>
    </xf>
    <xf numFmtId="0" fontId="6" fillId="38" borderId="0" xfId="212" applyFont="1" applyFill="1" applyBorder="1" applyAlignment="1">
      <alignment horizontal="right" vertical="top"/>
    </xf>
    <xf numFmtId="0" fontId="6" fillId="0" borderId="0" xfId="212" applyFont="1" applyBorder="1" applyAlignment="1">
      <alignment horizontal="right" vertical="top"/>
    </xf>
    <xf numFmtId="0" fontId="6" fillId="32" borderId="0" xfId="212" applyFont="1" applyFill="1" applyBorder="1" applyAlignment="1">
      <alignment horizontal="right" vertical="top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31" fillId="32" borderId="0" xfId="210" applyFont="1" applyFill="1" applyAlignment="1">
      <alignment horizontal="right"/>
    </xf>
    <xf numFmtId="37" fontId="31" fillId="32" borderId="0" xfId="210" applyNumberFormat="1" applyFont="1" applyFill="1" applyBorder="1" applyAlignment="1">
      <alignment horizontal="right"/>
    </xf>
    <xf numFmtId="0" fontId="6" fillId="0" borderId="25" xfId="210" quotePrefix="1" applyFont="1" applyBorder="1" applyAlignment="1">
      <alignment horizontal="left"/>
    </xf>
    <xf numFmtId="167" fontId="6" fillId="38" borderId="26" xfId="108" applyNumberFormat="1" applyFont="1" applyFill="1" applyBorder="1" applyAlignment="1">
      <alignment horizontal="right" vertical="top"/>
    </xf>
    <xf numFmtId="167" fontId="6" fillId="0" borderId="3" xfId="108" applyNumberFormat="1" applyFont="1" applyBorder="1" applyAlignment="1">
      <alignment horizontal="right" vertical="top"/>
    </xf>
    <xf numFmtId="0" fontId="31" fillId="0" borderId="19" xfId="210" quotePrefix="1" applyFont="1" applyBorder="1" applyAlignment="1">
      <alignment horizontal="left"/>
    </xf>
    <xf numFmtId="2" fontId="6" fillId="38" borderId="14" xfId="212" applyNumberFormat="1" applyFont="1" applyFill="1" applyBorder="1" applyAlignment="1">
      <alignment horizontal="right" vertical="top"/>
    </xf>
    <xf numFmtId="2" fontId="6" fillId="0" borderId="0" xfId="212" applyNumberFormat="1" applyFont="1" applyBorder="1" applyAlignment="1">
      <alignment horizontal="right" vertical="top"/>
    </xf>
    <xf numFmtId="0" fontId="31" fillId="0" borderId="24" xfId="210" applyFont="1" applyBorder="1"/>
    <xf numFmtId="0" fontId="31" fillId="32" borderId="0" xfId="209" applyFill="1" applyAlignment="1">
      <alignment horizontal="right"/>
    </xf>
    <xf numFmtId="0" fontId="66" fillId="0" borderId="25" xfId="209" applyFont="1" applyBorder="1"/>
    <xf numFmtId="0" fontId="6" fillId="0" borderId="25" xfId="212" applyFont="1" applyBorder="1">
      <alignment vertical="top"/>
    </xf>
    <xf numFmtId="167" fontId="97" fillId="0" borderId="3" xfId="212" applyNumberFormat="1" applyFont="1" applyBorder="1" applyAlignment="1">
      <alignment horizontal="right" vertical="top"/>
    </xf>
    <xf numFmtId="167" fontId="97" fillId="38" borderId="3" xfId="212" applyNumberFormat="1" applyFont="1" applyFill="1" applyBorder="1" applyAlignment="1">
      <alignment horizontal="right" vertical="top"/>
    </xf>
    <xf numFmtId="167" fontId="97" fillId="0" borderId="27" xfId="212" applyNumberFormat="1" applyFont="1" applyBorder="1" applyAlignment="1">
      <alignment horizontal="right" vertical="top"/>
    </xf>
    <xf numFmtId="0" fontId="6" fillId="0" borderId="24" xfId="212" applyFont="1" applyBorder="1">
      <alignment vertical="top"/>
    </xf>
    <xf numFmtId="2" fontId="97" fillId="38" borderId="1" xfId="212" applyNumberFormat="1" applyFont="1" applyFill="1" applyBorder="1" applyAlignment="1">
      <alignment horizontal="right" vertical="top"/>
    </xf>
    <xf numFmtId="2" fontId="97" fillId="0" borderId="1" xfId="212" applyNumberFormat="1" applyFont="1" applyBorder="1" applyAlignment="1">
      <alignment horizontal="right" vertical="top"/>
    </xf>
    <xf numFmtId="2" fontId="97" fillId="0" borderId="18" xfId="212" applyNumberFormat="1" applyFont="1" applyBorder="1" applyAlignment="1">
      <alignment horizontal="right" vertical="top"/>
    </xf>
    <xf numFmtId="0" fontId="31" fillId="32" borderId="0" xfId="209" applyFill="1" applyBorder="1"/>
    <xf numFmtId="0" fontId="66" fillId="0" borderId="0" xfId="209" applyFont="1"/>
    <xf numFmtId="0" fontId="100" fillId="0" borderId="13" xfId="209" applyFont="1" applyBorder="1" applyAlignment="1">
      <alignment wrapText="1"/>
    </xf>
    <xf numFmtId="0" fontId="100" fillId="0" borderId="13" xfId="209" applyFont="1" applyBorder="1"/>
    <xf numFmtId="0" fontId="31" fillId="0" borderId="28" xfId="209" applyBorder="1" applyAlignment="1">
      <alignment horizontal="center" vertical="top"/>
    </xf>
    <xf numFmtId="14" fontId="31" fillId="0" borderId="28" xfId="209" applyNumberFormat="1" applyBorder="1" applyAlignment="1">
      <alignment horizontal="center" vertical="top"/>
    </xf>
    <xf numFmtId="0" fontId="31" fillId="0" borderId="28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167" fontId="97" fillId="38" borderId="3" xfId="108" applyNumberFormat="1" applyFont="1" applyFill="1" applyBorder="1" applyAlignment="1">
      <alignment horizontal="right" vertical="top"/>
    </xf>
    <xf numFmtId="2" fontId="97" fillId="38" borderId="0" xfId="212" applyNumberFormat="1" applyFont="1" applyFill="1" applyBorder="1" applyAlignment="1">
      <alignment horizontal="right" vertical="top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170" fontId="34" fillId="32" borderId="24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34" fillId="0" borderId="24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9" borderId="25" xfId="85" applyNumberFormat="1" applyFont="1" applyFill="1" applyBorder="1" applyAlignment="1">
      <alignment horizontal="right" vertical="top"/>
    </xf>
    <xf numFmtId="170" fontId="34" fillId="39" borderId="19" xfId="85" applyNumberFormat="1" applyFont="1" applyFill="1" applyBorder="1" applyAlignment="1">
      <alignment horizontal="right" vertical="top"/>
    </xf>
    <xf numFmtId="170" fontId="34" fillId="39" borderId="24" xfId="85" applyNumberFormat="1" applyFont="1" applyFill="1" applyBorder="1" applyAlignment="1">
      <alignment horizontal="right" vertical="top"/>
    </xf>
    <xf numFmtId="170" fontId="6" fillId="39" borderId="13" xfId="85" applyNumberFormat="1" applyFont="1" applyFill="1" applyBorder="1" applyAlignment="1">
      <alignment horizontal="right" vertical="top"/>
    </xf>
    <xf numFmtId="170" fontId="6" fillId="39" borderId="25" xfId="85" applyNumberFormat="1" applyFont="1" applyFill="1" applyBorder="1" applyAlignment="1">
      <alignment horizontal="right" vertical="top"/>
    </xf>
    <xf numFmtId="170" fontId="6" fillId="39" borderId="19" xfId="85" applyNumberFormat="1" applyFont="1" applyFill="1" applyBorder="1" applyAlignment="1">
      <alignment horizontal="right" vertical="top"/>
    </xf>
    <xf numFmtId="170" fontId="6" fillId="39" borderId="24" xfId="85" applyNumberFormat="1" applyFont="1" applyFill="1" applyBorder="1" applyAlignment="1">
      <alignment horizontal="right" vertical="top"/>
    </xf>
    <xf numFmtId="167" fontId="34" fillId="39" borderId="25" xfId="212" applyNumberFormat="1" applyFont="1" applyFill="1" applyBorder="1" applyAlignment="1">
      <alignment horizontal="right" vertical="top"/>
    </xf>
    <xf numFmtId="2" fontId="34" fillId="39" borderId="24" xfId="212" applyNumberFormat="1" applyFont="1" applyFill="1" applyBorder="1" applyAlignment="1">
      <alignment horizontal="right" vertical="top"/>
    </xf>
    <xf numFmtId="167" fontId="6" fillId="39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0" fillId="0" borderId="0" xfId="0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Attachment%20O%20-%20True%20Up%2020140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 refreshError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 refreshError="1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</sheetNames>
    <sheetDataSet>
      <sheetData sheetId="0"/>
      <sheetData sheetId="1"/>
      <sheetData sheetId="2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-GG"/>
      <sheetName val="SIGE"/>
      <sheetName val="Workpapers (Pages 1 to 5)"/>
      <sheetName val="Workpapers (Pages 6 and 7)"/>
      <sheetName val="Workpapers (Page 8)"/>
      <sheetName val="Workpapers (Page 9)"/>
      <sheetName val="Workpapers (Page 10)"/>
      <sheetName val="Workpapers (Page 11)"/>
      <sheetName val="Workpapers (Page 12)"/>
      <sheetName val="Schedule 1"/>
    </sheetNames>
    <sheetDataSet>
      <sheetData sheetId="0" refreshError="1"/>
      <sheetData sheetId="1" refreshError="1"/>
      <sheetData sheetId="2">
        <row r="92">
          <cell r="J92">
            <v>432756274.36076921</v>
          </cell>
        </row>
        <row r="108">
          <cell r="J108">
            <v>324880775.25</v>
          </cell>
        </row>
        <row r="114">
          <cell r="J114">
            <v>0</v>
          </cell>
        </row>
        <row r="178">
          <cell r="J178">
            <v>4993512.5876300167</v>
          </cell>
        </row>
        <row r="183">
          <cell r="J183">
            <v>73669.36029813574</v>
          </cell>
        </row>
        <row r="184">
          <cell r="J184">
            <v>87086.355215832969</v>
          </cell>
        </row>
        <row r="196">
          <cell r="J196">
            <v>1695128.7439659405</v>
          </cell>
        </row>
        <row r="209">
          <cell r="J209">
            <v>12160958.530198548</v>
          </cell>
        </row>
        <row r="211">
          <cell r="J211">
            <v>24574355.586381774</v>
          </cell>
        </row>
      </sheetData>
      <sheetData sheetId="3">
        <row r="21">
          <cell r="C21">
            <v>1461708541.7053845</v>
          </cell>
        </row>
      </sheetData>
      <sheetData sheetId="4">
        <row r="8">
          <cell r="E8">
            <v>1039.31</v>
          </cell>
        </row>
      </sheetData>
      <sheetData sheetId="5">
        <row r="7">
          <cell r="E7">
            <v>12298.069</v>
          </cell>
        </row>
      </sheetData>
      <sheetData sheetId="6">
        <row r="6">
          <cell r="E6">
            <v>607875.80299999996</v>
          </cell>
        </row>
      </sheetData>
      <sheetData sheetId="7">
        <row r="23">
          <cell r="D23">
            <v>1008583.3333333334</v>
          </cell>
        </row>
      </sheetData>
      <sheetData sheetId="8">
        <row r="12">
          <cell r="C12">
            <v>28683803.859999999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64.5546875" style="2" bestFit="1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86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153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151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87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97">
        <f>+[9]SIGE!$J$92+[9]SIGE!$J$114</f>
        <v>432756274.36076921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162</v>
      </c>
      <c r="F19" s="9"/>
      <c r="G19" s="5">
        <f>+[9]SIGE!$J$108+[9]SIGE!$J$114</f>
        <v>324880775.25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97">
        <f>+[9]SIGE!$J$178</f>
        <v>4993512.5876300167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1.1538856588517426E-2</v>
      </c>
      <c r="L23" s="34">
        <f>G23</f>
        <v>1.1538856588517426E-2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91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88</v>
      </c>
      <c r="D26" s="10"/>
      <c r="E26" s="9" t="s">
        <v>89</v>
      </c>
      <c r="F26" s="9"/>
      <c r="G26" s="197">
        <f>+[9]SIGE!$J$183+[9]SIGE!$J$184</f>
        <v>160755.71551396872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90</v>
      </c>
      <c r="D27" s="10"/>
      <c r="E27" s="9" t="s">
        <v>64</v>
      </c>
      <c r="F27" s="9"/>
      <c r="G27" s="33">
        <f>IF(G26=0,0,G26/G18)</f>
        <v>3.7146940446195354E-4</v>
      </c>
      <c r="H27" s="19"/>
      <c r="I27" s="19"/>
      <c r="J27" s="19"/>
      <c r="K27" s="19"/>
      <c r="L27" s="34">
        <f>G27</f>
        <v>3.7146940446195354E-4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97">
        <f>+[9]SIGE!$J$196</f>
        <v>1695128.7439659405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95</v>
      </c>
      <c r="F31" s="9"/>
      <c r="G31" s="33">
        <f>IF(G30=0,0,G30/G18)</f>
        <v>3.9170518012011275E-3</v>
      </c>
      <c r="L31" s="34">
        <f>G31</f>
        <v>3.9170518012011275E-3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92</v>
      </c>
      <c r="F33" s="12"/>
      <c r="G33" s="43"/>
      <c r="L33" s="44">
        <f>L23+L27+L31</f>
        <v>1.5827377794180506E-2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97">
        <f>+[9]SIGE!$J$209</f>
        <v>12160958.530198548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3.7432065719618317E-2</v>
      </c>
      <c r="L37" s="34">
        <f>G37</f>
        <v>3.7432065719618317E-2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97">
        <f>+[9]SIGE!$J$211</f>
        <v>24574355.586381774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93</v>
      </c>
      <c r="B41" s="47"/>
      <c r="C41" s="8" t="s">
        <v>80</v>
      </c>
      <c r="D41" s="8"/>
      <c r="E41" s="9" t="s">
        <v>96</v>
      </c>
      <c r="F41" s="9"/>
      <c r="G41" s="49">
        <f>IF(G40=0,0,G40/G19)</f>
        <v>7.5641150411166952E-2</v>
      </c>
      <c r="L41" s="34">
        <f>G41</f>
        <v>7.5641150411166952E-2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94</v>
      </c>
      <c r="B43" s="42"/>
      <c r="C43" s="11" t="s">
        <v>81</v>
      </c>
      <c r="D43" s="11"/>
      <c r="E43" s="12" t="s">
        <v>97</v>
      </c>
      <c r="F43" s="12"/>
      <c r="G43" s="43"/>
      <c r="L43" s="44">
        <f>L37+L41</f>
        <v>0.11307321613078528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12/31/2013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100</v>
      </c>
      <c r="G71" s="67" t="s">
        <v>67</v>
      </c>
      <c r="H71" s="66" t="s">
        <v>7</v>
      </c>
      <c r="I71" s="66" t="s">
        <v>101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62" t="s">
        <v>14</v>
      </c>
      <c r="C73" s="2" t="s">
        <v>158</v>
      </c>
      <c r="D73" s="163">
        <v>1004</v>
      </c>
      <c r="E73" s="189">
        <f>+'Forward Rate TO Support Data'!C23</f>
        <v>25061496</v>
      </c>
      <c r="F73" s="168">
        <f t="shared" ref="F73:F77" si="0">$L$33</f>
        <v>1.5827377794180506E-2</v>
      </c>
      <c r="G73" s="72">
        <f t="shared" ref="G73:G77" si="1">E73*F73</f>
        <v>396657.76527934358</v>
      </c>
      <c r="H73" s="189">
        <f>+'Forward Rate TO Support Data'!C56</f>
        <v>22342556.570293181</v>
      </c>
      <c r="I73" s="168">
        <f t="shared" ref="I73:I77" si="2">$L$43</f>
        <v>0.11307321613078528</v>
      </c>
      <c r="J73" s="193">
        <f t="shared" ref="J73:J77" si="3">H73*I73</f>
        <v>2526344.7279870575</v>
      </c>
      <c r="K73" s="189">
        <f>+'Forward Rate TO Support Data'!C61</f>
        <v>459539.05854199827</v>
      </c>
      <c r="L73" s="193">
        <f t="shared" ref="L73:L77" si="4">G73+J73+K73</f>
        <v>3382541.5518083991</v>
      </c>
      <c r="M73" s="197">
        <v>-492216</v>
      </c>
      <c r="N73" s="196">
        <f t="shared" ref="N73:N77" si="5">L73+M73</f>
        <v>2890325.5518083991</v>
      </c>
      <c r="O73" s="73"/>
      <c r="P73" s="17"/>
      <c r="Q73" s="73"/>
      <c r="R73" s="73"/>
      <c r="S73" s="73"/>
    </row>
    <row r="74" spans="1:63">
      <c r="A74" s="162" t="s">
        <v>49</v>
      </c>
      <c r="C74" s="2" t="s">
        <v>159</v>
      </c>
      <c r="D74" s="163">
        <v>1259</v>
      </c>
      <c r="E74" s="189">
        <f>+'Forward Rate TO Support Data'!D23</f>
        <v>15998866</v>
      </c>
      <c r="F74" s="168">
        <f t="shared" si="0"/>
        <v>1.5827377794180506E-2</v>
      </c>
      <c r="G74" s="72">
        <f t="shared" si="1"/>
        <v>253220.0964604695</v>
      </c>
      <c r="H74" s="189">
        <f>+'Forward Rate TO Support Data'!D56</f>
        <v>13765364.149647085</v>
      </c>
      <c r="I74" s="168">
        <f t="shared" si="2"/>
        <v>0.11307321613078528</v>
      </c>
      <c r="J74" s="193">
        <f t="shared" si="3"/>
        <v>1556493.995612008</v>
      </c>
      <c r="K74" s="189">
        <f>+'Forward Rate TO Support Data'!D61</f>
        <v>377493.27048218274</v>
      </c>
      <c r="L74" s="193">
        <f t="shared" si="4"/>
        <v>2187207.3625546601</v>
      </c>
      <c r="M74" s="197">
        <v>-267094</v>
      </c>
      <c r="N74" s="196">
        <f t="shared" si="5"/>
        <v>1920113.3625546601</v>
      </c>
      <c r="O74" s="73"/>
      <c r="P74" s="17"/>
      <c r="Q74" s="73"/>
      <c r="R74" s="73"/>
      <c r="S74" s="73"/>
    </row>
    <row r="75" spans="1:63">
      <c r="A75" s="162" t="s">
        <v>50</v>
      </c>
      <c r="C75" s="2" t="s">
        <v>160</v>
      </c>
      <c r="D75" s="163">
        <v>1970</v>
      </c>
      <c r="E75" s="189">
        <f>+'Forward Rate TO Support Data'!E23</f>
        <v>7750909.129999999</v>
      </c>
      <c r="F75" s="168">
        <f t="shared" si="0"/>
        <v>1.5827377794180506E-2</v>
      </c>
      <c r="G75" s="72">
        <f t="shared" si="1"/>
        <v>122676.56704887292</v>
      </c>
      <c r="H75" s="189">
        <f>+'Forward Rate TO Support Data'!E56</f>
        <v>7397164.4024229161</v>
      </c>
      <c r="I75" s="168">
        <f t="shared" si="2"/>
        <v>0.11307321613078528</v>
      </c>
      <c r="J75" s="193">
        <f t="shared" si="3"/>
        <v>836421.16923011746</v>
      </c>
      <c r="K75" s="189">
        <f>+'Forward Rate TO Support Data'!E61</f>
        <v>137966.18251399999</v>
      </c>
      <c r="L75" s="193">
        <f t="shared" si="4"/>
        <v>1097063.9187929905</v>
      </c>
      <c r="M75" s="189">
        <v>-344339</v>
      </c>
      <c r="N75" s="196">
        <f t="shared" si="5"/>
        <v>752724.9187929905</v>
      </c>
      <c r="O75" s="73"/>
      <c r="P75" s="17"/>
      <c r="Q75" s="73"/>
      <c r="R75" s="73"/>
      <c r="S75" s="73"/>
    </row>
    <row r="76" spans="1:63">
      <c r="A76" s="162" t="s">
        <v>150</v>
      </c>
      <c r="C76" s="2" t="s">
        <v>161</v>
      </c>
      <c r="D76" s="163">
        <v>1257</v>
      </c>
      <c r="E76" s="189">
        <f>+'Forward Rate TO Support Data'!F23+'Forward Rate TO Support Data'!G23+'Forward Rate TO Support Data'!H23</f>
        <v>106912651.64307693</v>
      </c>
      <c r="F76" s="168">
        <f t="shared" si="0"/>
        <v>1.5827377794180506E-2</v>
      </c>
      <c r="G76" s="72">
        <f t="shared" si="1"/>
        <v>1692146.9285325918</v>
      </c>
      <c r="H76" s="189">
        <f>+'Forward Rate TO Support Data'!F56+'Forward Rate TO Support Data'!G56+'Forward Rate TO Support Data'!H56</f>
        <v>103222040.80181612</v>
      </c>
      <c r="I76" s="168">
        <f t="shared" si="2"/>
        <v>0.11307321613078528</v>
      </c>
      <c r="J76" s="193">
        <f t="shared" si="3"/>
        <v>11671648.12904449</v>
      </c>
      <c r="K76" s="189">
        <f>+'Forward Rate TO Support Data'!F61+'Forward Rate TO Support Data'!G61+'Forward Rate TO Support Data'!H61</f>
        <v>2366612.6986498213</v>
      </c>
      <c r="L76" s="193">
        <f t="shared" si="4"/>
        <v>15730407.756226903</v>
      </c>
      <c r="M76" s="189">
        <v>-1091330</v>
      </c>
      <c r="N76" s="196">
        <f t="shared" si="5"/>
        <v>14639077.756226903</v>
      </c>
      <c r="O76" s="73"/>
      <c r="P76" s="17"/>
      <c r="Q76" s="73"/>
      <c r="R76" s="73"/>
      <c r="S76" s="73"/>
    </row>
    <row r="77" spans="1:63">
      <c r="A77" s="162" t="s">
        <v>156</v>
      </c>
      <c r="C77" s="2" t="s">
        <v>155</v>
      </c>
      <c r="D77" s="163">
        <v>3212</v>
      </c>
      <c r="E77" s="189">
        <f>+'Forward Rate TO Support Data'!I23</f>
        <v>707255.07153846149</v>
      </c>
      <c r="F77" s="168">
        <f t="shared" si="0"/>
        <v>1.5827377794180506E-2</v>
      </c>
      <c r="G77" s="72">
        <f t="shared" si="1"/>
        <v>11193.993214089391</v>
      </c>
      <c r="H77" s="189">
        <f>+'Forward Rate TO Support Data'!I56</f>
        <v>702803.81219855126</v>
      </c>
      <c r="I77" s="168">
        <f t="shared" si="2"/>
        <v>0.11307321613078528</v>
      </c>
      <c r="J77" s="193">
        <f t="shared" si="3"/>
        <v>79468.287354266606</v>
      </c>
      <c r="K77" s="189">
        <f>+'Forward Rate TO Support Data'!I61</f>
        <v>18002.92552358333</v>
      </c>
      <c r="L77" s="193">
        <f t="shared" si="4"/>
        <v>108665.20609193933</v>
      </c>
      <c r="M77" s="189">
        <v>0</v>
      </c>
      <c r="N77" s="196">
        <f t="shared" si="5"/>
        <v>108665.20609193933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90"/>
      <c r="F78" s="75"/>
      <c r="G78" s="76"/>
      <c r="H78" s="169"/>
      <c r="I78" s="75"/>
      <c r="J78" s="194"/>
      <c r="K78" s="195"/>
      <c r="L78" s="194"/>
      <c r="M78" s="195"/>
      <c r="N78" s="194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91">
        <f>SUM(E73:E77)</f>
        <v>156431177.84461537</v>
      </c>
      <c r="F79" s="28"/>
      <c r="G79" s="43">
        <f>SUM(G73:G78)</f>
        <v>2475895.3505353671</v>
      </c>
      <c r="H79" s="192">
        <f>SUM(H73:H77)</f>
        <v>147429929.73637787</v>
      </c>
      <c r="I79" s="43"/>
      <c r="J79" s="192">
        <f>SUM(J73:J78)</f>
        <v>16670376.30922794</v>
      </c>
      <c r="K79" s="192">
        <f>SUM(K73:K78)</f>
        <v>3359614.1357115856</v>
      </c>
      <c r="L79" s="192">
        <f>SUM(L73:L78)</f>
        <v>22505885.795474894</v>
      </c>
      <c r="M79" s="192">
        <f>SUM(M73:M78)</f>
        <v>-2194979</v>
      </c>
      <c r="N79" s="192">
        <f>SUM(N73:N78)</f>
        <v>20310906.795474894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73"/>
      <c r="H81" s="215"/>
      <c r="I81" s="73"/>
      <c r="J81" s="73"/>
      <c r="K81" s="215"/>
      <c r="L81" s="216">
        <f>L79</f>
        <v>22505885.795474894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73"/>
      <c r="H82" s="215"/>
      <c r="I82" s="73"/>
      <c r="J82" s="73"/>
      <c r="K82" s="215"/>
      <c r="L82" s="23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73"/>
      <c r="H83" s="215"/>
      <c r="I83" s="73"/>
      <c r="J83" s="73"/>
      <c r="K83" s="215"/>
      <c r="L83" s="23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73"/>
      <c r="H84" s="215"/>
      <c r="I84" s="73"/>
      <c r="J84" s="73"/>
      <c r="K84" s="215"/>
      <c r="L84" s="73"/>
      <c r="M84" s="73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45" t="s">
        <v>102</v>
      </c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45" t="s">
        <v>103</v>
      </c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42" t="s">
        <v>163</v>
      </c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44" t="s">
        <v>75</v>
      </c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41" t="s">
        <v>76</v>
      </c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46" t="s">
        <v>164</v>
      </c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41" t="s">
        <v>85</v>
      </c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73"/>
      <c r="P92" s="73"/>
      <c r="Q92" s="73"/>
      <c r="R92" s="73"/>
      <c r="S92" s="73"/>
    </row>
    <row r="93" spans="1:19">
      <c r="A93" s="91" t="s">
        <v>98</v>
      </c>
      <c r="B93" s="19"/>
      <c r="C93" s="240" t="s">
        <v>99</v>
      </c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63"/>
  <sheetViews>
    <sheetView workbookViewId="0"/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2" width="8.5546875" style="94" hidden="1" customWidth="1"/>
    <col min="13" max="13" width="9" style="94" hidden="1" customWidth="1"/>
    <col min="14" max="14" width="7.109375" style="94" hidden="1" customWidth="1"/>
    <col min="15" max="23" width="0" style="94" hidden="1" customWidth="1"/>
    <col min="24" max="24" width="9.109375" style="94" customWidth="1"/>
    <col min="25" max="16384" width="7.109375" style="94"/>
  </cols>
  <sheetData>
    <row r="1" spans="1:14" s="92" customFormat="1" ht="18">
      <c r="A1" s="214" t="s">
        <v>104</v>
      </c>
    </row>
    <row r="2" spans="1:14">
      <c r="A2" s="93"/>
    </row>
    <row r="3" spans="1:14">
      <c r="A3" s="95" t="s">
        <v>105</v>
      </c>
      <c r="B3" s="165">
        <v>2013</v>
      </c>
      <c r="C3" s="96"/>
      <c r="D3" s="96"/>
      <c r="F3" s="96"/>
    </row>
    <row r="4" spans="1:14">
      <c r="A4" s="93"/>
      <c r="B4" s="96"/>
      <c r="C4" s="96"/>
      <c r="D4" s="96"/>
      <c r="F4" s="97" t="s">
        <v>106</v>
      </c>
      <c r="G4" s="98"/>
      <c r="H4" s="98"/>
      <c r="I4" s="98"/>
    </row>
    <row r="5" spans="1:14">
      <c r="A5" s="95" t="s">
        <v>107</v>
      </c>
      <c r="B5" s="99" t="s">
        <v>108</v>
      </c>
      <c r="C5" s="96"/>
      <c r="D5" s="96"/>
      <c r="F5" s="97" t="s">
        <v>109</v>
      </c>
      <c r="G5" s="97" t="s">
        <v>110</v>
      </c>
      <c r="H5" s="97" t="s">
        <v>110</v>
      </c>
      <c r="I5" s="97"/>
    </row>
    <row r="6" spans="1:14">
      <c r="A6" s="93"/>
      <c r="B6" s="96"/>
      <c r="C6" s="96"/>
      <c r="D6" s="96"/>
      <c r="F6" s="97" t="s">
        <v>111</v>
      </c>
      <c r="G6" s="97" t="s">
        <v>2</v>
      </c>
      <c r="H6" s="97" t="s">
        <v>157</v>
      </c>
      <c r="I6" s="97"/>
      <c r="N6" s="100" t="s">
        <v>112</v>
      </c>
    </row>
    <row r="7" spans="1:14">
      <c r="A7" s="101"/>
      <c r="B7" s="102" t="s">
        <v>113</v>
      </c>
      <c r="C7" s="103">
        <v>1004</v>
      </c>
      <c r="D7" s="103">
        <v>1259</v>
      </c>
      <c r="E7" s="103">
        <v>1970</v>
      </c>
      <c r="F7" s="103">
        <v>1257</v>
      </c>
      <c r="G7" s="103">
        <v>1257</v>
      </c>
      <c r="H7" s="103">
        <v>1257</v>
      </c>
      <c r="I7" s="103">
        <v>3212</v>
      </c>
      <c r="J7" s="104" t="s">
        <v>114</v>
      </c>
      <c r="K7" s="104" t="s">
        <v>115</v>
      </c>
      <c r="L7" s="104" t="s">
        <v>116</v>
      </c>
      <c r="M7" s="104" t="s">
        <v>117</v>
      </c>
      <c r="N7" s="105" t="s">
        <v>118</v>
      </c>
    </row>
    <row r="8" spans="1:14">
      <c r="A8" s="101"/>
      <c r="B8" s="102" t="s">
        <v>119</v>
      </c>
      <c r="C8" s="104" t="s">
        <v>108</v>
      </c>
      <c r="D8" s="104" t="s">
        <v>108</v>
      </c>
      <c r="E8" s="104" t="s">
        <v>108</v>
      </c>
      <c r="F8" s="104" t="s">
        <v>108</v>
      </c>
      <c r="G8" s="104" t="s">
        <v>108</v>
      </c>
      <c r="H8" s="104" t="s">
        <v>108</v>
      </c>
      <c r="I8" s="104" t="s">
        <v>108</v>
      </c>
      <c r="J8" s="104" t="s">
        <v>120</v>
      </c>
      <c r="K8" s="104" t="s">
        <v>120</v>
      </c>
      <c r="L8" s="104" t="s">
        <v>120</v>
      </c>
      <c r="M8" s="104" t="s">
        <v>120</v>
      </c>
    </row>
    <row r="9" spans="1:14" ht="15" customHeight="1">
      <c r="A9" s="101"/>
      <c r="B9" s="102" t="s">
        <v>121</v>
      </c>
      <c r="C9" s="104" t="s">
        <v>112</v>
      </c>
      <c r="D9" s="104" t="s">
        <v>112</v>
      </c>
      <c r="E9" s="104" t="s">
        <v>112</v>
      </c>
      <c r="F9" s="104" t="s">
        <v>112</v>
      </c>
      <c r="G9" s="104" t="s">
        <v>112</v>
      </c>
      <c r="H9" s="104" t="s">
        <v>112</v>
      </c>
      <c r="I9" s="104" t="s">
        <v>112</v>
      </c>
      <c r="J9" s="104" t="s">
        <v>112</v>
      </c>
      <c r="K9" s="104" t="s">
        <v>112</v>
      </c>
      <c r="L9" s="104" t="s">
        <v>118</v>
      </c>
      <c r="M9" s="104" t="s">
        <v>118</v>
      </c>
    </row>
    <row r="10" spans="1:14">
      <c r="A10" s="106" t="s">
        <v>122</v>
      </c>
      <c r="B10" s="107" t="str">
        <f xml:space="preserve"> "December " &amp; B3-1</f>
        <v>December 2012</v>
      </c>
      <c r="C10" s="199">
        <v>25061496</v>
      </c>
      <c r="D10" s="184">
        <v>15998866</v>
      </c>
      <c r="E10" s="199">
        <v>7750909.1299999999</v>
      </c>
      <c r="F10" s="170">
        <v>53196857.420000002</v>
      </c>
      <c r="G10" s="199">
        <v>53482904</v>
      </c>
      <c r="H10" s="219">
        <v>109672.69</v>
      </c>
      <c r="I10" s="223">
        <v>0</v>
      </c>
      <c r="J10" s="166">
        <v>0</v>
      </c>
      <c r="K10" s="109">
        <v>0</v>
      </c>
      <c r="L10" s="108">
        <v>0</v>
      </c>
      <c r="M10" s="109">
        <v>0</v>
      </c>
    </row>
    <row r="11" spans="1:14">
      <c r="A11" s="110" t="s">
        <v>123</v>
      </c>
      <c r="B11" s="111" t="str">
        <f xml:space="preserve"> "January " &amp; B3</f>
        <v>January 2013</v>
      </c>
      <c r="C11" s="200">
        <v>25061496</v>
      </c>
      <c r="D11" s="185">
        <v>15998866</v>
      </c>
      <c r="E11" s="200">
        <v>7750909.1299999999</v>
      </c>
      <c r="F11" s="171">
        <v>53196857.420000002</v>
      </c>
      <c r="G11" s="200">
        <v>53099680.469999999</v>
      </c>
      <c r="H11" s="220">
        <v>106238.85</v>
      </c>
      <c r="I11" s="224">
        <v>0</v>
      </c>
      <c r="J11" s="167">
        <v>0</v>
      </c>
      <c r="K11" s="113">
        <v>0</v>
      </c>
      <c r="L11" s="112">
        <v>0</v>
      </c>
      <c r="M11" s="113">
        <v>0</v>
      </c>
    </row>
    <row r="12" spans="1:14">
      <c r="A12" s="110"/>
      <c r="B12" s="114" t="s">
        <v>124</v>
      </c>
      <c r="C12" s="200">
        <v>25061496</v>
      </c>
      <c r="D12" s="185">
        <v>15998866</v>
      </c>
      <c r="E12" s="200">
        <v>7750909.1299999999</v>
      </c>
      <c r="F12" s="171">
        <v>53196857.420000002</v>
      </c>
      <c r="G12" s="200">
        <v>53200557.939999998</v>
      </c>
      <c r="H12" s="220">
        <v>109291.95</v>
      </c>
      <c r="I12" s="224">
        <v>0</v>
      </c>
      <c r="J12" s="167">
        <v>0</v>
      </c>
      <c r="K12" s="113">
        <v>0</v>
      </c>
      <c r="L12" s="112">
        <v>0</v>
      </c>
      <c r="M12" s="113">
        <v>0</v>
      </c>
    </row>
    <row r="13" spans="1:14">
      <c r="A13" s="110"/>
      <c r="B13" s="114" t="s">
        <v>125</v>
      </c>
      <c r="C13" s="200">
        <v>25061496</v>
      </c>
      <c r="D13" s="185">
        <v>15998866</v>
      </c>
      <c r="E13" s="200">
        <v>7750909.1299999999</v>
      </c>
      <c r="F13" s="171">
        <v>53196876.689999998</v>
      </c>
      <c r="G13" s="200">
        <v>53188881.460000001</v>
      </c>
      <c r="H13" s="220">
        <v>112853.17</v>
      </c>
      <c r="I13" s="224">
        <v>0</v>
      </c>
      <c r="J13" s="167">
        <v>0</v>
      </c>
      <c r="K13" s="113">
        <v>0</v>
      </c>
      <c r="L13" s="112">
        <v>0</v>
      </c>
      <c r="M13" s="113">
        <v>0</v>
      </c>
    </row>
    <row r="14" spans="1:14">
      <c r="A14" s="110"/>
      <c r="B14" s="114" t="s">
        <v>126</v>
      </c>
      <c r="C14" s="200">
        <v>25061496</v>
      </c>
      <c r="D14" s="185">
        <v>15998866</v>
      </c>
      <c r="E14" s="200">
        <v>7750909.1299999999</v>
      </c>
      <c r="F14" s="171">
        <v>53196876.689999998</v>
      </c>
      <c r="G14" s="200">
        <v>53202139.439999998</v>
      </c>
      <c r="H14" s="220">
        <v>112853.17</v>
      </c>
      <c r="I14" s="224">
        <v>0</v>
      </c>
      <c r="J14" s="167">
        <v>0</v>
      </c>
      <c r="K14" s="113">
        <v>0</v>
      </c>
      <c r="L14" s="112">
        <v>0</v>
      </c>
      <c r="M14" s="113">
        <v>0</v>
      </c>
    </row>
    <row r="15" spans="1:14">
      <c r="A15" s="110"/>
      <c r="B15" s="114" t="s">
        <v>127</v>
      </c>
      <c r="C15" s="200">
        <v>25061496</v>
      </c>
      <c r="D15" s="185">
        <v>15998866</v>
      </c>
      <c r="E15" s="200">
        <v>7750909.1299999999</v>
      </c>
      <c r="F15" s="171">
        <v>53196876.689999998</v>
      </c>
      <c r="G15" s="200">
        <v>54051559.030000001</v>
      </c>
      <c r="H15" s="220">
        <v>112853.17</v>
      </c>
      <c r="I15" s="224">
        <v>0</v>
      </c>
      <c r="J15" s="167">
        <v>0</v>
      </c>
      <c r="K15" s="113">
        <v>0</v>
      </c>
      <c r="L15" s="112">
        <v>0</v>
      </c>
      <c r="M15" s="113">
        <v>0</v>
      </c>
    </row>
    <row r="16" spans="1:14">
      <c r="A16" s="110"/>
      <c r="B16" s="114" t="s">
        <v>128</v>
      </c>
      <c r="C16" s="200">
        <v>25061496</v>
      </c>
      <c r="D16" s="185">
        <v>15998866</v>
      </c>
      <c r="E16" s="200">
        <v>7750909.1299999999</v>
      </c>
      <c r="F16" s="171">
        <v>53196876.689999998</v>
      </c>
      <c r="G16" s="200">
        <v>53778117.829999998</v>
      </c>
      <c r="H16" s="220">
        <v>112853.17</v>
      </c>
      <c r="I16" s="224">
        <v>0</v>
      </c>
      <c r="J16" s="167">
        <v>0</v>
      </c>
      <c r="K16" s="113">
        <v>0</v>
      </c>
      <c r="L16" s="112">
        <v>0</v>
      </c>
      <c r="M16" s="113">
        <v>0</v>
      </c>
    </row>
    <row r="17" spans="1:24">
      <c r="A17" s="110"/>
      <c r="B17" s="114" t="s">
        <v>129</v>
      </c>
      <c r="C17" s="200">
        <v>25061496</v>
      </c>
      <c r="D17" s="185">
        <v>15998866</v>
      </c>
      <c r="E17" s="200">
        <v>7750909.1299999999</v>
      </c>
      <c r="F17" s="171">
        <v>53196876.689999998</v>
      </c>
      <c r="G17" s="200">
        <v>53823861.25</v>
      </c>
      <c r="H17" s="220">
        <v>112853.17</v>
      </c>
      <c r="I17" s="224">
        <v>1377993.57</v>
      </c>
      <c r="J17" s="167">
        <v>0</v>
      </c>
      <c r="K17" s="113">
        <v>0</v>
      </c>
      <c r="L17" s="112">
        <v>0</v>
      </c>
      <c r="M17" s="113">
        <v>0</v>
      </c>
    </row>
    <row r="18" spans="1:24">
      <c r="A18" s="110"/>
      <c r="B18" s="114" t="s">
        <v>130</v>
      </c>
      <c r="C18" s="200">
        <v>25061496</v>
      </c>
      <c r="D18" s="185">
        <v>15998866</v>
      </c>
      <c r="E18" s="200">
        <v>7750909.1299999999</v>
      </c>
      <c r="F18" s="171">
        <v>53196876.689999998</v>
      </c>
      <c r="G18" s="200">
        <v>53826141.600000001</v>
      </c>
      <c r="H18" s="220">
        <v>112853.17</v>
      </c>
      <c r="I18" s="224">
        <v>1487087.06</v>
      </c>
      <c r="J18" s="167">
        <v>0</v>
      </c>
      <c r="K18" s="113">
        <v>0</v>
      </c>
      <c r="L18" s="112">
        <v>0</v>
      </c>
      <c r="M18" s="113">
        <v>0</v>
      </c>
    </row>
    <row r="19" spans="1:24">
      <c r="A19" s="110"/>
      <c r="B19" s="114" t="s">
        <v>131</v>
      </c>
      <c r="C19" s="200">
        <v>25061496</v>
      </c>
      <c r="D19" s="185">
        <v>15998866</v>
      </c>
      <c r="E19" s="200">
        <v>7750909.1299999999</v>
      </c>
      <c r="F19" s="171">
        <v>53196876.689999998</v>
      </c>
      <c r="G19" s="200">
        <v>53834196.579999998</v>
      </c>
      <c r="H19" s="220">
        <v>112793.54</v>
      </c>
      <c r="I19" s="224">
        <v>1569921.12</v>
      </c>
      <c r="J19" s="167">
        <v>0</v>
      </c>
      <c r="K19" s="113">
        <v>0</v>
      </c>
      <c r="L19" s="112">
        <v>0</v>
      </c>
      <c r="M19" s="113">
        <v>0</v>
      </c>
    </row>
    <row r="20" spans="1:24">
      <c r="A20" s="110"/>
      <c r="B20" s="114" t="s">
        <v>132</v>
      </c>
      <c r="C20" s="200">
        <v>25061496</v>
      </c>
      <c r="D20" s="185">
        <v>15998866</v>
      </c>
      <c r="E20" s="200">
        <v>7750909.1299999999</v>
      </c>
      <c r="F20" s="171">
        <v>53196876.689999998</v>
      </c>
      <c r="G20" s="200">
        <v>53842887.619999997</v>
      </c>
      <c r="H20" s="220">
        <v>112793.54</v>
      </c>
      <c r="I20" s="224">
        <v>1570441.14</v>
      </c>
      <c r="J20" s="167">
        <v>0</v>
      </c>
      <c r="K20" s="113">
        <v>0</v>
      </c>
      <c r="L20" s="112">
        <v>0</v>
      </c>
      <c r="M20" s="113">
        <v>0</v>
      </c>
    </row>
    <row r="21" spans="1:24">
      <c r="A21" s="110"/>
      <c r="B21" s="114" t="s">
        <v>133</v>
      </c>
      <c r="C21" s="200">
        <v>25061496</v>
      </c>
      <c r="D21" s="185">
        <v>15998866</v>
      </c>
      <c r="E21" s="200">
        <v>7750909.1299999999</v>
      </c>
      <c r="F21" s="171">
        <v>53196876.689999998</v>
      </c>
      <c r="G21" s="200">
        <v>53757842.520000003</v>
      </c>
      <c r="H21" s="220">
        <v>112793.54</v>
      </c>
      <c r="I21" s="224">
        <v>1589146.24</v>
      </c>
      <c r="J21" s="167">
        <v>0</v>
      </c>
      <c r="K21" s="113">
        <v>0</v>
      </c>
      <c r="L21" s="112">
        <v>0</v>
      </c>
      <c r="M21" s="113">
        <v>0</v>
      </c>
    </row>
    <row r="22" spans="1:24">
      <c r="A22" s="115"/>
      <c r="B22" s="116" t="str">
        <f xml:space="preserve"> "December " &amp; B3</f>
        <v>December 2013</v>
      </c>
      <c r="C22" s="201">
        <v>25061496</v>
      </c>
      <c r="D22" s="186">
        <v>15998866</v>
      </c>
      <c r="E22" s="200">
        <v>7750909.1299999999</v>
      </c>
      <c r="F22" s="171">
        <v>53196876.689999998</v>
      </c>
      <c r="G22" s="200">
        <v>53762865.789999999</v>
      </c>
      <c r="H22" s="220">
        <v>112793.54</v>
      </c>
      <c r="I22" s="225">
        <v>1599726.8</v>
      </c>
      <c r="J22" s="167">
        <v>0</v>
      </c>
      <c r="K22" s="113">
        <v>0</v>
      </c>
      <c r="L22" s="112">
        <v>0</v>
      </c>
      <c r="M22" s="113">
        <v>0</v>
      </c>
    </row>
    <row r="23" spans="1:24">
      <c r="A23" s="117"/>
      <c r="B23" s="118" t="s">
        <v>134</v>
      </c>
      <c r="C23" s="202">
        <f t="shared" ref="C23:M23" si="0">AVERAGE(C10:C22)</f>
        <v>25061496</v>
      </c>
      <c r="D23" s="187">
        <f t="shared" si="0"/>
        <v>15998866</v>
      </c>
      <c r="E23" s="202">
        <f t="shared" si="0"/>
        <v>7750909.129999999</v>
      </c>
      <c r="F23" s="188">
        <f t="shared" si="0"/>
        <v>53196872.243076928</v>
      </c>
      <c r="G23" s="202">
        <f t="shared" si="0"/>
        <v>53603971.963846155</v>
      </c>
      <c r="H23" s="222">
        <f t="shared" si="0"/>
        <v>111807.43615384617</v>
      </c>
      <c r="I23" s="226">
        <f t="shared" si="0"/>
        <v>707255.07153846149</v>
      </c>
      <c r="J23" s="120">
        <f t="shared" si="0"/>
        <v>0</v>
      </c>
      <c r="K23" s="121">
        <f t="shared" si="0"/>
        <v>0</v>
      </c>
      <c r="L23" s="120">
        <f t="shared" si="0"/>
        <v>0</v>
      </c>
      <c r="M23" s="121">
        <f t="shared" si="0"/>
        <v>0</v>
      </c>
    </row>
    <row r="24" spans="1:24">
      <c r="A24" s="117"/>
      <c r="B24" s="129"/>
      <c r="C24" s="130"/>
      <c r="D24" s="130"/>
      <c r="E24" s="130"/>
      <c r="F24" s="130"/>
      <c r="G24" s="130"/>
      <c r="H24" s="130"/>
      <c r="I24" s="130"/>
      <c r="J24" s="122"/>
      <c r="K24" s="123"/>
      <c r="L24" s="122"/>
      <c r="M24" s="123"/>
    </row>
    <row r="25" spans="1:24">
      <c r="A25" s="117"/>
      <c r="B25" s="129"/>
      <c r="C25" s="130"/>
      <c r="D25" s="130"/>
      <c r="E25" s="209"/>
      <c r="F25" s="209"/>
      <c r="G25" s="130"/>
      <c r="H25" s="130"/>
      <c r="I25" s="130"/>
      <c r="J25" s="122"/>
      <c r="K25" s="123"/>
      <c r="L25" s="122"/>
      <c r="M25" s="123"/>
    </row>
    <row r="26" spans="1:24">
      <c r="A26" s="106" t="s">
        <v>135</v>
      </c>
      <c r="B26" s="107" t="str">
        <f>B10</f>
        <v>December 2012</v>
      </c>
      <c r="C26" s="199">
        <v>2489169.900435823</v>
      </c>
      <c r="D26" s="184">
        <v>2044755.2151118249</v>
      </c>
      <c r="E26" s="199">
        <v>284761.63632008317</v>
      </c>
      <c r="F26" s="170">
        <v>2458825.6919539892</v>
      </c>
      <c r="G26" s="199">
        <v>49794.056356710345</v>
      </c>
      <c r="H26" s="219">
        <v>81.340578416666659</v>
      </c>
      <c r="I26" s="223">
        <v>0</v>
      </c>
      <c r="J26" s="108">
        <v>0</v>
      </c>
      <c r="K26" s="109">
        <v>0</v>
      </c>
      <c r="L26" s="108">
        <v>0</v>
      </c>
      <c r="M26" s="109">
        <v>0</v>
      </c>
    </row>
    <row r="27" spans="1:24">
      <c r="A27" s="110" t="s">
        <v>136</v>
      </c>
      <c r="B27" s="111" t="str">
        <f>B11</f>
        <v>January 2013</v>
      </c>
      <c r="C27" s="200">
        <v>2527464.8219809895</v>
      </c>
      <c r="D27" s="185">
        <v>2076212.9876520068</v>
      </c>
      <c r="E27" s="200">
        <v>296258.81819624983</v>
      </c>
      <c r="F27" s="171">
        <v>2556044.9411357455</v>
      </c>
      <c r="G27" s="200">
        <v>148668.5857519912</v>
      </c>
      <c r="H27" s="220">
        <v>238.92820591666666</v>
      </c>
      <c r="I27" s="224">
        <v>0</v>
      </c>
      <c r="J27" s="112">
        <v>0</v>
      </c>
      <c r="K27" s="113">
        <v>0</v>
      </c>
      <c r="L27" s="112">
        <v>0</v>
      </c>
      <c r="M27" s="113">
        <v>0</v>
      </c>
      <c r="X27" s="125"/>
    </row>
    <row r="28" spans="1:24">
      <c r="A28" s="110"/>
      <c r="B28" s="126" t="s">
        <v>124</v>
      </c>
      <c r="C28" s="200">
        <v>2565759.7435261561</v>
      </c>
      <c r="D28" s="185">
        <v>2107670.7601921889</v>
      </c>
      <c r="E28" s="200">
        <v>307756.0000724165</v>
      </c>
      <c r="F28" s="171">
        <v>2653264.1903175022</v>
      </c>
      <c r="G28" s="200">
        <v>247730.95455203968</v>
      </c>
      <c r="H28" s="220">
        <v>401.04459841666664</v>
      </c>
      <c r="I28" s="224">
        <v>0</v>
      </c>
      <c r="J28" s="112">
        <v>0</v>
      </c>
      <c r="K28" s="113">
        <v>0</v>
      </c>
      <c r="L28" s="112">
        <v>0</v>
      </c>
      <c r="M28" s="113">
        <v>0</v>
      </c>
      <c r="X28" s="127"/>
    </row>
    <row r="29" spans="1:24">
      <c r="A29" s="110"/>
      <c r="B29" s="126" t="s">
        <v>125</v>
      </c>
      <c r="C29" s="200">
        <v>2604054.6650713226</v>
      </c>
      <c r="D29" s="185">
        <v>2139128.5327323708</v>
      </c>
      <c r="E29" s="200">
        <v>319253.18194858317</v>
      </c>
      <c r="F29" s="171">
        <v>2750483.4754185225</v>
      </c>
      <c r="G29" s="200">
        <v>346771.58110326907</v>
      </c>
      <c r="H29" s="220">
        <v>568.44346724999991</v>
      </c>
      <c r="I29" s="224">
        <v>0</v>
      </c>
      <c r="J29" s="112">
        <v>0</v>
      </c>
      <c r="K29" s="113">
        <v>0</v>
      </c>
      <c r="L29" s="112">
        <v>0</v>
      </c>
      <c r="M29" s="113">
        <v>0</v>
      </c>
    </row>
    <row r="30" spans="1:24">
      <c r="A30" s="110"/>
      <c r="B30" s="126" t="s">
        <v>126</v>
      </c>
      <c r="C30" s="200">
        <v>2642349.5866164891</v>
      </c>
      <c r="D30" s="185">
        <v>2170586.3052725527</v>
      </c>
      <c r="E30" s="200">
        <v>330750.36382474983</v>
      </c>
      <c r="F30" s="171">
        <v>2847702.7605195427</v>
      </c>
      <c r="G30" s="200">
        <v>445836.89474341553</v>
      </c>
      <c r="H30" s="220">
        <v>735.84233608333329</v>
      </c>
      <c r="I30" s="224">
        <v>0</v>
      </c>
      <c r="J30" s="112">
        <v>0</v>
      </c>
      <c r="K30" s="113">
        <v>0</v>
      </c>
      <c r="L30" s="112">
        <v>0</v>
      </c>
      <c r="M30" s="113">
        <v>0</v>
      </c>
    </row>
    <row r="31" spans="1:24">
      <c r="A31" s="110"/>
      <c r="B31" s="126" t="s">
        <v>127</v>
      </c>
      <c r="C31" s="200">
        <v>2680644.5081616556</v>
      </c>
      <c r="D31" s="185">
        <v>2202044.0778127345</v>
      </c>
      <c r="E31" s="200">
        <v>342247.5457009165</v>
      </c>
      <c r="F31" s="171">
        <v>2944922.0456205634</v>
      </c>
      <c r="G31" s="200">
        <v>546483.8744402501</v>
      </c>
      <c r="H31" s="220">
        <v>903.24120491666667</v>
      </c>
      <c r="I31" s="224">
        <v>0</v>
      </c>
      <c r="J31" s="112">
        <v>0</v>
      </c>
      <c r="K31" s="113">
        <v>0</v>
      </c>
      <c r="L31" s="112">
        <v>0</v>
      </c>
      <c r="M31" s="113">
        <v>0</v>
      </c>
    </row>
    <row r="32" spans="1:24">
      <c r="A32" s="110"/>
      <c r="B32" s="126" t="s">
        <v>128</v>
      </c>
      <c r="C32" s="200">
        <v>2718939.4297068221</v>
      </c>
      <c r="D32" s="185">
        <v>2233501.8503529164</v>
      </c>
      <c r="E32" s="200">
        <v>353744.72757708316</v>
      </c>
      <c r="F32" s="171">
        <v>3042141.3307215837</v>
      </c>
      <c r="G32" s="200">
        <v>646621.69156345003</v>
      </c>
      <c r="H32" s="220">
        <v>1070.6400737500001</v>
      </c>
      <c r="I32" s="224">
        <v>0</v>
      </c>
      <c r="J32" s="112">
        <v>0</v>
      </c>
      <c r="K32" s="113">
        <v>0</v>
      </c>
      <c r="L32" s="112">
        <v>0</v>
      </c>
      <c r="M32" s="113">
        <v>0</v>
      </c>
    </row>
    <row r="33" spans="1:23">
      <c r="A33" s="110"/>
      <c r="B33" s="126" t="s">
        <v>129</v>
      </c>
      <c r="C33" s="200">
        <v>2757234.3512519887</v>
      </c>
      <c r="D33" s="185">
        <v>2264959.6228930983</v>
      </c>
      <c r="E33" s="200">
        <v>365241.90945324983</v>
      </c>
      <c r="F33" s="171">
        <v>3139360.6158226039</v>
      </c>
      <c r="G33" s="200">
        <v>746844.68545391853</v>
      </c>
      <c r="H33" s="220">
        <v>1238.0389425833334</v>
      </c>
      <c r="I33" s="224">
        <v>1458.3765282499999</v>
      </c>
      <c r="J33" s="112">
        <v>0</v>
      </c>
      <c r="K33" s="113">
        <v>0</v>
      </c>
      <c r="L33" s="112">
        <v>0</v>
      </c>
      <c r="M33" s="113">
        <v>0</v>
      </c>
    </row>
    <row r="34" spans="1:23">
      <c r="A34" s="110"/>
      <c r="B34" s="126" t="s">
        <v>130</v>
      </c>
      <c r="C34" s="200">
        <v>2795529.2727971552</v>
      </c>
      <c r="D34" s="185">
        <v>2296417.3954332802</v>
      </c>
      <c r="E34" s="200">
        <v>376739.09132941649</v>
      </c>
      <c r="F34" s="171">
        <v>3236579.9009236242</v>
      </c>
      <c r="G34" s="200">
        <v>847071.92548167286</v>
      </c>
      <c r="H34" s="220">
        <v>1405.4378114166668</v>
      </c>
      <c r="I34" s="224">
        <v>4606.0441385833328</v>
      </c>
      <c r="J34" s="112">
        <v>0</v>
      </c>
      <c r="K34" s="113">
        <v>0</v>
      </c>
      <c r="L34" s="112">
        <v>0</v>
      </c>
      <c r="M34" s="113">
        <v>0</v>
      </c>
    </row>
    <row r="35" spans="1:23">
      <c r="A35" s="110"/>
      <c r="B35" s="126" t="s">
        <v>131</v>
      </c>
      <c r="C35" s="200">
        <v>2833824.1943423217</v>
      </c>
      <c r="D35" s="185">
        <v>2327875.167973462</v>
      </c>
      <c r="E35" s="200">
        <v>388236.27320558316</v>
      </c>
      <c r="F35" s="171">
        <v>3333799.1860246444</v>
      </c>
      <c r="G35" s="200">
        <v>947314.16432579933</v>
      </c>
      <c r="H35" s="220">
        <v>1572.7482290833334</v>
      </c>
      <c r="I35" s="224">
        <v>7929.0438425833327</v>
      </c>
      <c r="J35" s="112">
        <v>0</v>
      </c>
      <c r="K35" s="113">
        <v>0</v>
      </c>
      <c r="L35" s="112">
        <v>0</v>
      </c>
      <c r="M35" s="113">
        <v>0</v>
      </c>
    </row>
    <row r="36" spans="1:23">
      <c r="A36" s="110"/>
      <c r="B36" s="126" t="s">
        <v>132</v>
      </c>
      <c r="C36" s="200">
        <v>2872119.1158874882</v>
      </c>
      <c r="D36" s="185">
        <v>2359332.9405136439</v>
      </c>
      <c r="E36" s="200">
        <v>399733.45508174982</v>
      </c>
      <c r="F36" s="171">
        <v>3431018.4711256651</v>
      </c>
      <c r="G36" s="200">
        <v>1047572.5863650476</v>
      </c>
      <c r="H36" s="220">
        <v>1740.05864675</v>
      </c>
      <c r="I36" s="224">
        <v>11253.144255583331</v>
      </c>
      <c r="J36" s="112">
        <v>0</v>
      </c>
      <c r="K36" s="113">
        <v>0</v>
      </c>
      <c r="L36" s="112">
        <v>0</v>
      </c>
      <c r="M36" s="113">
        <v>0</v>
      </c>
    </row>
    <row r="37" spans="1:23">
      <c r="A37" s="110"/>
      <c r="B37" s="126" t="s">
        <v>133</v>
      </c>
      <c r="C37" s="200">
        <v>2910414.0374326548</v>
      </c>
      <c r="D37" s="185">
        <v>2390790.7130538258</v>
      </c>
      <c r="E37" s="200">
        <v>411230.63695791649</v>
      </c>
      <c r="F37" s="171">
        <v>3528237.7562266854</v>
      </c>
      <c r="G37" s="200">
        <v>1147672.6497444049</v>
      </c>
      <c r="H37" s="220">
        <v>1907.3690644166666</v>
      </c>
      <c r="I37" s="224">
        <v>14616.837130249998</v>
      </c>
      <c r="J37" s="112">
        <v>0</v>
      </c>
      <c r="K37" s="113">
        <v>0</v>
      </c>
      <c r="L37" s="112">
        <v>0</v>
      </c>
      <c r="M37" s="113">
        <v>0</v>
      </c>
    </row>
    <row r="38" spans="1:23">
      <c r="A38" s="115"/>
      <c r="B38" s="116" t="str">
        <f>+B22</f>
        <v>December 2013</v>
      </c>
      <c r="C38" s="201">
        <v>2948708.9589778213</v>
      </c>
      <c r="D38" s="186">
        <v>2422248.4855940077</v>
      </c>
      <c r="E38" s="201">
        <v>422727.81883408315</v>
      </c>
      <c r="F38" s="172">
        <v>3625457.0413277056</v>
      </c>
      <c r="G38" s="201">
        <v>1247782.0667291488</v>
      </c>
      <c r="H38" s="221">
        <v>2074.6794820833334</v>
      </c>
      <c r="I38" s="225">
        <v>18002.92552358333</v>
      </c>
      <c r="J38" s="112">
        <v>0</v>
      </c>
      <c r="K38" s="113">
        <v>0</v>
      </c>
      <c r="L38" s="112">
        <v>0</v>
      </c>
      <c r="M38" s="113">
        <v>0</v>
      </c>
    </row>
    <row r="39" spans="1:23">
      <c r="A39" s="117"/>
      <c r="B39" s="118" t="s">
        <v>134</v>
      </c>
      <c r="C39" s="202">
        <f t="shared" ref="C39:W39" si="1">AVERAGE(C26:C38)</f>
        <v>2718939.4297068226</v>
      </c>
      <c r="D39" s="187">
        <f t="shared" si="1"/>
        <v>2233501.8503529164</v>
      </c>
      <c r="E39" s="202">
        <f t="shared" si="1"/>
        <v>353744.72757708316</v>
      </c>
      <c r="F39" s="188">
        <f t="shared" si="1"/>
        <v>3042141.3390106442</v>
      </c>
      <c r="G39" s="202">
        <f t="shared" si="1"/>
        <v>647397.36281623994</v>
      </c>
      <c r="H39" s="222">
        <f t="shared" ref="H39" si="2">AVERAGE(H26:H38)</f>
        <v>1072.1394339294873</v>
      </c>
      <c r="I39" s="226">
        <f t="shared" si="1"/>
        <v>4451.2593399102561</v>
      </c>
      <c r="J39" s="119">
        <f t="shared" si="1"/>
        <v>0</v>
      </c>
      <c r="K39" s="119">
        <f t="shared" si="1"/>
        <v>0</v>
      </c>
      <c r="L39" s="119">
        <f t="shared" si="1"/>
        <v>0</v>
      </c>
      <c r="M39" s="119">
        <f t="shared" si="1"/>
        <v>0</v>
      </c>
      <c r="N39" s="119" t="e">
        <f t="shared" si="1"/>
        <v>#DIV/0!</v>
      </c>
      <c r="O39" s="119" t="e">
        <f t="shared" si="1"/>
        <v>#DIV/0!</v>
      </c>
      <c r="P39" s="119" t="e">
        <f t="shared" si="1"/>
        <v>#DIV/0!</v>
      </c>
      <c r="Q39" s="119" t="e">
        <f t="shared" si="1"/>
        <v>#DIV/0!</v>
      </c>
      <c r="R39" s="119" t="e">
        <f t="shared" si="1"/>
        <v>#DIV/0!</v>
      </c>
      <c r="S39" s="119" t="e">
        <f t="shared" si="1"/>
        <v>#DIV/0!</v>
      </c>
      <c r="T39" s="119" t="e">
        <f t="shared" si="1"/>
        <v>#DIV/0!</v>
      </c>
      <c r="U39" s="119" t="e">
        <f t="shared" si="1"/>
        <v>#DIV/0!</v>
      </c>
      <c r="V39" s="119" t="e">
        <f t="shared" si="1"/>
        <v>#DIV/0!</v>
      </c>
      <c r="W39" s="119" t="e">
        <f t="shared" si="1"/>
        <v>#DIV/0!</v>
      </c>
    </row>
    <row r="40" spans="1:23" s="131" customFormat="1">
      <c r="A40" s="128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</row>
    <row r="41" spans="1:23">
      <c r="A41" s="117"/>
      <c r="B41" s="210"/>
      <c r="C41" s="211"/>
      <c r="D41" s="211"/>
      <c r="E41" s="211"/>
      <c r="F41" s="211"/>
      <c r="G41" s="211"/>
      <c r="H41" s="211"/>
      <c r="I41" s="211"/>
      <c r="J41" s="133"/>
      <c r="K41" s="133"/>
      <c r="L41" s="133"/>
      <c r="M41" s="133"/>
    </row>
    <row r="42" spans="1:23">
      <c r="A42" s="117"/>
      <c r="B42" s="212"/>
      <c r="C42" s="210"/>
      <c r="D42" s="210"/>
      <c r="E42" s="210"/>
      <c r="F42" s="210"/>
      <c r="G42" s="210"/>
      <c r="H42" s="210"/>
      <c r="I42" s="210"/>
      <c r="J42" s="132"/>
      <c r="K42" s="132"/>
      <c r="L42" s="132"/>
      <c r="M42" s="132"/>
    </row>
    <row r="43" spans="1:23">
      <c r="A43" s="106" t="s">
        <v>137</v>
      </c>
      <c r="B43" s="134" t="str">
        <f>B10</f>
        <v>December 2012</v>
      </c>
      <c r="C43" s="203">
        <v>22572326.099564176</v>
      </c>
      <c r="D43" s="174">
        <v>13954110.784888174</v>
      </c>
      <c r="E43" s="203">
        <v>7466147.4936799165</v>
      </c>
      <c r="F43" s="175">
        <v>50738031.728046015</v>
      </c>
      <c r="G43" s="203">
        <v>53433109.943643287</v>
      </c>
      <c r="H43" s="233">
        <v>109591.34942158333</v>
      </c>
      <c r="I43" s="227">
        <v>0</v>
      </c>
      <c r="J43" s="135">
        <f t="shared" ref="J43:M43" si="3">+J10-J26</f>
        <v>0</v>
      </c>
      <c r="K43" s="136">
        <f t="shared" si="3"/>
        <v>0</v>
      </c>
      <c r="L43" s="135">
        <f t="shared" si="3"/>
        <v>0</v>
      </c>
      <c r="M43" s="136">
        <f t="shared" si="3"/>
        <v>0</v>
      </c>
    </row>
    <row r="44" spans="1:23">
      <c r="A44" s="110" t="s">
        <v>138</v>
      </c>
      <c r="B44" s="137" t="str">
        <f>B11</f>
        <v>January 2013</v>
      </c>
      <c r="C44" s="204">
        <v>22534031.17801901</v>
      </c>
      <c r="D44" s="176">
        <v>13922653.012347993</v>
      </c>
      <c r="E44" s="204">
        <v>7454650.3118037498</v>
      </c>
      <c r="F44" s="177">
        <v>50640812.478864253</v>
      </c>
      <c r="G44" s="204">
        <v>52951011.884248011</v>
      </c>
      <c r="H44" s="234">
        <v>105999.92179408333</v>
      </c>
      <c r="I44" s="228">
        <v>0</v>
      </c>
      <c r="J44" s="138">
        <f t="shared" ref="J44:M44" si="4">+J11-J27</f>
        <v>0</v>
      </c>
      <c r="K44" s="139">
        <f t="shared" si="4"/>
        <v>0</v>
      </c>
      <c r="L44" s="138">
        <f t="shared" si="4"/>
        <v>0</v>
      </c>
      <c r="M44" s="139">
        <f t="shared" si="4"/>
        <v>0</v>
      </c>
    </row>
    <row r="45" spans="1:23">
      <c r="A45" s="110"/>
      <c r="B45" s="126" t="s">
        <v>124</v>
      </c>
      <c r="C45" s="204">
        <v>22495736.256473843</v>
      </c>
      <c r="D45" s="176">
        <v>13891195.239807811</v>
      </c>
      <c r="E45" s="204">
        <v>7443153.129927583</v>
      </c>
      <c r="F45" s="177">
        <v>50543593.229682498</v>
      </c>
      <c r="G45" s="204">
        <v>52952826.985447958</v>
      </c>
      <c r="H45" s="234">
        <v>108890.90540158332</v>
      </c>
      <c r="I45" s="228">
        <v>0</v>
      </c>
      <c r="J45" s="138">
        <f t="shared" ref="J45:M45" si="5">+J12-J28</f>
        <v>0</v>
      </c>
      <c r="K45" s="139">
        <f t="shared" si="5"/>
        <v>0</v>
      </c>
      <c r="L45" s="138">
        <f t="shared" si="5"/>
        <v>0</v>
      </c>
      <c r="M45" s="139">
        <f t="shared" si="5"/>
        <v>0</v>
      </c>
    </row>
    <row r="46" spans="1:23">
      <c r="A46" s="110"/>
      <c r="B46" s="126" t="s">
        <v>125</v>
      </c>
      <c r="C46" s="204">
        <v>22457441.334928676</v>
      </c>
      <c r="D46" s="176">
        <v>13859737.467267629</v>
      </c>
      <c r="E46" s="204">
        <v>7431655.9480514163</v>
      </c>
      <c r="F46" s="177">
        <v>50446393.214581475</v>
      </c>
      <c r="G46" s="204">
        <v>52842109.878896728</v>
      </c>
      <c r="H46" s="234">
        <v>112284.72653274999</v>
      </c>
      <c r="I46" s="228">
        <v>0</v>
      </c>
      <c r="J46" s="138">
        <f t="shared" ref="J46:M46" si="6">+J13-J29</f>
        <v>0</v>
      </c>
      <c r="K46" s="139">
        <f t="shared" si="6"/>
        <v>0</v>
      </c>
      <c r="L46" s="138">
        <f t="shared" si="6"/>
        <v>0</v>
      </c>
      <c r="M46" s="139">
        <f t="shared" si="6"/>
        <v>0</v>
      </c>
    </row>
    <row r="47" spans="1:23">
      <c r="A47" s="110"/>
      <c r="B47" s="126" t="s">
        <v>126</v>
      </c>
      <c r="C47" s="204">
        <v>22419146.41338351</v>
      </c>
      <c r="D47" s="176">
        <v>13828279.694727447</v>
      </c>
      <c r="E47" s="204">
        <v>7420158.7661752496</v>
      </c>
      <c r="F47" s="177">
        <v>50349173.929480456</v>
      </c>
      <c r="G47" s="204">
        <v>52756302.545256585</v>
      </c>
      <c r="H47" s="234">
        <v>112117.32766391666</v>
      </c>
      <c r="I47" s="228">
        <v>0</v>
      </c>
      <c r="J47" s="138">
        <f t="shared" ref="J47:M47" si="7">+J14-J30</f>
        <v>0</v>
      </c>
      <c r="K47" s="139">
        <f t="shared" si="7"/>
        <v>0</v>
      </c>
      <c r="L47" s="138">
        <f t="shared" si="7"/>
        <v>0</v>
      </c>
      <c r="M47" s="139">
        <f t="shared" si="7"/>
        <v>0</v>
      </c>
    </row>
    <row r="48" spans="1:23">
      <c r="A48" s="110"/>
      <c r="B48" s="126" t="s">
        <v>127</v>
      </c>
      <c r="C48" s="204">
        <v>22380851.491838343</v>
      </c>
      <c r="D48" s="176">
        <v>13796821.922187265</v>
      </c>
      <c r="E48" s="204">
        <v>7408661.5842990838</v>
      </c>
      <c r="F48" s="177">
        <v>50251954.644379437</v>
      </c>
      <c r="G48" s="204">
        <v>53505075.155559748</v>
      </c>
      <c r="H48" s="234">
        <v>111949.92879508334</v>
      </c>
      <c r="I48" s="228">
        <v>0</v>
      </c>
      <c r="J48" s="138">
        <f t="shared" ref="J48:M48" si="8">+J15-J31</f>
        <v>0</v>
      </c>
      <c r="K48" s="139">
        <f t="shared" si="8"/>
        <v>0</v>
      </c>
      <c r="L48" s="138">
        <f t="shared" si="8"/>
        <v>0</v>
      </c>
      <c r="M48" s="139">
        <f t="shared" si="8"/>
        <v>0</v>
      </c>
    </row>
    <row r="49" spans="1:13">
      <c r="A49" s="110"/>
      <c r="B49" s="126" t="s">
        <v>128</v>
      </c>
      <c r="C49" s="204">
        <v>22342556.570293177</v>
      </c>
      <c r="D49" s="176">
        <v>13765364.149647083</v>
      </c>
      <c r="E49" s="204">
        <v>7397164.4024229171</v>
      </c>
      <c r="F49" s="177">
        <v>50154735.359278411</v>
      </c>
      <c r="G49" s="204">
        <v>53131496.138436548</v>
      </c>
      <c r="H49" s="234">
        <v>111782.52992625</v>
      </c>
      <c r="I49" s="228">
        <v>0</v>
      </c>
      <c r="J49" s="138">
        <f t="shared" ref="J49:M49" si="9">+J16-J32</f>
        <v>0</v>
      </c>
      <c r="K49" s="139">
        <f t="shared" si="9"/>
        <v>0</v>
      </c>
      <c r="L49" s="138">
        <f t="shared" si="9"/>
        <v>0</v>
      </c>
      <c r="M49" s="139">
        <f t="shared" si="9"/>
        <v>0</v>
      </c>
    </row>
    <row r="50" spans="1:13">
      <c r="A50" s="110"/>
      <c r="B50" s="126" t="s">
        <v>129</v>
      </c>
      <c r="C50" s="204">
        <v>22304261.64874801</v>
      </c>
      <c r="D50" s="176">
        <v>13733906.377106901</v>
      </c>
      <c r="E50" s="204">
        <v>7385667.2205467504</v>
      </c>
      <c r="F50" s="177">
        <v>50057516.074177392</v>
      </c>
      <c r="G50" s="204">
        <v>53077016.564546078</v>
      </c>
      <c r="H50" s="234">
        <v>111615.13105741667</v>
      </c>
      <c r="I50" s="228">
        <v>1376535.19347175</v>
      </c>
      <c r="J50" s="138">
        <f t="shared" ref="J50:M50" si="10">+J17-J33</f>
        <v>0</v>
      </c>
      <c r="K50" s="139">
        <f t="shared" si="10"/>
        <v>0</v>
      </c>
      <c r="L50" s="138">
        <f t="shared" si="10"/>
        <v>0</v>
      </c>
      <c r="M50" s="139">
        <f t="shared" si="10"/>
        <v>0</v>
      </c>
    </row>
    <row r="51" spans="1:13">
      <c r="A51" s="110"/>
      <c r="B51" s="126" t="s">
        <v>130</v>
      </c>
      <c r="C51" s="204">
        <v>22265966.727202844</v>
      </c>
      <c r="D51" s="176">
        <v>13702448.604566719</v>
      </c>
      <c r="E51" s="204">
        <v>7374170.0386705836</v>
      </c>
      <c r="F51" s="177">
        <v>49960296.789076373</v>
      </c>
      <c r="G51" s="204">
        <v>52979069.674518332</v>
      </c>
      <c r="H51" s="234">
        <v>111447.73218858334</v>
      </c>
      <c r="I51" s="228">
        <v>1482481.0158614167</v>
      </c>
      <c r="J51" s="138">
        <f t="shared" ref="J51:M51" si="11">+J18-J34</f>
        <v>0</v>
      </c>
      <c r="K51" s="139">
        <f t="shared" si="11"/>
        <v>0</v>
      </c>
      <c r="L51" s="138">
        <f t="shared" si="11"/>
        <v>0</v>
      </c>
      <c r="M51" s="139">
        <f t="shared" si="11"/>
        <v>0</v>
      </c>
    </row>
    <row r="52" spans="1:13">
      <c r="A52" s="110"/>
      <c r="B52" s="126" t="s">
        <v>131</v>
      </c>
      <c r="C52" s="204">
        <v>22227671.805657677</v>
      </c>
      <c r="D52" s="176">
        <v>13670990.832026538</v>
      </c>
      <c r="E52" s="204">
        <v>7362672.8567944169</v>
      </c>
      <c r="F52" s="177">
        <v>49863077.503975354</v>
      </c>
      <c r="G52" s="204">
        <v>52886882.415674202</v>
      </c>
      <c r="H52" s="234">
        <v>111220.79177091666</v>
      </c>
      <c r="I52" s="228">
        <v>1561992.0761574167</v>
      </c>
      <c r="J52" s="138">
        <f t="shared" ref="J52:M52" si="12">+J19-J35</f>
        <v>0</v>
      </c>
      <c r="K52" s="139">
        <f t="shared" si="12"/>
        <v>0</v>
      </c>
      <c r="L52" s="138">
        <f t="shared" si="12"/>
        <v>0</v>
      </c>
      <c r="M52" s="139">
        <f t="shared" si="12"/>
        <v>0</v>
      </c>
    </row>
    <row r="53" spans="1:13">
      <c r="A53" s="110"/>
      <c r="B53" s="126" t="s">
        <v>132</v>
      </c>
      <c r="C53" s="204">
        <v>22189376.884112511</v>
      </c>
      <c r="D53" s="176">
        <v>13639533.059486356</v>
      </c>
      <c r="E53" s="204">
        <v>7351175.6749182502</v>
      </c>
      <c r="F53" s="177">
        <v>49765858.218874335</v>
      </c>
      <c r="G53" s="204">
        <v>52795315.033634953</v>
      </c>
      <c r="H53" s="234">
        <v>111053.48135325</v>
      </c>
      <c r="I53" s="228">
        <v>1559187.9957444165</v>
      </c>
      <c r="J53" s="138">
        <f t="shared" ref="J53:M53" si="13">+J20-J36</f>
        <v>0</v>
      </c>
      <c r="K53" s="139">
        <f t="shared" si="13"/>
        <v>0</v>
      </c>
      <c r="L53" s="138">
        <f t="shared" si="13"/>
        <v>0</v>
      </c>
      <c r="M53" s="139">
        <f t="shared" si="13"/>
        <v>0</v>
      </c>
    </row>
    <row r="54" spans="1:13">
      <c r="A54" s="110"/>
      <c r="B54" s="126" t="s">
        <v>133</v>
      </c>
      <c r="C54" s="204">
        <v>22151081.962567344</v>
      </c>
      <c r="D54" s="176">
        <v>13608075.286946174</v>
      </c>
      <c r="E54" s="204">
        <v>7339678.4930420835</v>
      </c>
      <c r="F54" s="177">
        <v>49668638.933773309</v>
      </c>
      <c r="G54" s="204">
        <v>52610169.870255597</v>
      </c>
      <c r="H54" s="234">
        <v>110886.17093558333</v>
      </c>
      <c r="I54" s="228">
        <v>1574529.40286975</v>
      </c>
      <c r="J54" s="138">
        <f t="shared" ref="J54:M54" si="14">+J21-J37</f>
        <v>0</v>
      </c>
      <c r="K54" s="139">
        <f t="shared" si="14"/>
        <v>0</v>
      </c>
      <c r="L54" s="138">
        <f t="shared" si="14"/>
        <v>0</v>
      </c>
      <c r="M54" s="139">
        <f t="shared" si="14"/>
        <v>0</v>
      </c>
    </row>
    <row r="55" spans="1:13">
      <c r="A55" s="115"/>
      <c r="B55" s="140" t="str">
        <f>+B38</f>
        <v>December 2013</v>
      </c>
      <c r="C55" s="205">
        <v>22112787.041022178</v>
      </c>
      <c r="D55" s="178">
        <v>13576617.514405992</v>
      </c>
      <c r="E55" s="205">
        <v>7328181.3111659167</v>
      </c>
      <c r="F55" s="179">
        <v>49571419.64867229</v>
      </c>
      <c r="G55" s="205">
        <v>52515083.723270848</v>
      </c>
      <c r="H55" s="235">
        <v>110718.86051791666</v>
      </c>
      <c r="I55" s="229">
        <v>1581723.8744764167</v>
      </c>
      <c r="J55" s="138">
        <f t="shared" ref="J55:M55" si="15">+J22-J38</f>
        <v>0</v>
      </c>
      <c r="K55" s="139">
        <f t="shared" si="15"/>
        <v>0</v>
      </c>
      <c r="L55" s="138">
        <f t="shared" si="15"/>
        <v>0</v>
      </c>
      <c r="M55" s="139">
        <f t="shared" si="15"/>
        <v>0</v>
      </c>
    </row>
    <row r="56" spans="1:13">
      <c r="A56" s="117"/>
      <c r="B56" s="118" t="s">
        <v>134</v>
      </c>
      <c r="C56" s="202">
        <f t="shared" ref="C56:M56" si="16">AVERAGE(C43:C55)</f>
        <v>22342556.570293181</v>
      </c>
      <c r="D56" s="187">
        <f t="shared" si="16"/>
        <v>13765364.149647085</v>
      </c>
      <c r="E56" s="202">
        <f t="shared" si="16"/>
        <v>7397164.4024229161</v>
      </c>
      <c r="F56" s="188">
        <f t="shared" si="16"/>
        <v>50154730.90406628</v>
      </c>
      <c r="G56" s="202">
        <f t="shared" si="16"/>
        <v>52956574.60102991</v>
      </c>
      <c r="H56" s="222">
        <f t="shared" ref="H56" si="17">AVERAGE(H43:H55)</f>
        <v>110735.29671991669</v>
      </c>
      <c r="I56" s="226">
        <f t="shared" si="16"/>
        <v>702803.81219855126</v>
      </c>
      <c r="J56" s="120">
        <f t="shared" si="16"/>
        <v>0</v>
      </c>
      <c r="K56" s="121">
        <f t="shared" si="16"/>
        <v>0</v>
      </c>
      <c r="L56" s="120">
        <f t="shared" si="16"/>
        <v>0</v>
      </c>
      <c r="M56" s="121">
        <f t="shared" si="16"/>
        <v>0</v>
      </c>
    </row>
    <row r="57" spans="1:13">
      <c r="A57" s="117"/>
      <c r="B57" s="210"/>
      <c r="C57" s="130"/>
      <c r="D57" s="130"/>
      <c r="E57" s="130"/>
      <c r="F57" s="130"/>
      <c r="G57" s="130"/>
      <c r="H57" s="130"/>
      <c r="I57" s="130"/>
      <c r="J57" s="124"/>
      <c r="K57" s="124"/>
      <c r="L57" s="124"/>
      <c r="M57" s="124"/>
    </row>
    <row r="58" spans="1:13">
      <c r="A58" s="117"/>
      <c r="B58" s="131"/>
      <c r="C58" s="213"/>
      <c r="D58" s="213"/>
      <c r="E58" s="213"/>
      <c r="F58" s="213"/>
      <c r="G58" s="213"/>
      <c r="H58" s="213"/>
      <c r="I58" s="213"/>
      <c r="J58" s="141"/>
      <c r="K58" s="141"/>
      <c r="L58" s="141"/>
      <c r="M58" s="141"/>
    </row>
    <row r="59" spans="1:13">
      <c r="A59" s="142" t="s">
        <v>139</v>
      </c>
      <c r="B59" s="143" t="s">
        <v>38</v>
      </c>
      <c r="C59" s="206">
        <v>459539.05854199827</v>
      </c>
      <c r="D59" s="180">
        <v>377493.27048218274</v>
      </c>
      <c r="E59" s="206">
        <v>137966.18251399999</v>
      </c>
      <c r="F59" s="180">
        <v>1166631.3493737164</v>
      </c>
      <c r="G59" s="206">
        <v>1197988.0103724385</v>
      </c>
      <c r="H59" s="236">
        <v>1993.3389036666667</v>
      </c>
      <c r="I59" s="230">
        <v>18002.92552358333</v>
      </c>
      <c r="J59" s="145">
        <v>0</v>
      </c>
      <c r="K59" s="144">
        <v>0</v>
      </c>
      <c r="L59" s="145">
        <v>0</v>
      </c>
      <c r="M59" s="146">
        <v>0</v>
      </c>
    </row>
    <row r="60" spans="1:13">
      <c r="A60" s="115" t="s">
        <v>140</v>
      </c>
      <c r="B60" s="147" t="s">
        <v>141</v>
      </c>
      <c r="C60" s="207">
        <v>0</v>
      </c>
      <c r="D60" s="181">
        <v>0</v>
      </c>
      <c r="E60" s="207">
        <v>0</v>
      </c>
      <c r="F60" s="173">
        <v>0</v>
      </c>
      <c r="G60" s="207">
        <v>0</v>
      </c>
      <c r="H60" s="237">
        <v>0</v>
      </c>
      <c r="I60" s="231">
        <v>0</v>
      </c>
      <c r="J60" s="148">
        <v>0</v>
      </c>
      <c r="K60" s="149">
        <v>0</v>
      </c>
      <c r="L60" s="148">
        <v>0</v>
      </c>
      <c r="M60" s="150">
        <v>0</v>
      </c>
    </row>
    <row r="61" spans="1:13">
      <c r="A61" s="93"/>
      <c r="B61" s="118" t="s">
        <v>142</v>
      </c>
      <c r="C61" s="208">
        <f>+C59+C60</f>
        <v>459539.05854199827</v>
      </c>
      <c r="D61" s="182">
        <f t="shared" ref="D61:M61" si="18">+D59+D60</f>
        <v>377493.27048218274</v>
      </c>
      <c r="E61" s="208">
        <f t="shared" si="18"/>
        <v>137966.18251399999</v>
      </c>
      <c r="F61" s="183">
        <f t="shared" si="18"/>
        <v>1166631.3493737164</v>
      </c>
      <c r="G61" s="208">
        <f t="shared" si="18"/>
        <v>1197988.0103724385</v>
      </c>
      <c r="H61" s="238">
        <f t="shared" ref="H61" si="19">+H59+H60</f>
        <v>1993.3389036666667</v>
      </c>
      <c r="I61" s="232">
        <f t="shared" si="18"/>
        <v>18002.92552358333</v>
      </c>
      <c r="J61" s="120">
        <f t="shared" si="18"/>
        <v>0</v>
      </c>
      <c r="K61" s="121">
        <f t="shared" si="18"/>
        <v>0</v>
      </c>
      <c r="L61" s="120">
        <f t="shared" si="18"/>
        <v>0</v>
      </c>
      <c r="M61" s="121">
        <f t="shared" si="18"/>
        <v>0</v>
      </c>
    </row>
    <row r="62" spans="1:13">
      <c r="E62" s="131"/>
      <c r="F62" s="151"/>
    </row>
    <row r="63" spans="1:13">
      <c r="C63" s="164"/>
      <c r="D63" s="164"/>
    </row>
  </sheetData>
  <phoneticPr fontId="38" type="noConversion"/>
  <dataValidations count="1">
    <dataValidation type="list" allowBlank="1" showInputMessage="1" showErrorMessage="1" sqref="C9:M9">
      <formula1>$N$6:$N$7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7"/>
  <sheetViews>
    <sheetView showGridLines="0" workbookViewId="0">
      <selection activeCell="F21" sqref="F21"/>
    </sheetView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16384" width="7.109375" style="94"/>
  </cols>
  <sheetData>
    <row r="1" spans="1:3">
      <c r="A1" s="152" t="s">
        <v>143</v>
      </c>
    </row>
    <row r="3" spans="1:3" ht="25.5">
      <c r="A3" s="153" t="s">
        <v>113</v>
      </c>
      <c r="B3" s="154" t="s">
        <v>144</v>
      </c>
      <c r="C3" s="153" t="s">
        <v>145</v>
      </c>
    </row>
    <row r="4" spans="1:3">
      <c r="A4" s="155">
        <v>1004</v>
      </c>
      <c r="B4" s="156">
        <v>39451</v>
      </c>
      <c r="C4" s="157" t="s">
        <v>146</v>
      </c>
    </row>
    <row r="5" spans="1:3">
      <c r="A5" s="158">
        <v>1259</v>
      </c>
      <c r="B5" s="156">
        <v>39451</v>
      </c>
      <c r="C5" s="159" t="s">
        <v>147</v>
      </c>
    </row>
    <row r="6" spans="1:3">
      <c r="A6" s="160">
        <v>1970</v>
      </c>
      <c r="B6" s="161">
        <v>40273</v>
      </c>
      <c r="C6" s="159" t="s">
        <v>148</v>
      </c>
    </row>
    <row r="7" spans="1:3">
      <c r="A7" s="160">
        <v>1257</v>
      </c>
      <c r="B7" s="161">
        <v>40273</v>
      </c>
      <c r="C7" s="198" t="s">
        <v>149</v>
      </c>
    </row>
    <row r="8" spans="1:3">
      <c r="A8" s="160">
        <v>1257</v>
      </c>
      <c r="B8" s="161">
        <v>40273</v>
      </c>
      <c r="C8" s="198" t="s">
        <v>152</v>
      </c>
    </row>
    <row r="9" spans="1:3" ht="25.5">
      <c r="A9" s="160">
        <v>3212</v>
      </c>
      <c r="B9" s="161">
        <v>40909</v>
      </c>
      <c r="C9" s="218" t="s">
        <v>154</v>
      </c>
    </row>
    <row r="10" spans="1:3">
      <c r="A10" s="159"/>
      <c r="B10" s="159"/>
      <c r="C10" s="217"/>
    </row>
    <row r="11" spans="1:3">
      <c r="A11" s="159"/>
      <c r="B11" s="159"/>
      <c r="C11" s="217"/>
    </row>
    <row r="12" spans="1:3">
      <c r="A12" s="159"/>
      <c r="B12" s="159"/>
      <c r="C12" s="159"/>
    </row>
    <row r="13" spans="1:3">
      <c r="A13" s="159"/>
      <c r="B13" s="159"/>
      <c r="C13" s="159"/>
    </row>
    <row r="14" spans="1:3">
      <c r="A14" s="159"/>
      <c r="B14" s="159"/>
      <c r="C14" s="159"/>
    </row>
    <row r="15" spans="1:3">
      <c r="A15" s="159"/>
      <c r="B15" s="159"/>
      <c r="C15" s="159"/>
    </row>
    <row r="16" spans="1:3">
      <c r="A16" s="159"/>
      <c r="B16" s="159"/>
      <c r="C16" s="159"/>
    </row>
    <row r="17" spans="1:3">
      <c r="A17" s="159"/>
      <c r="B17" s="159"/>
      <c r="C17" s="159"/>
    </row>
    <row r="18" spans="1:3">
      <c r="A18" s="159"/>
      <c r="B18" s="159"/>
      <c r="C18" s="159"/>
    </row>
    <row r="19" spans="1:3">
      <c r="A19" s="159"/>
      <c r="B19" s="159"/>
      <c r="C19" s="159"/>
    </row>
    <row r="20" spans="1:3">
      <c r="A20" s="159"/>
      <c r="B20" s="159"/>
      <c r="C20" s="159"/>
    </row>
    <row r="21" spans="1:3">
      <c r="A21" s="159"/>
      <c r="B21" s="159"/>
      <c r="C21" s="159"/>
    </row>
    <row r="22" spans="1:3">
      <c r="A22" s="159"/>
      <c r="B22" s="159"/>
      <c r="C22" s="159"/>
    </row>
    <row r="23" spans="1:3">
      <c r="A23" s="159"/>
      <c r="B23" s="159"/>
      <c r="C23" s="159"/>
    </row>
    <row r="24" spans="1:3">
      <c r="A24" s="159"/>
      <c r="B24" s="159"/>
      <c r="C24" s="159"/>
    </row>
    <row r="25" spans="1:3">
      <c r="A25" s="159"/>
      <c r="B25" s="159"/>
      <c r="C25" s="159"/>
    </row>
    <row r="26" spans="1:3">
      <c r="A26" s="159"/>
      <c r="B26" s="159"/>
      <c r="C26" s="159"/>
    </row>
    <row r="27" spans="1:3">
      <c r="A27" s="159"/>
      <c r="B27" s="159"/>
      <c r="C27" s="159"/>
    </row>
    <row r="28" spans="1:3">
      <c r="A28" s="159"/>
      <c r="B28" s="159"/>
      <c r="C28" s="159"/>
    </row>
    <row r="29" spans="1:3">
      <c r="A29" s="159"/>
      <c r="B29" s="159"/>
      <c r="C29" s="159"/>
    </row>
    <row r="30" spans="1:3">
      <c r="A30" s="159"/>
      <c r="B30" s="159"/>
      <c r="C30" s="159"/>
    </row>
    <row r="31" spans="1:3">
      <c r="A31" s="159"/>
      <c r="B31" s="159"/>
      <c r="C31" s="159"/>
    </row>
    <row r="32" spans="1:3">
      <c r="A32" s="159"/>
      <c r="B32" s="159"/>
      <c r="C32" s="159"/>
    </row>
    <row r="33" spans="1:3">
      <c r="A33" s="159"/>
      <c r="B33" s="159"/>
      <c r="C33" s="159"/>
    </row>
    <row r="34" spans="1:3">
      <c r="A34" s="159"/>
      <c r="B34" s="159"/>
      <c r="C34" s="159"/>
    </row>
    <row r="35" spans="1:3">
      <c r="A35" s="159"/>
      <c r="B35" s="159"/>
      <c r="C35" s="159"/>
    </row>
    <row r="36" spans="1:3">
      <c r="A36" s="159"/>
      <c r="B36" s="159"/>
      <c r="C36" s="159"/>
    </row>
    <row r="37" spans="1:3">
      <c r="A37" s="159"/>
      <c r="B37" s="159"/>
      <c r="C37" s="159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GG Proj #1- Year 1</vt:lpstr>
      <vt:lpstr>Forward Rate TO Support Data</vt:lpstr>
      <vt:lpstr>Project Descriptions</vt:lpstr>
      <vt:lpstr>'Attach GG Proj #1- Year 1'!Print_Area</vt:lpstr>
      <vt:lpstr>'Forward Rate TO Support Data'!Print_Area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2014-04-29T19:10:50Z</cp:lastPrinted>
  <dcterms:created xsi:type="dcterms:W3CDTF">2009-07-01T14:12:33Z</dcterms:created>
  <dcterms:modified xsi:type="dcterms:W3CDTF">2014-05-30T17:51:16Z</dcterms:modified>
</cp:coreProperties>
</file>