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980" yWindow="210" windowWidth="27480" windowHeight="12885" tabRatio="773"/>
  </bookViews>
  <sheets>
    <sheet name="Contents" sheetId="12" r:id="rId1"/>
    <sheet name="1. 2015 Att O_RPU" sheetId="1" r:id="rId2"/>
    <sheet name="2. 2015 Att GG_RPU" sheetId="35" r:id="rId3"/>
    <sheet name="3. Balance sheet Sched 2" sheetId="2" r:id="rId4"/>
    <sheet name="4. Income Sched 3" sheetId="3" r:id="rId5"/>
    <sheet name="5. Plant Sched 4" sheetId="4" r:id="rId6"/>
    <sheet name="6. Taxes Sched 5" sheetId="34" r:id="rId7"/>
    <sheet name="7. Op &amp; Maint Sched 7" sheetId="5" r:id="rId8"/>
    <sheet name="8. Divisor" sheetId="13" r:id="rId9"/>
    <sheet name="9. Plant" sheetId="14" r:id="rId10"/>
    <sheet name="10. Adj to Rate Base" sheetId="16" r:id="rId11"/>
    <sheet name="11. Land Held for Future Use" sheetId="18" r:id="rId12"/>
    <sheet name="12. Materials and Prepayments" sheetId="19" r:id="rId13"/>
    <sheet name="13. Capital Structure" sheetId="20" r:id="rId14"/>
    <sheet name="14. Transmission O&amp;M" sheetId="24" r:id="rId15"/>
    <sheet name="15. Admin &amp; General" sheetId="25" r:id="rId16"/>
    <sheet name="16. Wages &amp; Salaries" sheetId="33" r:id="rId17"/>
    <sheet name="17. FERC Fees" sheetId="26" r:id="rId18"/>
    <sheet name="18. EPRI Reg Comm Non Safety" sheetId="27" r:id="rId19"/>
    <sheet name="19. Taxes other than inc tax" sheetId="28" r:id="rId20"/>
    <sheet name="20. Account 454" sheetId="31" r:id="rId21"/>
    <sheet name="21. Account 456.1" sheetId="32" r:id="rId22"/>
  </sheets>
  <externalReferences>
    <externalReference r:id="rId23"/>
    <externalReference r:id="rId24"/>
    <externalReference r:id="rId25"/>
    <externalReference r:id="rId26"/>
    <externalReference r:id="rId27"/>
    <externalReference r:id="rId28"/>
  </externalReferences>
  <definedNames>
    <definedName name="\p">#REF!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hidden="1">{#N/A,#N/A,FALSE,"EMPPAY"}</definedName>
    <definedName name="_Fill" hidden="1">'[3]Exp Detail'!#REF!</definedName>
    <definedName name="_JAN01" hidden="1">{#N/A,#N/A,FALSE,"EMPPAY"}</definedName>
    <definedName name="_JAN2001" hidden="1">{#N/A,#N/A,FALSE,"EMPPAY"}</definedName>
    <definedName name="_Key1" hidden="1">'[3]Exp Detail'!#REF!</definedName>
    <definedName name="_Meter_Pt">#REF!</definedName>
    <definedName name="_Order1" hidden="1">255</definedName>
    <definedName name="_Query1a">#REF!</definedName>
    <definedName name="_Query1b">#REF!</definedName>
    <definedName name="_Query2a">#REF!</definedName>
    <definedName name="_Query2b">#REF!</definedName>
    <definedName name="_RunCase">[2]DANDE!#REF!</definedName>
    <definedName name="_Sort" hidden="1">'[3]Exp Detail'!#REF!</definedName>
    <definedName name="_Split_Mthd">#REF!</definedName>
    <definedName name="_Start_Yr">#REF!</definedName>
    <definedName name="_StartYr2">#REF!</definedName>
    <definedName name="A" hidden="1">{#N/A,#N/A,FALSE,"EMPPAY"}</definedName>
    <definedName name="above">OFFSET(!A1,-1,0)</definedName>
    <definedName name="below">OFFSET(!A1,1,0)</definedName>
    <definedName name="CH_COS">#REF!</definedName>
    <definedName name="CIP_Year">OFFSET(#REF!,0,0,COUNTA(#REF!)-1,1)</definedName>
    <definedName name="Current_Year">'[4]Electric Fund Historical'!$D$1</definedName>
    <definedName name="CUSTAR">#REF!</definedName>
    <definedName name="CUYAHOGA_FALLS">#REF!</definedName>
    <definedName name="Data.All">OFFSET([5]Data!$B$2,0,0,COUNTA([5]Data!$H$1:$H$65536),16)</definedName>
    <definedName name="DATA.GF">OFFSET('[5]Data-GF'!$B$2,0,0,COUNTA('[5]Data-GF'!$G$1:$G$65536),9)</definedName>
    <definedName name="_xlnm.Database">OFFSET(#REF!,0,0,COUNTA(#REF!),11)</definedName>
    <definedName name="DEC00" hidden="1">{#N/A,#N/A,FALSE,"ARREC"}</definedName>
    <definedName name="EDGERTON">#REF!</definedName>
    <definedName name="Ellwood_City">#REF!</definedName>
    <definedName name="ELMORE">#REF!</definedName>
    <definedName name="FEB00" hidden="1">{#N/A,#N/A,FALSE,"ARREC"}</definedName>
    <definedName name="GALION">#REF!</definedName>
    <definedName name="GENOA">#REF!</definedName>
    <definedName name="GENOA_NORTH">#REF!</definedName>
    <definedName name="GENOA_SOUTH">#REF!</definedName>
    <definedName name="gh">#REF!</definedName>
    <definedName name="GRAFTON">#REF!</definedName>
    <definedName name="Grove_City">#REF!</definedName>
    <definedName name="HASKINS">#REF!</definedName>
    <definedName name="hourending">#REF!</definedName>
    <definedName name="HUBBARD">#REF!</definedName>
    <definedName name="left">OFFSET(!A1,0,-1)</definedName>
    <definedName name="LHMonth">#REF!</definedName>
    <definedName name="LHYear">#REF!</definedName>
    <definedName name="Loads">[5]Loads!$B$7:$M$37</definedName>
    <definedName name="LODI">#REF!</definedName>
    <definedName name="LUCAS">#REF!</definedName>
    <definedName name="MAY" hidden="1">{#N/A,#N/A,FALSE,"EMPPAY"}</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SP_COS">#REF!</definedName>
    <definedName name="NWASG">#REF!</definedName>
    <definedName name="OAK_HARBOR">#REF!</definedName>
    <definedName name="OBERLIN">#REF!</definedName>
    <definedName name="PEMBERVILLE">#REF!</definedName>
    <definedName name="PIONEER">#REF!</definedName>
    <definedName name="_xlnm.Print_Area" localSheetId="1">'1. 2015 Att O_RPU'!$A$1:$K$310</definedName>
    <definedName name="_xlnm.Print_Area" localSheetId="10">'10. Adj to Rate Base'!$D$4:$H$18</definedName>
    <definedName name="_xlnm.Print_Area" localSheetId="11">'11. Land Held for Future Use'!$B$1:$G$22</definedName>
    <definedName name="_xlnm.Print_Area" localSheetId="12">'12. Materials and Prepayments'!$B$1:$G$24</definedName>
    <definedName name="_xlnm.Print_Area" localSheetId="13">'13. Capital Structure'!$D$4:$K$27</definedName>
    <definedName name="_xlnm.Print_Area" localSheetId="17">'17. FERC Fees'!$A$1:$E$18</definedName>
    <definedName name="_xlnm.Print_Area" localSheetId="19">'19. Taxes other than inc tax'!$A$1:$J$16</definedName>
    <definedName name="_xlnm.Print_Area" localSheetId="2">'2. 2015 Att GG_RPU'!$A$1:$O$107</definedName>
    <definedName name="_xlnm.Print_Area" localSheetId="21">'21. Account 456.1'!$B$1:$E$30</definedName>
    <definedName name="_xlnm.Print_Area" localSheetId="4">'4. Income Sched 3'!$A$1:$D$35</definedName>
    <definedName name="_xlnm.Print_Area" localSheetId="8">'8. Divisor'!$B$4:$G$26</definedName>
    <definedName name="_xlnm.Print_Area" localSheetId="9">'9. Plant'!$B$4:$Q$64</definedName>
    <definedName name="_xlnm.Print_Area">#REF!</definedName>
    <definedName name="Print_Area_MI">#REF!</definedName>
    <definedName name="Print_Titles_MI">#REF!</definedName>
    <definedName name="Print1">#REF!</definedName>
    <definedName name="Print3">#REF!</definedName>
    <definedName name="Print4">#REF!</definedName>
    <definedName name="Print5">#REF!</definedName>
    <definedName name="PROSPECT">#REF!</definedName>
    <definedName name="PSCo_COS">#REF!</definedName>
    <definedName name="queryp1">[2]DANDE!#REF!</definedName>
    <definedName name="revreq" localSheetId="2">#REF!</definedName>
    <definedName name="revreq">#REF!</definedName>
    <definedName name="right">OFFSET(!A1,0,1)</definedName>
    <definedName name="SEVILLE">#REF!</definedName>
    <definedName name="SOUTH_VIENNA">#REF!</definedName>
    <definedName name="SPS_COS">#REF!</definedName>
    <definedName name="TEST" hidden="1">{#N/A,#N/A,FALSE,"EMPPAY"}</definedName>
    <definedName name="TOTAL_COLUMBIANA">#REF!</definedName>
    <definedName name="Total_Grove_City">#REF!</definedName>
    <definedName name="TOTAL_HUDSON">#REF!</definedName>
    <definedName name="TOTAL_MONTPELIER">#REF!</definedName>
    <definedName name="TOTAL_WOODVILLE">#REF!</definedName>
    <definedName name="username">[2]DANDE!#REF!</definedName>
    <definedName name="vv">#REF!</definedName>
    <definedName name="WADSWORTH">#REF!</definedName>
    <definedName name="wrn.ARREC." hidden="1">{#N/A,#N/A,FALSE,"ARREC"}</definedName>
    <definedName name="wrn.EMPPAY." hidden="1">{#N/A,#N/A,FALSE,"EMPPAY"}</definedName>
    <definedName name="Xcel">'[6]Data Entry and Forecaster'!#REF!</definedName>
    <definedName name="Xcel_COS">#REF!</definedName>
    <definedName name="xx" hidden="1">{#N/A,#N/A,FALSE,"EMPPAY"}</definedName>
    <definedName name="Year">OFFSET(#REF!,0,0,COUNTA(#REF!),1)</definedName>
  </definedNames>
  <calcPr calcId="125725"/>
</workbook>
</file>

<file path=xl/calcChain.xml><?xml version="1.0" encoding="utf-8"?>
<calcChain xmlns="http://schemas.openxmlformats.org/spreadsheetml/2006/main">
  <c r="I63" i="14"/>
  <c r="M57"/>
  <c r="L57"/>
  <c r="K57"/>
  <c r="J57"/>
  <c r="I57"/>
  <c r="H57"/>
  <c r="G57"/>
  <c r="M56"/>
  <c r="L56"/>
  <c r="K56"/>
  <c r="I56"/>
  <c r="H56"/>
  <c r="J56" s="1"/>
  <c r="G56"/>
  <c r="M55"/>
  <c r="L55"/>
  <c r="K55"/>
  <c r="J55"/>
  <c r="I55"/>
  <c r="H55"/>
  <c r="G55"/>
  <c r="M54"/>
  <c r="L54"/>
  <c r="K54"/>
  <c r="I54"/>
  <c r="H54"/>
  <c r="J54" s="1"/>
  <c r="G54"/>
  <c r="M53"/>
  <c r="L53"/>
  <c r="K53"/>
  <c r="J53"/>
  <c r="I53"/>
  <c r="H53"/>
  <c r="G53"/>
  <c r="M52"/>
  <c r="L52"/>
  <c r="K52"/>
  <c r="I52"/>
  <c r="H52"/>
  <c r="J52" s="1"/>
  <c r="G52"/>
  <c r="M51"/>
  <c r="L51"/>
  <c r="K51"/>
  <c r="J51"/>
  <c r="I51"/>
  <c r="H51"/>
  <c r="G51"/>
  <c r="M50"/>
  <c r="L50"/>
  <c r="K50"/>
  <c r="I50"/>
  <c r="H50"/>
  <c r="J50" s="1"/>
  <c r="G50"/>
  <c r="M49"/>
  <c r="L49"/>
  <c r="K49"/>
  <c r="J49"/>
  <c r="I49"/>
  <c r="H49"/>
  <c r="G49"/>
  <c r="M48"/>
  <c r="L48"/>
  <c r="K48"/>
  <c r="I48"/>
  <c r="H48"/>
  <c r="J48" s="1"/>
  <c r="G48"/>
  <c r="M47"/>
  <c r="L47"/>
  <c r="K47"/>
  <c r="I47"/>
  <c r="J47" s="1"/>
  <c r="H47"/>
  <c r="G47"/>
  <c r="M46"/>
  <c r="L46"/>
  <c r="K46"/>
  <c r="I46"/>
  <c r="H46"/>
  <c r="J46" s="1"/>
  <c r="G46"/>
  <c r="N45"/>
  <c r="M45"/>
  <c r="M59" s="1"/>
  <c r="L45"/>
  <c r="L59" s="1"/>
  <c r="K45"/>
  <c r="K59" s="1"/>
  <c r="I45"/>
  <c r="I59" s="1"/>
  <c r="H45"/>
  <c r="H59" s="1"/>
  <c r="G45"/>
  <c r="G59" s="1"/>
  <c r="N42"/>
  <c r="M42"/>
  <c r="L42"/>
  <c r="K42"/>
  <c r="I42"/>
  <c r="H42"/>
  <c r="G42"/>
  <c r="J40"/>
  <c r="O40" s="1"/>
  <c r="J39"/>
  <c r="O39" s="1"/>
  <c r="J38"/>
  <c r="O38" s="1"/>
  <c r="J37"/>
  <c r="O37" s="1"/>
  <c r="J36"/>
  <c r="O36" s="1"/>
  <c r="J35"/>
  <c r="O35" s="1"/>
  <c r="J34"/>
  <c r="O34" s="1"/>
  <c r="J33"/>
  <c r="O33" s="1"/>
  <c r="J32"/>
  <c r="O32" s="1"/>
  <c r="J31"/>
  <c r="O31" s="1"/>
  <c r="J30"/>
  <c r="O30" s="1"/>
  <c r="J29"/>
  <c r="O29" s="1"/>
  <c r="J28"/>
  <c r="J42" s="1"/>
  <c r="D89" i="1" s="1"/>
  <c r="M24" i="14"/>
  <c r="L24"/>
  <c r="K24"/>
  <c r="I24"/>
  <c r="H24"/>
  <c r="G24"/>
  <c r="J22"/>
  <c r="J21"/>
  <c r="J20"/>
  <c r="J19"/>
  <c r="J18"/>
  <c r="J17"/>
  <c r="J16"/>
  <c r="J15"/>
  <c r="J14"/>
  <c r="J13"/>
  <c r="J12"/>
  <c r="J11"/>
  <c r="J10"/>
  <c r="J24" s="1"/>
  <c r="D81" i="1" s="1"/>
  <c r="O11" i="14"/>
  <c r="O46" s="1"/>
  <c r="N11"/>
  <c r="N12" s="1"/>
  <c r="G7"/>
  <c r="F39" s="1"/>
  <c r="D6"/>
  <c r="D5"/>
  <c r="D273" i="1"/>
  <c r="D272"/>
  <c r="K271"/>
  <c r="C271"/>
  <c r="B271"/>
  <c r="I264"/>
  <c r="I262"/>
  <c r="I258"/>
  <c r="D13" s="1"/>
  <c r="I256"/>
  <c r="G246"/>
  <c r="D246"/>
  <c r="D245"/>
  <c r="D242"/>
  <c r="I221"/>
  <c r="D208"/>
  <c r="D206"/>
  <c r="D205"/>
  <c r="K205"/>
  <c r="B205"/>
  <c r="D175"/>
  <c r="D179" s="1"/>
  <c r="D183" s="1"/>
  <c r="F170"/>
  <c r="D169"/>
  <c r="D168"/>
  <c r="F166"/>
  <c r="D166"/>
  <c r="D165"/>
  <c r="B160"/>
  <c r="B158"/>
  <c r="I154"/>
  <c r="F152"/>
  <c r="F150"/>
  <c r="F151" s="1"/>
  <c r="D152"/>
  <c r="D151"/>
  <c r="D150"/>
  <c r="D149"/>
  <c r="D148"/>
  <c r="D147"/>
  <c r="I147" s="1"/>
  <c r="D146"/>
  <c r="I220" s="1"/>
  <c r="D141"/>
  <c r="D139"/>
  <c r="D138"/>
  <c r="K138"/>
  <c r="B138"/>
  <c r="D116"/>
  <c r="D115"/>
  <c r="D111"/>
  <c r="D108"/>
  <c r="D107"/>
  <c r="D106"/>
  <c r="D105"/>
  <c r="D104"/>
  <c r="F107"/>
  <c r="B100"/>
  <c r="B99"/>
  <c r="B98"/>
  <c r="B96"/>
  <c r="D92"/>
  <c r="D91"/>
  <c r="D90"/>
  <c r="D88"/>
  <c r="B92"/>
  <c r="B91"/>
  <c r="B90"/>
  <c r="B89"/>
  <c r="B97" s="1"/>
  <c r="B88"/>
  <c r="F92"/>
  <c r="F91"/>
  <c r="G90"/>
  <c r="F90"/>
  <c r="F89"/>
  <c r="F111" s="1"/>
  <c r="G88"/>
  <c r="F88"/>
  <c r="D83"/>
  <c r="D82"/>
  <c r="D80"/>
  <c r="D75"/>
  <c r="D73"/>
  <c r="D72"/>
  <c r="K72"/>
  <c r="B72"/>
  <c r="I53"/>
  <c r="I52"/>
  <c r="I34"/>
  <c r="I41" s="1"/>
  <c r="I25"/>
  <c r="I27" s="1"/>
  <c r="I21"/>
  <c r="F14"/>
  <c r="D109" l="1"/>
  <c r="D99"/>
  <c r="D98"/>
  <c r="O10" i="14"/>
  <c r="I222" i="1"/>
  <c r="I224" s="1"/>
  <c r="D247"/>
  <c r="E245" s="1"/>
  <c r="D155"/>
  <c r="D114" s="1"/>
  <c r="D117" s="1"/>
  <c r="G245"/>
  <c r="I212"/>
  <c r="D97"/>
  <c r="N13" i="14"/>
  <c r="N47"/>
  <c r="O12"/>
  <c r="O47" s="1"/>
  <c r="F13"/>
  <c r="F17"/>
  <c r="F21"/>
  <c r="F28"/>
  <c r="F32"/>
  <c r="F36"/>
  <c r="F40"/>
  <c r="F45"/>
  <c r="J45"/>
  <c r="J59" s="1"/>
  <c r="F47"/>
  <c r="F49"/>
  <c r="F51"/>
  <c r="F53"/>
  <c r="F55"/>
  <c r="F57"/>
  <c r="F10"/>
  <c r="F14"/>
  <c r="F18"/>
  <c r="F22"/>
  <c r="F29"/>
  <c r="F33"/>
  <c r="F37"/>
  <c r="F11"/>
  <c r="F15"/>
  <c r="F19"/>
  <c r="F30"/>
  <c r="F34"/>
  <c r="F38"/>
  <c r="O28"/>
  <c r="O42" s="1"/>
  <c r="F46"/>
  <c r="N46"/>
  <c r="F48"/>
  <c r="F50"/>
  <c r="F52"/>
  <c r="F54"/>
  <c r="F56"/>
  <c r="D93" i="1"/>
  <c r="F12" i="14"/>
  <c r="F16"/>
  <c r="F20"/>
  <c r="F31"/>
  <c r="F35"/>
  <c r="I215" i="1"/>
  <c r="I217" s="1"/>
  <c r="D96"/>
  <c r="E246"/>
  <c r="I246" s="1"/>
  <c r="I245" l="1"/>
  <c r="I247" s="1"/>
  <c r="I250" s="1"/>
  <c r="E247"/>
  <c r="O45" i="14"/>
  <c r="N14"/>
  <c r="N48"/>
  <c r="O13"/>
  <c r="O48" s="1"/>
  <c r="E230" i="1"/>
  <c r="I225"/>
  <c r="I226" s="1"/>
  <c r="G13"/>
  <c r="G81"/>
  <c r="C37" i="24"/>
  <c r="D176" i="1" l="1"/>
  <c r="N15" i="14"/>
  <c r="N49"/>
  <c r="O14"/>
  <c r="O49" s="1"/>
  <c r="G146" i="1"/>
  <c r="G115"/>
  <c r="I115" s="1"/>
  <c r="G89"/>
  <c r="I81"/>
  <c r="I13"/>
  <c r="G16"/>
  <c r="I16" s="1"/>
  <c r="G14"/>
  <c r="G15"/>
  <c r="I15" s="1"/>
  <c r="N16" i="14" l="1"/>
  <c r="N50"/>
  <c r="O15"/>
  <c r="O50" s="1"/>
  <c r="G111" i="1"/>
  <c r="I89"/>
  <c r="G152"/>
  <c r="I152" s="1"/>
  <c r="G148"/>
  <c r="I148" s="1"/>
  <c r="I146"/>
  <c r="N17" i="14" l="1"/>
  <c r="N51"/>
  <c r="O16"/>
  <c r="O51" s="1"/>
  <c r="G158" i="1"/>
  <c r="I111"/>
  <c r="I97"/>
  <c r="N18" i="14" l="1"/>
  <c r="N52"/>
  <c r="O17"/>
  <c r="O52" s="1"/>
  <c r="K73" i="35"/>
  <c r="H73"/>
  <c r="E73"/>
  <c r="E93" s="1"/>
  <c r="M93"/>
  <c r="G65"/>
  <c r="G63"/>
  <c r="N62"/>
  <c r="G62"/>
  <c r="C62"/>
  <c r="N19" i="14" l="1"/>
  <c r="N53"/>
  <c r="O18"/>
  <c r="O53" s="1"/>
  <c r="N20" l="1"/>
  <c r="N54"/>
  <c r="O19"/>
  <c r="O54" s="1"/>
  <c r="C44" i="25"/>
  <c r="N21" i="14" l="1"/>
  <c r="N55"/>
  <c r="O20"/>
  <c r="O55" s="1"/>
  <c r="B17" i="31"/>
  <c r="J24" i="20"/>
  <c r="I24"/>
  <c r="H7"/>
  <c r="G20" s="1"/>
  <c r="E6"/>
  <c r="E5"/>
  <c r="N22" i="14" l="1"/>
  <c r="N56"/>
  <c r="O21"/>
  <c r="O56" s="1"/>
  <c r="G18" i="20"/>
  <c r="G13"/>
  <c r="G17"/>
  <c r="G21"/>
  <c r="G14"/>
  <c r="G11"/>
  <c r="G15"/>
  <c r="G19"/>
  <c r="G10"/>
  <c r="G22"/>
  <c r="G12"/>
  <c r="G16"/>
  <c r="N57" i="14" l="1"/>
  <c r="N59" s="1"/>
  <c r="O22"/>
  <c r="N24"/>
  <c r="D84" i="1" s="1"/>
  <c r="G18" i="35"/>
  <c r="K24" i="20"/>
  <c r="D100" i="1" l="1"/>
  <c r="D101" s="1"/>
  <c r="D119" s="1"/>
  <c r="D186" s="1"/>
  <c r="D85"/>
  <c r="D236" s="1"/>
  <c r="D239" s="1"/>
  <c r="G237" s="1"/>
  <c r="O57" i="14"/>
  <c r="O59" s="1"/>
  <c r="O24"/>
  <c r="G19" i="35"/>
  <c r="C8" i="34"/>
  <c r="D171" i="1" s="1"/>
  <c r="D172" s="1"/>
  <c r="C27" i="25"/>
  <c r="D182" i="1" l="1"/>
  <c r="D184" s="1"/>
  <c r="C20" i="25"/>
  <c r="F26" i="2"/>
  <c r="F24"/>
  <c r="F20"/>
  <c r="H24" i="20" l="1"/>
  <c r="I9" i="4" l="1"/>
  <c r="K9" s="1"/>
  <c r="G12"/>
  <c r="I15" l="1"/>
  <c r="K15"/>
  <c r="G14" l="1"/>
  <c r="G9" l="1"/>
  <c r="G13"/>
  <c r="G18" l="1"/>
  <c r="G19"/>
  <c r="I19" l="1"/>
  <c r="C15"/>
  <c r="G11"/>
  <c r="C20" l="1"/>
  <c r="C25" s="1"/>
  <c r="C28" s="1"/>
  <c r="B11" i="31" l="1"/>
  <c r="F9" i="19" l="1"/>
  <c r="F10" s="1"/>
  <c r="F11" s="1"/>
  <c r="F12" s="1"/>
  <c r="F13" s="1"/>
  <c r="F14" s="1"/>
  <c r="F15" s="1"/>
  <c r="F16" s="1"/>
  <c r="F17" s="1"/>
  <c r="F18" s="1"/>
  <c r="F19" s="1"/>
  <c r="F20" s="1"/>
  <c r="I18" i="4" l="1"/>
  <c r="K19"/>
  <c r="D159" i="1" s="1"/>
  <c r="K18" i="4" l="1"/>
  <c r="C19" i="5" l="1"/>
  <c r="C46" i="2" l="1"/>
  <c r="C30"/>
  <c r="E19" i="5" l="1"/>
  <c r="F13"/>
  <c r="F38"/>
  <c r="D19"/>
  <c r="D21" i="33" l="1"/>
  <c r="A4" i="34" l="1"/>
  <c r="B1" i="32"/>
  <c r="A1" i="31"/>
  <c r="A1" i="28"/>
  <c r="A1" i="27"/>
  <c r="A1" i="26"/>
  <c r="A1" i="33"/>
  <c r="A1" i="25"/>
  <c r="A1" i="24"/>
  <c r="B3" i="19"/>
  <c r="B3" i="18"/>
  <c r="E5" i="16"/>
  <c r="A1" i="5"/>
  <c r="A1" i="34"/>
  <c r="A1" i="4"/>
  <c r="C34" i="24" l="1"/>
  <c r="C22"/>
  <c r="C23" i="32" l="1"/>
  <c r="C21"/>
  <c r="A2" i="24"/>
  <c r="A2" i="25" s="1"/>
  <c r="A2" i="26" s="1"/>
  <c r="A2" i="27" s="1"/>
  <c r="A2" i="28" s="1"/>
  <c r="B14" i="31"/>
  <c r="D12" i="28"/>
  <c r="B21" i="27"/>
  <c r="B15"/>
  <c r="C13" i="26"/>
  <c r="B13"/>
  <c r="B18" i="31" l="1"/>
  <c r="A2"/>
  <c r="B2" i="32" s="1"/>
  <c r="A1" i="3"/>
  <c r="A1" i="2"/>
  <c r="C5" i="13"/>
  <c r="E5" i="19"/>
  <c r="D15" s="1"/>
  <c r="B4"/>
  <c r="E22" i="18"/>
  <c r="E5"/>
  <c r="B4"/>
  <c r="G17" i="16"/>
  <c r="G7"/>
  <c r="E6"/>
  <c r="F23" i="13"/>
  <c r="C6"/>
  <c r="E10" s="1"/>
  <c r="E11" s="1"/>
  <c r="E12" s="1"/>
  <c r="E13" s="1"/>
  <c r="E14" s="1"/>
  <c r="E15" s="1"/>
  <c r="E16" s="1"/>
  <c r="E17" s="1"/>
  <c r="E18" s="1"/>
  <c r="E19" s="1"/>
  <c r="E20" s="1"/>
  <c r="E21" s="1"/>
  <c r="D19" i="19" l="1"/>
  <c r="B2" i="24"/>
  <c r="B2" i="25" s="1"/>
  <c r="B2" i="26" s="1"/>
  <c r="B2" i="27" s="1"/>
  <c r="C2" i="28" s="1"/>
  <c r="D18" i="18"/>
  <c r="D14"/>
  <c r="D10"/>
  <c r="D17"/>
  <c r="D13"/>
  <c r="D9"/>
  <c r="D20"/>
  <c r="D16"/>
  <c r="D12"/>
  <c r="D8"/>
  <c r="D19"/>
  <c r="D15"/>
  <c r="D11"/>
  <c r="D20" i="19"/>
  <c r="D16"/>
  <c r="D12"/>
  <c r="D17"/>
  <c r="D13"/>
  <c r="D9"/>
  <c r="D18"/>
  <c r="D14"/>
  <c r="D10"/>
  <c r="D8"/>
  <c r="D11"/>
  <c r="E22"/>
  <c r="B2" i="31" l="1"/>
  <c r="C2" i="32" s="1"/>
  <c r="F22" i="19"/>
  <c r="F29" i="5" l="1"/>
  <c r="F28"/>
  <c r="F27"/>
  <c r="F21"/>
  <c r="E31"/>
  <c r="E42" s="1"/>
  <c r="C11" i="3" s="1"/>
  <c r="F18" i="5"/>
  <c r="F16"/>
  <c r="F15"/>
  <c r="F11"/>
  <c r="F10"/>
  <c r="G24" i="4"/>
  <c r="G23"/>
  <c r="G22"/>
  <c r="F15"/>
  <c r="E15"/>
  <c r="D15"/>
  <c r="C27" i="3"/>
  <c r="A4"/>
  <c r="A4" i="4" s="1"/>
  <c r="A4" i="5" s="1"/>
  <c r="A2" i="33" s="1"/>
  <c r="F54" i="2"/>
  <c r="C54"/>
  <c r="F45"/>
  <c r="F33"/>
  <c r="F28"/>
  <c r="G15" i="4" l="1"/>
  <c r="E20"/>
  <c r="E25" s="1"/>
  <c r="E28" s="1"/>
  <c r="D32" i="33"/>
  <c r="D31"/>
  <c r="D26"/>
  <c r="D22"/>
  <c r="D23"/>
  <c r="D20"/>
  <c r="C31" i="5"/>
  <c r="F19"/>
  <c r="B8" i="33" l="1"/>
  <c r="D230" i="1" s="1"/>
  <c r="G230" s="1"/>
  <c r="C24" i="33"/>
  <c r="B7" s="1"/>
  <c r="D229" i="1" s="1"/>
  <c r="D24" i="33"/>
  <c r="G229" i="1" l="1"/>
  <c r="B24" i="33"/>
  <c r="F23" i="5" l="1"/>
  <c r="D28" i="33" l="1"/>
  <c r="B9"/>
  <c r="D231" i="1" s="1"/>
  <c r="C13" i="25"/>
  <c r="F25" i="5" s="1"/>
  <c r="D30" i="33" s="1"/>
  <c r="G231" i="1" l="1"/>
  <c r="F31" i="5"/>
  <c r="F42" s="1"/>
  <c r="D31"/>
  <c r="D42" s="1"/>
  <c r="C10" i="3" l="1"/>
  <c r="C15" s="1"/>
  <c r="C16" s="1"/>
  <c r="C18" s="1"/>
  <c r="C23" s="1"/>
  <c r="C28" s="1"/>
  <c r="C31" s="1"/>
  <c r="D33" i="33"/>
  <c r="B33" l="1"/>
  <c r="C33"/>
  <c r="B10" s="1"/>
  <c r="D232" i="1" s="1"/>
  <c r="G232" l="1"/>
  <c r="G233" s="1"/>
  <c r="I233" s="1"/>
  <c r="D233"/>
  <c r="B11" i="33"/>
  <c r="G151" i="1" l="1"/>
  <c r="I151" s="1"/>
  <c r="G150"/>
  <c r="I150" s="1"/>
  <c r="G83"/>
  <c r="G149"/>
  <c r="I237"/>
  <c r="K237" s="1"/>
  <c r="I17" i="4"/>
  <c r="I83" i="1" l="1"/>
  <c r="G91"/>
  <c r="I91" s="1"/>
  <c r="I149"/>
  <c r="G159"/>
  <c r="G153"/>
  <c r="G84"/>
  <c r="K17" i="4"/>
  <c r="D158" i="1" s="1"/>
  <c r="I20" i="4"/>
  <c r="I99" i="1" l="1"/>
  <c r="I85"/>
  <c r="G85" s="1"/>
  <c r="G165"/>
  <c r="I159"/>
  <c r="G160"/>
  <c r="I160" s="1"/>
  <c r="I153"/>
  <c r="I155" s="1"/>
  <c r="I114" s="1"/>
  <c r="G92"/>
  <c r="I92" s="1"/>
  <c r="I93" s="1"/>
  <c r="I84"/>
  <c r="D161"/>
  <c r="D189" s="1"/>
  <c r="I158"/>
  <c r="I161" s="1"/>
  <c r="I25" i="4"/>
  <c r="I28" s="1"/>
  <c r="K20"/>
  <c r="K25" s="1"/>
  <c r="K28" s="1"/>
  <c r="G166" i="1" l="1"/>
  <c r="I166" s="1"/>
  <c r="I165"/>
  <c r="G116"/>
  <c r="I116" s="1"/>
  <c r="I117" s="1"/>
  <c r="G168"/>
  <c r="I100"/>
  <c r="I101" s="1"/>
  <c r="G101" s="1"/>
  <c r="G26" i="35"/>
  <c r="G27" s="1"/>
  <c r="L27" s="1"/>
  <c r="G22"/>
  <c r="G23" s="1"/>
  <c r="L23" s="1"/>
  <c r="C15" i="2"/>
  <c r="G27" i="4"/>
  <c r="G183" i="1" l="1"/>
  <c r="I183" s="1"/>
  <c r="G105"/>
  <c r="I168"/>
  <c r="G170"/>
  <c r="D20" i="4"/>
  <c r="G17"/>
  <c r="F20"/>
  <c r="F25" s="1"/>
  <c r="F28" s="1"/>
  <c r="G106" i="1" l="1"/>
  <c r="I105"/>
  <c r="G171"/>
  <c r="I171" s="1"/>
  <c r="I170"/>
  <c r="G20" i="4"/>
  <c r="D25"/>
  <c r="G107" i="1" l="1"/>
  <c r="I107" s="1"/>
  <c r="G108"/>
  <c r="I108" s="1"/>
  <c r="I106"/>
  <c r="I172"/>
  <c r="D28" i="4"/>
  <c r="G28" s="1"/>
  <c r="G25"/>
  <c r="C11" i="2" s="1"/>
  <c r="I109" i="1" l="1"/>
  <c r="I119" s="1"/>
  <c r="I186" s="1"/>
  <c r="I182" s="1"/>
  <c r="I184" s="1"/>
  <c r="I189" s="1"/>
  <c r="G30" i="35"/>
  <c r="G31" s="1"/>
  <c r="L31" s="1"/>
  <c r="L33" s="1"/>
  <c r="C16" i="2"/>
  <c r="C22" s="1"/>
  <c r="C56" s="1"/>
  <c r="G40" i="35" l="1"/>
  <c r="G41" s="1"/>
  <c r="L41" s="1"/>
  <c r="F74"/>
  <c r="G74" s="1"/>
  <c r="F73"/>
  <c r="G73" s="1"/>
  <c r="F75"/>
  <c r="G75" s="1"/>
  <c r="G36"/>
  <c r="G37" s="1"/>
  <c r="L37" s="1"/>
  <c r="F16" i="2"/>
  <c r="L43" i="35" l="1"/>
  <c r="I73" s="1"/>
  <c r="J73" s="1"/>
  <c r="L73" s="1"/>
  <c r="N73" s="1"/>
  <c r="F56" i="2"/>
  <c r="F58" s="1"/>
  <c r="I75" i="35" l="1"/>
  <c r="J75" s="1"/>
  <c r="L75" s="1"/>
  <c r="N75" s="1"/>
  <c r="I74"/>
  <c r="J74" s="1"/>
  <c r="L74" s="1"/>
  <c r="N74" s="1"/>
  <c r="N93" s="1"/>
  <c r="D193" i="1" s="1"/>
  <c r="L93" i="35" l="1"/>
  <c r="L95" s="1"/>
  <c r="I263" i="1" s="1"/>
  <c r="I193"/>
  <c r="I198" s="1"/>
  <c r="I10" s="1"/>
  <c r="D198"/>
  <c r="C13" i="32" l="1"/>
  <c r="C17" s="1"/>
  <c r="I261" i="1" s="1"/>
  <c r="I265" s="1"/>
  <c r="D14" s="1"/>
  <c r="I14" s="1"/>
  <c r="I17" s="1"/>
  <c r="I31" s="1"/>
  <c r="C22" i="32" l="1"/>
  <c r="D43" i="1"/>
  <c r="C20" i="32"/>
  <c r="C24" s="1"/>
  <c r="D49" i="1" l="1"/>
  <c r="I49"/>
  <c r="D48"/>
  <c r="I48"/>
  <c r="D44"/>
  <c r="I47"/>
  <c r="D47"/>
</calcChain>
</file>

<file path=xl/sharedStrings.xml><?xml version="1.0" encoding="utf-8"?>
<sst xmlns="http://schemas.openxmlformats.org/spreadsheetml/2006/main" count="1195" uniqueCount="870">
  <si>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</si>
  <si>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</si>
  <si>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</si>
  <si>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</si>
  <si>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</si>
  <si>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</si>
  <si>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</si>
  <si>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</si>
  <si>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</si>
  <si>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</si>
  <si>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</si>
  <si>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</si>
  <si>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</si>
  <si>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</si>
  <si>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</si>
  <si>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</si>
  <si>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</si>
  <si>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</si>
  <si>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</si>
  <si>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</si>
  <si>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</si>
  <si>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</si>
  <si>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</si>
  <si>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</si>
  <si>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</si>
  <si>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</si>
  <si>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</si>
  <si>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</si>
  <si>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</si>
  <si>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</si>
  <si>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</si>
  <si>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</si>
  <si>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</si>
  <si>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</si>
  <si>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</si>
  <si>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</si>
  <si>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</si>
  <si>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</si>
  <si>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</si>
  <si>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</si>
  <si>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</si>
  <si>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</si>
  <si>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</si>
  <si>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</si>
  <si>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</si>
  <si>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</si>
  <si>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</si>
  <si>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</si>
  <si>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</si>
  <si>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</si>
  <si>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</si>
  <si>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</si>
  <si>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</si>
  <si>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</si>
  <si>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</si>
  <si>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</si>
  <si>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</si>
  <si>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</si>
  <si>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</si>
  <si>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</si>
  <si>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</si>
  <si>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</si>
  <si>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</si>
  <si>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</si>
  <si>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</si>
  <si>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</si>
  <si>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</si>
  <si>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</si>
  <si>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</si>
  <si>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</si>
  <si>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</si>
  <si>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</si>
  <si>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</si>
  <si>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</si>
  <si>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</si>
  <si>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</si>
  <si>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</si>
  <si>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</si>
  <si>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</si>
  <si>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</si>
  <si>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</si>
  <si>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</si>
  <si>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</si>
  <si>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</si>
  <si>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</si>
  <si>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</si>
  <si>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</si>
  <si>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</si>
  <si>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</si>
  <si>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</si>
  <si>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</si>
  <si>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</si>
  <si>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</si>
  <si>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</si>
  <si>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</si>
  <si>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</si>
  <si>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</si>
  <si>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</si>
  <si>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</si>
  <si>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</si>
  <si>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</si>
  <si>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</si>
  <si>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</si>
  <si>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</si>
  <si>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</si>
  <si>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</si>
  <si>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</si>
  <si>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</si>
  <si>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</si>
  <si>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</si>
  <si>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</si>
  <si>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</si>
  <si>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</si>
  <si>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</si>
  <si>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</si>
  <si>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</si>
  <si>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</si>
  <si>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</si>
  <si>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</si>
  <si>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</si>
  <si>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</si>
  <si>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</si>
  <si>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</si>
  <si>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</si>
  <si>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</si>
  <si>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</si>
  <si>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</si>
  <si>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</si>
  <si>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</si>
  <si>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</si>
  <si>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</si>
  <si>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</si>
  <si>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</si>
  <si>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</si>
  <si>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</si>
  <si>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</si>
  <si>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</si>
  <si>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</si>
  <si>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</si>
  <si>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</si>
  <si>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</si>
  <si>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</si>
  <si>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</si>
  <si>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</si>
  <si>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</si>
  <si>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</si>
  <si>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</si>
  <si>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</si>
  <si>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</si>
  <si>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</si>
  <si>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</si>
  <si>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</si>
  <si>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</si>
  <si>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</si>
  <si>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</si>
  <si>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</si>
  <si>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</si>
  <si>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</si>
  <si>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</si>
  <si>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</si>
  <si>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</si>
  <si>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</si>
  <si>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</si>
  <si>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</si>
  <si>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</si>
  <si>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</si>
  <si>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</si>
  <si>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</si>
  <si>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</si>
  <si>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</si>
  <si>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</si>
  <si>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</si>
  <si>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</si>
  <si>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</si>
  <si>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</si>
  <si>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</si>
  <si>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</si>
  <si>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</si>
  <si>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</si>
  <si>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</si>
  <si>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</si>
  <si>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</si>
  <si>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</si>
  <si>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</si>
  <si>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</si>
  <si>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</si>
  <si>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</si>
  <si>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</si>
  <si>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</si>
  <si>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</si>
  <si>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</si>
  <si>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</si>
  <si>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</si>
  <si>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</si>
  <si>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</si>
  <si>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</si>
  <si>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</si>
  <si>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</si>
  <si>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</si>
  <si>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</si>
  <si>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</si>
  <si>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</si>
  <si>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</si>
  <si>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</si>
  <si>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</si>
  <si>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</si>
  <si>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</si>
  <si>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</si>
  <si>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</si>
  <si>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</si>
  <si>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</si>
  <si>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</si>
  <si>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</si>
  <si>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</si>
  <si>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</si>
  <si>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</si>
  <si>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</si>
  <si>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</si>
  <si>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</si>
  <si>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</si>
  <si>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</si>
  <si>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</si>
  <si>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</si>
  <si>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</si>
  <si>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</si>
  <si>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</si>
  <si>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</si>
  <si>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</si>
  <si>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</si>
  <si>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</si>
  <si>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</si>
  <si>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</si>
  <si>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</si>
  <si>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</si>
  <si>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</si>
  <si>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</si>
  <si>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</si>
  <si>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</si>
  <si>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</si>
  <si>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</si>
  <si>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</si>
  <si>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</si>
  <si>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</si>
  <si>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</si>
  <si>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</si>
  <si>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</si>
  <si>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</si>
  <si>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Line 29 must equal zero since all short-term power sales must be unbundled and the transmission component reflected in Account No. 456.1 and all other uses are to be included in the divisor.</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</si>
  <si>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in line 13, page 1.  Grandfathered agreements whose rates have not been changed to eliminate or mitigate pancaking - the revenues are not included in line 4, page 1 nor are the loads included in line 13, page 1.</t>
    </r>
  </si>
  <si>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</si>
  <si>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</si>
  <si>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</si>
  <si>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</si>
  <si>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</si>
  <si>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</si>
  <si>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</si>
  <si>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</si>
  <si>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</si>
  <si>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</si>
  <si>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</si>
  <si>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</si>
  <si>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</si>
  <si>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</si>
  <si>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</si>
  <si>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</si>
  <si>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</si>
  <si>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</si>
  <si>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</si>
  <si>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</si>
  <si>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</si>
  <si>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</si>
  <si>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</si>
  <si>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</si>
  <si>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</si>
  <si>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</si>
  <si>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r>
      <t>Removes transmission plant determined  to be state-jurisdictional by Commission order according to the seven-factor test (until EIA 412 balances are adjusted to reflect applicat</t>
    </r>
    <r>
      <rPr>
        <sz val="12"/>
        <color rgb="FFFF0000"/>
        <rFont val="Times New Roman"/>
        <family val="1"/>
      </rPr>
      <t>i</t>
    </r>
    <r>
      <rPr>
        <sz val="12"/>
        <rFont val="Times New Roman"/>
        <family val="1"/>
      </rPr>
      <t>on of seven-factor test).</t>
    </r>
  </si>
  <si>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</si>
  <si>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</si>
  <si>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</si>
  <si>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</si>
  <si>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</si>
  <si>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</si>
  <si>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</si>
  <si>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</si>
  <si>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</si>
  <si>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</si>
  <si>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</si>
  <si>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</si>
  <si>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</si>
  <si>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</si>
  <si>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</si>
  <si>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</si>
  <si>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</si>
  <si>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</si>
  <si>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</si>
  <si>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</si>
  <si>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</si>
  <si>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</si>
  <si>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</si>
  <si>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</si>
  <si>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</si>
  <si>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</si>
  <si>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</si>
  <si>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</si>
  <si>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</si>
  <si>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</si>
  <si>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</si>
  <si>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</si>
  <si>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</si>
  <si>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</si>
  <si>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</si>
  <si>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</si>
  <si>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</si>
  <si>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</si>
  <si>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</si>
  <si>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</si>
  <si>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</si>
  <si>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</si>
  <si>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</si>
  <si>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</si>
  <si>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</si>
  <si>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</si>
  <si>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</si>
  <si>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</si>
  <si>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</si>
  <si>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</si>
  <si>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</si>
  <si>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</si>
  <si>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</si>
  <si>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</si>
  <si>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</si>
  <si>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</si>
  <si>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</si>
  <si>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</si>
  <si>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</si>
  <si>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</si>
  <si>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</si>
  <si>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</si>
  <si>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</si>
  <si>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</si>
  <si>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</si>
  <si>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</si>
  <si>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</si>
  <si>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</si>
  <si>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</si>
  <si>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</si>
  <si>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</si>
  <si>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Customer Accounts Recevable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</si>
  <si>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</si>
  <si>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</si>
  <si>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</si>
  <si>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</si>
  <si>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</si>
  <si>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</si>
  <si>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</si>
  <si>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</si>
  <si>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</si>
  <si>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</si>
  <si>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</si>
  <si>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</si>
  <si>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</si>
  <si>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</si>
  <si>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</si>
  <si>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</si>
  <si>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</si>
  <si>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</si>
  <si>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</si>
  <si>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</si>
  <si>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</si>
  <si>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</si>
  <si>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</si>
  <si>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</si>
  <si>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</si>
  <si>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</si>
  <si>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</si>
  <si>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</si>
  <si>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</si>
  <si>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</si>
  <si>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</si>
  <si>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</si>
  <si>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</si>
  <si>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</si>
  <si>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</si>
  <si>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</si>
  <si>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</si>
  <si>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</si>
  <si>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</si>
  <si>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</si>
  <si>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</si>
  <si>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</si>
  <si>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</si>
  <si>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</si>
  <si>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</si>
  <si>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</si>
  <si>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</si>
  <si>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</si>
  <si>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</si>
  <si>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</si>
  <si>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</si>
  <si>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</si>
  <si>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</si>
  <si>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</si>
  <si>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</si>
  <si>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</si>
  <si>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</si>
  <si>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</si>
  <si>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</si>
  <si>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</si>
  <si>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</si>
  <si>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</si>
  <si>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</si>
  <si>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</si>
  <si>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</si>
  <si>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</si>
  <si>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</si>
  <si>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</si>
  <si>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</si>
  <si>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</si>
  <si>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</si>
  <si>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</si>
  <si>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</si>
  <si>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</si>
  <si>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</si>
  <si>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</si>
  <si>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</si>
  <si>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</si>
  <si>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</si>
  <si>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</si>
  <si>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</si>
  <si>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</si>
  <si>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</si>
  <si>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</si>
  <si>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</si>
  <si>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</si>
  <si>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</si>
  <si>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</si>
  <si>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</si>
  <si>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</si>
  <si>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</si>
  <si>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</si>
  <si>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</si>
  <si>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</si>
  <si>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</si>
  <si>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</si>
  <si>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</si>
  <si>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</si>
  <si>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</si>
  <si>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</si>
  <si>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</si>
  <si>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</si>
  <si>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</si>
  <si>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</si>
  <si>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</si>
  <si>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</si>
  <si>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</si>
  <si>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</si>
  <si>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</si>
  <si>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</si>
  <si>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</si>
  <si>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</si>
  <si>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</si>
  <si>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</si>
  <si>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</si>
  <si>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</si>
  <si>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</si>
  <si>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Schedule 5</t>
  </si>
  <si>
    <t xml:space="preserve">Line </t>
  </si>
  <si>
    <t>Taxes other than Income Taxes, Operating Income</t>
  </si>
  <si>
    <t>Payment In Lieu of Taxes (Transfer)</t>
  </si>
  <si>
    <t>Distribution</t>
  </si>
  <si>
    <t>January</t>
  </si>
  <si>
    <t>February</t>
  </si>
  <si>
    <t>March</t>
  </si>
  <si>
    <t>April</t>
  </si>
  <si>
    <t>May</t>
  </si>
  <si>
    <t>June</t>
  </si>
  <si>
    <t>July</t>
  </si>
  <si>
    <t>August</t>
  </si>
  <si>
    <t>September</t>
  </si>
  <si>
    <t>October</t>
  </si>
  <si>
    <t>November</t>
  </si>
  <si>
    <t>December</t>
  </si>
  <si>
    <t xml:space="preserve">Attachment O Workpapers </t>
  </si>
  <si>
    <t>Forecasted 12 Months Ended December 31,</t>
  </si>
  <si>
    <t>Attachment O Workpapers - Divisor</t>
  </si>
  <si>
    <t>Line No.</t>
  </si>
  <si>
    <t xml:space="preserve">Month </t>
  </si>
  <si>
    <t>Year</t>
  </si>
  <si>
    <t>12 Month Average</t>
  </si>
  <si>
    <t>Attach O, page 1, line 8</t>
  </si>
  <si>
    <t>Attachment O Workpapers - Plant</t>
  </si>
  <si>
    <t>Gross Plant in Service</t>
  </si>
  <si>
    <t>Production</t>
  </si>
  <si>
    <t xml:space="preserve">General </t>
  </si>
  <si>
    <t>Intangible</t>
  </si>
  <si>
    <t>Common</t>
  </si>
  <si>
    <t>Total Gross Plant in Service</t>
  </si>
  <si>
    <t>13 Month Average</t>
  </si>
  <si>
    <t>Attachment O, Page 2</t>
  </si>
  <si>
    <t>Line 1</t>
  </si>
  <si>
    <t>Line 2</t>
  </si>
  <si>
    <t>Line 3</t>
  </si>
  <si>
    <t>Line 4</t>
  </si>
  <si>
    <t>Line 5</t>
  </si>
  <si>
    <t>Accumulated Depreciation</t>
  </si>
  <si>
    <t>Total Accumulated Depreciation</t>
  </si>
  <si>
    <t>Line 7</t>
  </si>
  <si>
    <t>Line 8</t>
  </si>
  <si>
    <t>Line 9</t>
  </si>
  <si>
    <t>Line 10</t>
  </si>
  <si>
    <t>Line 11</t>
  </si>
  <si>
    <t>Net Plant</t>
  </si>
  <si>
    <t>Total Net Plant in Service</t>
  </si>
  <si>
    <t>Attachment O Workpapers - Adjustments to Rate Base</t>
  </si>
  <si>
    <t>Adjustments to Rate Base</t>
  </si>
  <si>
    <t>Account 281 (enter as negative)</t>
  </si>
  <si>
    <t>Account 282  (enter as negative)</t>
  </si>
  <si>
    <t>Account 283  (enter as negative)</t>
  </si>
  <si>
    <t>Account 190</t>
  </si>
  <si>
    <t>Account 255  (enter as negative)</t>
  </si>
  <si>
    <t>Total Adjustments to Rate Base</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</si>
  <si>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</si>
  <si>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</si>
  <si>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Line 27</t>
  </si>
  <si>
    <t>Line 28</t>
  </si>
  <si>
    <t>Attachment O Workpapers - Capital Structure</t>
  </si>
  <si>
    <t>Outstanding Long-term Debt</t>
  </si>
  <si>
    <t>Transmission O&amp;M Expenses</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</si>
  <si>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</si>
  <si>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</si>
  <si>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</si>
  <si>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</si>
  <si>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</si>
  <si>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</si>
  <si>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</si>
  <si>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</si>
  <si>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</si>
  <si>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</si>
  <si>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</si>
  <si>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</si>
  <si>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</si>
  <si>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</si>
  <si>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</si>
  <si>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</si>
  <si>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</si>
  <si>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</si>
  <si>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</si>
  <si>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</si>
  <si>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</si>
  <si>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</si>
  <si>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</si>
  <si>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</si>
  <si>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</si>
  <si>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</si>
  <si>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</si>
  <si>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</si>
  <si>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</si>
  <si>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</si>
  <si>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</si>
  <si>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</si>
  <si>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</si>
  <si>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</si>
  <si>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</si>
  <si>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</si>
  <si>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</si>
  <si>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</si>
  <si>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</si>
  <si>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</si>
  <si>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</si>
  <si>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</si>
  <si>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</si>
  <si>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</si>
  <si>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Administrative and General Expenses</t>
  </si>
  <si>
    <t>12 CP Load</t>
  </si>
  <si>
    <t>2015 Depreciation</t>
  </si>
  <si>
    <t>Attachment O Workpapers - Transmission Materials &amp; Supplies and Total Prepayments</t>
  </si>
  <si>
    <t>Transmission Materials and Supplies</t>
  </si>
  <si>
    <t>Total Prepayments - Account 165</t>
  </si>
  <si>
    <t>Total Transmission O&amp;M Expense</t>
  </si>
  <si>
    <t>Customer Accts &amp; Admin and General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</si>
  <si>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</si>
  <si>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</si>
  <si>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</si>
  <si>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</si>
  <si>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</si>
  <si>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</si>
  <si>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</si>
  <si>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</si>
  <si>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</si>
  <si>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</si>
  <si>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</si>
  <si>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</si>
  <si>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</si>
  <si>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</si>
  <si>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EIA 412, Sch 7, line 11</t>
  </si>
  <si>
    <t>Sales Expenses</t>
  </si>
  <si>
    <t>911 – Supervision</t>
  </si>
  <si>
    <t>912 – Demonstrating and Selling Expenses</t>
  </si>
  <si>
    <t>913 – Advertising Expenses</t>
  </si>
  <si>
    <t>916 – Miscellaneous Sales Expenses</t>
  </si>
  <si>
    <t>EIA 412, Sch 7, line 112</t>
  </si>
  <si>
    <t>Attach O, page 3, line 3 and EAI 412, Sch 7, line 13</t>
  </si>
  <si>
    <t>Attachment O, page 3, line 4</t>
  </si>
  <si>
    <t>Account</t>
  </si>
  <si>
    <t>FERC fees recorded to expense during the year</t>
  </si>
  <si>
    <t>Charged</t>
  </si>
  <si>
    <t>FERC fees payable to FERC</t>
  </si>
  <si>
    <t>FERC fees paid to MISO via Schedule 10-FERC</t>
  </si>
  <si>
    <t>Other FERC fees paid</t>
  </si>
  <si>
    <t>Attachment O, page 3, lines 5 and 5a</t>
  </si>
  <si>
    <t>EPRI Costs</t>
  </si>
  <si>
    <r>
      <t xml:space="preserve">Regulatory Commission Expense (provide a brief but descriptive list of charges)  </t>
    </r>
    <r>
      <rPr>
        <b/>
        <u/>
        <sz val="11"/>
        <color theme="1"/>
        <rFont val="Calibri"/>
        <family val="2"/>
        <scheme val="minor"/>
      </rPr>
      <t>Indicate by yellow highlight if Transmission Related</t>
    </r>
  </si>
  <si>
    <t>Rate case - docket XX</t>
  </si>
  <si>
    <t>Fuel adjustment clause docket XX</t>
  </si>
  <si>
    <t>Non Safety Advertising (provide a brief but descriptive list of charges</t>
  </si>
  <si>
    <t>Xxxxxxxx</t>
  </si>
  <si>
    <t>Taxes Other Than Income Taxes</t>
  </si>
  <si>
    <t>Payroll</t>
  </si>
  <si>
    <t>Attachment O, page 3, line 13</t>
  </si>
  <si>
    <t>Highway &amp; Vehicle</t>
  </si>
  <si>
    <t>Attachment O, page 3, line 14</t>
  </si>
  <si>
    <t>Property</t>
  </si>
  <si>
    <t>Attachment O, page 3, line 16</t>
  </si>
  <si>
    <t>Gross</t>
  </si>
  <si>
    <t>Attachment O, page 3, line 17</t>
  </si>
  <si>
    <t>Attachment O, page 3, line 18</t>
  </si>
  <si>
    <t>Fed &amp; State income Tax</t>
  </si>
  <si>
    <t>Not reported on Attach O</t>
  </si>
  <si>
    <t>Account 454 (Rent from Electric Property)</t>
  </si>
  <si>
    <t>Attachment O, page 4, line 30</t>
  </si>
  <si>
    <t>Property Description</t>
  </si>
  <si>
    <t>XXXXX</t>
  </si>
  <si>
    <t>Total Rent Income</t>
  </si>
  <si>
    <t>Includes income related only to transmission facilities,</t>
  </si>
  <si>
    <t>such as pole attachments, rentals and special use.</t>
  </si>
  <si>
    <t>Account 456.1 (Other Electric Revenues)</t>
  </si>
  <si>
    <t>Account 456.1</t>
  </si>
  <si>
    <t>Revenue</t>
  </si>
  <si>
    <t>MISO Schedule 7 &amp; 8</t>
  </si>
  <si>
    <t>MISO Schedule 9</t>
  </si>
  <si>
    <t>MISO Schedule 1</t>
  </si>
  <si>
    <t>MISO Schedule 2</t>
  </si>
  <si>
    <t>MISO Schedule 24</t>
  </si>
  <si>
    <t>MISO Schedule 26 (NUC)</t>
  </si>
  <si>
    <t>MISO Schedule 26-A (MVP)</t>
  </si>
  <si>
    <t>Other (provide description / explanation below)</t>
  </si>
  <si>
    <t>Total Revenue</t>
  </si>
  <si>
    <t>Attachment O, pg. 4, Line 31</t>
  </si>
  <si>
    <t xml:space="preserve">  b. Transmission charges for all transmission transactions included in Divisor on Page 1</t>
  </si>
  <si>
    <t>Attachment O, pg. 4, Line 32</t>
  </si>
  <si>
    <t>Attachment O, pg. 4, Line 32a</t>
  </si>
  <si>
    <t>Attachment O, pg. 4, Line 32b</t>
  </si>
  <si>
    <t>Total of (a)-(b)-(c)-(d)</t>
  </si>
  <si>
    <t>Attachment O, pg .4, Line 33</t>
  </si>
  <si>
    <t>6a</t>
  </si>
  <si>
    <t>Historic Year Actual ATRR</t>
  </si>
  <si>
    <t>6b</t>
  </si>
  <si>
    <t>Historic Year Projected ATRR</t>
  </si>
  <si>
    <t>6c</t>
  </si>
  <si>
    <t>Historic Year ATRR True-up</t>
  </si>
  <si>
    <t>(line 6a - line 6b)</t>
  </si>
  <si>
    <t>6d</t>
  </si>
  <si>
    <t>Historic Year Actual Divisor</t>
  </si>
  <si>
    <t>6e</t>
  </si>
  <si>
    <t>Historic Year Projected Divisor</t>
  </si>
  <si>
    <t>6f</t>
  </si>
  <si>
    <t>Difference in Divisor</t>
  </si>
  <si>
    <t>(line 6e - line 6d)</t>
  </si>
  <si>
    <t>6g</t>
  </si>
  <si>
    <t>Historic Year Projected Annual Cost ($/kW/Yr)</t>
  </si>
  <si>
    <t>6h</t>
  </si>
  <si>
    <t>Historic Year Divisor True-up</t>
  </si>
  <si>
    <t>(line 6f * line 6g)</t>
  </si>
  <si>
    <t>6i</t>
  </si>
  <si>
    <t>Interest on Historic Year True-up</t>
  </si>
  <si>
    <t>Total Operation Expense</t>
  </si>
  <si>
    <t>Total Maintenance Expense</t>
  </si>
  <si>
    <t>EIA Form 412</t>
  </si>
  <si>
    <t>Schedule 2, Line  33</t>
  </si>
  <si>
    <t>Schedule 2, Line  36</t>
  </si>
  <si>
    <t>Rochester Public Utilities</t>
  </si>
  <si>
    <t>For the 12 months ended 12/31/15</t>
  </si>
  <si>
    <t>Attachment O, page 4, line 12 - 15</t>
  </si>
  <si>
    <t>Report on Attachment O, page 4, line 12</t>
  </si>
  <si>
    <t>Transmisssion</t>
  </si>
  <si>
    <t>Report on Attachment O, page 4, line 13</t>
  </si>
  <si>
    <t>Report on Attachment O, page 4, line 14</t>
  </si>
  <si>
    <t>Other _1/</t>
  </si>
  <si>
    <t>Report on Attachment O, page 4, line 15</t>
  </si>
  <si>
    <t>_1/  Other is to include salaries charged to administer customer accounts 901 - 916 as defined by the</t>
  </si>
  <si>
    <t>USofA</t>
  </si>
  <si>
    <t>Non-Labor</t>
  </si>
  <si>
    <t>Labor</t>
  </si>
  <si>
    <t>Total O&amp;M</t>
  </si>
  <si>
    <t xml:space="preserve">Purchased Power </t>
  </si>
  <si>
    <t>Customer Service &amp; Information Expenses</t>
  </si>
  <si>
    <t xml:space="preserve">   Total Other Expenses</t>
  </si>
  <si>
    <t xml:space="preserve"> Proprietary Capital</t>
  </si>
  <si>
    <t>Regional Market Expenses</t>
  </si>
  <si>
    <t>Note for Line 8: Other Utility Plant account 118</t>
  </si>
  <si>
    <t xml:space="preserve">Note for Line 9: Accumulated provision for depreciation and amortization of Other Utility Plant account 119 </t>
  </si>
  <si>
    <t xml:space="preserve">Note for Line 11: Includes Other Utility Operating Income account 414 </t>
  </si>
  <si>
    <t xml:space="preserve">Note for Line 12: Includes Donations account 426.1 and Expenditure For Certain Civic, Political and Related Activities account 426.4 </t>
  </si>
  <si>
    <t>Note for Line 4 - Combustion Turbine</t>
  </si>
  <si>
    <t>9575-576)</t>
  </si>
  <si>
    <t>Transmission pole attachment fees charged to telecommunications provider</t>
  </si>
  <si>
    <t>Distribution pole attachment fees charged to telecommunications provider</t>
  </si>
  <si>
    <t>Total Rent from Utility Property on Income Statement</t>
  </si>
  <si>
    <t>Admin &amp; General Advertising</t>
  </si>
  <si>
    <t>recorded in USofA account 930.1, reflected in I/S in Admin &amp; General O&amp;M exp</t>
  </si>
  <si>
    <t>Amortization of Prepaid Lease Revenue from SMMPA for a RPU Transmission Line</t>
  </si>
  <si>
    <t>Attachment O Transmission</t>
  </si>
  <si>
    <t>Attachment GG Transmission</t>
  </si>
  <si>
    <t>Att GG Page 2</t>
  </si>
  <si>
    <t>Line 1a</t>
  </si>
  <si>
    <t>Total Transmission</t>
  </si>
  <si>
    <r>
      <t>Unamortized Premium</t>
    </r>
    <r>
      <rPr>
        <b/>
        <sz val="11"/>
        <color theme="1"/>
        <rFont val="Calibri"/>
        <family val="2"/>
        <scheme val="minor"/>
      </rPr>
      <t xml:space="preserve"> on Long-term Debt</t>
    </r>
  </si>
  <si>
    <r>
      <t xml:space="preserve">Unamortized </t>
    </r>
    <r>
      <rPr>
        <b/>
        <sz val="11"/>
        <color theme="1"/>
        <rFont val="Calibri"/>
        <family val="2"/>
        <scheme val="minor"/>
      </rPr>
      <t>Discount on Long-term Debt</t>
    </r>
  </si>
  <si>
    <t>Schedule 2, Line  35</t>
  </si>
  <si>
    <t>Attachment O, Page 4</t>
  </si>
  <si>
    <t>Line 22</t>
  </si>
  <si>
    <t>Line 23</t>
  </si>
  <si>
    <t>Schedule 2, Line  32</t>
  </si>
  <si>
    <t>(line 1 minus line 6 + line 6c + line 6h + line 6i)</t>
  </si>
  <si>
    <r>
      <t xml:space="preserve">RATE BASE: </t>
    </r>
    <r>
      <rPr>
        <sz val="12"/>
        <rFont val="Times New Roman"/>
        <family val="1"/>
      </rPr>
      <t>(Note CC)</t>
    </r>
  </si>
  <si>
    <t>II.37.b (Note CC)</t>
  </si>
  <si>
    <t>II.32.b (Note CC)</t>
  </si>
  <si>
    <t>CC</t>
  </si>
  <si>
    <t>Calculate using 13 month average balances</t>
  </si>
  <si>
    <t>Formula Rate calculation</t>
  </si>
  <si>
    <t xml:space="preserve">     Rate Formula Template</t>
  </si>
  <si>
    <t>For  the 12 months ended 12/31/2015</t>
  </si>
  <si>
    <t xml:space="preserve"> Utilizing Attachment O Data</t>
  </si>
  <si>
    <t>Page 1 of 2</t>
  </si>
  <si>
    <t>Attachment O</t>
  </si>
  <si>
    <t>Page, Line, Col.</t>
  </si>
  <si>
    <t>Gross Transmission Plant - Total</t>
  </si>
  <si>
    <t>Attach O, p 2, line 2 col 5 (Note A)</t>
  </si>
  <si>
    <t>Net Transmission Plant - Total</t>
  </si>
  <si>
    <t>Attach O, p 2, line 14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</si>
  <si>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</si>
  <si>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</si>
  <si>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</si>
  <si>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</si>
  <si>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</si>
  <si>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</si>
  <si>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</si>
  <si>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</si>
  <si>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</si>
  <si>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</si>
  <si>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</si>
  <si>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</si>
  <si>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</si>
  <si>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</si>
  <si>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</si>
  <si>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</si>
  <si>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</si>
  <si>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</si>
  <si>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</si>
  <si>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</si>
  <si>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</si>
  <si>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</si>
  <si>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</si>
  <si>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</si>
  <si>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</si>
  <si>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</si>
  <si>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</si>
  <si>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</si>
  <si>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</si>
  <si>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</si>
  <si>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</si>
  <si>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</si>
  <si>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</si>
  <si>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</si>
  <si>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</si>
  <si>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</si>
  <si>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</si>
  <si>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</si>
  <si>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</si>
  <si>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</si>
  <si>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</si>
  <si>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</si>
  <si>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</si>
  <si>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</si>
  <si>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</si>
  <si>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</si>
  <si>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</si>
  <si>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</si>
  <si>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</si>
  <si>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</si>
  <si>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</si>
  <si>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</si>
  <si>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(Col. 6 * Col. 7)</t>
  </si>
  <si>
    <t>(Sum Col. 5, 8 &amp; 9)</t>
  </si>
  <si>
    <t>(Note F)</t>
  </si>
  <si>
    <t>Sum Col. 10 &amp; 11
(Note G)</t>
  </si>
  <si>
    <t>Hampton Rochester La Crosse</t>
  </si>
  <si>
    <t>1b</t>
  </si>
  <si>
    <t>1c</t>
  </si>
  <si>
    <t>2</t>
  </si>
  <si>
    <t>Annual Totals</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</si>
  <si>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</si>
  <si>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</si>
  <si>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The Total General and Common Depreciation Expense excludes any depreciation expense directly associated with a project and thereby included in page 2 column 9.</t>
  </si>
  <si>
    <t>2015 Att GG Transmission Depreciation Expense</t>
  </si>
  <si>
    <t>Pursuant to Attachment GG of the MISO Tariff, removes dollar amount of revenue requirements calculated pursuant to Attachment GG.</t>
  </si>
  <si>
    <t>Removes from revenue credits revenues that are distributed pursuant to Schedules associated with Attachment GG of the MISO Tariff, since the Transmission Owner's Attachment O revenue requirements have already been reduced by the Attachment GG revenue requirements.</t>
  </si>
  <si>
    <t>Pursuant to Attachment MM of the MISO Tariff, removes dollar amount of revenue requirements calculated pursuant to Attachment MM.</t>
  </si>
  <si>
    <t>Removes from revenue credits revenues that are distributed pursuant to Schedules associated with Attachment MM of the MISO Tariff, since the Transmission Owner's Attachment O revenue requirements have already been reduced by the Attachment MM revenue requirements.</t>
  </si>
  <si>
    <t xml:space="preserve">Attachment GG </t>
  </si>
  <si>
    <r>
      <t>Gross Transmission Plant is that identified on page 2 line 2 of Attachment O and includes any sub lines 2a or 2b etc. and is inclusive of any CWIP included in rate base when authorized by FERC order</t>
    </r>
    <r>
      <rPr>
        <sz val="12"/>
        <rFont val="Arial MT"/>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</si>
  <si>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Arial MT"/>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</si>
  <si>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</si>
  <si>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True-Up Adjustment is included pursuant to a FERC approved methodology, if applicable.</t>
  </si>
  <si>
    <r>
      <t>The Network Upgrade Charge is the value to be used in Schedule</t>
    </r>
    <r>
      <rPr>
        <sz val="12"/>
        <rFont val="Arial MT"/>
      </rPr>
      <t>s 26, 37 and 38.</t>
    </r>
  </si>
  <si>
    <t>Rev. Req. Adj For Attachment O</t>
  </si>
  <si>
    <t>To be completed in conjunction with Attachment O</t>
  </si>
  <si>
    <t>Network &amp; P-to-P Rate ($/kW/Mo)  (line 16 / 12)</t>
  </si>
  <si>
    <t>Tab</t>
  </si>
  <si>
    <t>Explanation</t>
  </si>
  <si>
    <t>1. 2015 Att O_RPU</t>
  </si>
  <si>
    <t>Supporting Schedules</t>
  </si>
  <si>
    <t>2. 2015 Att GG_RPU</t>
  </si>
  <si>
    <t>3. Balance sheet Sched 2</t>
  </si>
  <si>
    <t>4. Income Sched 3</t>
  </si>
  <si>
    <t>5. Plant Sched 4</t>
  </si>
  <si>
    <t>6. Taxes Sched 5</t>
  </si>
  <si>
    <t>7. Op &amp; Maint Sched 7</t>
  </si>
  <si>
    <t>Supporting Workpapers</t>
  </si>
  <si>
    <t>8. Divisor</t>
  </si>
  <si>
    <t>9. Plant</t>
  </si>
  <si>
    <t>10. Adj to Rate Base</t>
  </si>
  <si>
    <t>11. Land Held for Future Use</t>
  </si>
  <si>
    <t>13. Capital Structure</t>
  </si>
  <si>
    <t>12. Materials and Prepayments</t>
  </si>
  <si>
    <t>14. Transmission O&amp;M</t>
  </si>
  <si>
    <t>15. Admin &amp; General</t>
  </si>
  <si>
    <t>16. Wages &amp; Salaries</t>
  </si>
  <si>
    <t>17. FERC Fees</t>
  </si>
  <si>
    <t>18. EPRI Reg Comm Non Safety</t>
  </si>
  <si>
    <t>19. Taxes other than inc tax</t>
  </si>
  <si>
    <t>20. Account 454</t>
  </si>
  <si>
    <t>21. Account 456.1</t>
  </si>
  <si>
    <t>MISO Attachment O template populated with 2015 look-ahead data for RPU</t>
  </si>
  <si>
    <t>MISO Attachment GG template populated with 2015 look-ahead Cost-shared transmission  for RPU</t>
  </si>
  <si>
    <t>EIA 412 format 2015 Electric Operating and Maintenance Expenses for RPU</t>
  </si>
  <si>
    <t>EIA 412 format 2015 Taxes Other than Income Taxes for RPU</t>
  </si>
  <si>
    <t>EIA 412 format 2015 look-ahead Income Statment for RPU</t>
  </si>
  <si>
    <t>EIA 412 format 2015 look-ahead Electric Plant Balance Sheet for RPU</t>
  </si>
  <si>
    <t>NOTE:  Not all workpapers are applicable to RPU.  The non-applicable forms are included for completeness</t>
  </si>
  <si>
    <t xml:space="preserve">EIA 412 format 2015 look-ahead Gross Plant accounts, Accumulated Depreciation accounts and Annual Depreciation Expense </t>
  </si>
  <si>
    <t xml:space="preserve">     by Plant account for RPU</t>
  </si>
  <si>
    <t>Workpaper developing average plant balances for 2015 look-ahead Gross Plant accounts, Accumulated Depreciation accounts</t>
  </si>
  <si>
    <t>Workpaper developing 12 CP Load for 2015 look-ahead for RPU - Included for completeness</t>
  </si>
  <si>
    <t>Adjustments to balances in Rate Base - not applicable for RPU</t>
  </si>
  <si>
    <t>Land held for future Transmission use - not applicable for RPU</t>
  </si>
  <si>
    <t>Workpaper developing Materials and Pre-paid Expense amounts for 2015 look-ahead for RPU</t>
  </si>
  <si>
    <t>Workpaper developing the Transmission O&amp;M accounts included in the 2015 look-ahead for RPU</t>
  </si>
  <si>
    <t>Workpaper developing the Administrative and General account values included in the 2015 look-ahead for RPU</t>
  </si>
  <si>
    <t>Derivation from RPU financial statements</t>
  </si>
  <si>
    <t xml:space="preserve">Workpaper developing functionalized labor amounts used for A&amp;G allocation in the 2015 look-ahead for RPU.  The derivation from </t>
  </si>
  <si>
    <t>FERC fees included in ATRR calculation - not applicable for RPU</t>
  </si>
  <si>
    <t xml:space="preserve">Workpaper showing non-safety-related advertising expense excluded from ATRR calculation.  </t>
  </si>
  <si>
    <t xml:space="preserve">     RPU has no EPRI or regulatory proceeding expenses. </t>
  </si>
  <si>
    <t>Workpaper developing Taxes Other Than Income Taxes amounts included in 2015 look-ahead for RPU</t>
  </si>
  <si>
    <t>Workpaper developing Rental from Electric Porperties revenue included as an offset in 2015 look-ahead for RPU</t>
  </si>
  <si>
    <t>Workpaper developing Other Electric Revenues included as an offset in 2015 look-ahead for RPU</t>
  </si>
  <si>
    <t>Contents of the Workbook by tab</t>
  </si>
  <si>
    <t xml:space="preserve">     and Annual Depreciation Expense  by Plant account for RPU  - Attachment O and Attachment GG Transmission Plant separated</t>
  </si>
  <si>
    <t xml:space="preserve">     RPU financial statements is included</t>
  </si>
</sst>
</file>

<file path=xl/styles.xml><?xml version="1.0" encoding="utf-8"?>
<styleSheet xmlns="http://schemas.openxmlformats.org/spreadsheetml/2006/main">
  <numFmts count="2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General_)"/>
    <numFmt numFmtId="178" formatCode="0.000"/>
    <numFmt numFmtId="179" formatCode="0_);\(0\)"/>
  </numFmts>
  <fonts count="113">
    <font>
      <sz val="12"/>
      <name val="Arial MT"/>
    </font>
    <font>
      <sz val="11"/>
      <color theme="1"/>
      <name val="Calibri"/>
      <family val="2"/>
      <scheme val="minor"/>
    </font>
    <font>
      <sz val="11"/>
      <color theme="1"/>
      <name val="Calibri"/>
      <family val="2"/>
      <scheme val="minor"/>
    </font>
    <font>
      <sz val="10"/>
      <color theme="1"/>
      <name val="Calibri"/>
      <family val="2"/>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0"/>
      <name val="Times New Roman"/>
      <family val="1"/>
    </font>
    <font>
      <sz val="12"/>
      <color rgb="FFFF000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0"/>
      <color indexed="12"/>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0"/>
      <name val="Arial MT"/>
    </font>
    <font>
      <sz val="10"/>
      <color rgb="FFFF0000"/>
      <name val="Arial"/>
      <family val="2"/>
    </font>
    <font>
      <sz val="12"/>
      <name val="Calibri"/>
      <family val="2"/>
      <scheme val="minor"/>
    </font>
    <font>
      <sz val="10"/>
      <name val="Calibri"/>
      <family val="2"/>
      <scheme val="minor"/>
    </font>
    <font>
      <b/>
      <sz val="12"/>
      <name val="Calibri"/>
      <family val="2"/>
      <scheme val="minor"/>
    </font>
    <font>
      <b/>
      <sz val="11"/>
      <name val="Calibri"/>
      <family val="2"/>
      <scheme val="minor"/>
    </font>
    <font>
      <sz val="10"/>
      <color indexed="12"/>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u val="singleAccounting"/>
      <sz val="11"/>
      <color theme="1"/>
      <name val="Calibri"/>
      <family val="2"/>
      <scheme val="minor"/>
    </font>
    <font>
      <b/>
      <u val="doubleAccounting"/>
      <sz val="11"/>
      <color theme="1"/>
      <name val="Calibri"/>
      <family val="2"/>
      <scheme val="minor"/>
    </font>
    <font>
      <sz val="10"/>
      <color theme="1"/>
      <name val="Calibri"/>
      <family val="2"/>
      <scheme val="minor"/>
    </font>
    <font>
      <b/>
      <u/>
      <sz val="12"/>
      <color theme="1"/>
      <name val="Calibri"/>
      <family val="2"/>
      <scheme val="minor"/>
    </font>
    <font>
      <sz val="12"/>
      <name val="Helv"/>
    </font>
    <font>
      <b/>
      <u/>
      <sz val="12"/>
      <color theme="1"/>
      <name val="Times New Roman"/>
      <family val="1"/>
    </font>
    <font>
      <b/>
      <u/>
      <sz val="11"/>
      <color theme="1"/>
      <name val="Calibri"/>
      <family val="2"/>
      <scheme val="minor"/>
    </font>
    <font>
      <sz val="12"/>
      <color theme="1"/>
      <name val="Times New Roman"/>
      <family val="1"/>
    </font>
    <font>
      <b/>
      <sz val="12"/>
      <color theme="1"/>
      <name val="Times New Roman"/>
      <family val="1"/>
    </font>
    <font>
      <b/>
      <sz val="16"/>
      <color theme="1"/>
      <name val="Times New Roman"/>
      <family val="1"/>
    </font>
    <font>
      <b/>
      <sz val="16"/>
      <color theme="1"/>
      <name val="Calibri"/>
      <family val="2"/>
      <scheme val="minor"/>
    </font>
    <font>
      <b/>
      <sz val="12"/>
      <name val="Helv"/>
    </font>
    <font>
      <b/>
      <sz val="14"/>
      <color theme="1"/>
      <name val="Times New Roman"/>
      <family val="1"/>
    </font>
    <font>
      <b/>
      <sz val="18"/>
      <color theme="1"/>
      <name val="Calibri"/>
      <family val="2"/>
      <scheme val="minor"/>
    </font>
    <font>
      <sz val="18"/>
      <color theme="1"/>
      <name val="Calibri"/>
      <family val="2"/>
      <scheme val="minor"/>
    </font>
    <font>
      <b/>
      <sz val="12"/>
      <name val="Arial MT"/>
    </font>
    <font>
      <sz val="12"/>
      <color rgb="FFFF0000"/>
      <name val="Helvetica"/>
      <family val="2"/>
    </font>
    <font>
      <sz val="11"/>
      <color rgb="FF0070C0"/>
      <name val="Calibri"/>
      <family val="2"/>
      <scheme val="minor"/>
    </font>
    <font>
      <b/>
      <sz val="12"/>
      <color indexed="12"/>
      <name val="Arial"/>
      <family val="2"/>
    </font>
    <font>
      <b/>
      <sz val="9"/>
      <color rgb="FFFF0000"/>
      <name val="Arial"/>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theme="9" tint="-0.249977111117893"/>
      <name val="Calibri"/>
      <family val="2"/>
      <scheme val="minor"/>
    </font>
    <font>
      <sz val="10"/>
      <name val="Arial"/>
      <family val="2"/>
    </font>
    <font>
      <sz val="12"/>
      <color indexed="17"/>
      <name val="Arial MT"/>
    </font>
    <font>
      <b/>
      <u/>
      <sz val="12"/>
      <name val="Arial MT"/>
    </font>
    <font>
      <sz val="12"/>
      <color indexed="10"/>
      <name val="Arial MT"/>
    </font>
    <font>
      <sz val="12"/>
      <color indexed="10"/>
      <name val="Arial"/>
      <family val="2"/>
    </font>
    <font>
      <sz val="14"/>
      <name val="Arial"/>
      <family val="2"/>
    </font>
    <font>
      <sz val="12"/>
      <color theme="1"/>
      <name val="Arial"/>
      <family val="2"/>
    </font>
    <font>
      <b/>
      <i/>
      <sz val="11"/>
      <color theme="1"/>
      <name val="Calibri"/>
      <family val="2"/>
      <scheme val="minor"/>
    </font>
  </fonts>
  <fills count="3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2">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63">
    <xf numFmtId="172" fontId="0" fillId="0" borderId="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4" fontId="16" fillId="0" borderId="0" applyFont="0" applyFill="0" applyBorder="0" applyAlignment="0" applyProtection="0"/>
    <xf numFmtId="0" fontId="8" fillId="0" borderId="0"/>
    <xf numFmtId="172" fontId="15" fillId="0" borderId="0" applyProtection="0"/>
    <xf numFmtId="172" fontId="24" fillId="0" borderId="0" applyFill="0"/>
    <xf numFmtId="172" fontId="24" fillId="0" borderId="0">
      <alignment horizontal="center"/>
    </xf>
    <xf numFmtId="0" fontId="24" fillId="0" borderId="0" applyFill="0">
      <alignment horizontal="center"/>
    </xf>
    <xf numFmtId="172" fontId="25" fillId="0" borderId="30" applyFill="0"/>
    <xf numFmtId="0" fontId="18" fillId="0" borderId="0" applyFont="0" applyAlignment="0"/>
    <xf numFmtId="0" fontId="26" fillId="0" borderId="0" applyFill="0">
      <alignment vertical="top"/>
    </xf>
    <xf numFmtId="0" fontId="25" fillId="0" borderId="0" applyFill="0">
      <alignment horizontal="left" vertical="top"/>
    </xf>
    <xf numFmtId="172" fontId="17" fillId="0" borderId="9" applyFill="0"/>
    <xf numFmtId="0" fontId="18" fillId="0" borderId="0" applyNumberFormat="0" applyFont="0" applyAlignment="0"/>
    <xf numFmtId="0" fontId="26" fillId="0" borderId="0" applyFill="0">
      <alignment wrapText="1"/>
    </xf>
    <xf numFmtId="0" fontId="25" fillId="0" borderId="0" applyFill="0">
      <alignment horizontal="left" vertical="top" wrapText="1"/>
    </xf>
    <xf numFmtId="172" fontId="20" fillId="0" borderId="0" applyFill="0"/>
    <xf numFmtId="0" fontId="27" fillId="0" borderId="0" applyNumberFormat="0" applyFont="0" applyAlignment="0">
      <alignment horizontal="center"/>
    </xf>
    <xf numFmtId="0" fontId="28" fillId="0" borderId="0" applyFill="0">
      <alignment vertical="top" wrapText="1"/>
    </xf>
    <xf numFmtId="0" fontId="17" fillId="0" borderId="0" applyFill="0">
      <alignment horizontal="left" vertical="top" wrapText="1"/>
    </xf>
    <xf numFmtId="172" fontId="18" fillId="0" borderId="0" applyFill="0"/>
    <xf numFmtId="0" fontId="27" fillId="0" borderId="0" applyNumberFormat="0" applyFont="0" applyAlignment="0">
      <alignment horizontal="center"/>
    </xf>
    <xf numFmtId="0" fontId="29" fillId="0" borderId="0" applyFill="0">
      <alignment vertical="center" wrapText="1"/>
    </xf>
    <xf numFmtId="0" fontId="19" fillId="0" borderId="0">
      <alignment horizontal="left" vertical="center" wrapText="1"/>
    </xf>
    <xf numFmtId="172" fontId="30" fillId="0" borderId="0" applyFill="0"/>
    <xf numFmtId="0" fontId="27" fillId="0" borderId="0" applyNumberFormat="0" applyFont="0" applyAlignment="0">
      <alignment horizontal="center"/>
    </xf>
    <xf numFmtId="0" fontId="31" fillId="0" borderId="0" applyFill="0">
      <alignment horizontal="center" vertical="center" wrapText="1"/>
    </xf>
    <xf numFmtId="0" fontId="18" fillId="0" borderId="0" applyFill="0">
      <alignment horizontal="center" vertical="center" wrapText="1"/>
    </xf>
    <xf numFmtId="172" fontId="32" fillId="0" borderId="0" applyFill="0"/>
    <xf numFmtId="0" fontId="27" fillId="0" borderId="0" applyNumberFormat="0" applyFont="0" applyAlignment="0">
      <alignment horizontal="center"/>
    </xf>
    <xf numFmtId="0" fontId="33" fillId="0" borderId="0" applyFill="0">
      <alignment horizontal="center" vertical="center" wrapText="1"/>
    </xf>
    <xf numFmtId="0" fontId="34" fillId="0" borderId="0" applyFill="0">
      <alignment horizontal="center" vertical="center" wrapText="1"/>
    </xf>
    <xf numFmtId="172" fontId="35" fillId="0" borderId="0" applyFill="0"/>
    <xf numFmtId="0" fontId="27" fillId="0" borderId="0" applyNumberFormat="0" applyFont="0" applyAlignment="0">
      <alignment horizontal="center"/>
    </xf>
    <xf numFmtId="0" fontId="36" fillId="0" borderId="0">
      <alignment horizontal="center" wrapText="1"/>
    </xf>
    <xf numFmtId="0" fontId="32" fillId="0" borderId="0" applyFill="0">
      <alignment horizontal="center" wrapText="1"/>
    </xf>
    <xf numFmtId="39"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5" fontId="18"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0" fontId="3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3" fontId="18" fillId="0" borderId="0" applyFont="0" applyFill="0" applyBorder="0" applyAlignment="0" applyProtection="0"/>
    <xf numFmtId="7"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24" fillId="3" borderId="0" applyNumberFormat="0" applyBorder="0" applyAlignment="0" applyProtection="0"/>
    <xf numFmtId="0" fontId="38" fillId="0" borderId="1"/>
    <xf numFmtId="0" fontId="39" fillId="0" borderId="0"/>
    <xf numFmtId="10" fontId="24" fillId="4" borderId="14" applyNumberFormat="0" applyBorder="0" applyAlignment="0" applyProtection="0"/>
    <xf numFmtId="176" fontId="40" fillId="0" borderId="0"/>
    <xf numFmtId="0" fontId="23" fillId="0" borderId="0"/>
    <xf numFmtId="39" fontId="41" fillId="0" borderId="0"/>
    <xf numFmtId="0" fontId="23" fillId="0" borderId="0"/>
    <xf numFmtId="0" fontId="23" fillId="0" borderId="0"/>
    <xf numFmtId="0" fontId="18" fillId="0" borderId="0"/>
    <xf numFmtId="0" fontId="18" fillId="0" borderId="0"/>
    <xf numFmtId="0" fontId="42" fillId="0" borderId="0"/>
    <xf numFmtId="0" fontId="8" fillId="0" borderId="0"/>
    <xf numFmtId="0" fontId="8" fillId="0" borderId="0"/>
    <xf numFmtId="0" fontId="15" fillId="0" borderId="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3" fillId="0" borderId="0" applyFont="0" applyFill="0" applyBorder="0" applyAlignment="0" applyProtection="0"/>
    <xf numFmtId="9" fontId="23" fillId="0" borderId="0" applyFont="0" applyFill="0" applyBorder="0" applyAlignment="0" applyProtection="0"/>
    <xf numFmtId="9" fontId="15"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8" fillId="0" borderId="0">
      <alignment horizontal="left" vertical="top"/>
    </xf>
    <xf numFmtId="0" fontId="44" fillId="0" borderId="1">
      <alignment horizontal="center"/>
    </xf>
    <xf numFmtId="3" fontId="37" fillId="0" borderId="0" applyFont="0" applyFill="0" applyBorder="0" applyAlignment="0" applyProtection="0"/>
    <xf numFmtId="0" fontId="37" fillId="5" borderId="0" applyNumberFormat="0" applyFont="0" applyBorder="0" applyAlignment="0" applyProtection="0"/>
    <xf numFmtId="3" fontId="18" fillId="0" borderId="0">
      <alignment horizontal="right" vertical="top"/>
    </xf>
    <xf numFmtId="41" fontId="19" fillId="3" borderId="13" applyFill="0"/>
    <xf numFmtId="0" fontId="45" fillId="0" borderId="0">
      <alignment horizontal="left" indent="7"/>
    </xf>
    <xf numFmtId="41" fontId="19" fillId="0" borderId="13" applyFill="0">
      <alignment horizontal="left" indent="2"/>
    </xf>
    <xf numFmtId="172" fontId="46" fillId="0" borderId="4" applyFill="0">
      <alignment horizontal="right"/>
    </xf>
    <xf numFmtId="0" fontId="21" fillId="0" borderId="14" applyNumberFormat="0" applyFont="0" applyBorder="0">
      <alignment horizontal="right"/>
    </xf>
    <xf numFmtId="0" fontId="47" fillId="0" borderId="0" applyFill="0"/>
    <xf numFmtId="0" fontId="17" fillId="0" borderId="0" applyFill="0"/>
    <xf numFmtId="4" fontId="46" fillId="0" borderId="4" applyFill="0"/>
    <xf numFmtId="0" fontId="18" fillId="0" borderId="0" applyNumberFormat="0" applyFont="0" applyBorder="0" applyAlignment="0"/>
    <xf numFmtId="0" fontId="28" fillId="0" borderId="0" applyFill="0">
      <alignment horizontal="left" indent="1"/>
    </xf>
    <xf numFmtId="0" fontId="48" fillId="0" borderId="0" applyFill="0">
      <alignment horizontal="left" indent="1"/>
    </xf>
    <xf numFmtId="4" fontId="30" fillId="0" borderId="0" applyFill="0"/>
    <xf numFmtId="0" fontId="18" fillId="0" borderId="0" applyNumberFormat="0" applyFont="0" applyFill="0" applyBorder="0" applyAlignment="0"/>
    <xf numFmtId="0" fontId="28" fillId="0" borderId="0" applyFill="0">
      <alignment horizontal="left" indent="2"/>
    </xf>
    <xf numFmtId="0" fontId="17" fillId="0" borderId="0" applyFill="0">
      <alignment horizontal="left" indent="2"/>
    </xf>
    <xf numFmtId="4" fontId="30" fillId="0" borderId="0" applyFill="0"/>
    <xf numFmtId="0" fontId="18" fillId="0" borderId="0" applyNumberFormat="0" applyFont="0" applyBorder="0" applyAlignment="0"/>
    <xf numFmtId="0" fontId="49" fillId="0" borderId="0">
      <alignment horizontal="left" indent="3"/>
    </xf>
    <xf numFmtId="0" fontId="50" fillId="0" borderId="0" applyFill="0">
      <alignment horizontal="left" indent="3"/>
    </xf>
    <xf numFmtId="4" fontId="30" fillId="0" borderId="0" applyFill="0"/>
    <xf numFmtId="0" fontId="18" fillId="0" borderId="0" applyNumberFormat="0" applyFont="0" applyBorder="0" applyAlignment="0"/>
    <xf numFmtId="0" fontId="31" fillId="0" borderId="0">
      <alignment horizontal="left" indent="4"/>
    </xf>
    <xf numFmtId="0" fontId="18" fillId="0" borderId="0" applyFill="0">
      <alignment horizontal="left" indent="4"/>
    </xf>
    <xf numFmtId="4" fontId="32" fillId="0" borderId="0" applyFill="0"/>
    <xf numFmtId="0" fontId="18" fillId="0" borderId="0" applyNumberFormat="0" applyFont="0" applyBorder="0" applyAlignment="0"/>
    <xf numFmtId="0" fontId="33" fillId="0" borderId="0">
      <alignment horizontal="left" indent="5"/>
    </xf>
    <xf numFmtId="0" fontId="34" fillId="0" borderId="0" applyFill="0">
      <alignment horizontal="left" indent="5"/>
    </xf>
    <xf numFmtId="4" fontId="35" fillId="0" borderId="0" applyFill="0"/>
    <xf numFmtId="0" fontId="18" fillId="0" borderId="0" applyNumberFormat="0" applyFont="0" applyFill="0" applyBorder="0" applyAlignment="0"/>
    <xf numFmtId="0" fontId="36" fillId="0" borderId="0" applyFill="0">
      <alignment horizontal="left" indent="6"/>
    </xf>
    <xf numFmtId="0" fontId="32" fillId="0" borderId="0" applyFill="0">
      <alignment horizontal="left" indent="6"/>
    </xf>
    <xf numFmtId="0" fontId="43" fillId="0" borderId="0" applyNumberFormat="0" applyBorder="0" applyAlignment="0"/>
    <xf numFmtId="0" fontId="51" fillId="0" borderId="0" applyNumberFormat="0" applyBorder="0" applyAlignment="0"/>
    <xf numFmtId="0" fontId="52" fillId="0" borderId="0" applyNumberFormat="0" applyBorder="0" applyAlignment="0"/>
    <xf numFmtId="0" fontId="43" fillId="0" borderId="0" applyNumberFormat="0" applyBorder="0" applyAlignment="0"/>
    <xf numFmtId="9" fontId="15" fillId="0" borderId="0" applyFont="0" applyFill="0" applyBorder="0" applyAlignment="0" applyProtection="0"/>
    <xf numFmtId="44" fontId="15" fillId="0" borderId="0" applyFont="0" applyFill="0" applyBorder="0" applyAlignment="0" applyProtection="0"/>
    <xf numFmtId="0" fontId="7" fillId="0" borderId="0"/>
    <xf numFmtId="43" fontId="16" fillId="0" borderId="0" applyFont="0" applyFill="0" applyBorder="0" applyAlignment="0" applyProtection="0"/>
    <xf numFmtId="44" fontId="16" fillId="0" borderId="0" applyFont="0" applyFill="0" applyBorder="0" applyAlignment="0" applyProtection="0"/>
    <xf numFmtId="0" fontId="15"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177" fontId="72" fillId="0" borderId="0"/>
    <xf numFmtId="44" fontId="16" fillId="0" borderId="0" applyFont="0" applyFill="0" applyBorder="0" applyAlignment="0" applyProtection="0"/>
    <xf numFmtId="0" fontId="16"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4" fillId="0" borderId="0"/>
    <xf numFmtId="0" fontId="88" fillId="0" borderId="0" applyNumberFormat="0" applyFill="0" applyBorder="0" applyAlignment="0" applyProtection="0"/>
    <xf numFmtId="0" fontId="89" fillId="0" borderId="31" applyNumberFormat="0" applyFill="0" applyAlignment="0" applyProtection="0"/>
    <xf numFmtId="0" fontId="90" fillId="0" borderId="32" applyNumberFormat="0" applyFill="0" applyAlignment="0" applyProtection="0"/>
    <xf numFmtId="0" fontId="91" fillId="0" borderId="33" applyNumberFormat="0" applyFill="0" applyAlignment="0" applyProtection="0"/>
    <xf numFmtId="0" fontId="91" fillId="0" borderId="0" applyNumberFormat="0" applyFill="0" applyBorder="0" applyAlignment="0" applyProtection="0"/>
    <xf numFmtId="0" fontId="92" fillId="8" borderId="0" applyNumberFormat="0" applyBorder="0" applyAlignment="0" applyProtection="0"/>
    <xf numFmtId="0" fontId="93" fillId="9" borderId="0" applyNumberFormat="0" applyBorder="0" applyAlignment="0" applyProtection="0"/>
    <xf numFmtId="0" fontId="94" fillId="10" borderId="0" applyNumberFormat="0" applyBorder="0" applyAlignment="0" applyProtection="0"/>
    <xf numFmtId="0" fontId="95" fillId="11" borderId="34" applyNumberFormat="0" applyAlignment="0" applyProtection="0"/>
    <xf numFmtId="0" fontId="96" fillId="12" borderId="35" applyNumberFormat="0" applyAlignment="0" applyProtection="0"/>
    <xf numFmtId="0" fontId="97" fillId="12" borderId="34" applyNumberFormat="0" applyAlignment="0" applyProtection="0"/>
    <xf numFmtId="0" fontId="98" fillId="0" borderId="36" applyNumberFormat="0" applyFill="0" applyAlignment="0" applyProtection="0"/>
    <xf numFmtId="0" fontId="99" fillId="13" borderId="37"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39" applyNumberFormat="0" applyFill="0" applyAlignment="0" applyProtection="0"/>
    <xf numFmtId="0" fontId="10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03" fillId="26" borderId="0" applyNumberFormat="0" applyBorder="0" applyAlignment="0" applyProtection="0"/>
    <xf numFmtId="0" fontId="10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03" fillId="30" borderId="0" applyNumberFormat="0" applyBorder="0" applyAlignment="0" applyProtection="0"/>
    <xf numFmtId="0" fontId="10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03" fillId="34" borderId="0" applyNumberFormat="0" applyBorder="0" applyAlignment="0" applyProtection="0"/>
    <xf numFmtId="0" fontId="10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103" fillId="38" borderId="0" applyNumberFormat="0" applyBorder="0" applyAlignment="0" applyProtection="0"/>
    <xf numFmtId="0" fontId="16" fillId="0" borderId="0"/>
    <xf numFmtId="0" fontId="16" fillId="0" borderId="0"/>
    <xf numFmtId="0" fontId="3" fillId="14" borderId="38" applyNumberFormat="0" applyFont="0" applyAlignment="0" applyProtection="0"/>
    <xf numFmtId="0" fontId="16" fillId="0" borderId="0"/>
    <xf numFmtId="43" fontId="16" fillId="0" borderId="0" applyFont="0" applyFill="0" applyBorder="0" applyAlignment="0" applyProtection="0"/>
    <xf numFmtId="0" fontId="105" fillId="0" borderId="0"/>
    <xf numFmtId="9" fontId="16" fillId="0" borderId="0" applyFont="0" applyFill="0" applyBorder="0" applyAlignment="0" applyProtection="0"/>
    <xf numFmtId="0" fontId="2" fillId="0" borderId="0"/>
  </cellStyleXfs>
  <cellXfs count="620">
    <xf numFmtId="172" fontId="0" fillId="0" borderId="0" xfId="0" applyAlignment="1"/>
    <xf numFmtId="0" fontId="9" fillId="0" borderId="0" xfId="0" applyNumberFormat="1" applyFont="1" applyAlignment="1" applyProtection="1">
      <alignment horizontal="center"/>
      <protection locked="0"/>
    </xf>
    <xf numFmtId="0" fontId="9" fillId="0" borderId="0" xfId="0" applyNumberFormat="1" applyFont="1" applyAlignment="1" applyProtection="1">
      <protection locked="0"/>
    </xf>
    <xf numFmtId="172" fontId="9" fillId="0" borderId="0" xfId="0" applyFont="1" applyAlignment="1"/>
    <xf numFmtId="0" fontId="9" fillId="0" borderId="0" xfId="0" applyNumberFormat="1" applyFont="1" applyAlignment="1"/>
    <xf numFmtId="3" fontId="9" fillId="0" borderId="0" xfId="0" applyNumberFormat="1" applyFont="1" applyAlignment="1"/>
    <xf numFmtId="3" fontId="9" fillId="0" borderId="0" xfId="0" applyNumberFormat="1" applyFont="1" applyBorder="1" applyAlignment="1"/>
    <xf numFmtId="164" fontId="9" fillId="0" borderId="0" xfId="0" applyNumberFormat="1" applyFont="1" applyAlignment="1">
      <alignment horizontal="center"/>
    </xf>
    <xf numFmtId="3" fontId="9" fillId="0" borderId="0" xfId="0" applyNumberFormat="1" applyFont="1" applyFill="1" applyAlignment="1"/>
    <xf numFmtId="3" fontId="9" fillId="0" borderId="0" xfId="0" applyNumberFormat="1" applyFont="1" applyFill="1" applyAlignment="1">
      <alignment horizontal="right"/>
    </xf>
    <xf numFmtId="0" fontId="9" fillId="0" borderId="0" xfId="0" applyNumberFormat="1" applyFont="1" applyAlignment="1" applyProtection="1">
      <alignment horizontal="left"/>
      <protection locked="0"/>
    </xf>
    <xf numFmtId="0" fontId="9" fillId="0" borderId="0" xfId="0" applyNumberFormat="1" applyFont="1" applyProtection="1">
      <protection locked="0"/>
    </xf>
    <xf numFmtId="0" fontId="9" fillId="0" borderId="0" xfId="0" applyNumberFormat="1" applyFont="1"/>
    <xf numFmtId="0" fontId="9" fillId="0" borderId="0" xfId="0" applyNumberFormat="1" applyFont="1" applyAlignment="1">
      <alignment horizontal="right"/>
    </xf>
    <xf numFmtId="0" fontId="9" fillId="0" borderId="0" xfId="0" applyNumberFormat="1" applyFont="1" applyAlignment="1">
      <alignment horizontal="center"/>
    </xf>
    <xf numFmtId="0" fontId="9" fillId="2" borderId="0" xfId="0" applyNumberFormat="1" applyFont="1" applyFill="1"/>
    <xf numFmtId="0" fontId="9" fillId="2" borderId="0" xfId="0" applyNumberFormat="1" applyFont="1" applyFill="1" applyAlignment="1" applyProtection="1">
      <alignment horizontal="right"/>
      <protection locked="0"/>
    </xf>
    <xf numFmtId="49" fontId="9" fillId="0" borderId="0" xfId="0" applyNumberFormat="1" applyFont="1"/>
    <xf numFmtId="0" fontId="9" fillId="0" borderId="1" xfId="0" applyNumberFormat="1" applyFont="1" applyBorder="1" applyAlignment="1" applyProtection="1">
      <alignment horizontal="center"/>
      <protection locked="0"/>
    </xf>
    <xf numFmtId="3" fontId="9" fillId="0" borderId="0" xfId="0" applyNumberFormat="1" applyFont="1"/>
    <xf numFmtId="42" fontId="9" fillId="0" borderId="0" xfId="0" applyNumberFormat="1" applyFont="1"/>
    <xf numFmtId="0" fontId="9" fillId="0" borderId="1" xfId="0" applyNumberFormat="1" applyFont="1" applyBorder="1" applyAlignment="1" applyProtection="1">
      <alignment horizontal="centerContinuous"/>
      <protection locked="0"/>
    </xf>
    <xf numFmtId="166" fontId="9" fillId="0" borderId="0" xfId="0" applyNumberFormat="1" applyFont="1" applyAlignment="1"/>
    <xf numFmtId="3" fontId="9" fillId="2" borderId="0" xfId="0" applyNumberFormat="1" applyFont="1" applyFill="1"/>
    <xf numFmtId="3" fontId="9" fillId="0" borderId="1" xfId="0" applyNumberFormat="1" applyFont="1" applyBorder="1" applyAlignment="1"/>
    <xf numFmtId="3" fontId="9" fillId="0" borderId="0" xfId="0" applyNumberFormat="1" applyFont="1" applyAlignment="1">
      <alignment horizontal="fill"/>
    </xf>
    <xf numFmtId="3" fontId="9" fillId="0" borderId="0" xfId="0" applyNumberFormat="1" applyFont="1" applyFill="1" applyBorder="1"/>
    <xf numFmtId="3" fontId="9" fillId="2" borderId="0" xfId="0" applyNumberFormat="1" applyFont="1" applyFill="1" applyBorder="1"/>
    <xf numFmtId="3" fontId="9" fillId="2" borderId="1" xfId="0" applyNumberFormat="1" applyFont="1" applyFill="1" applyBorder="1"/>
    <xf numFmtId="168" fontId="9" fillId="0" borderId="0" xfId="0" applyNumberFormat="1" applyFont="1"/>
    <xf numFmtId="168" fontId="9" fillId="0" borderId="0" xfId="0" applyNumberFormat="1" applyFont="1" applyAlignment="1">
      <alignment horizontal="center"/>
    </xf>
    <xf numFmtId="172" fontId="9" fillId="0" borderId="0" xfId="0" applyFont="1" applyAlignment="1">
      <alignment horizontal="center"/>
    </xf>
    <xf numFmtId="171" fontId="9" fillId="0" borderId="0" xfId="0" applyNumberFormat="1" applyFont="1" applyAlignment="1"/>
    <xf numFmtId="171" fontId="9" fillId="2" borderId="0" xfId="0" applyNumberFormat="1" applyFont="1" applyFill="1" applyProtection="1">
      <protection locked="0"/>
    </xf>
    <xf numFmtId="171" fontId="9" fillId="0" borderId="0" xfId="0" applyNumberFormat="1" applyFont="1" applyProtection="1">
      <protection locked="0"/>
    </xf>
    <xf numFmtId="0" fontId="9" fillId="0" borderId="0" xfId="0" applyNumberFormat="1" applyFont="1" applyAlignment="1">
      <alignment horizontal="left"/>
    </xf>
    <xf numFmtId="49" fontId="9" fillId="0" borderId="0" xfId="0" applyNumberFormat="1" applyFont="1" applyAlignment="1">
      <alignment horizontal="left"/>
    </xf>
    <xf numFmtId="49" fontId="9" fillId="0" borderId="0" xfId="0" applyNumberFormat="1" applyFont="1" applyAlignment="1">
      <alignment horizontal="center"/>
    </xf>
    <xf numFmtId="3" fontId="12" fillId="0" borderId="0" xfId="0" applyNumberFormat="1" applyFont="1" applyAlignment="1">
      <alignment horizontal="center"/>
    </xf>
    <xf numFmtId="0" fontId="12" fillId="0" borderId="0" xfId="0" applyNumberFormat="1" applyFont="1" applyAlignment="1" applyProtection="1">
      <alignment horizontal="center"/>
      <protection locked="0"/>
    </xf>
    <xf numFmtId="172" fontId="12" fillId="0" borderId="0" xfId="0" applyFont="1" applyAlignment="1">
      <alignment horizontal="center"/>
    </xf>
    <xf numFmtId="3" fontId="12" fillId="0" borderId="0" xfId="0" applyNumberFormat="1" applyFont="1" applyAlignment="1"/>
    <xf numFmtId="0" fontId="12" fillId="0" borderId="0" xfId="0" applyNumberFormat="1" applyFont="1" applyAlignment="1"/>
    <xf numFmtId="3" fontId="9" fillId="2" borderId="0" xfId="0" applyNumberFormat="1" applyFont="1" applyFill="1" applyBorder="1" applyAlignment="1"/>
    <xf numFmtId="165" fontId="9" fillId="0" borderId="0" xfId="0" applyNumberFormat="1" applyFont="1" applyAlignment="1"/>
    <xf numFmtId="3" fontId="9" fillId="2" borderId="1" xfId="0" applyNumberFormat="1" applyFont="1" applyFill="1" applyBorder="1" applyAlignment="1"/>
    <xf numFmtId="3" fontId="9" fillId="2" borderId="0" xfId="0" applyNumberFormat="1" applyFont="1" applyFill="1" applyAlignment="1"/>
    <xf numFmtId="165" fontId="9" fillId="0" borderId="0" xfId="0" applyNumberFormat="1" applyFont="1" applyAlignment="1">
      <alignment horizontal="right"/>
    </xf>
    <xf numFmtId="3" fontId="9" fillId="0" borderId="0" xfId="0" applyNumberFormat="1" applyFont="1" applyAlignment="1">
      <alignment horizontal="center"/>
    </xf>
    <xf numFmtId="172" fontId="9" fillId="0" borderId="1" xfId="0" applyFont="1" applyBorder="1" applyAlignment="1"/>
    <xf numFmtId="3" fontId="9" fillId="0" borderId="2" xfId="0" applyNumberFormat="1" applyFont="1" applyBorder="1" applyAlignment="1"/>
    <xf numFmtId="3" fontId="9" fillId="0" borderId="0" xfId="0" applyNumberFormat="1" applyFont="1" applyAlignment="1">
      <alignment horizontal="right"/>
    </xf>
    <xf numFmtId="0" fontId="9" fillId="0" borderId="0" xfId="0" applyNumberFormat="1" applyFont="1" applyFill="1" applyAlignment="1" applyProtection="1">
      <alignment horizontal="center"/>
      <protection locked="0"/>
    </xf>
    <xf numFmtId="0" fontId="9" fillId="0" borderId="0" xfId="0" applyNumberFormat="1" applyFont="1" applyFill="1" applyAlignment="1"/>
    <xf numFmtId="172" fontId="9" fillId="0" borderId="0" xfId="0" applyFont="1" applyFill="1" applyAlignment="1"/>
    <xf numFmtId="166" fontId="9" fillId="0" borderId="0" xfId="0" applyNumberFormat="1" applyFont="1" applyAlignment="1">
      <alignment horizontal="right"/>
    </xf>
    <xf numFmtId="10" fontId="9" fillId="0" borderId="0" xfId="0" applyNumberFormat="1" applyFont="1" applyAlignment="1">
      <alignment horizontal="left"/>
    </xf>
    <xf numFmtId="166" fontId="9" fillId="0" borderId="0" xfId="0" applyNumberFormat="1" applyFont="1" applyAlignment="1">
      <alignment horizontal="center"/>
    </xf>
    <xf numFmtId="164" fontId="9" fillId="0" borderId="0" xfId="0" applyNumberFormat="1" applyFont="1" applyAlignment="1">
      <alignment horizontal="left"/>
    </xf>
    <xf numFmtId="10" fontId="9" fillId="0" borderId="0" xfId="0" applyNumberFormat="1" applyFont="1" applyFill="1" applyAlignment="1">
      <alignment horizontal="right"/>
    </xf>
    <xf numFmtId="169" fontId="9" fillId="0" borderId="0" xfId="0" applyNumberFormat="1" applyFont="1" applyFill="1" applyAlignment="1">
      <alignment horizontal="right"/>
    </xf>
    <xf numFmtId="164" fontId="9" fillId="0" borderId="0" xfId="0" applyNumberFormat="1" applyFont="1" applyAlignment="1" applyProtection="1">
      <alignment horizontal="left"/>
      <protection locked="0"/>
    </xf>
    <xf numFmtId="167" fontId="9" fillId="0" borderId="0" xfId="0" applyNumberFormat="1" applyFont="1" applyAlignment="1"/>
    <xf numFmtId="0" fontId="10" fillId="0" borderId="0" xfId="0" applyNumberFormat="1" applyFont="1" applyAlignment="1" applyProtection="1">
      <alignment horizontal="center"/>
      <protection locked="0"/>
    </xf>
    <xf numFmtId="172" fontId="10" fillId="0" borderId="0" xfId="0" applyFont="1" applyAlignment="1"/>
    <xf numFmtId="3" fontId="10" fillId="0" borderId="0" xfId="0" applyNumberFormat="1" applyFont="1" applyAlignment="1"/>
    <xf numFmtId="0" fontId="10" fillId="0" borderId="0" xfId="0" applyNumberFormat="1" applyFont="1"/>
    <xf numFmtId="172" fontId="9" fillId="0" borderId="0" xfId="0" applyFont="1" applyAlignment="1">
      <alignment horizontal="right"/>
    </xf>
    <xf numFmtId="0" fontId="9" fillId="0" borderId="1" xfId="0" applyNumberFormat="1" applyFont="1" applyBorder="1" applyProtection="1">
      <protection locked="0"/>
    </xf>
    <xf numFmtId="0" fontId="9" fillId="0" borderId="1" xfId="0" applyNumberFormat="1" applyFont="1" applyBorder="1"/>
    <xf numFmtId="49" fontId="9" fillId="0" borderId="0" xfId="0" applyNumberFormat="1" applyFont="1" applyAlignment="1"/>
    <xf numFmtId="172" fontId="9" fillId="0" borderId="0" xfId="0" applyFont="1" applyBorder="1" applyAlignment="1"/>
    <xf numFmtId="165" fontId="9" fillId="0" borderId="0" xfId="0" applyNumberFormat="1" applyFont="1"/>
    <xf numFmtId="166" fontId="9" fillId="0" borderId="0" xfId="0" applyNumberFormat="1" applyFont="1"/>
    <xf numFmtId="3" fontId="9" fillId="0" borderId="1" xfId="0" applyNumberFormat="1" applyFont="1" applyBorder="1" applyAlignment="1">
      <alignment horizontal="center"/>
    </xf>
    <xf numFmtId="4" fontId="9" fillId="0" borderId="0" xfId="0" applyNumberFormat="1" applyFont="1" applyAlignment="1"/>
    <xf numFmtId="3" fontId="9" fillId="0" borderId="0" xfId="0" applyNumberFormat="1" applyFont="1" applyBorder="1" applyAlignment="1">
      <alignment horizontal="center"/>
    </xf>
    <xf numFmtId="166" fontId="9" fillId="0" borderId="0" xfId="0" applyNumberFormat="1" applyFont="1" applyAlignment="1" applyProtection="1">
      <alignment horizontal="center"/>
      <protection locked="0"/>
    </xf>
    <xf numFmtId="0" fontId="9" fillId="0" borderId="1" xfId="0" applyNumberFormat="1" applyFont="1" applyBorder="1" applyAlignment="1"/>
    <xf numFmtId="170" fontId="9" fillId="2" borderId="0" xfId="0" applyNumberFormat="1" applyFont="1" applyFill="1" applyAlignment="1"/>
    <xf numFmtId="9" fontId="9" fillId="0" borderId="0" xfId="0" applyNumberFormat="1" applyFont="1" applyAlignment="1"/>
    <xf numFmtId="169" fontId="9" fillId="0" borderId="0" xfId="0" applyNumberFormat="1" applyFont="1" applyAlignment="1"/>
    <xf numFmtId="10" fontId="9" fillId="0" borderId="0" xfId="0" applyNumberFormat="1" applyFont="1" applyAlignment="1"/>
    <xf numFmtId="169" fontId="9" fillId="0" borderId="1" xfId="0" applyNumberFormat="1" applyFont="1" applyBorder="1" applyAlignment="1"/>
    <xf numFmtId="3" fontId="9" fillId="0" borderId="0" xfId="0" quotePrefix="1" applyNumberFormat="1" applyFont="1" applyAlignment="1"/>
    <xf numFmtId="10" fontId="9" fillId="2" borderId="0" xfId="0" applyNumberFormat="1" applyFont="1" applyFill="1" applyAlignment="1"/>
    <xf numFmtId="0" fontId="10" fillId="0" borderId="0" xfId="0" applyNumberFormat="1" applyFont="1" applyProtection="1">
      <protection locked="0"/>
    </xf>
    <xf numFmtId="172" fontId="9" fillId="0" borderId="0" xfId="0" applyFont="1" applyFill="1" applyAlignment="1" applyProtection="1"/>
    <xf numFmtId="170" fontId="9" fillId="0" borderId="0" xfId="0" applyNumberFormat="1" applyFont="1" applyFill="1" applyBorder="1" applyProtection="1"/>
    <xf numFmtId="170" fontId="9" fillId="2" borderId="0" xfId="0" applyNumberFormat="1" applyFont="1" applyFill="1" applyBorder="1" applyProtection="1"/>
    <xf numFmtId="170" fontId="9" fillId="2" borderId="0" xfId="0" applyNumberFormat="1" applyFont="1" applyFill="1" applyBorder="1" applyAlignment="1" applyProtection="1">
      <protection locked="0"/>
    </xf>
    <xf numFmtId="0" fontId="9" fillId="0" borderId="0" xfId="0" applyNumberFormat="1" applyFont="1" applyBorder="1" applyAlignment="1" applyProtection="1">
      <protection locked="0"/>
    </xf>
    <xf numFmtId="0" fontId="9" fillId="0" borderId="0" xfId="0" applyNumberFormat="1" applyFont="1" applyBorder="1" applyProtection="1">
      <protection locked="0"/>
    </xf>
    <xf numFmtId="170" fontId="9" fillId="0" borderId="0" xfId="0" applyNumberFormat="1" applyFont="1" applyFill="1" applyBorder="1" applyAlignment="1" applyProtection="1"/>
    <xf numFmtId="172" fontId="9" fillId="0" borderId="0" xfId="0" applyNumberFormat="1" applyFont="1" applyAlignment="1" applyProtection="1">
      <protection locked="0"/>
    </xf>
    <xf numFmtId="3" fontId="9" fillId="0" borderId="0" xfId="0" applyNumberFormat="1" applyFont="1" applyProtection="1">
      <protection locked="0"/>
    </xf>
    <xf numFmtId="170" fontId="9" fillId="0" borderId="0" xfId="0" applyNumberFormat="1" applyFont="1" applyAlignment="1" applyProtection="1">
      <alignment horizontal="right"/>
      <protection locked="0"/>
    </xf>
    <xf numFmtId="170" fontId="9" fillId="0" borderId="0" xfId="0" applyNumberFormat="1" applyFont="1" applyProtection="1">
      <protection locked="0"/>
    </xf>
    <xf numFmtId="3" fontId="9" fillId="0" borderId="0" xfId="0" applyNumberFormat="1" applyFont="1" applyFill="1" applyAlignment="1" applyProtection="1"/>
    <xf numFmtId="0" fontId="11" fillId="0" borderId="0" xfId="0" applyNumberFormat="1" applyFont="1" applyFill="1" applyAlignment="1" applyProtection="1">
      <alignment horizontal="left"/>
      <protection locked="0"/>
    </xf>
    <xf numFmtId="172" fontId="9" fillId="2" borderId="0" xfId="0" applyFont="1" applyFill="1" applyAlignment="1"/>
    <xf numFmtId="0" fontId="9" fillId="2" borderId="0" xfId="0" applyNumberFormat="1" applyFont="1" applyFill="1" applyProtection="1">
      <protection locked="0"/>
    </xf>
    <xf numFmtId="0" fontId="9" fillId="0" borderId="0" xfId="0" applyNumberFormat="1" applyFont="1" applyAlignment="1" applyProtection="1">
      <alignment horizontal="left" indent="8"/>
      <protection locked="0"/>
    </xf>
    <xf numFmtId="9" fontId="9" fillId="0" borderId="1" xfId="0" applyNumberFormat="1" applyFont="1" applyBorder="1" applyAlignment="1"/>
    <xf numFmtId="171" fontId="9" fillId="0" borderId="0" xfId="0" applyNumberFormat="1" applyFont="1" applyBorder="1" applyProtection="1">
      <protection locked="0"/>
    </xf>
    <xf numFmtId="0" fontId="9" fillId="0" borderId="0" xfId="0" applyNumberFormat="1" applyFont="1" applyAlignment="1" applyProtection="1">
      <alignment horizontal="center" vertical="top" wrapText="1"/>
      <protection locked="0"/>
    </xf>
    <xf numFmtId="0" fontId="9" fillId="0" borderId="0" xfId="0" applyNumberFormat="1" applyFont="1" applyAlignment="1" applyProtection="1">
      <alignment vertical="top" wrapText="1"/>
      <protection locked="0"/>
    </xf>
    <xf numFmtId="3" fontId="9" fillId="0" borderId="0" xfId="0" applyNumberFormat="1" applyFont="1" applyAlignment="1">
      <alignment vertical="top" wrapText="1"/>
    </xf>
    <xf numFmtId="0" fontId="9" fillId="0" borderId="0" xfId="0" applyNumberFormat="1" applyFont="1" applyFill="1" applyAlignment="1" applyProtection="1">
      <alignment vertical="top" wrapText="1"/>
      <protection locked="0"/>
    </xf>
    <xf numFmtId="10" fontId="9" fillId="2" borderId="0" xfId="0" applyNumberFormat="1" applyFont="1" applyFill="1" applyAlignment="1" applyProtection="1">
      <alignment vertical="top" wrapText="1"/>
      <protection locked="0"/>
    </xf>
    <xf numFmtId="0" fontId="9" fillId="0" borderId="0" xfId="0" applyNumberFormat="1" applyFont="1" applyFill="1" applyAlignment="1">
      <alignment vertical="top" wrapText="1"/>
    </xf>
    <xf numFmtId="172" fontId="9" fillId="0" borderId="0" xfId="0" applyFont="1" applyAlignment="1">
      <alignment horizontal="center" vertical="top" wrapText="1"/>
    </xf>
    <xf numFmtId="172" fontId="9" fillId="0" borderId="0" xfId="0" applyFont="1" applyFill="1" applyAlignment="1">
      <alignment horizontal="center" vertical="top" wrapText="1"/>
    </xf>
    <xf numFmtId="0" fontId="10" fillId="0" borderId="0" xfId="0" applyNumberFormat="1" applyFont="1" applyAlignment="1" applyProtection="1">
      <alignment vertical="top" wrapText="1"/>
      <protection locked="0"/>
    </xf>
    <xf numFmtId="0" fontId="9" fillId="0" borderId="0" xfId="0" applyNumberFormat="1" applyFont="1" applyFill="1" applyAlignment="1" applyProtection="1">
      <alignment horizontal="left" vertical="top" wrapText="1" indent="8"/>
      <protection locked="0"/>
    </xf>
    <xf numFmtId="170" fontId="9" fillId="2" borderId="1" xfId="0" applyNumberFormat="1" applyFont="1" applyFill="1" applyBorder="1" applyAlignment="1" applyProtection="1">
      <protection locked="0"/>
    </xf>
    <xf numFmtId="0" fontId="9" fillId="0" borderId="0" xfId="0" applyNumberFormat="1" applyFont="1" applyFill="1"/>
    <xf numFmtId="0" fontId="9" fillId="2" borderId="1" xfId="0" applyNumberFormat="1" applyFont="1" applyFill="1" applyBorder="1" applyAlignment="1"/>
    <xf numFmtId="3" fontId="9" fillId="0" borderId="2" xfId="0" applyNumberFormat="1" applyFont="1" applyFill="1" applyBorder="1" applyAlignment="1"/>
    <xf numFmtId="3" fontId="13" fillId="0" borderId="0" xfId="0" applyNumberFormat="1" applyFont="1" applyAlignment="1"/>
    <xf numFmtId="0" fontId="9" fillId="0" borderId="0" xfId="0" applyNumberFormat="1" applyFont="1" applyFill="1" applyAlignment="1">
      <alignment horizontal="left" vertical="top"/>
    </xf>
    <xf numFmtId="0" fontId="9" fillId="0" borderId="0" xfId="0" applyNumberFormat="1" applyFont="1" applyFill="1" applyAlignment="1">
      <alignment vertical="top"/>
    </xf>
    <xf numFmtId="0" fontId="9" fillId="0" borderId="0" xfId="0" applyNumberFormat="1" applyFont="1" applyFill="1" applyBorder="1" applyAlignment="1" applyProtection="1">
      <protection locked="0"/>
    </xf>
    <xf numFmtId="0" fontId="9" fillId="0" borderId="0" xfId="0" applyNumberFormat="1" applyFont="1" applyFill="1" applyBorder="1" applyProtection="1">
      <protection locked="0"/>
    </xf>
    <xf numFmtId="0" fontId="9" fillId="0" borderId="1" xfId="0" applyNumberFormat="1" applyFont="1" applyFill="1" applyBorder="1" applyAlignment="1" applyProtection="1">
      <protection locked="0"/>
    </xf>
    <xf numFmtId="0" fontId="9" fillId="0" borderId="1" xfId="0" applyNumberFormat="1" applyFont="1" applyFill="1" applyBorder="1" applyProtection="1">
      <protection locked="0"/>
    </xf>
    <xf numFmtId="0" fontId="18" fillId="0" borderId="0" xfId="2" applyFont="1"/>
    <xf numFmtId="0" fontId="16" fillId="0" borderId="0" xfId="2"/>
    <xf numFmtId="0" fontId="16" fillId="0" borderId="11" xfId="2" applyBorder="1" applyAlignment="1">
      <alignment horizontal="center"/>
    </xf>
    <xf numFmtId="0" fontId="16" fillId="0" borderId="3" xfId="2" applyBorder="1"/>
    <xf numFmtId="0" fontId="16" fillId="0" borderId="3" xfId="2" applyBorder="1" applyAlignment="1">
      <alignment horizontal="center"/>
    </xf>
    <xf numFmtId="0" fontId="16" fillId="0" borderId="12" xfId="2" applyBorder="1" applyAlignment="1">
      <alignment horizontal="center"/>
    </xf>
    <xf numFmtId="0" fontId="16" fillId="0" borderId="5" xfId="2" applyBorder="1" applyAlignment="1">
      <alignment horizontal="center"/>
    </xf>
    <xf numFmtId="0" fontId="16" fillId="0" borderId="5" xfId="2" applyFill="1" applyBorder="1" applyAlignment="1">
      <alignment horizontal="center"/>
    </xf>
    <xf numFmtId="0" fontId="16" fillId="0" borderId="13" xfId="2" applyBorder="1" applyAlignment="1">
      <alignment horizontal="center"/>
    </xf>
    <xf numFmtId="0" fontId="21" fillId="0" borderId="11" xfId="2" applyFont="1" applyBorder="1" applyAlignment="1">
      <alignment horizontal="center"/>
    </xf>
    <xf numFmtId="43" fontId="0" fillId="0" borderId="11" xfId="3" applyFont="1" applyFill="1" applyBorder="1"/>
    <xf numFmtId="0" fontId="16" fillId="0" borderId="11" xfId="2" applyFill="1" applyBorder="1" applyAlignment="1">
      <alignment horizontal="center"/>
    </xf>
    <xf numFmtId="0" fontId="21" fillId="0" borderId="11" xfId="2" applyFont="1" applyFill="1" applyBorder="1" applyAlignment="1">
      <alignment horizontal="center"/>
    </xf>
    <xf numFmtId="0" fontId="16" fillId="0" borderId="13" xfId="2" applyBorder="1"/>
    <xf numFmtId="37" fontId="0" fillId="0" borderId="13" xfId="3" applyNumberFormat="1" applyFont="1" applyFill="1" applyBorder="1"/>
    <xf numFmtId="0" fontId="16" fillId="0" borderId="13" xfId="2" applyFill="1" applyBorder="1" applyAlignment="1">
      <alignment horizontal="center"/>
    </xf>
    <xf numFmtId="0" fontId="16" fillId="0" borderId="13" xfId="2" applyFill="1" applyBorder="1"/>
    <xf numFmtId="0" fontId="16" fillId="0" borderId="12" xfId="2" applyBorder="1" applyAlignment="1">
      <alignment horizontal="left" indent="1"/>
    </xf>
    <xf numFmtId="173" fontId="22" fillId="0" borderId="12" xfId="4" applyNumberFormat="1" applyFont="1" applyFill="1" applyBorder="1"/>
    <xf numFmtId="0" fontId="16" fillId="0" borderId="12" xfId="2" applyFill="1" applyBorder="1" applyAlignment="1">
      <alignment horizontal="center"/>
    </xf>
    <xf numFmtId="0" fontId="16" fillId="0" borderId="12" xfId="2" applyFill="1" applyBorder="1"/>
    <xf numFmtId="0" fontId="16" fillId="0" borderId="14" xfId="2" applyBorder="1" applyAlignment="1">
      <alignment horizontal="center"/>
    </xf>
    <xf numFmtId="0" fontId="16" fillId="0" borderId="14" xfId="2" applyBorder="1"/>
    <xf numFmtId="0" fontId="16" fillId="0" borderId="14" xfId="2" applyFill="1" applyBorder="1" applyAlignment="1">
      <alignment horizontal="center"/>
    </xf>
    <xf numFmtId="0" fontId="16" fillId="0" borderId="14" xfId="2" applyFill="1" applyBorder="1"/>
    <xf numFmtId="0" fontId="16" fillId="0" borderId="13" xfId="2" applyBorder="1" applyAlignment="1">
      <alignment horizontal="left" indent="1"/>
    </xf>
    <xf numFmtId="37" fontId="22" fillId="0" borderId="13" xfId="3" applyNumberFormat="1" applyFont="1" applyFill="1" applyBorder="1"/>
    <xf numFmtId="0" fontId="16" fillId="0" borderId="12" xfId="2" applyFill="1" applyBorder="1" applyAlignment="1">
      <alignment horizontal="left" indent="1"/>
    </xf>
    <xf numFmtId="0" fontId="21" fillId="0" borderId="15" xfId="2" applyFont="1" applyFill="1" applyBorder="1"/>
    <xf numFmtId="37" fontId="21" fillId="0" borderId="16" xfId="3" applyNumberFormat="1" applyFont="1" applyFill="1" applyBorder="1"/>
    <xf numFmtId="0" fontId="16" fillId="0" borderId="17" xfId="2" applyFill="1" applyBorder="1" applyAlignment="1">
      <alignment horizontal="center"/>
    </xf>
    <xf numFmtId="0" fontId="21" fillId="0" borderId="18" xfId="2" applyFont="1" applyFill="1" applyBorder="1"/>
    <xf numFmtId="37" fontId="22" fillId="0" borderId="3" xfId="3" applyNumberFormat="1" applyFont="1" applyFill="1" applyBorder="1"/>
    <xf numFmtId="0" fontId="21" fillId="0" borderId="13" xfId="2" applyFont="1" applyFill="1" applyBorder="1" applyAlignment="1">
      <alignment horizontal="center"/>
    </xf>
    <xf numFmtId="0" fontId="16" fillId="0" borderId="6" xfId="2" applyBorder="1"/>
    <xf numFmtId="0" fontId="16" fillId="0" borderId="3" xfId="2" applyFill="1" applyBorder="1" applyAlignment="1">
      <alignment horizontal="center"/>
    </xf>
    <xf numFmtId="0" fontId="16" fillId="0" borderId="9" xfId="2" applyBorder="1" applyAlignment="1">
      <alignment horizontal="center"/>
    </xf>
    <xf numFmtId="0" fontId="21" fillId="0" borderId="11" xfId="2" applyFont="1" applyBorder="1"/>
    <xf numFmtId="37" fontId="21" fillId="0" borderId="11" xfId="3" applyNumberFormat="1" applyFont="1" applyFill="1" applyBorder="1"/>
    <xf numFmtId="0" fontId="21" fillId="0" borderId="19" xfId="2" applyFont="1" applyBorder="1"/>
    <xf numFmtId="0" fontId="21" fillId="0" borderId="13" xfId="2" applyFont="1" applyBorder="1" applyAlignment="1">
      <alignment horizontal="center"/>
    </xf>
    <xf numFmtId="0" fontId="16" fillId="0" borderId="12" xfId="2" applyBorder="1"/>
    <xf numFmtId="174" fontId="22" fillId="0" borderId="12" xfId="3" applyNumberFormat="1" applyFont="1" applyFill="1" applyBorder="1"/>
    <xf numFmtId="174" fontId="0" fillId="0" borderId="13" xfId="3" applyNumberFormat="1" applyFont="1" applyFill="1" applyBorder="1"/>
    <xf numFmtId="0" fontId="21" fillId="0" borderId="7" xfId="2" applyFont="1" applyFill="1" applyBorder="1"/>
    <xf numFmtId="174" fontId="21" fillId="0" borderId="16" xfId="3" applyNumberFormat="1" applyFont="1" applyFill="1" applyBorder="1"/>
    <xf numFmtId="174" fontId="22" fillId="0" borderId="11" xfId="3" applyNumberFormat="1" applyFont="1" applyFill="1" applyBorder="1"/>
    <xf numFmtId="0" fontId="21" fillId="0" borderId="18" xfId="2" applyFont="1" applyBorder="1"/>
    <xf numFmtId="0" fontId="21" fillId="0" borderId="12" xfId="2" applyFont="1" applyFill="1" applyBorder="1" applyAlignment="1">
      <alignment horizontal="center"/>
    </xf>
    <xf numFmtId="174" fontId="22" fillId="0" borderId="14" xfId="3" applyNumberFormat="1" applyFont="1" applyFill="1" applyBorder="1"/>
    <xf numFmtId="0" fontId="16" fillId="0" borderId="0" xfId="2" applyFill="1"/>
    <xf numFmtId="174" fontId="22" fillId="0" borderId="13" xfId="3" applyNumberFormat="1" applyFont="1" applyFill="1" applyBorder="1"/>
    <xf numFmtId="0" fontId="16" fillId="0" borderId="12" xfId="2" quotePrefix="1" applyFill="1" applyBorder="1" applyAlignment="1">
      <alignment horizontal="left" indent="1"/>
    </xf>
    <xf numFmtId="0" fontId="21" fillId="0" borderId="13" xfId="2" applyFont="1" applyBorder="1"/>
    <xf numFmtId="174" fontId="21" fillId="0" borderId="13" xfId="3" applyNumberFormat="1" applyFont="1" applyFill="1" applyBorder="1"/>
    <xf numFmtId="0" fontId="16" fillId="0" borderId="20" xfId="2" applyBorder="1" applyAlignment="1">
      <alignment horizontal="center"/>
    </xf>
    <xf numFmtId="0" fontId="21" fillId="0" borderId="21" xfId="2" applyFont="1" applyBorder="1"/>
    <xf numFmtId="173" fontId="21" fillId="0" borderId="16" xfId="4" applyNumberFormat="1" applyFont="1" applyFill="1" applyBorder="1"/>
    <xf numFmtId="0" fontId="16" fillId="0" borderId="22" xfId="2" applyFill="1" applyBorder="1" applyAlignment="1">
      <alignment horizontal="center"/>
    </xf>
    <xf numFmtId="0" fontId="21" fillId="0" borderId="21" xfId="2" applyFont="1" applyFill="1" applyBorder="1"/>
    <xf numFmtId="0" fontId="16" fillId="0" borderId="0" xfId="2" applyBorder="1"/>
    <xf numFmtId="37" fontId="0" fillId="0" borderId="0" xfId="3" applyNumberFormat="1" applyFont="1" applyFill="1" applyBorder="1"/>
    <xf numFmtId="0" fontId="16" fillId="0" borderId="0" xfId="2" applyFill="1" applyBorder="1"/>
    <xf numFmtId="37" fontId="16" fillId="0" borderId="0" xfId="2" applyNumberFormat="1" applyFill="1" applyBorder="1"/>
    <xf numFmtId="37" fontId="16" fillId="0" borderId="0" xfId="2" applyNumberFormat="1" applyBorder="1"/>
    <xf numFmtId="0" fontId="19" fillId="0" borderId="0" xfId="2" applyFont="1" applyAlignment="1">
      <alignment horizontal="left"/>
    </xf>
    <xf numFmtId="14" fontId="19" fillId="0" borderId="0" xfId="2" applyNumberFormat="1" applyFont="1" applyAlignment="1">
      <alignment horizontal="left"/>
    </xf>
    <xf numFmtId="0" fontId="18" fillId="0" borderId="0" xfId="2" applyFont="1" applyAlignment="1">
      <alignment horizontal="left"/>
    </xf>
    <xf numFmtId="0" fontId="20" fillId="0" borderId="0" xfId="2" applyFont="1" applyBorder="1" applyAlignment="1">
      <alignment horizontal="left"/>
    </xf>
    <xf numFmtId="0" fontId="16" fillId="0" borderId="11" xfId="2" applyFill="1" applyBorder="1"/>
    <xf numFmtId="0" fontId="16" fillId="0" borderId="10" xfId="2" applyFill="1" applyBorder="1"/>
    <xf numFmtId="0" fontId="16" fillId="0" borderId="10" xfId="2" applyFill="1" applyBorder="1" applyAlignment="1">
      <alignment horizontal="center"/>
    </xf>
    <xf numFmtId="0" fontId="16" fillId="0" borderId="5" xfId="2" applyFill="1" applyBorder="1"/>
    <xf numFmtId="174" fontId="22" fillId="0" borderId="5" xfId="3" applyNumberFormat="1" applyFont="1" applyFill="1" applyBorder="1"/>
    <xf numFmtId="0" fontId="16" fillId="0" borderId="17" xfId="2" applyFill="1" applyBorder="1"/>
    <xf numFmtId="174" fontId="22" fillId="0" borderId="17" xfId="3" applyNumberFormat="1" applyFont="1" applyFill="1" applyBorder="1"/>
    <xf numFmtId="0" fontId="16" fillId="0" borderId="3" xfId="2" applyFill="1" applyBorder="1"/>
    <xf numFmtId="174" fontId="22" fillId="0" borderId="3" xfId="3" applyNumberFormat="1" applyFont="1" applyFill="1" applyBorder="1"/>
    <xf numFmtId="0" fontId="16" fillId="0" borderId="23" xfId="2" applyFill="1" applyBorder="1" applyAlignment="1">
      <alignment horizontal="center"/>
    </xf>
    <xf numFmtId="0" fontId="16" fillId="0" borderId="24" xfId="2" applyFill="1" applyBorder="1"/>
    <xf numFmtId="174" fontId="21" fillId="0" borderId="25" xfId="3" applyNumberFormat="1" applyFont="1" applyFill="1" applyBorder="1"/>
    <xf numFmtId="0" fontId="21" fillId="0" borderId="24" xfId="2" applyFont="1" applyFill="1" applyBorder="1"/>
    <xf numFmtId="0" fontId="18" fillId="0" borderId="23" xfId="2" applyFont="1" applyFill="1" applyBorder="1" applyAlignment="1">
      <alignment horizontal="center"/>
    </xf>
    <xf numFmtId="0" fontId="18" fillId="0" borderId="24" xfId="2" applyFont="1" applyFill="1" applyBorder="1"/>
    <xf numFmtId="173" fontId="21" fillId="0" borderId="26" xfId="4" applyNumberFormat="1" applyFont="1" applyFill="1" applyBorder="1"/>
    <xf numFmtId="37" fontId="16" fillId="0" borderId="0" xfId="2" applyNumberFormat="1"/>
    <xf numFmtId="0" fontId="19" fillId="0" borderId="0" xfId="2" applyFont="1" applyAlignment="1">
      <alignment horizontal="center"/>
    </xf>
    <xf numFmtId="0" fontId="21" fillId="0" borderId="0" xfId="2" applyFont="1"/>
    <xf numFmtId="14" fontId="19" fillId="0" borderId="0" xfId="2" applyNumberFormat="1" applyFont="1" applyAlignment="1">
      <alignment horizontal="center"/>
    </xf>
    <xf numFmtId="37" fontId="16" fillId="0" borderId="11" xfId="2" applyNumberFormat="1" applyBorder="1"/>
    <xf numFmtId="37" fontId="16" fillId="0" borderId="3" xfId="2" applyNumberFormat="1" applyBorder="1"/>
    <xf numFmtId="0" fontId="16" fillId="0" borderId="4" xfId="2" applyBorder="1"/>
    <xf numFmtId="173" fontId="22" fillId="0" borderId="12" xfId="4" applyNumberFormat="1" applyFont="1" applyBorder="1"/>
    <xf numFmtId="173" fontId="22" fillId="0" borderId="5" xfId="4" applyNumberFormat="1" applyFont="1" applyBorder="1"/>
    <xf numFmtId="174" fontId="22" fillId="0" borderId="12" xfId="3" applyNumberFormat="1" applyFont="1" applyBorder="1"/>
    <xf numFmtId="174" fontId="22" fillId="0" borderId="5" xfId="3" applyNumberFormat="1" applyFont="1" applyBorder="1"/>
    <xf numFmtId="174" fontId="22" fillId="0" borderId="13" xfId="3" applyNumberFormat="1" applyFont="1" applyBorder="1"/>
    <xf numFmtId="174" fontId="22" fillId="0" borderId="3" xfId="3" applyNumberFormat="1" applyFont="1" applyBorder="1"/>
    <xf numFmtId="0" fontId="16" fillId="0" borderId="4" xfId="2" applyFill="1" applyBorder="1" applyAlignment="1">
      <alignment horizontal="left" indent="1"/>
    </xf>
    <xf numFmtId="0" fontId="16" fillId="0" borderId="28" xfId="2" applyFill="1" applyBorder="1"/>
    <xf numFmtId="173" fontId="21" fillId="0" borderId="27" xfId="4" applyNumberFormat="1" applyFont="1" applyFill="1" applyBorder="1"/>
    <xf numFmtId="173" fontId="21" fillId="0" borderId="24" xfId="4" applyNumberFormat="1" applyFont="1" applyFill="1" applyBorder="1"/>
    <xf numFmtId="37" fontId="22" fillId="0" borderId="3" xfId="2" applyNumberFormat="1" applyFont="1" applyFill="1" applyBorder="1"/>
    <xf numFmtId="174" fontId="22" fillId="0" borderId="5" xfId="3" applyNumberFormat="1" applyFont="1" applyFill="1" applyBorder="1" applyAlignment="1">
      <alignment horizontal="right"/>
    </xf>
    <xf numFmtId="174" fontId="22" fillId="0" borderId="3" xfId="3" applyNumberFormat="1" applyFont="1" applyFill="1" applyBorder="1" applyAlignment="1">
      <alignment horizontal="right"/>
    </xf>
    <xf numFmtId="174" fontId="22" fillId="0" borderId="17" xfId="3" applyNumberFormat="1" applyFont="1" applyFill="1" applyBorder="1" applyAlignment="1">
      <alignment horizontal="right"/>
    </xf>
    <xf numFmtId="37" fontId="22" fillId="0" borderId="3" xfId="2" applyNumberFormat="1" applyFont="1" applyFill="1" applyBorder="1" applyAlignment="1">
      <alignment horizontal="right"/>
    </xf>
    <xf numFmtId="37" fontId="16" fillId="0" borderId="0" xfId="2" applyNumberFormat="1" applyFill="1"/>
    <xf numFmtId="0" fontId="18" fillId="0" borderId="0" xfId="2" applyFont="1" applyBorder="1"/>
    <xf numFmtId="0" fontId="18" fillId="0" borderId="5" xfId="2" applyFont="1" applyBorder="1" applyAlignment="1">
      <alignment horizontal="center"/>
    </xf>
    <xf numFmtId="0" fontId="18" fillId="0" borderId="3" xfId="2" applyFont="1" applyBorder="1" applyAlignment="1">
      <alignment horizontal="center"/>
    </xf>
    <xf numFmtId="37" fontId="18" fillId="0" borderId="3" xfId="2" applyNumberFormat="1" applyFont="1" applyBorder="1"/>
    <xf numFmtId="173" fontId="18" fillId="0" borderId="5" xfId="4" applyNumberFormat="1" applyFont="1" applyBorder="1"/>
    <xf numFmtId="174" fontId="18" fillId="0" borderId="5" xfId="3" applyNumberFormat="1" applyFont="1" applyBorder="1"/>
    <xf numFmtId="174" fontId="18" fillId="0" borderId="3" xfId="3" applyNumberFormat="1" applyFont="1" applyBorder="1"/>
    <xf numFmtId="0" fontId="18" fillId="0" borderId="5" xfId="2" applyFont="1" applyFill="1" applyBorder="1" applyAlignment="1">
      <alignment horizontal="center"/>
    </xf>
    <xf numFmtId="43" fontId="53" fillId="0" borderId="11" xfId="3" applyFont="1" applyFill="1" applyBorder="1"/>
    <xf numFmtId="37" fontId="53" fillId="0" borderId="13" xfId="3" applyNumberFormat="1" applyFont="1" applyFill="1" applyBorder="1"/>
    <xf numFmtId="37" fontId="53" fillId="0" borderId="14" xfId="3" applyNumberFormat="1" applyFont="1" applyFill="1" applyBorder="1"/>
    <xf numFmtId="174" fontId="53" fillId="0" borderId="13" xfId="3" applyNumberFormat="1" applyFont="1" applyFill="1" applyBorder="1"/>
    <xf numFmtId="174" fontId="53" fillId="0" borderId="12" xfId="3" applyNumberFormat="1" applyFont="1" applyFill="1" applyBorder="1"/>
    <xf numFmtId="174" fontId="53" fillId="0" borderId="0" xfId="3" applyNumberFormat="1" applyFont="1" applyFill="1" applyBorder="1"/>
    <xf numFmtId="43" fontId="53" fillId="0" borderId="0" xfId="3" applyFont="1" applyFill="1" applyBorder="1"/>
    <xf numFmtId="37" fontId="18" fillId="0" borderId="0" xfId="2" applyNumberFormat="1" applyFont="1" applyBorder="1"/>
    <xf numFmtId="43" fontId="53" fillId="0" borderId="0" xfId="3" applyFont="1" applyBorder="1"/>
    <xf numFmtId="43" fontId="18" fillId="0" borderId="0" xfId="2" applyNumberFormat="1" applyFont="1" applyBorder="1"/>
    <xf numFmtId="9" fontId="9" fillId="0" borderId="0" xfId="198" applyFont="1" applyFill="1" applyAlignment="1"/>
    <xf numFmtId="37" fontId="22" fillId="0" borderId="14" xfId="3" applyNumberFormat="1" applyFont="1" applyFill="1" applyBorder="1"/>
    <xf numFmtId="37" fontId="22" fillId="0" borderId="12" xfId="3" applyNumberFormat="1" applyFont="1" applyFill="1" applyBorder="1"/>
    <xf numFmtId="37" fontId="53" fillId="0" borderId="12" xfId="3" applyNumberFormat="1" applyFont="1" applyFill="1" applyBorder="1"/>
    <xf numFmtId="173" fontId="22" fillId="0" borderId="5" xfId="4" applyNumberFormat="1" applyFont="1" applyFill="1" applyBorder="1"/>
    <xf numFmtId="174" fontId="18" fillId="0" borderId="5" xfId="3" applyNumberFormat="1" applyFont="1" applyFill="1" applyBorder="1"/>
    <xf numFmtId="174" fontId="18" fillId="0" borderId="3" xfId="3" applyNumberFormat="1" applyFont="1" applyFill="1" applyBorder="1"/>
    <xf numFmtId="174" fontId="18" fillId="0" borderId="17" xfId="3" applyNumberFormat="1" applyFont="1" applyFill="1" applyBorder="1"/>
    <xf numFmtId="173" fontId="21" fillId="0" borderId="25" xfId="4" applyNumberFormat="1" applyFont="1" applyFill="1" applyBorder="1"/>
    <xf numFmtId="37" fontId="18" fillId="0" borderId="3" xfId="2" applyNumberFormat="1" applyFont="1" applyFill="1" applyBorder="1"/>
    <xf numFmtId="0" fontId="16" fillId="0" borderId="5" xfId="2" applyFill="1" applyBorder="1" applyAlignment="1">
      <alignment horizontal="left" indent="1"/>
    </xf>
    <xf numFmtId="174" fontId="53" fillId="0" borderId="5" xfId="3" applyNumberFormat="1" applyFont="1" applyFill="1" applyBorder="1"/>
    <xf numFmtId="174" fontId="53" fillId="0" borderId="3" xfId="3" applyNumberFormat="1" applyFont="1" applyFill="1" applyBorder="1"/>
    <xf numFmtId="37" fontId="18" fillId="0" borderId="0" xfId="2" applyNumberFormat="1" applyFont="1" applyFill="1"/>
    <xf numFmtId="0" fontId="16" fillId="0" borderId="7" xfId="2" applyFill="1" applyBorder="1"/>
    <xf numFmtId="37" fontId="16" fillId="0" borderId="4" xfId="2" applyNumberFormat="1" applyFill="1" applyBorder="1"/>
    <xf numFmtId="0" fontId="9" fillId="6" borderId="0" xfId="0" applyNumberFormat="1" applyFont="1" applyFill="1"/>
    <xf numFmtId="49" fontId="12" fillId="6" borderId="0" xfId="0" applyNumberFormat="1" applyFont="1" applyFill="1"/>
    <xf numFmtId="37" fontId="22" fillId="0" borderId="10" xfId="2" applyNumberFormat="1" applyFont="1" applyFill="1" applyBorder="1"/>
    <xf numFmtId="37" fontId="22" fillId="0" borderId="5" xfId="2" applyNumberFormat="1" applyFont="1" applyFill="1" applyBorder="1"/>
    <xf numFmtId="37" fontId="54" fillId="0" borderId="0" xfId="2" applyNumberFormat="1" applyFont="1" applyFill="1"/>
    <xf numFmtId="173" fontId="16" fillId="0" borderId="0" xfId="199" applyNumberFormat="1" applyFont="1"/>
    <xf numFmtId="174" fontId="16" fillId="0" borderId="0" xfId="1" applyNumberFormat="1" applyFont="1"/>
    <xf numFmtId="174" fontId="56" fillId="0" borderId="0" xfId="1" applyNumberFormat="1" applyFont="1"/>
    <xf numFmtId="0" fontId="56" fillId="0" borderId="0" xfId="2" applyFont="1"/>
    <xf numFmtId="0" fontId="56" fillId="0" borderId="0" xfId="2" applyFont="1" applyAlignment="1">
      <alignment horizontal="left"/>
    </xf>
    <xf numFmtId="0" fontId="56" fillId="0" borderId="11" xfId="2" applyFont="1" applyBorder="1" applyAlignment="1">
      <alignment horizontal="center"/>
    </xf>
    <xf numFmtId="0" fontId="56" fillId="0" borderId="10" xfId="2" applyFont="1" applyBorder="1" applyAlignment="1">
      <alignment horizontal="center"/>
    </xf>
    <xf numFmtId="0" fontId="56" fillId="0" borderId="12" xfId="2" applyFont="1" applyBorder="1" applyAlignment="1">
      <alignment horizontal="center"/>
    </xf>
    <xf numFmtId="0" fontId="56" fillId="0" borderId="5" xfId="2" applyFont="1" applyBorder="1" applyAlignment="1">
      <alignment horizontal="center"/>
    </xf>
    <xf numFmtId="0" fontId="56" fillId="0" borderId="13" xfId="2" applyFont="1" applyFill="1" applyBorder="1" applyAlignment="1">
      <alignment horizontal="center"/>
    </xf>
    <xf numFmtId="0" fontId="56" fillId="0" borderId="14" xfId="2" applyFont="1" applyBorder="1" applyAlignment="1">
      <alignment horizontal="center"/>
    </xf>
    <xf numFmtId="0" fontId="56" fillId="0" borderId="14" xfId="2" applyFont="1" applyBorder="1"/>
    <xf numFmtId="173" fontId="59" fillId="0" borderId="14" xfId="4" applyNumberFormat="1" applyFont="1" applyBorder="1"/>
    <xf numFmtId="173" fontId="60" fillId="0" borderId="14" xfId="4" applyNumberFormat="1" applyFont="1" applyBorder="1"/>
    <xf numFmtId="173" fontId="56" fillId="0" borderId="14" xfId="4" applyNumberFormat="1" applyFont="1" applyBorder="1"/>
    <xf numFmtId="173" fontId="55" fillId="0" borderId="14" xfId="4" applyNumberFormat="1" applyFont="1" applyBorder="1"/>
    <xf numFmtId="174" fontId="59" fillId="0" borderId="14" xfId="3" applyNumberFormat="1" applyFont="1" applyBorder="1"/>
    <xf numFmtId="174" fontId="60" fillId="0" borderId="14" xfId="3" applyNumberFormat="1" applyFont="1" applyBorder="1"/>
    <xf numFmtId="174" fontId="59" fillId="0" borderId="14" xfId="3" applyNumberFormat="1" applyFont="1" applyFill="1" applyBorder="1"/>
    <xf numFmtId="0" fontId="56" fillId="0" borderId="0" xfId="2" applyFont="1" applyFill="1"/>
    <xf numFmtId="173" fontId="56" fillId="0" borderId="14" xfId="4" applyNumberFormat="1" applyFont="1" applyFill="1" applyBorder="1"/>
    <xf numFmtId="174" fontId="59" fillId="0" borderId="11" xfId="3" applyNumberFormat="1" applyFont="1" applyFill="1" applyBorder="1"/>
    <xf numFmtId="173" fontId="56" fillId="0" borderId="11" xfId="4" applyNumberFormat="1" applyFont="1" applyFill="1" applyBorder="1"/>
    <xf numFmtId="0" fontId="60" fillId="0" borderId="18" xfId="2" applyFont="1" applyBorder="1"/>
    <xf numFmtId="173" fontId="60" fillId="0" borderId="27" xfId="4" applyNumberFormat="1" applyFont="1" applyFill="1" applyBorder="1"/>
    <xf numFmtId="173" fontId="60" fillId="0" borderId="23" xfId="4" applyNumberFormat="1" applyFont="1" applyFill="1" applyBorder="1"/>
    <xf numFmtId="173" fontId="60" fillId="0" borderId="26" xfId="4" applyNumberFormat="1" applyFont="1" applyFill="1" applyBorder="1"/>
    <xf numFmtId="173" fontId="60" fillId="0" borderId="16" xfId="4" applyNumberFormat="1" applyFont="1" applyFill="1" applyBorder="1"/>
    <xf numFmtId="0" fontId="60" fillId="0" borderId="14" xfId="2" applyFont="1" applyBorder="1"/>
    <xf numFmtId="173" fontId="60" fillId="0" borderId="12" xfId="4" applyNumberFormat="1" applyFont="1" applyFill="1" applyBorder="1"/>
    <xf numFmtId="173" fontId="56" fillId="0" borderId="0" xfId="4" applyNumberFormat="1" applyFont="1" applyFill="1"/>
    <xf numFmtId="173" fontId="56" fillId="0" borderId="0" xfId="2" applyNumberFormat="1" applyFont="1"/>
    <xf numFmtId="173" fontId="56" fillId="0" borderId="12" xfId="4" applyNumberFormat="1" applyFont="1" applyFill="1" applyBorder="1"/>
    <xf numFmtId="37" fontId="60" fillId="0" borderId="12" xfId="2" applyNumberFormat="1" applyFont="1" applyFill="1" applyBorder="1"/>
    <xf numFmtId="37" fontId="56" fillId="0" borderId="0" xfId="2" applyNumberFormat="1" applyFont="1"/>
    <xf numFmtId="37" fontId="16" fillId="0" borderId="0" xfId="2" applyNumberFormat="1" applyFont="1" applyFill="1"/>
    <xf numFmtId="0" fontId="58" fillId="0" borderId="0" xfId="2" applyFont="1" applyBorder="1" applyAlignment="1">
      <alignment horizontal="left"/>
    </xf>
    <xf numFmtId="0" fontId="61" fillId="0" borderId="0" xfId="2" applyFont="1" applyAlignment="1">
      <alignment horizontal="left"/>
    </xf>
    <xf numFmtId="0" fontId="61" fillId="0" borderId="0" xfId="2" applyFont="1"/>
    <xf numFmtId="0" fontId="61" fillId="0" borderId="0" xfId="2" applyFont="1" applyFill="1" applyBorder="1"/>
    <xf numFmtId="0" fontId="61" fillId="0" borderId="0" xfId="2" applyFont="1" applyBorder="1"/>
    <xf numFmtId="37" fontId="61" fillId="0" borderId="0" xfId="2" applyNumberFormat="1" applyFont="1" applyBorder="1"/>
    <xf numFmtId="44" fontId="56" fillId="0" borderId="11" xfId="199" applyFont="1" applyFill="1" applyBorder="1"/>
    <xf numFmtId="44" fontId="56" fillId="0" borderId="0" xfId="199" applyFont="1" applyFill="1"/>
    <xf numFmtId="44" fontId="56" fillId="0" borderId="14" xfId="199" applyFont="1" applyFill="1" applyBorder="1"/>
    <xf numFmtId="44" fontId="56" fillId="0" borderId="12" xfId="199" applyFont="1" applyFill="1" applyBorder="1"/>
    <xf numFmtId="0" fontId="63" fillId="0" borderId="0" xfId="204" applyFont="1"/>
    <xf numFmtId="0" fontId="64" fillId="0" borderId="0" xfId="204" applyFont="1"/>
    <xf numFmtId="0" fontId="6" fillId="0" borderId="0" xfId="204"/>
    <xf numFmtId="0" fontId="6" fillId="0" borderId="0" xfId="204" applyAlignment="1">
      <alignment vertical="center"/>
    </xf>
    <xf numFmtId="0" fontId="65" fillId="0" borderId="0" xfId="204" applyFont="1" applyAlignment="1">
      <alignment vertical="center"/>
    </xf>
    <xf numFmtId="0" fontId="65" fillId="0" borderId="0" xfId="204" applyFont="1" applyAlignment="1">
      <alignment horizontal="center" vertical="center"/>
    </xf>
    <xf numFmtId="0" fontId="65" fillId="0" borderId="0" xfId="204" applyFont="1" applyAlignment="1">
      <alignment horizontal="left" vertical="center"/>
    </xf>
    <xf numFmtId="0" fontId="62" fillId="0" borderId="4" xfId="204" applyFont="1" applyBorder="1" applyAlignment="1">
      <alignment horizontal="center" vertical="center" wrapText="1"/>
    </xf>
    <xf numFmtId="0" fontId="6" fillId="0" borderId="0" xfId="204" applyAlignment="1">
      <alignment horizontal="center" vertical="center" wrapText="1"/>
    </xf>
    <xf numFmtId="0" fontId="6" fillId="0" borderId="0" xfId="204" applyAlignment="1">
      <alignment horizontal="center" vertical="center"/>
    </xf>
    <xf numFmtId="0" fontId="6" fillId="0" borderId="0" xfId="204" applyFont="1" applyAlignment="1">
      <alignment horizontal="center" vertical="center"/>
    </xf>
    <xf numFmtId="174" fontId="6" fillId="0" borderId="0" xfId="204" applyNumberFormat="1" applyAlignment="1">
      <alignment vertical="center"/>
    </xf>
    <xf numFmtId="0" fontId="66" fillId="0" borderId="0" xfId="204" applyFont="1" applyFill="1" applyAlignment="1">
      <alignment vertical="center" wrapText="1"/>
    </xf>
    <xf numFmtId="0" fontId="67" fillId="0" borderId="0" xfId="204" applyFont="1" applyAlignment="1">
      <alignment horizontal="center" vertical="center"/>
    </xf>
    <xf numFmtId="0" fontId="62" fillId="0" borderId="0" xfId="204" applyFont="1" applyAlignment="1">
      <alignment vertical="center"/>
    </xf>
    <xf numFmtId="174" fontId="69" fillId="0" borderId="0" xfId="204" applyNumberFormat="1" applyFont="1" applyAlignment="1">
      <alignment vertical="center"/>
    </xf>
    <xf numFmtId="0" fontId="30" fillId="0" borderId="0" xfId="204" applyNumberFormat="1" applyFont="1"/>
    <xf numFmtId="0" fontId="6" fillId="0" borderId="0" xfId="204" applyFont="1" applyBorder="1" applyAlignment="1">
      <alignment horizontal="center" vertical="center" wrapText="1"/>
    </xf>
    <xf numFmtId="173" fontId="0" fillId="0" borderId="0" xfId="206" applyNumberFormat="1" applyFont="1" applyAlignment="1">
      <alignment vertical="center"/>
    </xf>
    <xf numFmtId="173" fontId="6" fillId="0" borderId="0" xfId="204" applyNumberFormat="1" applyAlignment="1">
      <alignment horizontal="center" vertical="center" wrapText="1"/>
    </xf>
    <xf numFmtId="173" fontId="0" fillId="0" borderId="4" xfId="206" applyNumberFormat="1" applyFont="1" applyBorder="1" applyAlignment="1">
      <alignment vertical="center"/>
    </xf>
    <xf numFmtId="173" fontId="69" fillId="0" borderId="0" xfId="206" applyNumberFormat="1" applyFont="1" applyAlignment="1">
      <alignment vertical="center"/>
    </xf>
    <xf numFmtId="0" fontId="70" fillId="0" borderId="0" xfId="204" applyFont="1" applyAlignment="1">
      <alignment horizontal="center" vertical="center"/>
    </xf>
    <xf numFmtId="173" fontId="6" fillId="0" borderId="0" xfId="204" applyNumberFormat="1" applyAlignment="1">
      <alignment vertical="center"/>
    </xf>
    <xf numFmtId="173" fontId="6" fillId="0" borderId="0" xfId="206" applyNumberFormat="1" applyFont="1" applyBorder="1" applyAlignment="1">
      <alignment horizontal="center" vertical="center" wrapText="1"/>
    </xf>
    <xf numFmtId="0" fontId="62" fillId="0" borderId="0" xfId="204" applyFont="1" applyBorder="1" applyAlignment="1">
      <alignment horizontal="left" vertical="center" wrapText="1"/>
    </xf>
    <xf numFmtId="0" fontId="6" fillId="0" borderId="0" xfId="204" applyAlignment="1">
      <alignment horizontal="left" vertical="center"/>
    </xf>
    <xf numFmtId="173" fontId="6" fillId="0" borderId="4" xfId="206" applyNumberFormat="1" applyFont="1" applyBorder="1" applyAlignment="1">
      <alignment horizontal="center" vertical="center" wrapText="1"/>
    </xf>
    <xf numFmtId="173" fontId="62" fillId="0" borderId="0" xfId="206" applyNumberFormat="1" applyFont="1" applyAlignment="1">
      <alignment vertical="center"/>
    </xf>
    <xf numFmtId="0" fontId="73" fillId="0" borderId="0" xfId="204" applyFont="1" applyAlignment="1">
      <alignment horizontal="center"/>
    </xf>
    <xf numFmtId="0" fontId="74" fillId="0" borderId="0" xfId="204" applyFont="1" applyAlignment="1">
      <alignment horizontal="center"/>
    </xf>
    <xf numFmtId="0" fontId="75" fillId="0" borderId="0" xfId="204" applyFont="1" applyAlignment="1">
      <alignment horizontal="left" indent="1"/>
    </xf>
    <xf numFmtId="0" fontId="6" fillId="0" borderId="0" xfId="204" applyAlignment="1"/>
    <xf numFmtId="0" fontId="75" fillId="0" borderId="0" xfId="204" applyFont="1" applyAlignment="1">
      <alignment horizontal="left" indent="2"/>
    </xf>
    <xf numFmtId="43" fontId="0" fillId="0" borderId="0" xfId="205" applyFont="1"/>
    <xf numFmtId="0" fontId="62" fillId="0" borderId="0" xfId="204" applyFont="1"/>
    <xf numFmtId="0" fontId="6" fillId="0" borderId="0" xfId="204" applyAlignment="1">
      <alignment horizontal="left" indent="1"/>
    </xf>
    <xf numFmtId="0" fontId="76" fillId="0" borderId="0" xfId="204" applyFont="1"/>
    <xf numFmtId="0" fontId="76" fillId="0" borderId="0" xfId="204" applyFont="1" applyAlignment="1">
      <alignment horizontal="left" indent="1"/>
    </xf>
    <xf numFmtId="0" fontId="77" fillId="0" borderId="0" xfId="204" applyFont="1"/>
    <xf numFmtId="0" fontId="62" fillId="0" borderId="0" xfId="204" applyFont="1" applyAlignment="1">
      <alignment horizontal="center"/>
    </xf>
    <xf numFmtId="173" fontId="0" fillId="0" borderId="0" xfId="206" applyNumberFormat="1" applyFont="1"/>
    <xf numFmtId="174" fontId="0" fillId="0" borderId="0" xfId="205" applyNumberFormat="1" applyFont="1"/>
    <xf numFmtId="173" fontId="6" fillId="0" borderId="0" xfId="204" applyNumberFormat="1"/>
    <xf numFmtId="174" fontId="0" fillId="0" borderId="4" xfId="205" applyNumberFormat="1" applyFont="1" applyBorder="1"/>
    <xf numFmtId="0" fontId="78" fillId="0" borderId="0" xfId="204" applyFont="1"/>
    <xf numFmtId="173" fontId="0" fillId="7" borderId="0" xfId="206" applyNumberFormat="1" applyFont="1" applyFill="1"/>
    <xf numFmtId="174" fontId="0" fillId="7" borderId="0" xfId="205" applyNumberFormat="1" applyFont="1" applyFill="1"/>
    <xf numFmtId="174" fontId="0" fillId="7" borderId="0" xfId="205" applyNumberFormat="1" applyFont="1" applyFill="1" applyBorder="1"/>
    <xf numFmtId="0" fontId="6" fillId="0" borderId="0" xfId="204" applyAlignment="1">
      <alignment horizontal="center"/>
    </xf>
    <xf numFmtId="0" fontId="80" fillId="0" borderId="0" xfId="204" applyFont="1"/>
    <xf numFmtId="0" fontId="74" fillId="0" borderId="0" xfId="204" applyFont="1" applyAlignment="1">
      <alignment horizontal="left"/>
    </xf>
    <xf numFmtId="174" fontId="6" fillId="0" borderId="0" xfId="205" applyNumberFormat="1" applyFont="1"/>
    <xf numFmtId="173" fontId="6" fillId="7" borderId="14" xfId="204" applyNumberFormat="1" applyFill="1" applyBorder="1"/>
    <xf numFmtId="0" fontId="63" fillId="0" borderId="0" xfId="204" applyFont="1" applyAlignment="1"/>
    <xf numFmtId="0" fontId="63" fillId="0" borderId="0" xfId="204" applyFont="1" applyAlignment="1">
      <alignment horizontal="left"/>
    </xf>
    <xf numFmtId="0" fontId="63" fillId="0" borderId="0" xfId="204" applyFont="1" applyAlignment="1">
      <alignment horizontal="right"/>
    </xf>
    <xf numFmtId="0" fontId="6" fillId="0" borderId="0" xfId="204" applyAlignment="1">
      <alignment horizontal="left"/>
    </xf>
    <xf numFmtId="0" fontId="65" fillId="0" borderId="0" xfId="204" applyFont="1" applyAlignment="1">
      <alignment horizontal="right"/>
    </xf>
    <xf numFmtId="0" fontId="65" fillId="0" borderId="0" xfId="204" applyFont="1" applyAlignment="1">
      <alignment horizontal="left"/>
    </xf>
    <xf numFmtId="0" fontId="64" fillId="0" borderId="0" xfId="204" applyFont="1" applyAlignment="1"/>
    <xf numFmtId="0" fontId="81" fillId="0" borderId="0" xfId="204" applyFont="1" applyAlignment="1">
      <alignment horizontal="right"/>
    </xf>
    <xf numFmtId="0" fontId="82" fillId="0" borderId="0" xfId="204" applyFont="1" applyAlignment="1"/>
    <xf numFmtId="0" fontId="81" fillId="0" borderId="0" xfId="204" applyFont="1" applyAlignment="1">
      <alignment horizontal="left"/>
    </xf>
    <xf numFmtId="0" fontId="81" fillId="0" borderId="0" xfId="204" applyFont="1" applyAlignment="1"/>
    <xf numFmtId="177" fontId="79" fillId="0" borderId="0" xfId="208" applyFont="1" applyAlignment="1"/>
    <xf numFmtId="0" fontId="65" fillId="0" borderId="0" xfId="204" applyFont="1" applyAlignment="1"/>
    <xf numFmtId="0" fontId="6" fillId="0" borderId="0" xfId="204" quotePrefix="1" applyAlignment="1"/>
    <xf numFmtId="0" fontId="83" fillId="0" borderId="4" xfId="204" quotePrefix="1" applyFont="1" applyBorder="1" applyAlignment="1">
      <alignment horizontal="center"/>
    </xf>
    <xf numFmtId="44" fontId="0" fillId="7" borderId="0" xfId="206" applyFont="1" applyFill="1" applyAlignment="1"/>
    <xf numFmtId="3" fontId="6" fillId="0" borderId="0" xfId="204" applyNumberFormat="1" applyAlignment="1"/>
    <xf numFmtId="44" fontId="0" fillId="0" borderId="28" xfId="206" applyFont="1" applyBorder="1" applyAlignment="1"/>
    <xf numFmtId="44" fontId="0" fillId="0" borderId="0" xfId="206" applyFont="1" applyBorder="1" applyAlignment="1"/>
    <xf numFmtId="44" fontId="0" fillId="0" borderId="0" xfId="206" applyFont="1" applyAlignment="1"/>
    <xf numFmtId="0" fontId="9" fillId="0" borderId="0" xfId="204" applyNumberFormat="1" applyFont="1" applyAlignment="1" applyProtection="1">
      <alignment horizontal="center"/>
      <protection locked="0"/>
    </xf>
    <xf numFmtId="0" fontId="9" fillId="0" borderId="0" xfId="204" applyNumberFormat="1" applyFont="1" applyAlignment="1" applyProtection="1">
      <protection locked="0"/>
    </xf>
    <xf numFmtId="0" fontId="9" fillId="0" borderId="0" xfId="204" applyNumberFormat="1" applyFont="1" applyBorder="1" applyAlignment="1" applyProtection="1">
      <protection locked="0"/>
    </xf>
    <xf numFmtId="0" fontId="9" fillId="0" borderId="0" xfId="204" applyNumberFormat="1" applyFont="1" applyFill="1" applyAlignment="1" applyProtection="1">
      <alignment horizontal="center"/>
      <protection locked="0"/>
    </xf>
    <xf numFmtId="0" fontId="9" fillId="0" borderId="0" xfId="204" applyNumberFormat="1" applyFont="1" applyFill="1" applyBorder="1" applyAlignment="1" applyProtection="1">
      <protection locked="0"/>
    </xf>
    <xf numFmtId="44" fontId="0" fillId="0" borderId="9" xfId="206" applyFont="1" applyBorder="1" applyAlignment="1"/>
    <xf numFmtId="39" fontId="9" fillId="0" borderId="0" xfId="139" applyFont="1" applyAlignment="1"/>
    <xf numFmtId="3" fontId="9" fillId="2" borderId="0" xfId="139" applyNumberFormat="1" applyFont="1" applyFill="1"/>
    <xf numFmtId="3" fontId="9" fillId="2" borderId="1" xfId="139" applyNumberFormat="1" applyFont="1" applyFill="1" applyBorder="1"/>
    <xf numFmtId="3" fontId="9" fillId="0" borderId="0" xfId="139" applyNumberFormat="1" applyFont="1" applyFill="1"/>
    <xf numFmtId="42" fontId="9" fillId="0" borderId="29" xfId="139" applyNumberFormat="1" applyFont="1" applyBorder="1" applyAlignment="1" applyProtection="1">
      <alignment horizontal="right"/>
      <protection locked="0"/>
    </xf>
    <xf numFmtId="0" fontId="76" fillId="0" borderId="0" xfId="204" applyFont="1" applyAlignment="1">
      <alignment horizontal="left" indent="2"/>
    </xf>
    <xf numFmtId="174" fontId="6" fillId="0" borderId="0" xfId="1" applyNumberFormat="1" applyFont="1"/>
    <xf numFmtId="174" fontId="0" fillId="0" borderId="0" xfId="1" applyNumberFormat="1" applyFont="1"/>
    <xf numFmtId="174" fontId="68" fillId="0" borderId="0" xfId="1" applyNumberFormat="1" applyFont="1"/>
    <xf numFmtId="173" fontId="0" fillId="0" borderId="0" xfId="199" applyNumberFormat="1" applyFont="1"/>
    <xf numFmtId="173" fontId="68" fillId="0" borderId="0" xfId="199" applyNumberFormat="1" applyFont="1"/>
    <xf numFmtId="173" fontId="6" fillId="0" borderId="0" xfId="199" applyNumberFormat="1" applyFont="1"/>
    <xf numFmtId="173" fontId="0" fillId="0" borderId="4" xfId="199" applyNumberFormat="1" applyFont="1" applyBorder="1"/>
    <xf numFmtId="39" fontId="14" fillId="0" borderId="0" xfId="139" applyFont="1" applyAlignment="1"/>
    <xf numFmtId="0" fontId="5" fillId="0" borderId="0" xfId="211"/>
    <xf numFmtId="0" fontId="78" fillId="0" borderId="0" xfId="211" applyFont="1"/>
    <xf numFmtId="173" fontId="0" fillId="7" borderId="0" xfId="212" applyNumberFormat="1" applyFont="1" applyFill="1" applyBorder="1"/>
    <xf numFmtId="43" fontId="84" fillId="0" borderId="0" xfId="208" applyNumberFormat="1" applyFont="1" applyFill="1" applyBorder="1"/>
    <xf numFmtId="174" fontId="0" fillId="7" borderId="0" xfId="213" applyNumberFormat="1" applyFont="1" applyFill="1" applyBorder="1"/>
    <xf numFmtId="173" fontId="0" fillId="0" borderId="0" xfId="212" applyNumberFormat="1" applyFont="1"/>
    <xf numFmtId="0" fontId="5" fillId="0" borderId="0" xfId="211" applyAlignment="1">
      <alignment horizontal="left" indent="1"/>
    </xf>
    <xf numFmtId="0" fontId="5" fillId="0" borderId="0" xfId="211" applyFont="1"/>
    <xf numFmtId="0" fontId="5" fillId="0" borderId="0" xfId="211" applyFont="1" applyFill="1"/>
    <xf numFmtId="0" fontId="5" fillId="0" borderId="0" xfId="211" applyAlignment="1">
      <alignment horizontal="left" indent="2"/>
    </xf>
    <xf numFmtId="174" fontId="5" fillId="0" borderId="0" xfId="211" applyNumberFormat="1"/>
    <xf numFmtId="174" fontId="0" fillId="7" borderId="4" xfId="213" applyNumberFormat="1" applyFont="1" applyFill="1" applyBorder="1"/>
    <xf numFmtId="0" fontId="16" fillId="0" borderId="0" xfId="2" applyAlignment="1">
      <alignment horizontal="left"/>
    </xf>
    <xf numFmtId="0" fontId="85" fillId="0" borderId="0" xfId="204" applyFont="1" applyAlignment="1">
      <alignment horizontal="center" vertical="center" wrapText="1"/>
    </xf>
    <xf numFmtId="178" fontId="85" fillId="0" borderId="0" xfId="204" applyNumberFormat="1" applyFont="1" applyAlignment="1">
      <alignment vertical="center"/>
    </xf>
    <xf numFmtId="0" fontId="6" fillId="0" borderId="9" xfId="204" applyBorder="1" applyAlignment="1">
      <alignment vertical="center"/>
    </xf>
    <xf numFmtId="172" fontId="16" fillId="0" borderId="0" xfId="0" applyFont="1" applyBorder="1"/>
    <xf numFmtId="172" fontId="0" fillId="0" borderId="0" xfId="0"/>
    <xf numFmtId="172" fontId="0" fillId="0" borderId="11" xfId="0" applyBorder="1"/>
    <xf numFmtId="174" fontId="22" fillId="0" borderId="11" xfId="3" applyNumberFormat="1" applyFont="1" applyBorder="1" applyAlignment="1">
      <alignment horizontal="right"/>
    </xf>
    <xf numFmtId="173" fontId="22" fillId="0" borderId="11" xfId="4" applyNumberFormat="1" applyFont="1" applyBorder="1"/>
    <xf numFmtId="174" fontId="0" fillId="0" borderId="11" xfId="3" applyNumberFormat="1" applyFont="1" applyBorder="1"/>
    <xf numFmtId="172" fontId="0" fillId="0" borderId="12" xfId="0" applyBorder="1"/>
    <xf numFmtId="172" fontId="0" fillId="0" borderId="5" xfId="0" applyBorder="1"/>
    <xf numFmtId="172" fontId="0" fillId="0" borderId="0" xfId="0" applyBorder="1"/>
    <xf numFmtId="172" fontId="0" fillId="0" borderId="0" xfId="0" applyBorder="1" applyAlignment="1">
      <alignment horizontal="left" indent="1"/>
    </xf>
    <xf numFmtId="173" fontId="0" fillId="0" borderId="0" xfId="0" applyNumberFormat="1"/>
    <xf numFmtId="43" fontId="87" fillId="0" borderId="0" xfId="3" applyFont="1" applyFill="1"/>
    <xf numFmtId="43" fontId="0" fillId="0" borderId="0" xfId="3" applyFont="1" applyBorder="1"/>
    <xf numFmtId="173" fontId="5" fillId="0" borderId="1" xfId="4" applyNumberFormat="1" applyFont="1" applyBorder="1"/>
    <xf numFmtId="173" fontId="5" fillId="0" borderId="0" xfId="211" applyNumberFormat="1"/>
    <xf numFmtId="0" fontId="104" fillId="0" borderId="0" xfId="204" applyFont="1" applyAlignment="1"/>
    <xf numFmtId="173" fontId="0" fillId="0" borderId="0" xfId="206" applyNumberFormat="1" applyFont="1" applyFill="1"/>
    <xf numFmtId="174" fontId="0" fillId="0" borderId="0" xfId="213" applyNumberFormat="1" applyFont="1" applyFill="1" applyBorder="1"/>
    <xf numFmtId="0" fontId="6" fillId="0" borderId="0" xfId="204" applyFill="1"/>
    <xf numFmtId="174" fontId="22" fillId="0" borderId="13" xfId="3" quotePrefix="1" applyNumberFormat="1" applyFont="1" applyFill="1" applyBorder="1"/>
    <xf numFmtId="173" fontId="5" fillId="0" borderId="4" xfId="206" applyNumberFormat="1" applyFont="1" applyBorder="1" applyAlignment="1">
      <alignment horizontal="center" vertical="center" wrapText="1"/>
    </xf>
    <xf numFmtId="173" fontId="5" fillId="0" borderId="0" xfId="206" applyNumberFormat="1" applyFont="1" applyBorder="1" applyAlignment="1">
      <alignment horizontal="center" vertical="center" wrapText="1"/>
    </xf>
    <xf numFmtId="0" fontId="70" fillId="0" borderId="0" xfId="204" applyFont="1" applyFill="1" applyAlignment="1">
      <alignment horizontal="center" vertical="center"/>
    </xf>
    <xf numFmtId="0" fontId="6" fillId="0" borderId="0" xfId="204" applyAlignment="1">
      <alignment horizontal="left"/>
    </xf>
    <xf numFmtId="0" fontId="5" fillId="0" borderId="0" xfId="204" applyFont="1" applyAlignment="1">
      <alignment vertical="center"/>
    </xf>
    <xf numFmtId="37" fontId="22" fillId="0" borderId="20" xfId="3" applyNumberFormat="1" applyFont="1" applyFill="1" applyBorder="1"/>
    <xf numFmtId="174" fontId="22" fillId="0" borderId="20" xfId="3" applyNumberFormat="1" applyFont="1" applyFill="1" applyBorder="1"/>
    <xf numFmtId="37" fontId="0" fillId="0" borderId="0" xfId="205" applyNumberFormat="1" applyFont="1"/>
    <xf numFmtId="37" fontId="0" fillId="7" borderId="0" xfId="205" applyNumberFormat="1" applyFont="1" applyFill="1"/>
    <xf numFmtId="37" fontId="0" fillId="0" borderId="1" xfId="205" applyNumberFormat="1" applyFont="1" applyBorder="1"/>
    <xf numFmtId="37" fontId="5" fillId="0" borderId="0" xfId="205" applyNumberFormat="1" applyFont="1"/>
    <xf numFmtId="37" fontId="5" fillId="0" borderId="28" xfId="205" applyNumberFormat="1" applyFont="1" applyBorder="1"/>
    <xf numFmtId="37" fontId="68" fillId="0" borderId="0" xfId="205" applyNumberFormat="1" applyFont="1"/>
    <xf numFmtId="37" fontId="0" fillId="0" borderId="9" xfId="205" applyNumberFormat="1" applyFont="1" applyBorder="1"/>
    <xf numFmtId="173" fontId="0" fillId="7" borderId="14" xfId="206" applyNumberFormat="1" applyFont="1" applyFill="1" applyBorder="1"/>
    <xf numFmtId="173" fontId="0" fillId="0" borderId="0" xfId="206" applyNumberFormat="1" applyFont="1" applyFill="1" applyAlignment="1">
      <alignment vertical="center"/>
    </xf>
    <xf numFmtId="0" fontId="9" fillId="0" borderId="0" xfId="139" applyNumberFormat="1" applyFont="1" applyFill="1"/>
    <xf numFmtId="0" fontId="9" fillId="0" borderId="0" xfId="139" applyNumberFormat="1" applyFont="1" applyAlignment="1" applyProtection="1">
      <alignment horizontal="center"/>
      <protection locked="0"/>
    </xf>
    <xf numFmtId="0" fontId="9" fillId="0" borderId="0" xfId="139" applyNumberFormat="1" applyFont="1" applyAlignment="1"/>
    <xf numFmtId="0" fontId="9" fillId="0" borderId="0" xfId="139" applyNumberFormat="1" applyFont="1"/>
    <xf numFmtId="173" fontId="61" fillId="0" borderId="0" xfId="199" applyNumberFormat="1" applyFont="1"/>
    <xf numFmtId="172" fontId="105" fillId="0" borderId="0" xfId="260" applyNumberFormat="1" applyFill="1" applyBorder="1" applyAlignment="1"/>
    <xf numFmtId="172" fontId="105" fillId="0" borderId="0" xfId="260" applyNumberFormat="1" applyFill="1" applyBorder="1" applyAlignment="1">
      <alignment horizontal="right"/>
    </xf>
    <xf numFmtId="0" fontId="19" fillId="0" borderId="0" xfId="260" applyNumberFormat="1" applyFont="1" applyFill="1" applyBorder="1" applyAlignment="1" applyProtection="1">
      <protection locked="0"/>
    </xf>
    <xf numFmtId="0" fontId="19" fillId="0" borderId="0" xfId="260" applyNumberFormat="1" applyFont="1" applyFill="1" applyBorder="1" applyAlignment="1" applyProtection="1">
      <alignment horizontal="left"/>
      <protection locked="0"/>
    </xf>
    <xf numFmtId="0" fontId="19" fillId="0" borderId="0" xfId="260" applyNumberFormat="1" applyFont="1" applyFill="1" applyBorder="1" applyProtection="1">
      <protection locked="0"/>
    </xf>
    <xf numFmtId="0" fontId="19" fillId="0" borderId="0" xfId="260" applyNumberFormat="1" applyFont="1" applyFill="1" applyBorder="1"/>
    <xf numFmtId="0" fontId="19" fillId="0" borderId="0" xfId="260" applyNumberFormat="1" applyFont="1" applyFill="1" applyBorder="1" applyAlignment="1" applyProtection="1">
      <alignment horizontal="right"/>
      <protection locked="0"/>
    </xf>
    <xf numFmtId="0" fontId="105" fillId="0" borderId="0" xfId="260" applyNumberFormat="1" applyFont="1" applyFill="1" applyBorder="1"/>
    <xf numFmtId="0" fontId="106" fillId="0" borderId="0" xfId="260" applyNumberFormat="1" applyFont="1" applyFill="1" applyBorder="1"/>
    <xf numFmtId="172" fontId="105" fillId="0" borderId="0" xfId="260" applyNumberFormat="1" applyFont="1" applyFill="1" applyBorder="1" applyAlignment="1"/>
    <xf numFmtId="3" fontId="19" fillId="0" borderId="0" xfId="260" applyNumberFormat="1" applyFont="1" applyFill="1" applyBorder="1" applyAlignment="1"/>
    <xf numFmtId="0" fontId="106" fillId="0" borderId="0" xfId="260" applyNumberFormat="1" applyFont="1" applyFill="1" applyBorder="1" applyAlignment="1">
      <alignment horizontal="center"/>
    </xf>
    <xf numFmtId="0" fontId="105" fillId="0" borderId="0" xfId="260" applyNumberFormat="1" applyFill="1" applyBorder="1" applyAlignment="1" applyProtection="1">
      <alignment horizontal="center"/>
      <protection locked="0"/>
    </xf>
    <xf numFmtId="49" fontId="19" fillId="2" borderId="0" xfId="260" applyNumberFormat="1" applyFont="1" applyFill="1" applyBorder="1" applyAlignment="1">
      <alignment horizontal="center"/>
    </xf>
    <xf numFmtId="49" fontId="19" fillId="0" borderId="0" xfId="260" applyNumberFormat="1" applyFont="1" applyFill="1" applyBorder="1"/>
    <xf numFmtId="3" fontId="19" fillId="0" borderId="0" xfId="260" applyNumberFormat="1" applyFont="1" applyFill="1" applyBorder="1"/>
    <xf numFmtId="0" fontId="19" fillId="0" borderId="0" xfId="260" applyNumberFormat="1" applyFont="1" applyFill="1" applyBorder="1" applyAlignment="1">
      <alignment horizontal="center"/>
    </xf>
    <xf numFmtId="49" fontId="19" fillId="0" borderId="0" xfId="260" applyNumberFormat="1" applyFont="1" applyFill="1" applyBorder="1" applyAlignment="1">
      <alignment horizontal="center"/>
    </xf>
    <xf numFmtId="3" fontId="105" fillId="0" borderId="0" xfId="260" applyNumberFormat="1" applyFont="1" applyFill="1" applyBorder="1" applyAlignment="1"/>
    <xf numFmtId="0" fontId="105" fillId="0" borderId="0" xfId="260" applyNumberFormat="1" applyFont="1" applyFill="1" applyBorder="1" applyAlignment="1"/>
    <xf numFmtId="0" fontId="19" fillId="0" borderId="0" xfId="260" applyNumberFormat="1" applyFont="1" applyFill="1" applyBorder="1" applyAlignment="1"/>
    <xf numFmtId="3" fontId="17" fillId="0" borderId="0" xfId="260" applyNumberFormat="1" applyFont="1" applyFill="1" applyBorder="1" applyAlignment="1">
      <alignment horizontal="center"/>
    </xf>
    <xf numFmtId="0" fontId="105" fillId="0" borderId="0" xfId="260" applyNumberFormat="1" applyFont="1" applyFill="1" applyBorder="1" applyAlignment="1">
      <alignment horizontal="center"/>
    </xf>
    <xf numFmtId="172" fontId="17" fillId="0" borderId="0" xfId="260" applyNumberFormat="1" applyFont="1" applyFill="1" applyBorder="1" applyAlignment="1">
      <alignment horizontal="center"/>
    </xf>
    <xf numFmtId="0" fontId="17" fillId="0" borderId="0" xfId="260" applyNumberFormat="1" applyFont="1" applyFill="1" applyBorder="1" applyAlignment="1" applyProtection="1">
      <alignment horizontal="center"/>
      <protection locked="0"/>
    </xf>
    <xf numFmtId="0" fontId="83" fillId="0" borderId="0" xfId="260" applyNumberFormat="1" applyFont="1" applyFill="1" applyBorder="1" applyAlignment="1">
      <alignment horizontal="center"/>
    </xf>
    <xf numFmtId="0" fontId="17" fillId="0" borderId="0" xfId="260" applyNumberFormat="1" applyFont="1" applyFill="1" applyBorder="1" applyAlignment="1"/>
    <xf numFmtId="0" fontId="107" fillId="0" borderId="0" xfId="260" applyNumberFormat="1" applyFont="1" applyFill="1" applyBorder="1" applyAlignment="1" applyProtection="1">
      <alignment horizontal="center"/>
      <protection locked="0"/>
    </xf>
    <xf numFmtId="3" fontId="105" fillId="0" borderId="0" xfId="260" applyNumberFormat="1" applyFill="1" applyBorder="1" applyAlignment="1">
      <alignment horizontal="center"/>
    </xf>
    <xf numFmtId="3" fontId="19" fillId="0" borderId="0" xfId="260" applyNumberFormat="1" applyFont="1" applyFill="1" applyBorder="1" applyAlignment="1">
      <alignment horizontal="center"/>
    </xf>
    <xf numFmtId="3" fontId="19" fillId="2" borderId="0" xfId="260" applyNumberFormat="1" applyFont="1" applyFill="1" applyBorder="1" applyAlignment="1"/>
    <xf numFmtId="41" fontId="19" fillId="2" borderId="0" xfId="260" applyNumberFormat="1" applyFont="1" applyFill="1" applyBorder="1" applyAlignment="1"/>
    <xf numFmtId="10" fontId="19" fillId="0" borderId="0" xfId="260" applyNumberFormat="1" applyFont="1" applyFill="1" applyBorder="1" applyAlignment="1"/>
    <xf numFmtId="10" fontId="0" fillId="0" borderId="0" xfId="261" applyNumberFormat="1" applyFont="1" applyFill="1" applyBorder="1" applyAlignment="1"/>
    <xf numFmtId="10" fontId="17" fillId="0" borderId="0" xfId="260" applyNumberFormat="1" applyFont="1" applyFill="1" applyBorder="1" applyAlignment="1"/>
    <xf numFmtId="3" fontId="83" fillId="0" borderId="0" xfId="260" applyNumberFormat="1" applyFont="1" applyFill="1" applyBorder="1" applyAlignment="1"/>
    <xf numFmtId="165" fontId="17" fillId="0" borderId="0" xfId="260" applyNumberFormat="1" applyFont="1" applyFill="1" applyBorder="1" applyAlignment="1"/>
    <xf numFmtId="49" fontId="105" fillId="0" borderId="0" xfId="260" applyNumberFormat="1" applyFont="1" applyFill="1" applyBorder="1" applyAlignment="1">
      <alignment horizontal="center"/>
    </xf>
    <xf numFmtId="172" fontId="19" fillId="0" borderId="0" xfId="260" applyNumberFormat="1" applyFont="1" applyFill="1" applyBorder="1" applyAlignment="1">
      <alignment horizontal="center"/>
    </xf>
    <xf numFmtId="49" fontId="105" fillId="0" borderId="0" xfId="260" applyNumberFormat="1" applyFill="1" applyBorder="1" applyAlignment="1">
      <alignment horizontal="center"/>
    </xf>
    <xf numFmtId="0" fontId="17" fillId="0" borderId="0" xfId="260" applyNumberFormat="1" applyFont="1" applyFill="1" applyBorder="1" applyAlignment="1">
      <alignment horizontal="center"/>
    </xf>
    <xf numFmtId="3" fontId="105" fillId="0" borderId="0" xfId="260" applyNumberFormat="1" applyFont="1" applyFill="1" applyBorder="1" applyAlignment="1">
      <alignment horizontal="center"/>
    </xf>
    <xf numFmtId="49" fontId="83" fillId="0" borderId="0" xfId="260" applyNumberFormat="1" applyFont="1" applyFill="1" applyBorder="1" applyAlignment="1">
      <alignment horizontal="center"/>
    </xf>
    <xf numFmtId="172" fontId="83" fillId="0" borderId="0" xfId="260" applyNumberFormat="1" applyFont="1" applyFill="1" applyBorder="1" applyAlignment="1"/>
    <xf numFmtId="3" fontId="17" fillId="0" borderId="0" xfId="260" applyNumberFormat="1" applyFont="1" applyFill="1" applyBorder="1" applyAlignment="1"/>
    <xf numFmtId="10" fontId="17" fillId="0" borderId="0" xfId="261" applyNumberFormat="1" applyFont="1" applyFill="1" applyBorder="1" applyAlignment="1"/>
    <xf numFmtId="0" fontId="105" fillId="0" borderId="0" xfId="260" applyNumberFormat="1" applyFont="1" applyFill="1" applyBorder="1" applyAlignment="1">
      <alignment horizontal="fill"/>
    </xf>
    <xf numFmtId="172" fontId="108" fillId="0" borderId="0" xfId="260" applyNumberFormat="1" applyFont="1" applyFill="1" applyBorder="1" applyAlignment="1"/>
    <xf numFmtId="3" fontId="109" fillId="0" borderId="0" xfId="260" applyNumberFormat="1" applyFont="1" applyFill="1" applyBorder="1" applyAlignment="1"/>
    <xf numFmtId="164" fontId="19" fillId="0" borderId="0" xfId="260" applyNumberFormat="1" applyFont="1" applyFill="1" applyBorder="1" applyAlignment="1">
      <alignment horizontal="center"/>
    </xf>
    <xf numFmtId="10" fontId="19" fillId="0" borderId="0" xfId="261" applyNumberFormat="1" applyFont="1" applyFill="1" applyBorder="1" applyAlignment="1"/>
    <xf numFmtId="170" fontId="105" fillId="0" borderId="0" xfId="260" applyNumberFormat="1" applyFill="1" applyBorder="1" applyAlignment="1"/>
    <xf numFmtId="0" fontId="109" fillId="0" borderId="0" xfId="260" applyNumberFormat="1" applyFont="1" applyFill="1" applyBorder="1"/>
    <xf numFmtId="172" fontId="19" fillId="0" borderId="0" xfId="260" applyNumberFormat="1" applyFont="1" applyFill="1" applyBorder="1" applyAlignment="1"/>
    <xf numFmtId="49" fontId="9" fillId="0" borderId="0" xfId="260" applyNumberFormat="1" applyFont="1" applyFill="1" applyBorder="1" applyAlignment="1">
      <alignment horizontal="left"/>
    </xf>
    <xf numFmtId="0" fontId="9" fillId="0" borderId="0" xfId="260" applyNumberFormat="1" applyFont="1" applyFill="1" applyBorder="1" applyAlignment="1">
      <alignment horizontal="right"/>
    </xf>
    <xf numFmtId="0" fontId="105" fillId="0" borderId="0" xfId="260" applyNumberFormat="1" applyFont="1" applyFill="1" applyBorder="1" applyAlignment="1">
      <alignment horizontal="right"/>
    </xf>
    <xf numFmtId="49" fontId="105" fillId="0" borderId="0" xfId="260" applyNumberFormat="1" applyFill="1" applyBorder="1" applyAlignment="1">
      <alignment horizontal="left"/>
    </xf>
    <xf numFmtId="172" fontId="19" fillId="0" borderId="0" xfId="260" applyNumberFormat="1" applyFont="1" applyFill="1" applyBorder="1" applyAlignment="1">
      <alignment horizontal="right"/>
    </xf>
    <xf numFmtId="179" fontId="17" fillId="0" borderId="0" xfId="260" applyNumberFormat="1" applyFont="1" applyFill="1" applyBorder="1" applyAlignment="1">
      <alignment horizontal="center"/>
    </xf>
    <xf numFmtId="172" fontId="83" fillId="0" borderId="18" xfId="260" applyNumberFormat="1" applyFont="1" applyFill="1" applyBorder="1" applyAlignment="1">
      <alignment horizontal="center" wrapText="1"/>
    </xf>
    <xf numFmtId="172" fontId="83" fillId="0" borderId="28" xfId="260" applyNumberFormat="1" applyFont="1" applyFill="1" applyBorder="1" applyAlignment="1"/>
    <xf numFmtId="172" fontId="83" fillId="0" borderId="28" xfId="260" applyNumberFormat="1" applyFont="1" applyFill="1" applyBorder="1" applyAlignment="1">
      <alignment horizontal="center" wrapText="1"/>
    </xf>
    <xf numFmtId="0" fontId="17" fillId="0" borderId="28" xfId="260" applyNumberFormat="1" applyFont="1" applyFill="1" applyBorder="1" applyAlignment="1">
      <alignment horizontal="center" wrapText="1"/>
    </xf>
    <xf numFmtId="172" fontId="83" fillId="0" borderId="14" xfId="260" applyNumberFormat="1" applyFont="1" applyFill="1" applyBorder="1" applyAlignment="1">
      <alignment horizontal="center" wrapText="1"/>
    </xf>
    <xf numFmtId="3" fontId="17" fillId="0" borderId="14" xfId="260" applyNumberFormat="1" applyFont="1" applyFill="1" applyBorder="1" applyAlignment="1">
      <alignment horizontal="center" wrapText="1"/>
    </xf>
    <xf numFmtId="3" fontId="17" fillId="0" borderId="28" xfId="260" applyNumberFormat="1" applyFont="1" applyFill="1" applyBorder="1" applyAlignment="1">
      <alignment horizontal="center" wrapText="1"/>
    </xf>
    <xf numFmtId="0" fontId="19" fillId="0" borderId="18" xfId="260" applyNumberFormat="1" applyFont="1" applyFill="1" applyBorder="1"/>
    <xf numFmtId="0" fontId="19" fillId="0" borderId="28" xfId="260" applyNumberFormat="1" applyFont="1" applyFill="1" applyBorder="1"/>
    <xf numFmtId="0" fontId="19" fillId="0" borderId="28" xfId="260" applyNumberFormat="1" applyFont="1" applyFill="1" applyBorder="1" applyAlignment="1">
      <alignment horizontal="center"/>
    </xf>
    <xf numFmtId="0" fontId="19" fillId="0" borderId="14" xfId="260" applyNumberFormat="1" applyFont="1" applyFill="1" applyBorder="1" applyAlignment="1">
      <alignment horizontal="center"/>
    </xf>
    <xf numFmtId="3" fontId="19" fillId="0" borderId="28" xfId="260" applyNumberFormat="1" applyFont="1" applyFill="1" applyBorder="1" applyAlignment="1">
      <alignment horizontal="center"/>
    </xf>
    <xf numFmtId="3" fontId="19" fillId="0" borderId="14" xfId="260" applyNumberFormat="1" applyFont="1" applyFill="1" applyBorder="1" applyAlignment="1">
      <alignment horizontal="center" wrapText="1"/>
    </xf>
    <xf numFmtId="0" fontId="19" fillId="0" borderId="6" xfId="260" applyNumberFormat="1" applyFont="1" applyFill="1" applyBorder="1"/>
    <xf numFmtId="0" fontId="19" fillId="0" borderId="13" xfId="260" applyNumberFormat="1" applyFont="1" applyFill="1" applyBorder="1"/>
    <xf numFmtId="3" fontId="19" fillId="0" borderId="13" xfId="260" applyNumberFormat="1" applyFont="1" applyFill="1" applyBorder="1" applyAlignment="1"/>
    <xf numFmtId="172" fontId="105" fillId="0" borderId="6" xfId="260" applyNumberFormat="1" applyFill="1" applyBorder="1" applyAlignment="1"/>
    <xf numFmtId="172" fontId="16" fillId="0" borderId="0" xfId="260" applyNumberFormat="1" applyFont="1" applyFill="1" applyBorder="1" applyAlignment="1"/>
    <xf numFmtId="0" fontId="105" fillId="0" borderId="0" xfId="260" applyFill="1" applyBorder="1" applyAlignment="1">
      <alignment horizontal="center"/>
    </xf>
    <xf numFmtId="173" fontId="0" fillId="2" borderId="0" xfId="4" applyNumberFormat="1" applyFont="1" applyFill="1" applyBorder="1" applyAlignment="1"/>
    <xf numFmtId="172" fontId="105" fillId="0" borderId="13" xfId="260" applyNumberFormat="1" applyFill="1" applyBorder="1" applyAlignment="1"/>
    <xf numFmtId="173" fontId="19" fillId="2" borderId="0" xfId="4" applyNumberFormat="1" applyFont="1" applyFill="1" applyBorder="1" applyAlignment="1"/>
    <xf numFmtId="172" fontId="53" fillId="0" borderId="0" xfId="260" applyNumberFormat="1" applyFont="1" applyFill="1" applyBorder="1" applyAlignment="1"/>
    <xf numFmtId="172" fontId="53" fillId="0" borderId="13" xfId="260" applyNumberFormat="1" applyFont="1" applyFill="1" applyBorder="1" applyAlignment="1"/>
    <xf numFmtId="172" fontId="105" fillId="0" borderId="7" xfId="260" applyNumberFormat="1" applyFill="1" applyBorder="1" applyAlignment="1"/>
    <xf numFmtId="172" fontId="105" fillId="0" borderId="4" xfId="260" applyNumberFormat="1" applyFill="1" applyBorder="1" applyAlignment="1"/>
    <xf numFmtId="172" fontId="53" fillId="0" borderId="4" xfId="260" applyNumberFormat="1" applyFont="1" applyFill="1" applyBorder="1" applyAlignment="1"/>
    <xf numFmtId="172" fontId="53" fillId="0" borderId="12" xfId="260" applyNumberFormat="1" applyFont="1" applyFill="1" applyBorder="1" applyAlignment="1"/>
    <xf numFmtId="170" fontId="19" fillId="0" borderId="0" xfId="260" applyNumberFormat="1" applyFont="1" applyFill="1" applyBorder="1" applyAlignment="1"/>
    <xf numFmtId="1" fontId="19" fillId="0" borderId="0" xfId="3" applyNumberFormat="1" applyFont="1" applyFill="1" applyBorder="1" applyAlignment="1">
      <alignment horizontal="center"/>
    </xf>
    <xf numFmtId="172" fontId="19" fillId="0" borderId="1" xfId="260" applyNumberFormat="1" applyFont="1" applyFill="1" applyBorder="1" applyAlignment="1"/>
    <xf numFmtId="172" fontId="53" fillId="0" borderId="0" xfId="260" applyNumberFormat="1" applyFont="1" applyFill="1" applyBorder="1" applyAlignment="1">
      <alignment horizontal="center"/>
    </xf>
    <xf numFmtId="172" fontId="9" fillId="0" borderId="0" xfId="260" applyNumberFormat="1" applyFont="1" applyFill="1" applyBorder="1" applyAlignment="1"/>
    <xf numFmtId="49" fontId="9" fillId="0" borderId="0" xfId="260" applyNumberFormat="1" applyFont="1" applyFill="1" applyBorder="1" applyAlignment="1">
      <alignment horizontal="center"/>
    </xf>
    <xf numFmtId="0" fontId="2" fillId="0" borderId="40" xfId="204" applyFont="1" applyBorder="1" applyAlignment="1">
      <alignment vertical="center"/>
    </xf>
    <xf numFmtId="0" fontId="6" fillId="0" borderId="41" xfId="204" applyBorder="1" applyAlignment="1">
      <alignment vertical="center"/>
    </xf>
    <xf numFmtId="174" fontId="9" fillId="2" borderId="0" xfId="1" applyNumberFormat="1" applyFont="1" applyFill="1" applyBorder="1" applyAlignment="1"/>
    <xf numFmtId="174" fontId="9" fillId="2" borderId="0" xfId="0" applyNumberFormat="1" applyFont="1" applyFill="1" applyBorder="1" applyAlignment="1"/>
    <xf numFmtId="172" fontId="110" fillId="0" borderId="0" xfId="260" applyNumberFormat="1" applyFont="1" applyFill="1" applyBorder="1" applyAlignment="1">
      <alignment horizontal="right"/>
    </xf>
    <xf numFmtId="173" fontId="2" fillId="0" borderId="25" xfId="262" applyNumberFormat="1" applyBorder="1" applyAlignment="1">
      <alignment vertical="center"/>
    </xf>
    <xf numFmtId="0" fontId="83" fillId="0" borderId="0" xfId="204" quotePrefix="1" applyFont="1" applyAlignment="1">
      <alignment horizontal="center"/>
    </xf>
    <xf numFmtId="172" fontId="15" fillId="0" borderId="0" xfId="0" applyFont="1" applyFill="1" applyBorder="1" applyAlignment="1">
      <alignment horizontal="center" vertical="top"/>
    </xf>
    <xf numFmtId="172" fontId="15" fillId="0" borderId="0" xfId="0" applyFont="1" applyFill="1" applyBorder="1" applyAlignment="1"/>
    <xf numFmtId="172" fontId="15" fillId="0" borderId="0" xfId="0" applyFont="1" applyFill="1" applyBorder="1" applyAlignment="1">
      <alignment horizontal="center"/>
    </xf>
    <xf numFmtId="172" fontId="0" fillId="0" borderId="0" xfId="0" applyFont="1" applyFill="1" applyBorder="1" applyAlignment="1">
      <alignment horizontal="center"/>
    </xf>
    <xf numFmtId="172" fontId="0" fillId="0" borderId="0" xfId="0" applyFont="1" applyFill="1" applyBorder="1" applyAlignment="1"/>
    <xf numFmtId="172" fontId="19" fillId="0" borderId="13" xfId="260" applyNumberFormat="1" applyFont="1" applyFill="1" applyBorder="1" applyAlignment="1"/>
    <xf numFmtId="170" fontId="19" fillId="2" borderId="0" xfId="260" applyNumberFormat="1" applyFont="1" applyFill="1" applyBorder="1" applyAlignment="1"/>
    <xf numFmtId="173" fontId="111" fillId="0" borderId="0" xfId="204" applyNumberFormat="1" applyFont="1" applyBorder="1" applyAlignment="1">
      <alignment horizontal="center" vertical="center" wrapText="1"/>
    </xf>
    <xf numFmtId="0" fontId="1" fillId="0" borderId="0" xfId="204" applyFont="1"/>
    <xf numFmtId="10" fontId="9" fillId="0" borderId="0" xfId="198" applyNumberFormat="1" applyFont="1" applyAlignment="1"/>
    <xf numFmtId="0" fontId="1" fillId="0" borderId="4" xfId="211" applyFont="1" applyBorder="1"/>
    <xf numFmtId="0" fontId="61" fillId="0" borderId="0" xfId="211" applyFont="1"/>
    <xf numFmtId="0" fontId="58" fillId="0" borderId="0" xfId="211" applyFont="1" applyAlignment="1">
      <alignment horizontal="center"/>
    </xf>
    <xf numFmtId="174" fontId="61" fillId="0" borderId="0" xfId="213" applyNumberFormat="1" applyFont="1" applyFill="1" applyBorder="1"/>
    <xf numFmtId="37" fontId="61" fillId="0" borderId="0" xfId="213" applyNumberFormat="1" applyFont="1" applyFill="1" applyBorder="1"/>
    <xf numFmtId="174" fontId="61" fillId="0" borderId="9" xfId="211" applyNumberFormat="1" applyFont="1" applyBorder="1"/>
    <xf numFmtId="0" fontId="63" fillId="0" borderId="0" xfId="204" applyFont="1" applyFill="1" applyAlignment="1">
      <alignment horizontal="left"/>
    </xf>
    <xf numFmtId="0" fontId="62" fillId="0" borderId="4" xfId="204" applyFont="1" applyBorder="1" applyAlignment="1">
      <alignment horizontal="center"/>
    </xf>
    <xf numFmtId="0" fontId="62" fillId="0" borderId="0" xfId="204" applyFont="1" applyBorder="1" applyAlignment="1">
      <alignment horizontal="center"/>
    </xf>
    <xf numFmtId="0" fontId="58" fillId="0" borderId="4" xfId="204" applyFont="1" applyBorder="1" applyAlignment="1">
      <alignment horizontal="center"/>
    </xf>
    <xf numFmtId="0" fontId="62" fillId="0" borderId="4" xfId="204" applyFont="1" applyBorder="1" applyAlignment="1">
      <alignment horizontal="center"/>
    </xf>
    <xf numFmtId="0" fontId="112" fillId="0" borderId="9" xfId="204" applyFont="1" applyBorder="1" applyAlignment="1">
      <alignment horizontal="center"/>
    </xf>
    <xf numFmtId="0" fontId="9" fillId="0" borderId="0" xfId="0" applyNumberFormat="1" applyFont="1" applyFill="1" applyAlignment="1">
      <alignment vertical="top" wrapText="1"/>
    </xf>
    <xf numFmtId="0" fontId="9" fillId="0" borderId="0" xfId="0" applyNumberFormat="1" applyFont="1" applyFill="1" applyAlignment="1" applyProtection="1">
      <alignment vertical="top" wrapText="1"/>
      <protection locked="0"/>
    </xf>
    <xf numFmtId="0" fontId="9" fillId="0" borderId="0" xfId="0" applyNumberFormat="1" applyFont="1" applyAlignment="1" applyProtection="1">
      <alignment vertical="top" wrapText="1"/>
      <protection locked="0"/>
    </xf>
    <xf numFmtId="3" fontId="9" fillId="0" borderId="0" xfId="0" applyNumberFormat="1" applyFont="1" applyAlignment="1">
      <alignment horizontal="right"/>
    </xf>
    <xf numFmtId="172" fontId="0" fillId="0" borderId="0" xfId="0" applyFont="1" applyFill="1" applyBorder="1" applyAlignment="1">
      <alignment horizontal="left"/>
    </xf>
    <xf numFmtId="172" fontId="0" fillId="0" borderId="0" xfId="0" applyFont="1" applyFill="1" applyBorder="1" applyAlignment="1">
      <alignment horizontal="left" vertical="top" wrapText="1"/>
    </xf>
    <xf numFmtId="172" fontId="0" fillId="0" borderId="0" xfId="0" applyFill="1" applyBorder="1" applyAlignment="1">
      <alignment horizontal="left" vertical="top" wrapText="1"/>
    </xf>
    <xf numFmtId="172" fontId="15" fillId="0" borderId="0" xfId="0" applyFont="1" applyFill="1" applyBorder="1" applyAlignment="1">
      <alignment horizontal="left" vertical="top" wrapText="1"/>
    </xf>
    <xf numFmtId="172" fontId="15" fillId="0" borderId="0" xfId="0" applyFont="1" applyFill="1" applyBorder="1" applyAlignment="1">
      <alignment horizontal="left" wrapText="1"/>
    </xf>
    <xf numFmtId="172" fontId="15" fillId="0" borderId="0" xfId="0" applyFont="1" applyFill="1" applyBorder="1" applyAlignment="1">
      <alignment horizontal="left"/>
    </xf>
    <xf numFmtId="172" fontId="0" fillId="0" borderId="0" xfId="0" applyFill="1" applyBorder="1" applyAlignment="1">
      <alignment horizontal="left"/>
    </xf>
    <xf numFmtId="0" fontId="17" fillId="0" borderId="0" xfId="2" applyFont="1" applyAlignment="1">
      <alignment horizontal="center"/>
    </xf>
    <xf numFmtId="0" fontId="19" fillId="0" borderId="0" xfId="2" applyFont="1" applyAlignment="1">
      <alignment horizontal="center"/>
    </xf>
    <xf numFmtId="14" fontId="17" fillId="0" borderId="0" xfId="2" applyNumberFormat="1" applyFont="1" applyAlignment="1">
      <alignment horizontal="center"/>
    </xf>
    <xf numFmtId="0" fontId="20" fillId="0" borderId="4" xfId="2" applyFont="1" applyBorder="1" applyAlignment="1">
      <alignment horizontal="center"/>
    </xf>
    <xf numFmtId="0" fontId="20" fillId="0" borderId="4" xfId="2" applyFont="1" applyFill="1" applyBorder="1" applyAlignment="1">
      <alignment horizontal="center"/>
    </xf>
    <xf numFmtId="0" fontId="57" fillId="0" borderId="0" xfId="2" applyFont="1" applyAlignment="1">
      <alignment horizontal="center"/>
    </xf>
    <xf numFmtId="0" fontId="55" fillId="0" borderId="0" xfId="2" applyFont="1" applyAlignment="1">
      <alignment horizontal="center"/>
    </xf>
    <xf numFmtId="14" fontId="57" fillId="0" borderId="0" xfId="2" applyNumberFormat="1" applyFont="1" applyAlignment="1">
      <alignment horizontal="center"/>
    </xf>
    <xf numFmtId="0" fontId="58" fillId="0" borderId="4" xfId="2" applyFont="1" applyBorder="1" applyAlignment="1">
      <alignment horizontal="center"/>
    </xf>
    <xf numFmtId="0" fontId="86" fillId="0" borderId="0" xfId="2" applyFont="1" applyAlignment="1">
      <alignment horizontal="center"/>
    </xf>
    <xf numFmtId="14" fontId="86" fillId="0" borderId="0" xfId="2" applyNumberFormat="1" applyFont="1" applyAlignment="1">
      <alignment horizontal="center"/>
    </xf>
    <xf numFmtId="0" fontId="16" fillId="0" borderId="8" xfId="2" applyFill="1" applyBorder="1" applyAlignment="1">
      <alignment horizontal="left"/>
    </xf>
    <xf numFmtId="0" fontId="16" fillId="0" borderId="9" xfId="2" applyFill="1" applyBorder="1" applyAlignment="1">
      <alignment horizontal="left"/>
    </xf>
    <xf numFmtId="0" fontId="21" fillId="0" borderId="4" xfId="2" applyFont="1" applyBorder="1" applyAlignment="1">
      <alignment horizontal="center"/>
    </xf>
    <xf numFmtId="0" fontId="5" fillId="0" borderId="0" xfId="211" applyAlignment="1">
      <alignment horizontal="center"/>
    </xf>
    <xf numFmtId="14" fontId="5" fillId="0" borderId="0" xfId="211" applyNumberFormat="1" applyAlignment="1">
      <alignment horizontal="center"/>
    </xf>
  </cellXfs>
  <cellStyles count="263">
    <cellStyle name="20% - Accent1" xfId="232" builtinId="30" customBuiltin="1"/>
    <cellStyle name="20% - Accent2" xfId="236" builtinId="34" customBuiltin="1"/>
    <cellStyle name="20% - Accent3" xfId="240" builtinId="38" customBuiltin="1"/>
    <cellStyle name="20% - Accent4" xfId="244" builtinId="42" customBuiltin="1"/>
    <cellStyle name="20% - Accent5" xfId="248" builtinId="46" customBuiltin="1"/>
    <cellStyle name="20% - Accent6" xfId="252" builtinId="50" customBuiltin="1"/>
    <cellStyle name="40% - Accent1" xfId="233" builtinId="31" customBuiltin="1"/>
    <cellStyle name="40% - Accent2" xfId="237" builtinId="35" customBuiltin="1"/>
    <cellStyle name="40% - Accent3" xfId="241" builtinId="39" customBuiltin="1"/>
    <cellStyle name="40% - Accent4" xfId="245" builtinId="43" customBuiltin="1"/>
    <cellStyle name="40% - Accent5" xfId="249" builtinId="47" customBuiltin="1"/>
    <cellStyle name="40% - Accent6" xfId="253" builtinId="51" customBuiltin="1"/>
    <cellStyle name="60% - Accent1" xfId="234" builtinId="32" customBuiltin="1"/>
    <cellStyle name="60% - Accent2" xfId="238" builtinId="36" customBuiltin="1"/>
    <cellStyle name="60% - Accent3" xfId="242" builtinId="40" customBuiltin="1"/>
    <cellStyle name="60% - Accent4" xfId="246" builtinId="44" customBuiltin="1"/>
    <cellStyle name="60% - Accent5" xfId="250" builtinId="48" customBuiltin="1"/>
    <cellStyle name="60% - Accent6" xfId="254" builtinId="52" customBuiltin="1"/>
    <cellStyle name="Accent1" xfId="231" builtinId="29" customBuiltin="1"/>
    <cellStyle name="Accent2" xfId="235" builtinId="33" customBuiltin="1"/>
    <cellStyle name="Accent3" xfId="239" builtinId="37" customBuiltin="1"/>
    <cellStyle name="Accent4" xfId="243" builtinId="41" customBuiltin="1"/>
    <cellStyle name="Accent5" xfId="247" builtinId="45" customBuiltin="1"/>
    <cellStyle name="Accent6" xfId="251" builtinId="49" customBuiltin="1"/>
    <cellStyle name="Bad" xfId="221" builtinId="27" customBuiltin="1"/>
    <cellStyle name="C00A" xfId="7"/>
    <cellStyle name="C00B" xfId="8"/>
    <cellStyle name="C00L" xfId="9"/>
    <cellStyle name="C01A" xfId="10"/>
    <cellStyle name="C01B" xfId="11"/>
    <cellStyle name="C01H" xfId="12"/>
    <cellStyle name="C01L" xfId="13"/>
    <cellStyle name="C02A" xfId="14"/>
    <cellStyle name="C02B" xfId="15"/>
    <cellStyle name="C02H" xfId="16"/>
    <cellStyle name="C02L" xfId="17"/>
    <cellStyle name="C03A" xfId="18"/>
    <cellStyle name="C03B" xfId="19"/>
    <cellStyle name="C03H" xfId="20"/>
    <cellStyle name="C03L" xfId="21"/>
    <cellStyle name="C04A" xfId="22"/>
    <cellStyle name="C04B" xfId="23"/>
    <cellStyle name="C04H" xfId="24"/>
    <cellStyle name="C04L" xfId="25"/>
    <cellStyle name="C05A" xfId="26"/>
    <cellStyle name="C05B" xfId="27"/>
    <cellStyle name="C05H" xfId="28"/>
    <cellStyle name="C05L" xfId="29"/>
    <cellStyle name="C06A" xfId="30"/>
    <cellStyle name="C06B" xfId="31"/>
    <cellStyle name="C06H" xfId="32"/>
    <cellStyle name="C06L" xfId="33"/>
    <cellStyle name="C07A" xfId="34"/>
    <cellStyle name="C07B" xfId="35"/>
    <cellStyle name="C07H" xfId="36"/>
    <cellStyle name="C07L" xfId="37"/>
    <cellStyle name="Calculation" xfId="225" builtinId="22" customBuiltin="1"/>
    <cellStyle name="Check Cell" xfId="227" builtinId="23" customBuiltin="1"/>
    <cellStyle name="Comma" xfId="1" builtinId="3"/>
    <cellStyle name="Comma [2]" xfId="38"/>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2" xfId="49"/>
    <cellStyle name="Comma 2 3" xfId="213"/>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7" xfId="205"/>
    <cellStyle name="Comma 88" xfId="259"/>
    <cellStyle name="Comma 9" xfId="123"/>
    <cellStyle name="Comma0" xfId="124"/>
    <cellStyle name="Currency" xfId="199" builtinId="4"/>
    <cellStyle name="Currency [2]" xfId="125"/>
    <cellStyle name="Currency 2" xfId="4"/>
    <cellStyle name="Currency 3" xfId="126"/>
    <cellStyle name="Currency 3 2" xfId="127"/>
    <cellStyle name="Currency 3 3" xfId="209"/>
    <cellStyle name="Currency 3 4" xfId="212"/>
    <cellStyle name="Currency 4" xfId="128"/>
    <cellStyle name="Currency 5" xfId="129"/>
    <cellStyle name="Currency 6" xfId="202"/>
    <cellStyle name="Currency 7" xfId="206"/>
    <cellStyle name="Currency0" xfId="130"/>
    <cellStyle name="Date" xfId="131"/>
    <cellStyle name="Explanatory Text" xfId="229" builtinId="53" customBuiltin="1"/>
    <cellStyle name="Fixed" xfId="132"/>
    <cellStyle name="Good" xfId="220" builtinId="26" customBuiltin="1"/>
    <cellStyle name="Grey" xfId="133"/>
    <cellStyle name="Heading 1" xfId="216" builtinId="16" customBuiltin="1"/>
    <cellStyle name="Heading 2" xfId="217" builtinId="17" customBuiltin="1"/>
    <cellStyle name="Heading 3" xfId="218" builtinId="18" customBuiltin="1"/>
    <cellStyle name="Heading 4" xfId="219" builtinId="19" customBuiltin="1"/>
    <cellStyle name="Heading1" xfId="134"/>
    <cellStyle name="Heading2" xfId="135"/>
    <cellStyle name="Input" xfId="223" builtinId="20" customBuiltin="1"/>
    <cellStyle name="Input [yellow]" xfId="136"/>
    <cellStyle name="Linked Cell" xfId="226" builtinId="24" customBuiltin="1"/>
    <cellStyle name="Neutral" xfId="222" builtinId="28" customBuiltin="1"/>
    <cellStyle name="Normal" xfId="0" builtinId="0"/>
    <cellStyle name="Normal - Style1" xfId="137"/>
    <cellStyle name="Normal 10" xfId="204"/>
    <cellStyle name="Normal 10 2" xfId="262"/>
    <cellStyle name="Normal 11" xfId="138"/>
    <cellStyle name="Normal 12" xfId="214"/>
    <cellStyle name="Normal 13" xfId="255"/>
    <cellStyle name="Normal 14" xfId="256"/>
    <cellStyle name="Normal 15" xfId="258"/>
    <cellStyle name="Normal 16" xfId="260"/>
    <cellStyle name="Normal 2" xfId="2"/>
    <cellStyle name="Normal 2 2" xfId="6"/>
    <cellStyle name="Normal 3" xfId="139"/>
    <cellStyle name="Normal 3 2" xfId="210"/>
    <cellStyle name="Normal 3 3" xfId="211"/>
    <cellStyle name="Normal 33" xfId="140"/>
    <cellStyle name="Normal 34" xfId="141"/>
    <cellStyle name="Normal 4" xfId="142"/>
    <cellStyle name="Normal 4 2" xfId="143"/>
    <cellStyle name="Normal 5" xfId="144"/>
    <cellStyle name="Normal 6" xfId="5"/>
    <cellStyle name="Normal 6 2" xfId="145"/>
    <cellStyle name="Normal 6 3" xfId="200"/>
    <cellStyle name="Normal 7" xfId="146"/>
    <cellStyle name="Normal 8" xfId="147"/>
    <cellStyle name="Normal 9" xfId="203"/>
    <cellStyle name="Normal_Debt Service" xfId="208"/>
    <cellStyle name="Note 2" xfId="257"/>
    <cellStyle name="Output" xfId="224" builtinId="21" customBuiltin="1"/>
    <cellStyle name="Percent" xfId="198" builtinId="5"/>
    <cellStyle name="Percent [2]" xfId="148"/>
    <cellStyle name="Percent 2" xfId="149"/>
    <cellStyle name="Percent 3" xfId="150"/>
    <cellStyle name="Percent 3 2" xfId="151"/>
    <cellStyle name="Percent 4" xfId="152"/>
    <cellStyle name="Percent 5" xfId="153"/>
    <cellStyle name="Percent 6" xfId="154"/>
    <cellStyle name="Percent 7" xfId="207"/>
    <cellStyle name="Percent 8" xfId="261"/>
    <cellStyle name="PSChar" xfId="155"/>
    <cellStyle name="PSDate" xfId="156"/>
    <cellStyle name="PSDec" xfId="157"/>
    <cellStyle name="PSdesc" xfId="158"/>
    <cellStyle name="PSHeading" xfId="159"/>
    <cellStyle name="PSInt" xfId="160"/>
    <cellStyle name="PSSpacer" xfId="161"/>
    <cellStyle name="PStest" xfId="162"/>
    <cellStyle name="R00A" xfId="163"/>
    <cellStyle name="R00B" xfId="164"/>
    <cellStyle name="R00L" xfId="165"/>
    <cellStyle name="R01A" xfId="166"/>
    <cellStyle name="R01B" xfId="167"/>
    <cellStyle name="R01H" xfId="168"/>
    <cellStyle name="R01L" xfId="169"/>
    <cellStyle name="R02A" xfId="170"/>
    <cellStyle name="R02B" xfId="171"/>
    <cellStyle name="R02H" xfId="172"/>
    <cellStyle name="R02L" xfId="173"/>
    <cellStyle name="R03A" xfId="174"/>
    <cellStyle name="R03B" xfId="175"/>
    <cellStyle name="R03H" xfId="176"/>
    <cellStyle name="R03L" xfId="177"/>
    <cellStyle name="R04A" xfId="178"/>
    <cellStyle name="R04B" xfId="179"/>
    <cellStyle name="R04H" xfId="180"/>
    <cellStyle name="R04L" xfId="181"/>
    <cellStyle name="R05A" xfId="182"/>
    <cellStyle name="R05B" xfId="183"/>
    <cellStyle name="R05H" xfId="184"/>
    <cellStyle name="R05L" xfId="185"/>
    <cellStyle name="R06A" xfId="186"/>
    <cellStyle name="R06B" xfId="187"/>
    <cellStyle name="R06H" xfId="188"/>
    <cellStyle name="R06L" xfId="189"/>
    <cellStyle name="R07A" xfId="190"/>
    <cellStyle name="R07B" xfId="191"/>
    <cellStyle name="R07H" xfId="192"/>
    <cellStyle name="R07L" xfId="193"/>
    <cellStyle name="STYLE1" xfId="194"/>
    <cellStyle name="STYLE2" xfId="195"/>
    <cellStyle name="STYLE3" xfId="196"/>
    <cellStyle name="STYLE4" xfId="197"/>
    <cellStyle name="Title" xfId="215" builtinId="15" customBuiltin="1"/>
    <cellStyle name="Total" xfId="230" builtinId="25" customBuiltin="1"/>
    <cellStyle name="Warning Text" xfId="22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asis.oati.com/RATE%20STUDY_1/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asis.oati.com/Financing%20Plan/2009/Capital%20Financing%20Model%20Slower%20Pace03-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misoenergy.org/Documents%20and%20Settings/kshroyer/Local%20Settings/Temporary%20Internet%20Files/OLKF3/2002%20SECA%20Analysis%2012-2-2004%20SubZones%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misoenergy.org/tariffs/2000/formula%20rates/NSP%20xcelcoss%20mis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3:F35"/>
  <sheetViews>
    <sheetView showGridLines="0" tabSelected="1" workbookViewId="0">
      <selection activeCell="F30" sqref="F30"/>
    </sheetView>
  </sheetViews>
  <sheetFormatPr defaultRowHeight="15"/>
  <cols>
    <col min="1" max="1" width="3.44140625" style="321" customWidth="1"/>
    <col min="2" max="2" width="39.109375" style="321" customWidth="1"/>
    <col min="3" max="3" width="8.77734375" style="321" customWidth="1"/>
    <col min="4" max="4" width="22.44140625" style="321" customWidth="1"/>
    <col min="5" max="5" width="1.5546875" style="321" customWidth="1"/>
    <col min="6" max="6" width="89.77734375" style="321" customWidth="1"/>
    <col min="7" max="16384" width="8.88671875" style="321"/>
  </cols>
  <sheetData>
    <row r="3" spans="2:6" ht="18.75">
      <c r="B3" s="319" t="s">
        <v>680</v>
      </c>
      <c r="C3" s="320"/>
      <c r="D3" s="590" t="s">
        <v>867</v>
      </c>
      <c r="E3" s="590"/>
      <c r="F3" s="590"/>
    </row>
    <row r="4" spans="2:6" ht="18.75">
      <c r="B4" s="319" t="s">
        <v>482</v>
      </c>
      <c r="C4" s="320"/>
      <c r="D4" s="588" t="s">
        <v>818</v>
      </c>
      <c r="E4" s="589"/>
      <c r="F4" s="588" t="s">
        <v>819</v>
      </c>
    </row>
    <row r="5" spans="2:6" ht="18.75">
      <c r="B5" s="319" t="s">
        <v>483</v>
      </c>
      <c r="C5" s="587">
        <v>2015</v>
      </c>
      <c r="D5" s="579" t="s">
        <v>820</v>
      </c>
      <c r="E5" s="579"/>
      <c r="F5" s="579" t="s">
        <v>843</v>
      </c>
    </row>
    <row r="6" spans="2:6">
      <c r="D6" s="321" t="s">
        <v>822</v>
      </c>
      <c r="F6" s="579" t="s">
        <v>844</v>
      </c>
    </row>
    <row r="8" spans="2:6">
      <c r="D8" s="591" t="s">
        <v>821</v>
      </c>
      <c r="E8" s="591"/>
      <c r="F8" s="591"/>
    </row>
    <row r="9" spans="2:6">
      <c r="D9" s="321" t="s">
        <v>823</v>
      </c>
      <c r="F9" s="579" t="s">
        <v>848</v>
      </c>
    </row>
    <row r="10" spans="2:6">
      <c r="D10" s="321" t="s">
        <v>824</v>
      </c>
      <c r="F10" s="579" t="s">
        <v>847</v>
      </c>
    </row>
    <row r="11" spans="2:6">
      <c r="D11" s="321" t="s">
        <v>825</v>
      </c>
      <c r="F11" s="579" t="s">
        <v>850</v>
      </c>
    </row>
    <row r="12" spans="2:6">
      <c r="F12" s="579" t="s">
        <v>851</v>
      </c>
    </row>
    <row r="13" spans="2:6">
      <c r="D13" s="321" t="s">
        <v>826</v>
      </c>
      <c r="F13" s="579" t="s">
        <v>846</v>
      </c>
    </row>
    <row r="14" spans="2:6">
      <c r="D14" s="321" t="s">
        <v>827</v>
      </c>
      <c r="F14" s="579" t="s">
        <v>845</v>
      </c>
    </row>
    <row r="16" spans="2:6">
      <c r="D16" s="591" t="s">
        <v>828</v>
      </c>
      <c r="E16" s="591"/>
      <c r="F16" s="591"/>
    </row>
    <row r="17" spans="4:6">
      <c r="D17" s="592" t="s">
        <v>849</v>
      </c>
      <c r="E17" s="592"/>
      <c r="F17" s="592"/>
    </row>
    <row r="19" spans="4:6">
      <c r="D19" s="321" t="s">
        <v>829</v>
      </c>
      <c r="F19" s="579" t="s">
        <v>853</v>
      </c>
    </row>
    <row r="20" spans="4:6">
      <c r="D20" s="321" t="s">
        <v>830</v>
      </c>
      <c r="F20" s="579" t="s">
        <v>852</v>
      </c>
    </row>
    <row r="21" spans="4:6">
      <c r="F21" s="579" t="s">
        <v>868</v>
      </c>
    </row>
    <row r="22" spans="4:6">
      <c r="D22" s="321" t="s">
        <v>831</v>
      </c>
      <c r="F22" s="579" t="s">
        <v>854</v>
      </c>
    </row>
    <row r="23" spans="4:6">
      <c r="D23" s="321" t="s">
        <v>832</v>
      </c>
      <c r="F23" s="579" t="s">
        <v>855</v>
      </c>
    </row>
    <row r="24" spans="4:6">
      <c r="D24" s="321" t="s">
        <v>834</v>
      </c>
      <c r="F24" s="579" t="s">
        <v>856</v>
      </c>
    </row>
    <row r="25" spans="4:6">
      <c r="D25" s="321" t="s">
        <v>833</v>
      </c>
      <c r="F25" s="579" t="s">
        <v>856</v>
      </c>
    </row>
    <row r="26" spans="4:6">
      <c r="D26" s="321" t="s">
        <v>835</v>
      </c>
      <c r="F26" s="579" t="s">
        <v>857</v>
      </c>
    </row>
    <row r="27" spans="4:6">
      <c r="D27" s="321" t="s">
        <v>836</v>
      </c>
      <c r="F27" s="579" t="s">
        <v>858</v>
      </c>
    </row>
    <row r="28" spans="4:6">
      <c r="D28" s="321" t="s">
        <v>837</v>
      </c>
      <c r="F28" s="579" t="s">
        <v>860</v>
      </c>
    </row>
    <row r="29" spans="4:6">
      <c r="F29" s="579" t="s">
        <v>869</v>
      </c>
    </row>
    <row r="30" spans="4:6">
      <c r="D30" s="321" t="s">
        <v>838</v>
      </c>
      <c r="F30" s="579" t="s">
        <v>861</v>
      </c>
    </row>
    <row r="31" spans="4:6">
      <c r="D31" s="321" t="s">
        <v>839</v>
      </c>
      <c r="F31" s="579" t="s">
        <v>862</v>
      </c>
    </row>
    <row r="32" spans="4:6">
      <c r="F32" s="579" t="s">
        <v>863</v>
      </c>
    </row>
    <row r="33" spans="4:6">
      <c r="D33" s="321" t="s">
        <v>840</v>
      </c>
      <c r="F33" s="579" t="s">
        <v>864</v>
      </c>
    </row>
    <row r="34" spans="4:6">
      <c r="D34" s="321" t="s">
        <v>841</v>
      </c>
      <c r="F34" s="579" t="s">
        <v>865</v>
      </c>
    </row>
    <row r="35" spans="4:6">
      <c r="D35" s="321" t="s">
        <v>842</v>
      </c>
      <c r="F35" s="579" t="s">
        <v>866</v>
      </c>
    </row>
  </sheetData>
  <mergeCells count="4">
    <mergeCell ref="D3:F3"/>
    <mergeCell ref="D8:F8"/>
    <mergeCell ref="D16:F16"/>
    <mergeCell ref="D17:F17"/>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sheetPr>
    <pageSetUpPr fitToPage="1"/>
  </sheetPr>
  <dimension ref="D3:Q63"/>
  <sheetViews>
    <sheetView showGridLines="0" zoomScale="80" zoomScaleNormal="80" workbookViewId="0">
      <selection activeCell="S26" sqref="S26"/>
    </sheetView>
  </sheetViews>
  <sheetFormatPr defaultRowHeight="15"/>
  <cols>
    <col min="1" max="1" width="8.88671875" style="322"/>
    <col min="2" max="3" width="1.109375" style="322" customWidth="1"/>
    <col min="4" max="4" width="8.88671875" style="322"/>
    <col min="5" max="5" width="21.6640625" style="322" customWidth="1"/>
    <col min="6" max="6" width="6.21875" style="322" customWidth="1"/>
    <col min="7" max="7" width="14.33203125" style="322" bestFit="1" customWidth="1"/>
    <col min="8" max="8" width="14.5546875" style="322" bestFit="1" customWidth="1"/>
    <col min="9" max="9" width="16.21875" style="322" bestFit="1" customWidth="1"/>
    <col min="10" max="10" width="17.33203125" style="322" customWidth="1"/>
    <col min="11" max="11" width="15.33203125" style="322" bestFit="1" customWidth="1"/>
    <col min="12" max="12" width="14.33203125" style="322" bestFit="1" customWidth="1"/>
    <col min="13" max="14" width="12.44140625" style="322" customWidth="1"/>
    <col min="15" max="15" width="21" style="322" bestFit="1" customWidth="1"/>
    <col min="16" max="16" width="5.44140625" style="322" bestFit="1" customWidth="1"/>
    <col min="17" max="18" width="1.44140625" style="322" customWidth="1"/>
    <col min="19" max="16384" width="8.88671875" style="322"/>
  </cols>
  <sheetData>
    <row r="3" spans="4:17" ht="6.75" customHeight="1"/>
    <row r="4" spans="4:17" ht="6.75" customHeight="1"/>
    <row r="5" spans="4:17" ht="15.75">
      <c r="D5" s="323" t="str">
        <f>Contents!B3</f>
        <v>Rochester Public Utilities</v>
      </c>
      <c r="E5" s="323"/>
      <c r="F5" s="323"/>
      <c r="G5" s="323"/>
      <c r="H5" s="323"/>
      <c r="I5" s="323"/>
      <c r="J5" s="323"/>
      <c r="K5" s="323"/>
      <c r="L5" s="323"/>
      <c r="M5" s="323"/>
      <c r="N5" s="323"/>
      <c r="O5" s="323"/>
    </row>
    <row r="6" spans="4:17" ht="15.75">
      <c r="D6" s="324">
        <f>Contents!C5</f>
        <v>2015</v>
      </c>
      <c r="E6" s="323" t="s">
        <v>490</v>
      </c>
      <c r="F6" s="323"/>
      <c r="G6" s="323"/>
      <c r="H6" s="323"/>
      <c r="I6" s="323"/>
      <c r="J6" s="323"/>
      <c r="K6" s="323"/>
      <c r="L6" s="323"/>
      <c r="M6" s="323"/>
      <c r="N6" s="323"/>
      <c r="O6" s="323"/>
    </row>
    <row r="7" spans="4:17" ht="15.75">
      <c r="D7" s="323" t="s">
        <v>483</v>
      </c>
      <c r="E7" s="323"/>
      <c r="F7" s="323"/>
      <c r="G7" s="325">
        <f>Contents!C5</f>
        <v>2015</v>
      </c>
      <c r="O7" s="323"/>
    </row>
    <row r="8" spans="4:17" ht="17.25" customHeight="1">
      <c r="D8" s="323"/>
      <c r="E8" s="323"/>
      <c r="F8" s="323"/>
      <c r="G8" s="325"/>
      <c r="O8" s="444"/>
    </row>
    <row r="9" spans="4:17" s="327" customFormat="1" ht="30" customHeight="1">
      <c r="D9" s="326" t="s">
        <v>485</v>
      </c>
      <c r="E9" s="326" t="s">
        <v>491</v>
      </c>
      <c r="F9" s="326" t="s">
        <v>487</v>
      </c>
      <c r="G9" s="326" t="s">
        <v>492</v>
      </c>
      <c r="H9" s="326" t="s">
        <v>711</v>
      </c>
      <c r="I9" s="326" t="s">
        <v>712</v>
      </c>
      <c r="J9" s="326" t="s">
        <v>45</v>
      </c>
      <c r="K9" s="326" t="s">
        <v>469</v>
      </c>
      <c r="L9" s="326" t="s">
        <v>493</v>
      </c>
      <c r="M9" s="326" t="s">
        <v>494</v>
      </c>
      <c r="N9" s="326" t="s">
        <v>495</v>
      </c>
      <c r="O9" s="326" t="s">
        <v>496</v>
      </c>
    </row>
    <row r="10" spans="4:17" s="327" customFormat="1">
      <c r="D10" s="328">
        <v>1</v>
      </c>
      <c r="E10" s="336" t="s">
        <v>481</v>
      </c>
      <c r="F10" s="336">
        <f>$G$7-1</f>
        <v>2014</v>
      </c>
      <c r="G10" s="337">
        <v>111364764</v>
      </c>
      <c r="H10" s="337">
        <v>26579864</v>
      </c>
      <c r="I10" s="337">
        <v>2393899</v>
      </c>
      <c r="J10" s="337">
        <f>'5. Plant Sched 4'!C17</f>
        <v>28973763</v>
      </c>
      <c r="K10" s="337">
        <v>135702558</v>
      </c>
      <c r="L10" s="337">
        <v>46181702</v>
      </c>
      <c r="M10" s="337">
        <v>367762</v>
      </c>
      <c r="N10" s="337">
        <v>0</v>
      </c>
      <c r="O10" s="578">
        <f>G10+J10+K10+L10+M10+N10</f>
        <v>322590549</v>
      </c>
      <c r="Q10" s="338"/>
    </row>
    <row r="11" spans="4:17">
      <c r="D11" s="328">
        <v>2</v>
      </c>
      <c r="E11" s="329" t="s">
        <v>470</v>
      </c>
      <c r="F11" s="328">
        <f>$G$7</f>
        <v>2015</v>
      </c>
      <c r="G11" s="337">
        <v>111364764</v>
      </c>
      <c r="H11" s="337">
        <v>26579864</v>
      </c>
      <c r="I11" s="337">
        <v>2393899</v>
      </c>
      <c r="J11" s="337">
        <f t="shared" ref="J11:J22" si="0">H11+I11</f>
        <v>28973763</v>
      </c>
      <c r="K11" s="337">
        <v>135702558</v>
      </c>
      <c r="L11" s="337">
        <v>46181702</v>
      </c>
      <c r="M11" s="337">
        <v>367762</v>
      </c>
      <c r="N11" s="337">
        <f t="shared" ref="N11:N22" si="1">N10</f>
        <v>0</v>
      </c>
      <c r="O11" s="578">
        <f t="shared" ref="O11:O22" si="2">G11+J11+K11+L11+M11+N11</f>
        <v>322590549</v>
      </c>
      <c r="P11" s="327"/>
      <c r="Q11" s="338"/>
    </row>
    <row r="12" spans="4:17" ht="15.75">
      <c r="D12" s="328">
        <v>3</v>
      </c>
      <c r="E12" s="332" t="s">
        <v>471</v>
      </c>
      <c r="F12" s="328">
        <f t="shared" ref="F12:F22" si="3">$G$7</f>
        <v>2015</v>
      </c>
      <c r="G12" s="337">
        <v>111364764</v>
      </c>
      <c r="H12" s="337">
        <v>26579864</v>
      </c>
      <c r="I12" s="337">
        <v>2393899</v>
      </c>
      <c r="J12" s="337">
        <f t="shared" si="0"/>
        <v>28973763</v>
      </c>
      <c r="K12" s="337">
        <v>135702558</v>
      </c>
      <c r="L12" s="464">
        <v>46325503</v>
      </c>
      <c r="M12" s="337">
        <v>367762</v>
      </c>
      <c r="N12" s="337">
        <f t="shared" si="1"/>
        <v>0</v>
      </c>
      <c r="O12" s="578">
        <f t="shared" si="2"/>
        <v>322734350</v>
      </c>
      <c r="P12" s="327"/>
      <c r="Q12" s="338"/>
    </row>
    <row r="13" spans="4:17" ht="15.75">
      <c r="D13" s="328">
        <v>4</v>
      </c>
      <c r="E13" s="332" t="s">
        <v>472</v>
      </c>
      <c r="F13" s="328">
        <f t="shared" si="3"/>
        <v>2015</v>
      </c>
      <c r="G13" s="337">
        <v>111364764</v>
      </c>
      <c r="H13" s="337">
        <v>26579864</v>
      </c>
      <c r="I13" s="337">
        <v>2393899</v>
      </c>
      <c r="J13" s="337">
        <f t="shared" si="0"/>
        <v>28973763</v>
      </c>
      <c r="K13" s="337">
        <v>135702558</v>
      </c>
      <c r="L13" s="464">
        <v>46325503</v>
      </c>
      <c r="M13" s="337">
        <v>367762</v>
      </c>
      <c r="N13" s="337">
        <f t="shared" si="1"/>
        <v>0</v>
      </c>
      <c r="O13" s="578">
        <f t="shared" si="2"/>
        <v>322734350</v>
      </c>
      <c r="P13" s="327"/>
      <c r="Q13" s="338"/>
    </row>
    <row r="14" spans="4:17" ht="15.75">
      <c r="D14" s="328">
        <v>5</v>
      </c>
      <c r="E14" s="332" t="s">
        <v>473</v>
      </c>
      <c r="F14" s="328">
        <f t="shared" si="3"/>
        <v>2015</v>
      </c>
      <c r="G14" s="337">
        <v>111364764</v>
      </c>
      <c r="H14" s="337">
        <v>26579864</v>
      </c>
      <c r="I14" s="337">
        <v>2393899</v>
      </c>
      <c r="J14" s="337">
        <f t="shared" si="0"/>
        <v>28973763</v>
      </c>
      <c r="K14" s="337">
        <v>135702558</v>
      </c>
      <c r="L14" s="464">
        <v>46325503</v>
      </c>
      <c r="M14" s="337">
        <v>367762</v>
      </c>
      <c r="N14" s="337">
        <f t="shared" si="1"/>
        <v>0</v>
      </c>
      <c r="O14" s="578">
        <f t="shared" si="2"/>
        <v>322734350</v>
      </c>
      <c r="P14" s="327"/>
      <c r="Q14" s="338"/>
    </row>
    <row r="15" spans="4:17" ht="15.75">
      <c r="D15" s="328">
        <v>6</v>
      </c>
      <c r="E15" s="332" t="s">
        <v>474</v>
      </c>
      <c r="F15" s="328">
        <f t="shared" si="3"/>
        <v>2015</v>
      </c>
      <c r="G15" s="337">
        <v>111364764</v>
      </c>
      <c r="H15" s="337">
        <v>28394444</v>
      </c>
      <c r="I15" s="337">
        <v>2393899</v>
      </c>
      <c r="J15" s="337">
        <f t="shared" si="0"/>
        <v>30788343</v>
      </c>
      <c r="K15" s="337">
        <v>135702558</v>
      </c>
      <c r="L15" s="464">
        <v>46469304</v>
      </c>
      <c r="M15" s="337">
        <v>367762</v>
      </c>
      <c r="N15" s="337">
        <f t="shared" si="1"/>
        <v>0</v>
      </c>
      <c r="O15" s="578">
        <f t="shared" si="2"/>
        <v>324692731</v>
      </c>
      <c r="P15" s="327"/>
      <c r="Q15" s="338"/>
    </row>
    <row r="16" spans="4:17" ht="15.75">
      <c r="D16" s="328">
        <v>7</v>
      </c>
      <c r="E16" s="332" t="s">
        <v>475</v>
      </c>
      <c r="F16" s="328">
        <f t="shared" si="3"/>
        <v>2015</v>
      </c>
      <c r="G16" s="337">
        <v>111364764</v>
      </c>
      <c r="H16" s="337">
        <v>28394444</v>
      </c>
      <c r="I16" s="337">
        <v>19752604</v>
      </c>
      <c r="J16" s="337">
        <f t="shared" si="0"/>
        <v>48147048</v>
      </c>
      <c r="K16" s="337">
        <v>136323160</v>
      </c>
      <c r="L16" s="464">
        <v>46469304</v>
      </c>
      <c r="M16" s="337">
        <v>367762</v>
      </c>
      <c r="N16" s="337">
        <f t="shared" si="1"/>
        <v>0</v>
      </c>
      <c r="O16" s="578">
        <f t="shared" si="2"/>
        <v>342672038</v>
      </c>
      <c r="P16" s="327"/>
      <c r="Q16" s="338"/>
    </row>
    <row r="17" spans="4:17" ht="15.75">
      <c r="D17" s="328">
        <v>8</v>
      </c>
      <c r="E17" s="332" t="s">
        <v>476</v>
      </c>
      <c r="F17" s="328">
        <f t="shared" si="3"/>
        <v>2015</v>
      </c>
      <c r="G17" s="337">
        <v>111364764</v>
      </c>
      <c r="H17" s="337">
        <v>28394444</v>
      </c>
      <c r="I17" s="337">
        <v>19752604</v>
      </c>
      <c r="J17" s="337">
        <f t="shared" si="0"/>
        <v>48147048</v>
      </c>
      <c r="K17" s="337">
        <v>136323160</v>
      </c>
      <c r="L17" s="464">
        <v>46469304</v>
      </c>
      <c r="M17" s="337">
        <v>367762</v>
      </c>
      <c r="N17" s="337">
        <f t="shared" si="1"/>
        <v>0</v>
      </c>
      <c r="O17" s="578">
        <f t="shared" si="2"/>
        <v>342672038</v>
      </c>
      <c r="P17" s="327"/>
      <c r="Q17" s="338"/>
    </row>
    <row r="18" spans="4:17" ht="15.75">
      <c r="D18" s="328">
        <v>9</v>
      </c>
      <c r="E18" s="332" t="s">
        <v>477</v>
      </c>
      <c r="F18" s="328">
        <f t="shared" si="3"/>
        <v>2015</v>
      </c>
      <c r="G18" s="337">
        <v>111364764</v>
      </c>
      <c r="H18" s="337">
        <v>28394444</v>
      </c>
      <c r="I18" s="337">
        <v>19752604</v>
      </c>
      <c r="J18" s="337">
        <f t="shared" si="0"/>
        <v>48147048</v>
      </c>
      <c r="K18" s="337">
        <v>136943761</v>
      </c>
      <c r="L18" s="464">
        <v>46613106</v>
      </c>
      <c r="M18" s="337">
        <v>367762</v>
      </c>
      <c r="N18" s="337">
        <f t="shared" si="1"/>
        <v>0</v>
      </c>
      <c r="O18" s="578">
        <f t="shared" si="2"/>
        <v>343436441</v>
      </c>
      <c r="P18" s="327"/>
      <c r="Q18" s="338"/>
    </row>
    <row r="19" spans="4:17" ht="15.75">
      <c r="D19" s="328">
        <v>10</v>
      </c>
      <c r="E19" s="332" t="s">
        <v>478</v>
      </c>
      <c r="F19" s="328">
        <f t="shared" si="3"/>
        <v>2015</v>
      </c>
      <c r="G19" s="337">
        <v>111364764</v>
      </c>
      <c r="H19" s="337">
        <v>28394444</v>
      </c>
      <c r="I19" s="337">
        <v>19752604</v>
      </c>
      <c r="J19" s="337">
        <f t="shared" si="0"/>
        <v>48147048</v>
      </c>
      <c r="K19" s="337">
        <v>136943761</v>
      </c>
      <c r="L19" s="464">
        <v>46613106</v>
      </c>
      <c r="M19" s="337">
        <v>367762</v>
      </c>
      <c r="N19" s="337">
        <f t="shared" si="1"/>
        <v>0</v>
      </c>
      <c r="O19" s="578">
        <f t="shared" si="2"/>
        <v>343436441</v>
      </c>
      <c r="P19" s="327"/>
      <c r="Q19" s="338"/>
    </row>
    <row r="20" spans="4:17" ht="15.75">
      <c r="D20" s="328">
        <v>11</v>
      </c>
      <c r="E20" s="332" t="s">
        <v>479</v>
      </c>
      <c r="F20" s="328">
        <f t="shared" si="3"/>
        <v>2015</v>
      </c>
      <c r="G20" s="337">
        <v>111364764</v>
      </c>
      <c r="H20" s="337">
        <v>45374897</v>
      </c>
      <c r="I20" s="337">
        <v>19752604</v>
      </c>
      <c r="J20" s="337">
        <f t="shared" si="0"/>
        <v>65127501</v>
      </c>
      <c r="K20" s="337">
        <v>137564363</v>
      </c>
      <c r="L20" s="464">
        <v>46613106</v>
      </c>
      <c r="M20" s="337">
        <v>367762</v>
      </c>
      <c r="N20" s="337">
        <f t="shared" si="1"/>
        <v>0</v>
      </c>
      <c r="O20" s="578">
        <f t="shared" si="2"/>
        <v>361037496</v>
      </c>
      <c r="P20" s="327"/>
      <c r="Q20" s="338"/>
    </row>
    <row r="21" spans="4:17" ht="15.75">
      <c r="D21" s="328">
        <v>12</v>
      </c>
      <c r="E21" s="332" t="s">
        <v>480</v>
      </c>
      <c r="F21" s="328">
        <f t="shared" si="3"/>
        <v>2015</v>
      </c>
      <c r="G21" s="337">
        <v>111364764</v>
      </c>
      <c r="H21" s="337">
        <v>45374897</v>
      </c>
      <c r="I21" s="337">
        <v>19752604</v>
      </c>
      <c r="J21" s="337">
        <f t="shared" si="0"/>
        <v>65127501</v>
      </c>
      <c r="K21" s="337">
        <v>137564363</v>
      </c>
      <c r="L21" s="464">
        <v>46756907</v>
      </c>
      <c r="M21" s="337">
        <v>367762</v>
      </c>
      <c r="N21" s="337">
        <f t="shared" si="1"/>
        <v>0</v>
      </c>
      <c r="O21" s="578">
        <f t="shared" si="2"/>
        <v>361181297</v>
      </c>
      <c r="P21" s="327"/>
      <c r="Q21" s="338"/>
    </row>
    <row r="22" spans="4:17" ht="15.75">
      <c r="D22" s="328">
        <v>13</v>
      </c>
      <c r="E22" s="332" t="s">
        <v>481</v>
      </c>
      <c r="F22" s="328">
        <f t="shared" si="3"/>
        <v>2015</v>
      </c>
      <c r="G22" s="337">
        <v>111364764</v>
      </c>
      <c r="H22" s="337">
        <v>45374897</v>
      </c>
      <c r="I22" s="337">
        <v>19752604</v>
      </c>
      <c r="J22" s="337">
        <f t="shared" si="0"/>
        <v>65127501</v>
      </c>
      <c r="K22" s="337">
        <v>138184965</v>
      </c>
      <c r="L22" s="337">
        <v>46756907</v>
      </c>
      <c r="M22" s="337">
        <v>367762</v>
      </c>
      <c r="N22" s="337">
        <f t="shared" si="1"/>
        <v>0</v>
      </c>
      <c r="O22" s="578">
        <f t="shared" si="2"/>
        <v>361801899</v>
      </c>
      <c r="P22" s="327"/>
      <c r="Q22" s="338"/>
    </row>
    <row r="23" spans="4:17">
      <c r="D23" s="328">
        <v>14</v>
      </c>
      <c r="P23" s="327"/>
      <c r="Q23" s="338"/>
    </row>
    <row r="24" spans="4:17" ht="17.25">
      <c r="D24" s="328">
        <v>15</v>
      </c>
      <c r="E24" s="324" t="s">
        <v>497</v>
      </c>
      <c r="F24" s="333"/>
      <c r="G24" s="340">
        <f>SUM(G10:G22)/13</f>
        <v>111364764</v>
      </c>
      <c r="H24" s="340">
        <f t="shared" ref="H24" si="4">SUM(H10:H22)/13</f>
        <v>31615094.692307692</v>
      </c>
      <c r="I24" s="340">
        <f t="shared" ref="I24:J24" si="5">SUM(I10:I22)/13</f>
        <v>11740894</v>
      </c>
      <c r="J24" s="340">
        <f t="shared" si="5"/>
        <v>43355988.692307696</v>
      </c>
      <c r="K24" s="340">
        <f t="shared" ref="K24:O24" si="6">SUM(K10:K22)/13</f>
        <v>136466375.46153846</v>
      </c>
      <c r="L24" s="340">
        <f t="shared" si="6"/>
        <v>46469304.384615384</v>
      </c>
      <c r="M24" s="340">
        <f t="shared" ref="M24" si="7">SUM(M10:M22)/13</f>
        <v>367762</v>
      </c>
      <c r="N24" s="340">
        <f t="shared" si="6"/>
        <v>0</v>
      </c>
      <c r="O24" s="340">
        <f t="shared" si="6"/>
        <v>338024194.53846157</v>
      </c>
      <c r="P24" s="327"/>
      <c r="Q24" s="338"/>
    </row>
    <row r="25" spans="4:17">
      <c r="E25" s="341" t="s">
        <v>498</v>
      </c>
      <c r="F25" s="341"/>
      <c r="G25" s="341" t="s">
        <v>499</v>
      </c>
      <c r="H25" s="341"/>
      <c r="I25" s="341" t="s">
        <v>713</v>
      </c>
      <c r="J25" s="341" t="s">
        <v>500</v>
      </c>
      <c r="K25" s="341" t="s">
        <v>501</v>
      </c>
      <c r="L25" s="341" t="s">
        <v>502</v>
      </c>
      <c r="M25" s="341" t="s">
        <v>502</v>
      </c>
      <c r="N25" s="341" t="s">
        <v>503</v>
      </c>
      <c r="O25" s="341"/>
      <c r="P25" s="327"/>
    </row>
    <row r="26" spans="4:17">
      <c r="I26" s="341" t="s">
        <v>714</v>
      </c>
      <c r="P26" s="327"/>
    </row>
    <row r="27" spans="4:17" ht="30">
      <c r="D27" s="326" t="s">
        <v>485</v>
      </c>
      <c r="E27" s="326" t="s">
        <v>504</v>
      </c>
      <c r="F27" s="326" t="s">
        <v>487</v>
      </c>
      <c r="G27" s="326" t="s">
        <v>492</v>
      </c>
      <c r="H27" s="326" t="s">
        <v>711</v>
      </c>
      <c r="I27" s="326" t="s">
        <v>712</v>
      </c>
      <c r="J27" s="326" t="s">
        <v>715</v>
      </c>
      <c r="K27" s="326" t="s">
        <v>469</v>
      </c>
      <c r="L27" s="326" t="s">
        <v>493</v>
      </c>
      <c r="M27" s="326" t="s">
        <v>494</v>
      </c>
      <c r="N27" s="326" t="s">
        <v>495</v>
      </c>
      <c r="O27" s="326" t="s">
        <v>505</v>
      </c>
      <c r="P27" s="327"/>
    </row>
    <row r="28" spans="4:17">
      <c r="D28" s="328">
        <v>16</v>
      </c>
      <c r="E28" s="336" t="s">
        <v>481</v>
      </c>
      <c r="F28" s="336">
        <f>$G$7-1</f>
        <v>2014</v>
      </c>
      <c r="G28" s="337">
        <v>85430135</v>
      </c>
      <c r="H28" s="337">
        <v>11556892</v>
      </c>
      <c r="I28" s="337">
        <v>39898</v>
      </c>
      <c r="J28" s="337">
        <f>H28+I28</f>
        <v>11596790</v>
      </c>
      <c r="K28" s="337">
        <v>61052079</v>
      </c>
      <c r="L28" s="337">
        <v>25198170</v>
      </c>
      <c r="M28" s="337">
        <v>38765</v>
      </c>
      <c r="N28" s="337">
        <v>0</v>
      </c>
      <c r="O28" s="578">
        <f>G28+J28+K28+L28+M28+N28</f>
        <v>183315939</v>
      </c>
      <c r="P28" s="327"/>
    </row>
    <row r="29" spans="4:17">
      <c r="D29" s="328">
        <v>17</v>
      </c>
      <c r="E29" s="329" t="s">
        <v>470</v>
      </c>
      <c r="F29" s="328">
        <f>$G$7</f>
        <v>2015</v>
      </c>
      <c r="G29" s="337">
        <v>85660071</v>
      </c>
      <c r="H29" s="337">
        <v>11622039</v>
      </c>
      <c r="I29" s="337">
        <v>45765</v>
      </c>
      <c r="J29" s="337">
        <f t="shared" ref="J29:J40" si="8">H29+I29</f>
        <v>11667804</v>
      </c>
      <c r="K29" s="337">
        <v>61384683</v>
      </c>
      <c r="L29" s="337">
        <v>25400721</v>
      </c>
      <c r="M29" s="337">
        <v>39842</v>
      </c>
      <c r="N29" s="337">
        <v>0</v>
      </c>
      <c r="O29" s="578">
        <f t="shared" ref="O29:O40" si="9">G29+J29+K29+L29+M29+N29</f>
        <v>184153121</v>
      </c>
      <c r="P29" s="327"/>
    </row>
    <row r="30" spans="4:17" ht="15.75">
      <c r="D30" s="328">
        <v>18</v>
      </c>
      <c r="E30" s="332" t="s">
        <v>471</v>
      </c>
      <c r="F30" s="328">
        <f t="shared" ref="F30:F40" si="10">$G$7</f>
        <v>2015</v>
      </c>
      <c r="G30" s="337">
        <v>85890007</v>
      </c>
      <c r="H30" s="337">
        <v>11687186</v>
      </c>
      <c r="I30" s="337">
        <v>51632</v>
      </c>
      <c r="J30" s="337">
        <f t="shared" si="8"/>
        <v>11738818</v>
      </c>
      <c r="K30" s="337">
        <v>61717287</v>
      </c>
      <c r="L30" s="337">
        <v>25603903</v>
      </c>
      <c r="M30" s="337">
        <v>40919</v>
      </c>
      <c r="N30" s="337">
        <v>0</v>
      </c>
      <c r="O30" s="578">
        <f t="shared" si="9"/>
        <v>184990934</v>
      </c>
      <c r="P30" s="327"/>
    </row>
    <row r="31" spans="4:17" ht="15.75">
      <c r="D31" s="328">
        <v>19</v>
      </c>
      <c r="E31" s="332" t="s">
        <v>472</v>
      </c>
      <c r="F31" s="328">
        <f t="shared" si="10"/>
        <v>2015</v>
      </c>
      <c r="G31" s="337">
        <v>86119943</v>
      </c>
      <c r="H31" s="337">
        <v>11752333</v>
      </c>
      <c r="I31" s="337">
        <v>57499</v>
      </c>
      <c r="J31" s="337">
        <f t="shared" si="8"/>
        <v>11809832</v>
      </c>
      <c r="K31" s="337">
        <v>62049891</v>
      </c>
      <c r="L31" s="337">
        <v>25807085</v>
      </c>
      <c r="M31" s="337">
        <v>41996</v>
      </c>
      <c r="N31" s="337">
        <v>0</v>
      </c>
      <c r="O31" s="578">
        <f t="shared" si="9"/>
        <v>185828747</v>
      </c>
      <c r="P31" s="327"/>
    </row>
    <row r="32" spans="4:17" ht="15.75">
      <c r="D32" s="328">
        <v>20</v>
      </c>
      <c r="E32" s="332" t="s">
        <v>473</v>
      </c>
      <c r="F32" s="328">
        <f t="shared" si="10"/>
        <v>2015</v>
      </c>
      <c r="G32" s="337">
        <v>86349879</v>
      </c>
      <c r="H32" s="337">
        <v>11817480</v>
      </c>
      <c r="I32" s="337">
        <v>63366</v>
      </c>
      <c r="J32" s="337">
        <f t="shared" si="8"/>
        <v>11880846</v>
      </c>
      <c r="K32" s="337">
        <v>62382495</v>
      </c>
      <c r="L32" s="337">
        <v>26010267</v>
      </c>
      <c r="M32" s="337">
        <v>43073</v>
      </c>
      <c r="N32" s="337">
        <v>0</v>
      </c>
      <c r="O32" s="578">
        <f t="shared" si="9"/>
        <v>186666560</v>
      </c>
      <c r="P32" s="327"/>
    </row>
    <row r="33" spans="4:16" ht="15.75">
      <c r="D33" s="328">
        <v>21</v>
      </c>
      <c r="E33" s="332" t="s">
        <v>474</v>
      </c>
      <c r="F33" s="328">
        <f t="shared" si="10"/>
        <v>2015</v>
      </c>
      <c r="G33" s="337">
        <v>86579815</v>
      </c>
      <c r="H33" s="337">
        <v>11887074</v>
      </c>
      <c r="I33" s="337">
        <v>69233</v>
      </c>
      <c r="J33" s="337">
        <f t="shared" si="8"/>
        <v>11956307</v>
      </c>
      <c r="K33" s="337">
        <v>62715099</v>
      </c>
      <c r="L33" s="337">
        <v>26214080</v>
      </c>
      <c r="M33" s="337">
        <v>44150</v>
      </c>
      <c r="N33" s="337">
        <v>0</v>
      </c>
      <c r="O33" s="578">
        <f t="shared" si="9"/>
        <v>187509451</v>
      </c>
      <c r="P33" s="327"/>
    </row>
    <row r="34" spans="4:16" ht="15.75">
      <c r="D34" s="328">
        <v>22</v>
      </c>
      <c r="E34" s="332" t="s">
        <v>475</v>
      </c>
      <c r="F34" s="328">
        <f t="shared" si="10"/>
        <v>2015</v>
      </c>
      <c r="G34" s="337">
        <v>86809751</v>
      </c>
      <c r="H34" s="337">
        <v>11956668</v>
      </c>
      <c r="I34" s="337">
        <v>117646</v>
      </c>
      <c r="J34" s="337">
        <f t="shared" si="8"/>
        <v>12074314</v>
      </c>
      <c r="K34" s="337">
        <v>63049224</v>
      </c>
      <c r="L34" s="337">
        <v>26417893</v>
      </c>
      <c r="M34" s="337">
        <v>45227</v>
      </c>
      <c r="N34" s="337">
        <v>0</v>
      </c>
      <c r="O34" s="578">
        <f t="shared" si="9"/>
        <v>188396409</v>
      </c>
      <c r="P34" s="327"/>
    </row>
    <row r="35" spans="4:16" ht="15.75">
      <c r="D35" s="328">
        <v>23</v>
      </c>
      <c r="E35" s="332" t="s">
        <v>476</v>
      </c>
      <c r="F35" s="328">
        <f t="shared" si="10"/>
        <v>2015</v>
      </c>
      <c r="G35" s="337">
        <v>87039687</v>
      </c>
      <c r="H35" s="337">
        <v>12026262</v>
      </c>
      <c r="I35" s="337">
        <v>166059</v>
      </c>
      <c r="J35" s="337">
        <f t="shared" si="8"/>
        <v>12192321</v>
      </c>
      <c r="K35" s="337">
        <v>63383349</v>
      </c>
      <c r="L35" s="337">
        <v>26621706</v>
      </c>
      <c r="M35" s="337">
        <v>46304</v>
      </c>
      <c r="N35" s="337">
        <v>0</v>
      </c>
      <c r="O35" s="578">
        <f t="shared" si="9"/>
        <v>189283367</v>
      </c>
      <c r="P35" s="327"/>
    </row>
    <row r="36" spans="4:16" ht="15.75">
      <c r="D36" s="328">
        <v>24</v>
      </c>
      <c r="E36" s="332" t="s">
        <v>477</v>
      </c>
      <c r="F36" s="328">
        <f t="shared" si="10"/>
        <v>2015</v>
      </c>
      <c r="G36" s="337">
        <v>87269623</v>
      </c>
      <c r="H36" s="337">
        <v>12095856</v>
      </c>
      <c r="I36" s="337">
        <v>214472</v>
      </c>
      <c r="J36" s="337">
        <f t="shared" si="8"/>
        <v>12310328</v>
      </c>
      <c r="K36" s="337">
        <v>63718995</v>
      </c>
      <c r="L36" s="337">
        <v>26826149</v>
      </c>
      <c r="M36" s="337">
        <v>47381</v>
      </c>
      <c r="N36" s="337">
        <v>0</v>
      </c>
      <c r="O36" s="578">
        <f t="shared" si="9"/>
        <v>190172476</v>
      </c>
      <c r="P36" s="327"/>
    </row>
    <row r="37" spans="4:16" ht="15.75">
      <c r="D37" s="328">
        <v>25</v>
      </c>
      <c r="E37" s="332" t="s">
        <v>478</v>
      </c>
      <c r="F37" s="328">
        <f t="shared" si="10"/>
        <v>2015</v>
      </c>
      <c r="G37" s="337">
        <v>87499559</v>
      </c>
      <c r="H37" s="337">
        <v>12165450</v>
      </c>
      <c r="I37" s="337">
        <v>262885</v>
      </c>
      <c r="J37" s="337">
        <f t="shared" si="8"/>
        <v>12428335</v>
      </c>
      <c r="K37" s="337">
        <v>64054641</v>
      </c>
      <c r="L37" s="337">
        <v>27030592</v>
      </c>
      <c r="M37" s="337">
        <v>48458</v>
      </c>
      <c r="N37" s="337">
        <v>0</v>
      </c>
      <c r="O37" s="578">
        <f t="shared" si="9"/>
        <v>191061585</v>
      </c>
      <c r="P37" s="327"/>
    </row>
    <row r="38" spans="4:16" ht="15.75">
      <c r="D38" s="328">
        <v>26</v>
      </c>
      <c r="E38" s="332" t="s">
        <v>479</v>
      </c>
      <c r="F38" s="328">
        <f t="shared" si="10"/>
        <v>2015</v>
      </c>
      <c r="G38" s="337">
        <v>87729495</v>
      </c>
      <c r="H38" s="337">
        <v>12276663</v>
      </c>
      <c r="I38" s="337">
        <v>311298</v>
      </c>
      <c r="J38" s="337">
        <f t="shared" si="8"/>
        <v>12587961</v>
      </c>
      <c r="K38" s="337">
        <v>64391809</v>
      </c>
      <c r="L38" s="337">
        <v>27235035</v>
      </c>
      <c r="M38" s="337">
        <v>49535</v>
      </c>
      <c r="N38" s="337">
        <v>0</v>
      </c>
      <c r="O38" s="578">
        <f t="shared" si="9"/>
        <v>191993835</v>
      </c>
      <c r="P38" s="327"/>
    </row>
    <row r="39" spans="4:16" ht="15.75">
      <c r="D39" s="328">
        <v>27</v>
      </c>
      <c r="E39" s="332" t="s">
        <v>480</v>
      </c>
      <c r="F39" s="328">
        <f t="shared" si="10"/>
        <v>2015</v>
      </c>
      <c r="G39" s="337">
        <v>87959431</v>
      </c>
      <c r="H39" s="337">
        <v>12387876</v>
      </c>
      <c r="I39" s="337">
        <v>359711</v>
      </c>
      <c r="J39" s="337">
        <f t="shared" si="8"/>
        <v>12747587</v>
      </c>
      <c r="K39" s="337">
        <v>64728977</v>
      </c>
      <c r="L39" s="337">
        <v>27440109</v>
      </c>
      <c r="M39" s="337">
        <v>50612</v>
      </c>
      <c r="N39" s="337">
        <v>0</v>
      </c>
      <c r="O39" s="578">
        <f t="shared" si="9"/>
        <v>192926716</v>
      </c>
      <c r="P39" s="327"/>
    </row>
    <row r="40" spans="4:16" ht="15.75">
      <c r="D40" s="328">
        <v>28</v>
      </c>
      <c r="E40" s="332" t="s">
        <v>481</v>
      </c>
      <c r="F40" s="328">
        <f t="shared" si="10"/>
        <v>2015</v>
      </c>
      <c r="G40" s="337">
        <v>88189367</v>
      </c>
      <c r="H40" s="337">
        <v>12499089</v>
      </c>
      <c r="I40" s="337">
        <v>408124</v>
      </c>
      <c r="J40" s="337">
        <f t="shared" si="8"/>
        <v>12907213</v>
      </c>
      <c r="K40" s="337">
        <v>65067666</v>
      </c>
      <c r="L40" s="337">
        <v>27645183</v>
      </c>
      <c r="M40" s="337">
        <v>51689</v>
      </c>
      <c r="N40" s="337">
        <v>0</v>
      </c>
      <c r="O40" s="578">
        <f t="shared" si="9"/>
        <v>193861118</v>
      </c>
      <c r="P40" s="327"/>
    </row>
    <row r="41" spans="4:16">
      <c r="D41" s="328">
        <v>29</v>
      </c>
      <c r="P41" s="327"/>
    </row>
    <row r="42" spans="4:16" ht="17.25">
      <c r="D42" s="328">
        <v>30</v>
      </c>
      <c r="E42" s="324" t="s">
        <v>497</v>
      </c>
      <c r="F42" s="333"/>
      <c r="G42" s="340">
        <f>SUM(G28:G40)/13</f>
        <v>86809751</v>
      </c>
      <c r="H42" s="340">
        <f t="shared" ref="H42" si="11">SUM(H28:H40)/13</f>
        <v>11979297.538461538</v>
      </c>
      <c r="I42" s="340">
        <f t="shared" ref="I42:J42" si="12">SUM(I28:I40)/13</f>
        <v>166737.53846153847</v>
      </c>
      <c r="J42" s="340">
        <f t="shared" si="12"/>
        <v>12146035.076923076</v>
      </c>
      <c r="K42" s="340">
        <f t="shared" ref="K42:O42" si="13">SUM(K28:K40)/13</f>
        <v>63053553.461538464</v>
      </c>
      <c r="L42" s="340">
        <f t="shared" si="13"/>
        <v>26419299.46153846</v>
      </c>
      <c r="M42" s="340">
        <f t="shared" ref="M42" si="14">SUM(M28:M40)/13</f>
        <v>45227</v>
      </c>
      <c r="N42" s="340">
        <f t="shared" si="13"/>
        <v>0</v>
      </c>
      <c r="O42" s="340">
        <f t="shared" si="13"/>
        <v>188473866</v>
      </c>
      <c r="P42" s="327"/>
    </row>
    <row r="43" spans="4:16">
      <c r="E43" s="341" t="s">
        <v>498</v>
      </c>
      <c r="F43" s="341"/>
      <c r="G43" s="341" t="s">
        <v>506</v>
      </c>
      <c r="H43" s="341"/>
      <c r="I43" s="341"/>
      <c r="J43" s="341" t="s">
        <v>507</v>
      </c>
      <c r="K43" s="341" t="s">
        <v>508</v>
      </c>
      <c r="L43" s="341" t="s">
        <v>509</v>
      </c>
      <c r="M43" s="341" t="s">
        <v>509</v>
      </c>
      <c r="N43" s="341" t="s">
        <v>510</v>
      </c>
      <c r="P43" s="327"/>
    </row>
    <row r="44" spans="4:16" ht="30">
      <c r="D44" s="326" t="s">
        <v>485</v>
      </c>
      <c r="E44" s="326" t="s">
        <v>511</v>
      </c>
      <c r="F44" s="326" t="s">
        <v>487</v>
      </c>
      <c r="G44" s="326" t="s">
        <v>492</v>
      </c>
      <c r="H44" s="326" t="s">
        <v>711</v>
      </c>
      <c r="I44" s="326" t="s">
        <v>712</v>
      </c>
      <c r="J44" s="326" t="s">
        <v>715</v>
      </c>
      <c r="K44" s="326" t="s">
        <v>469</v>
      </c>
      <c r="L44" s="326" t="s">
        <v>493</v>
      </c>
      <c r="M44" s="326" t="s">
        <v>494</v>
      </c>
      <c r="N44" s="326" t="s">
        <v>495</v>
      </c>
      <c r="O44" s="326" t="s">
        <v>512</v>
      </c>
    </row>
    <row r="45" spans="4:16">
      <c r="D45" s="328">
        <v>31</v>
      </c>
      <c r="E45" s="336" t="s">
        <v>481</v>
      </c>
      <c r="F45" s="336">
        <f>$G$7-1</f>
        <v>2014</v>
      </c>
      <c r="G45" s="337">
        <f>G10-G28</f>
        <v>25934629</v>
      </c>
      <c r="H45" s="337">
        <f t="shared" ref="H45:I57" si="15">H10-H28</f>
        <v>15022972</v>
      </c>
      <c r="I45" s="337">
        <f t="shared" si="15"/>
        <v>2354001</v>
      </c>
      <c r="J45" s="337">
        <f>H45+I45</f>
        <v>17376973</v>
      </c>
      <c r="K45" s="337">
        <f t="shared" ref="K45:O57" si="16">K10-K28</f>
        <v>74650479</v>
      </c>
      <c r="L45" s="337">
        <f t="shared" si="16"/>
        <v>20983532</v>
      </c>
      <c r="M45" s="337">
        <f t="shared" si="16"/>
        <v>328997</v>
      </c>
      <c r="N45" s="337">
        <f t="shared" si="16"/>
        <v>0</v>
      </c>
      <c r="O45" s="337">
        <f t="shared" si="16"/>
        <v>139274610</v>
      </c>
    </row>
    <row r="46" spans="4:16">
      <c r="D46" s="328">
        <v>32</v>
      </c>
      <c r="E46" s="329" t="s">
        <v>470</v>
      </c>
      <c r="F46" s="328">
        <f>$G$7</f>
        <v>2015</v>
      </c>
      <c r="G46" s="337">
        <f t="shared" ref="G46:O57" si="17">G11-G29</f>
        <v>25704693</v>
      </c>
      <c r="H46" s="337">
        <f t="shared" si="15"/>
        <v>14957825</v>
      </c>
      <c r="I46" s="337">
        <f t="shared" si="15"/>
        <v>2348134</v>
      </c>
      <c r="J46" s="337">
        <f t="shared" ref="J46:J57" si="18">H46+I46</f>
        <v>17305959</v>
      </c>
      <c r="K46" s="337">
        <f t="shared" si="17"/>
        <v>74317875</v>
      </c>
      <c r="L46" s="337">
        <f t="shared" si="17"/>
        <v>20780981</v>
      </c>
      <c r="M46" s="337">
        <f t="shared" si="16"/>
        <v>327920</v>
      </c>
      <c r="N46" s="337">
        <f t="shared" si="17"/>
        <v>0</v>
      </c>
      <c r="O46" s="337">
        <f t="shared" si="17"/>
        <v>138437428</v>
      </c>
    </row>
    <row r="47" spans="4:16" ht="15.75">
      <c r="D47" s="328">
        <v>33</v>
      </c>
      <c r="E47" s="332" t="s">
        <v>471</v>
      </c>
      <c r="F47" s="328">
        <f t="shared" ref="F47:F57" si="19">$G$7</f>
        <v>2015</v>
      </c>
      <c r="G47" s="337">
        <f t="shared" si="17"/>
        <v>25474757</v>
      </c>
      <c r="H47" s="337">
        <f t="shared" si="15"/>
        <v>14892678</v>
      </c>
      <c r="I47" s="337">
        <f t="shared" si="15"/>
        <v>2342267</v>
      </c>
      <c r="J47" s="337">
        <f t="shared" si="18"/>
        <v>17234945</v>
      </c>
      <c r="K47" s="337">
        <f t="shared" si="17"/>
        <v>73985271</v>
      </c>
      <c r="L47" s="337">
        <f t="shared" si="17"/>
        <v>20721600</v>
      </c>
      <c r="M47" s="337">
        <f t="shared" si="16"/>
        <v>326843</v>
      </c>
      <c r="N47" s="337">
        <f t="shared" si="17"/>
        <v>0</v>
      </c>
      <c r="O47" s="337">
        <f t="shared" si="17"/>
        <v>137743416</v>
      </c>
    </row>
    <row r="48" spans="4:16" ht="15.75">
      <c r="D48" s="328">
        <v>34</v>
      </c>
      <c r="E48" s="332" t="s">
        <v>472</v>
      </c>
      <c r="F48" s="328">
        <f t="shared" si="19"/>
        <v>2015</v>
      </c>
      <c r="G48" s="337">
        <f t="shared" si="17"/>
        <v>25244821</v>
      </c>
      <c r="H48" s="337">
        <f t="shared" si="15"/>
        <v>14827531</v>
      </c>
      <c r="I48" s="337">
        <f t="shared" si="15"/>
        <v>2336400</v>
      </c>
      <c r="J48" s="337">
        <f t="shared" si="18"/>
        <v>17163931</v>
      </c>
      <c r="K48" s="337">
        <f t="shared" si="17"/>
        <v>73652667</v>
      </c>
      <c r="L48" s="337">
        <f t="shared" si="17"/>
        <v>20518418</v>
      </c>
      <c r="M48" s="337">
        <f t="shared" si="16"/>
        <v>325766</v>
      </c>
      <c r="N48" s="337">
        <f t="shared" si="17"/>
        <v>0</v>
      </c>
      <c r="O48" s="337">
        <f t="shared" si="17"/>
        <v>136905603</v>
      </c>
    </row>
    <row r="49" spans="4:15" ht="15.75">
      <c r="D49" s="328">
        <v>35</v>
      </c>
      <c r="E49" s="332" t="s">
        <v>473</v>
      </c>
      <c r="F49" s="328">
        <f t="shared" si="19"/>
        <v>2015</v>
      </c>
      <c r="G49" s="337">
        <f t="shared" si="17"/>
        <v>25014885</v>
      </c>
      <c r="H49" s="337">
        <f t="shared" si="15"/>
        <v>14762384</v>
      </c>
      <c r="I49" s="337">
        <f t="shared" si="15"/>
        <v>2330533</v>
      </c>
      <c r="J49" s="337">
        <f t="shared" si="18"/>
        <v>17092917</v>
      </c>
      <c r="K49" s="337">
        <f t="shared" si="17"/>
        <v>73320063</v>
      </c>
      <c r="L49" s="337">
        <f t="shared" si="17"/>
        <v>20315236</v>
      </c>
      <c r="M49" s="337">
        <f t="shared" si="16"/>
        <v>324689</v>
      </c>
      <c r="N49" s="337">
        <f t="shared" si="17"/>
        <v>0</v>
      </c>
      <c r="O49" s="337">
        <f t="shared" si="17"/>
        <v>136067790</v>
      </c>
    </row>
    <row r="50" spans="4:15" ht="15.75">
      <c r="D50" s="328">
        <v>36</v>
      </c>
      <c r="E50" s="332" t="s">
        <v>474</v>
      </c>
      <c r="F50" s="328">
        <f t="shared" si="19"/>
        <v>2015</v>
      </c>
      <c r="G50" s="337">
        <f t="shared" si="17"/>
        <v>24784949</v>
      </c>
      <c r="H50" s="337">
        <f t="shared" si="15"/>
        <v>16507370</v>
      </c>
      <c r="I50" s="337">
        <f t="shared" si="15"/>
        <v>2324666</v>
      </c>
      <c r="J50" s="337">
        <f t="shared" si="18"/>
        <v>18832036</v>
      </c>
      <c r="K50" s="337">
        <f t="shared" si="17"/>
        <v>72987459</v>
      </c>
      <c r="L50" s="337">
        <f t="shared" si="17"/>
        <v>20255224</v>
      </c>
      <c r="M50" s="337">
        <f t="shared" si="16"/>
        <v>323612</v>
      </c>
      <c r="N50" s="337">
        <f t="shared" si="17"/>
        <v>0</v>
      </c>
      <c r="O50" s="337">
        <f t="shared" si="17"/>
        <v>137183280</v>
      </c>
    </row>
    <row r="51" spans="4:15" ht="15.75">
      <c r="D51" s="328">
        <v>37</v>
      </c>
      <c r="E51" s="332" t="s">
        <v>475</v>
      </c>
      <c r="F51" s="328">
        <f t="shared" si="19"/>
        <v>2015</v>
      </c>
      <c r="G51" s="337">
        <f t="shared" si="17"/>
        <v>24555013</v>
      </c>
      <c r="H51" s="337">
        <f t="shared" si="15"/>
        <v>16437776</v>
      </c>
      <c r="I51" s="337">
        <f t="shared" si="15"/>
        <v>19634958</v>
      </c>
      <c r="J51" s="337">
        <f t="shared" si="18"/>
        <v>36072734</v>
      </c>
      <c r="K51" s="337">
        <f t="shared" si="17"/>
        <v>73273936</v>
      </c>
      <c r="L51" s="337">
        <f t="shared" si="17"/>
        <v>20051411</v>
      </c>
      <c r="M51" s="337">
        <f t="shared" si="16"/>
        <v>322535</v>
      </c>
      <c r="N51" s="337">
        <f t="shared" si="17"/>
        <v>0</v>
      </c>
      <c r="O51" s="337">
        <f t="shared" si="17"/>
        <v>154275629</v>
      </c>
    </row>
    <row r="52" spans="4:15" ht="15.75">
      <c r="D52" s="328">
        <v>38</v>
      </c>
      <c r="E52" s="332" t="s">
        <v>476</v>
      </c>
      <c r="F52" s="328">
        <f t="shared" si="19"/>
        <v>2015</v>
      </c>
      <c r="G52" s="337">
        <f t="shared" si="17"/>
        <v>24325077</v>
      </c>
      <c r="H52" s="337">
        <f t="shared" si="15"/>
        <v>16368182</v>
      </c>
      <c r="I52" s="337">
        <f t="shared" si="15"/>
        <v>19586545</v>
      </c>
      <c r="J52" s="337">
        <f t="shared" si="18"/>
        <v>35954727</v>
      </c>
      <c r="K52" s="337">
        <f t="shared" si="17"/>
        <v>72939811</v>
      </c>
      <c r="L52" s="337">
        <f t="shared" si="17"/>
        <v>19847598</v>
      </c>
      <c r="M52" s="337">
        <f t="shared" si="16"/>
        <v>321458</v>
      </c>
      <c r="N52" s="337">
        <f t="shared" si="17"/>
        <v>0</v>
      </c>
      <c r="O52" s="337">
        <f t="shared" si="17"/>
        <v>153388671</v>
      </c>
    </row>
    <row r="53" spans="4:15" ht="15.75">
      <c r="D53" s="328">
        <v>39</v>
      </c>
      <c r="E53" s="332" t="s">
        <v>477</v>
      </c>
      <c r="F53" s="328">
        <f t="shared" si="19"/>
        <v>2015</v>
      </c>
      <c r="G53" s="337">
        <f t="shared" si="17"/>
        <v>24095141</v>
      </c>
      <c r="H53" s="337">
        <f t="shared" si="15"/>
        <v>16298588</v>
      </c>
      <c r="I53" s="337">
        <f t="shared" si="15"/>
        <v>19538132</v>
      </c>
      <c r="J53" s="337">
        <f t="shared" si="18"/>
        <v>35836720</v>
      </c>
      <c r="K53" s="337">
        <f t="shared" si="17"/>
        <v>73224766</v>
      </c>
      <c r="L53" s="337">
        <f t="shared" si="17"/>
        <v>19786957</v>
      </c>
      <c r="M53" s="337">
        <f t="shared" si="16"/>
        <v>320381</v>
      </c>
      <c r="N53" s="337">
        <f t="shared" si="17"/>
        <v>0</v>
      </c>
      <c r="O53" s="337">
        <f t="shared" si="17"/>
        <v>153263965</v>
      </c>
    </row>
    <row r="54" spans="4:15" ht="15.75">
      <c r="D54" s="328">
        <v>40</v>
      </c>
      <c r="E54" s="332" t="s">
        <v>478</v>
      </c>
      <c r="F54" s="328">
        <f t="shared" si="19"/>
        <v>2015</v>
      </c>
      <c r="G54" s="337">
        <f t="shared" si="17"/>
        <v>23865205</v>
      </c>
      <c r="H54" s="337">
        <f t="shared" si="15"/>
        <v>16228994</v>
      </c>
      <c r="I54" s="337">
        <f t="shared" si="15"/>
        <v>19489719</v>
      </c>
      <c r="J54" s="337">
        <f t="shared" si="18"/>
        <v>35718713</v>
      </c>
      <c r="K54" s="337">
        <f t="shared" si="17"/>
        <v>72889120</v>
      </c>
      <c r="L54" s="337">
        <f t="shared" si="17"/>
        <v>19582514</v>
      </c>
      <c r="M54" s="337">
        <f t="shared" si="16"/>
        <v>319304</v>
      </c>
      <c r="N54" s="337">
        <f t="shared" si="17"/>
        <v>0</v>
      </c>
      <c r="O54" s="337">
        <f t="shared" si="17"/>
        <v>152374856</v>
      </c>
    </row>
    <row r="55" spans="4:15" ht="15.75">
      <c r="D55" s="328">
        <v>41</v>
      </c>
      <c r="E55" s="332" t="s">
        <v>479</v>
      </c>
      <c r="F55" s="328">
        <f t="shared" si="19"/>
        <v>2015</v>
      </c>
      <c r="G55" s="337">
        <f t="shared" si="17"/>
        <v>23635269</v>
      </c>
      <c r="H55" s="337">
        <f t="shared" si="15"/>
        <v>33098234</v>
      </c>
      <c r="I55" s="337">
        <f t="shared" si="15"/>
        <v>19441306</v>
      </c>
      <c r="J55" s="337">
        <f t="shared" si="18"/>
        <v>52539540</v>
      </c>
      <c r="K55" s="337">
        <f t="shared" si="17"/>
        <v>73172554</v>
      </c>
      <c r="L55" s="337">
        <f t="shared" si="17"/>
        <v>19378071</v>
      </c>
      <c r="M55" s="337">
        <f t="shared" si="16"/>
        <v>318227</v>
      </c>
      <c r="N55" s="337">
        <f t="shared" si="17"/>
        <v>0</v>
      </c>
      <c r="O55" s="337">
        <f t="shared" si="17"/>
        <v>169043661</v>
      </c>
    </row>
    <row r="56" spans="4:15" ht="15.75">
      <c r="D56" s="328">
        <v>42</v>
      </c>
      <c r="E56" s="332" t="s">
        <v>480</v>
      </c>
      <c r="F56" s="328">
        <f t="shared" si="19"/>
        <v>2015</v>
      </c>
      <c r="G56" s="337">
        <f t="shared" si="17"/>
        <v>23405333</v>
      </c>
      <c r="H56" s="337">
        <f t="shared" si="15"/>
        <v>32987021</v>
      </c>
      <c r="I56" s="337">
        <f t="shared" si="15"/>
        <v>19392893</v>
      </c>
      <c r="J56" s="337">
        <f t="shared" si="18"/>
        <v>52379914</v>
      </c>
      <c r="K56" s="337">
        <f t="shared" si="17"/>
        <v>72835386</v>
      </c>
      <c r="L56" s="337">
        <f t="shared" si="17"/>
        <v>19316798</v>
      </c>
      <c r="M56" s="337">
        <f t="shared" si="16"/>
        <v>317150</v>
      </c>
      <c r="N56" s="337">
        <f t="shared" si="17"/>
        <v>0</v>
      </c>
      <c r="O56" s="337">
        <f t="shared" si="17"/>
        <v>168254581</v>
      </c>
    </row>
    <row r="57" spans="4:15" ht="15.75">
      <c r="D57" s="328">
        <v>43</v>
      </c>
      <c r="E57" s="332" t="s">
        <v>481</v>
      </c>
      <c r="F57" s="328">
        <f t="shared" si="19"/>
        <v>2015</v>
      </c>
      <c r="G57" s="339">
        <f t="shared" si="17"/>
        <v>23175397</v>
      </c>
      <c r="H57" s="339">
        <f t="shared" si="15"/>
        <v>32875808</v>
      </c>
      <c r="I57" s="339">
        <f t="shared" si="15"/>
        <v>19344480</v>
      </c>
      <c r="J57" s="339">
        <f t="shared" si="18"/>
        <v>52220288</v>
      </c>
      <c r="K57" s="339">
        <f t="shared" si="17"/>
        <v>73117299</v>
      </c>
      <c r="L57" s="339">
        <f t="shared" si="17"/>
        <v>19111724</v>
      </c>
      <c r="M57" s="339">
        <f t="shared" si="16"/>
        <v>316073</v>
      </c>
      <c r="N57" s="339">
        <f t="shared" si="17"/>
        <v>0</v>
      </c>
      <c r="O57" s="339">
        <f t="shared" si="17"/>
        <v>167940781</v>
      </c>
    </row>
    <row r="58" spans="4:15">
      <c r="D58" s="328">
        <v>44</v>
      </c>
    </row>
    <row r="59" spans="4:15" ht="17.25">
      <c r="D59" s="328">
        <v>45</v>
      </c>
      <c r="E59" s="324" t="s">
        <v>497</v>
      </c>
      <c r="F59" s="333"/>
      <c r="G59" s="340">
        <f>SUM(G45:G57)/13</f>
        <v>24555013</v>
      </c>
      <c r="H59" s="340">
        <f t="shared" ref="H59:J59" si="20">SUM(H45:H57)/13</f>
        <v>19635797.153846152</v>
      </c>
      <c r="I59" s="340">
        <f t="shared" si="20"/>
        <v>11574156.461538462</v>
      </c>
      <c r="J59" s="340">
        <f t="shared" si="20"/>
        <v>31209953.615384616</v>
      </c>
      <c r="K59" s="340">
        <f t="shared" ref="K59:O59" si="21">SUM(K45:K57)/13</f>
        <v>73412822</v>
      </c>
      <c r="L59" s="340">
        <f t="shared" si="21"/>
        <v>20050004.923076924</v>
      </c>
      <c r="M59" s="340">
        <f t="shared" si="21"/>
        <v>322535</v>
      </c>
      <c r="N59" s="340">
        <f t="shared" si="21"/>
        <v>0</v>
      </c>
      <c r="O59" s="340">
        <f t="shared" si="21"/>
        <v>149550328.53846154</v>
      </c>
    </row>
    <row r="61" spans="4:15" ht="6.75" customHeight="1"/>
    <row r="62" spans="4:15" ht="6.75" customHeight="1" thickBot="1"/>
    <row r="63" spans="4:15" ht="15.75" thickBot="1">
      <c r="E63" s="564" t="s">
        <v>804</v>
      </c>
      <c r="F63" s="565"/>
      <c r="G63" s="565"/>
      <c r="H63" s="565"/>
      <c r="I63" s="569">
        <f>I40-I28</f>
        <v>368226</v>
      </c>
    </row>
  </sheetData>
  <printOptions horizontalCentered="1" verticalCentered="1"/>
  <pageMargins left="0.2" right="0.2" top="0.25" bottom="0.25" header="0.3" footer="0.3"/>
  <pageSetup scale="60" orientation="landscape" r:id="rId1"/>
  <headerFooter>
    <oddHeader>&amp;L&amp;"Arial MT,Bold"Rochester Public Utilities
2015 Work Papers&amp;R&amp;"Arial MT,Bold"Exhibit RPU-8
Page 7 of 19</oddHeader>
  </headerFooter>
</worksheet>
</file>

<file path=xl/worksheets/sheet11.xml><?xml version="1.0" encoding="utf-8"?>
<worksheet xmlns="http://schemas.openxmlformats.org/spreadsheetml/2006/main" xmlns:r="http://schemas.openxmlformats.org/officeDocument/2006/relationships">
  <dimension ref="E3:H19"/>
  <sheetViews>
    <sheetView showGridLines="0" zoomScale="80" zoomScaleNormal="80" workbookViewId="0"/>
  </sheetViews>
  <sheetFormatPr defaultRowHeight="15"/>
  <cols>
    <col min="1" max="2" width="8.88671875" style="322"/>
    <col min="3" max="4" width="1.44140625" style="322" customWidth="1"/>
    <col min="5" max="5" width="8.88671875" style="322"/>
    <col min="6" max="6" width="26.88671875" style="322" customWidth="1"/>
    <col min="7" max="7" width="15.21875" style="322" customWidth="1"/>
    <col min="8" max="9" width="0.88671875" style="322" customWidth="1"/>
    <col min="10" max="16384" width="8.88671875" style="322"/>
  </cols>
  <sheetData>
    <row r="3" spans="5:8" ht="6" customHeight="1"/>
    <row r="4" spans="5:8" ht="6" customHeight="1"/>
    <row r="5" spans="5:8" ht="15.75">
      <c r="E5" s="323" t="str">
        <f>Contents!B3</f>
        <v>Rochester Public Utilities</v>
      </c>
      <c r="F5" s="323"/>
      <c r="G5" s="323"/>
      <c r="H5" s="323"/>
    </row>
    <row r="6" spans="5:8" ht="15.75">
      <c r="E6" s="324">
        <f>Contents!C5</f>
        <v>2015</v>
      </c>
      <c r="F6" s="323" t="s">
        <v>513</v>
      </c>
      <c r="G6" s="323"/>
      <c r="H6" s="323"/>
    </row>
    <row r="7" spans="5:8" ht="15.75">
      <c r="E7" s="323" t="s">
        <v>483</v>
      </c>
      <c r="F7" s="323"/>
      <c r="G7" s="325">
        <f>Contents!C5</f>
        <v>2015</v>
      </c>
      <c r="H7" s="325"/>
    </row>
    <row r="10" spans="5:8" ht="18.75" customHeight="1">
      <c r="F10" s="344" t="s">
        <v>514</v>
      </c>
    </row>
    <row r="11" spans="5:8">
      <c r="F11" s="345" t="s">
        <v>515</v>
      </c>
      <c r="G11" s="337">
        <v>0</v>
      </c>
    </row>
    <row r="12" spans="5:8">
      <c r="F12" s="345" t="s">
        <v>516</v>
      </c>
      <c r="G12" s="337">
        <v>0</v>
      </c>
    </row>
    <row r="13" spans="5:8">
      <c r="F13" s="345" t="s">
        <v>517</v>
      </c>
      <c r="G13" s="337">
        <v>0</v>
      </c>
    </row>
    <row r="14" spans="5:8">
      <c r="F14" s="345" t="s">
        <v>518</v>
      </c>
      <c r="G14" s="337">
        <v>0</v>
      </c>
    </row>
    <row r="15" spans="5:8">
      <c r="F15" s="345" t="s">
        <v>519</v>
      </c>
      <c r="G15" s="339">
        <v>0</v>
      </c>
    </row>
    <row r="16" spans="5:8">
      <c r="G16" s="337"/>
    </row>
    <row r="17" spans="6:7">
      <c r="F17" s="345" t="s">
        <v>520</v>
      </c>
      <c r="G17" s="337">
        <f>SUM(G11:G15)</f>
        <v>0</v>
      </c>
    </row>
    <row r="18" spans="6:7" ht="5.25" customHeight="1"/>
    <row r="19" spans="6:7" ht="5.25" customHeight="1"/>
  </sheetData>
  <pageMargins left="0.7" right="0.7" top="0.75" bottom="0.75" header="0.3" footer="0.3"/>
  <pageSetup scale="110" orientation="landscape" r:id="rId1"/>
  <headerFooter>
    <oddHeader>&amp;L&amp;"Arial MT,Bold"Rochester Public Utilities
2015 Work Papers&amp;R&amp;"Arial MT,Bold"Exhibit RPU-8
Page 8 of 19</oddHeader>
  </headerFooter>
</worksheet>
</file>

<file path=xl/worksheets/sheet12.xml><?xml version="1.0" encoding="utf-8"?>
<worksheet xmlns="http://schemas.openxmlformats.org/spreadsheetml/2006/main" xmlns:r="http://schemas.openxmlformats.org/officeDocument/2006/relationships">
  <dimension ref="B3:E22"/>
  <sheetViews>
    <sheetView showGridLines="0" zoomScaleNormal="100" workbookViewId="0">
      <selection activeCell="A2" sqref="A2"/>
    </sheetView>
  </sheetViews>
  <sheetFormatPr defaultRowHeight="15"/>
  <cols>
    <col min="1" max="1" width="6.21875" style="322" customWidth="1"/>
    <col min="2" max="2" width="8.88671875" style="322"/>
    <col min="3" max="3" width="21.6640625" style="322" customWidth="1"/>
    <col min="4" max="4" width="6.21875" style="322" customWidth="1"/>
    <col min="5" max="5" width="19.33203125" style="322" customWidth="1"/>
    <col min="6" max="16384" width="8.88671875" style="322"/>
  </cols>
  <sheetData>
    <row r="3" spans="2:5" ht="15.75">
      <c r="B3" s="323" t="str">
        <f>Contents!B3</f>
        <v>Rochester Public Utilities</v>
      </c>
      <c r="C3" s="323"/>
      <c r="D3" s="323"/>
      <c r="E3" s="323"/>
    </row>
    <row r="4" spans="2:5" ht="15.75">
      <c r="B4" s="324">
        <f>Contents!C5</f>
        <v>2015</v>
      </c>
      <c r="C4" s="323" t="s">
        <v>521</v>
      </c>
      <c r="D4" s="323"/>
      <c r="E4" s="323"/>
    </row>
    <row r="5" spans="2:5" ht="15.75">
      <c r="B5" s="323" t="s">
        <v>483</v>
      </c>
      <c r="C5" s="323"/>
      <c r="D5" s="323"/>
      <c r="E5" s="325">
        <f>Contents!C5</f>
        <v>2015</v>
      </c>
    </row>
    <row r="6" spans="2:5" ht="15.75">
      <c r="B6" s="323"/>
      <c r="C6" s="323"/>
      <c r="D6" s="323"/>
      <c r="E6" s="325"/>
    </row>
    <row r="7" spans="2:5" s="327" customFormat="1" ht="35.25" customHeight="1">
      <c r="B7" s="326" t="s">
        <v>485</v>
      </c>
      <c r="C7" s="326" t="s">
        <v>486</v>
      </c>
      <c r="D7" s="326" t="s">
        <v>487</v>
      </c>
      <c r="E7" s="326" t="s">
        <v>522</v>
      </c>
    </row>
    <row r="8" spans="2:5" s="327" customFormat="1">
      <c r="B8" s="336">
        <v>1</v>
      </c>
      <c r="C8" s="336" t="s">
        <v>481</v>
      </c>
      <c r="D8" s="336">
        <f>$E$5-1</f>
        <v>2014</v>
      </c>
      <c r="E8" s="343">
        <v>0</v>
      </c>
    </row>
    <row r="9" spans="2:5">
      <c r="B9" s="328">
        <v>2</v>
      </c>
      <c r="C9" s="329" t="s">
        <v>470</v>
      </c>
      <c r="D9" s="328">
        <f t="shared" ref="D9:D20" si="0">$E$5</f>
        <v>2015</v>
      </c>
      <c r="E9" s="343">
        <v>0</v>
      </c>
    </row>
    <row r="10" spans="2:5" ht="15.75">
      <c r="B10" s="328">
        <v>3</v>
      </c>
      <c r="C10" s="332" t="s">
        <v>471</v>
      </c>
      <c r="D10" s="328">
        <f t="shared" si="0"/>
        <v>2015</v>
      </c>
      <c r="E10" s="343">
        <v>0</v>
      </c>
    </row>
    <row r="11" spans="2:5" ht="15.75">
      <c r="B11" s="328">
        <v>4</v>
      </c>
      <c r="C11" s="332" t="s">
        <v>472</v>
      </c>
      <c r="D11" s="328">
        <f t="shared" si="0"/>
        <v>2015</v>
      </c>
      <c r="E11" s="343">
        <v>0</v>
      </c>
    </row>
    <row r="12" spans="2:5" ht="15.75">
      <c r="B12" s="328">
        <v>5</v>
      </c>
      <c r="C12" s="332" t="s">
        <v>473</v>
      </c>
      <c r="D12" s="328">
        <f t="shared" si="0"/>
        <v>2015</v>
      </c>
      <c r="E12" s="343">
        <v>0</v>
      </c>
    </row>
    <row r="13" spans="2:5" ht="15.75">
      <c r="B13" s="328">
        <v>6</v>
      </c>
      <c r="C13" s="332" t="s">
        <v>474</v>
      </c>
      <c r="D13" s="328">
        <f t="shared" si="0"/>
        <v>2015</v>
      </c>
      <c r="E13" s="343">
        <v>0</v>
      </c>
    </row>
    <row r="14" spans="2:5" ht="15.75">
      <c r="B14" s="328">
        <v>7</v>
      </c>
      <c r="C14" s="332" t="s">
        <v>475</v>
      </c>
      <c r="D14" s="328">
        <f t="shared" si="0"/>
        <v>2015</v>
      </c>
      <c r="E14" s="343">
        <v>0</v>
      </c>
    </row>
    <row r="15" spans="2:5" ht="15.75">
      <c r="B15" s="328">
        <v>8</v>
      </c>
      <c r="C15" s="332" t="s">
        <v>476</v>
      </c>
      <c r="D15" s="328">
        <f t="shared" si="0"/>
        <v>2015</v>
      </c>
      <c r="E15" s="343">
        <v>0</v>
      </c>
    </row>
    <row r="16" spans="2:5" ht="15.75">
      <c r="B16" s="328">
        <v>9</v>
      </c>
      <c r="C16" s="332" t="s">
        <v>477</v>
      </c>
      <c r="D16" s="328">
        <f t="shared" si="0"/>
        <v>2015</v>
      </c>
      <c r="E16" s="343">
        <v>0</v>
      </c>
    </row>
    <row r="17" spans="2:5" ht="15.75">
      <c r="B17" s="328">
        <v>10</v>
      </c>
      <c r="C17" s="332" t="s">
        <v>478</v>
      </c>
      <c r="D17" s="328">
        <f t="shared" si="0"/>
        <v>2015</v>
      </c>
      <c r="E17" s="343">
        <v>0</v>
      </c>
    </row>
    <row r="18" spans="2:5" ht="15.75">
      <c r="B18" s="328">
        <v>11</v>
      </c>
      <c r="C18" s="332" t="s">
        <v>479</v>
      </c>
      <c r="D18" s="328">
        <f t="shared" si="0"/>
        <v>2015</v>
      </c>
      <c r="E18" s="343">
        <v>0</v>
      </c>
    </row>
    <row r="19" spans="2:5" ht="15.75">
      <c r="B19" s="328">
        <v>12</v>
      </c>
      <c r="C19" s="332" t="s">
        <v>480</v>
      </c>
      <c r="D19" s="328">
        <f t="shared" si="0"/>
        <v>2015</v>
      </c>
      <c r="E19" s="343">
        <v>0</v>
      </c>
    </row>
    <row r="20" spans="2:5" ht="15.75">
      <c r="B20" s="328">
        <v>13</v>
      </c>
      <c r="C20" s="332" t="s">
        <v>481</v>
      </c>
      <c r="D20" s="328">
        <f t="shared" si="0"/>
        <v>2015</v>
      </c>
      <c r="E20" s="346">
        <v>0</v>
      </c>
    </row>
    <row r="21" spans="2:5">
      <c r="B21" s="328">
        <v>14</v>
      </c>
    </row>
    <row r="22" spans="2:5" ht="15.75">
      <c r="B22" s="328">
        <v>15</v>
      </c>
      <c r="C22" s="324" t="s">
        <v>497</v>
      </c>
      <c r="D22" s="333"/>
      <c r="E22" s="347">
        <f>SUM(E8:E20)/13</f>
        <v>0</v>
      </c>
    </row>
  </sheetData>
  <pageMargins left="0.7" right="0.45" top="0.75" bottom="0.5" header="0.3" footer="0.3"/>
  <pageSetup scale="105" orientation="portrait" r:id="rId1"/>
  <headerFooter>
    <oddHeader>&amp;L&amp;"Arial MT,Bold"Rochester Public Utilities
2015 Work Papers&amp;R&amp;"Arial MT,Bold"Exhibit RPU-8
Page 9 of 19</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3:H24"/>
  <sheetViews>
    <sheetView showGridLines="0" zoomScaleNormal="100" workbookViewId="0"/>
  </sheetViews>
  <sheetFormatPr defaultRowHeight="15"/>
  <cols>
    <col min="1" max="1" width="4.5546875" style="322" customWidth="1"/>
    <col min="2" max="2" width="8.88671875" style="322"/>
    <col min="3" max="3" width="21.6640625" style="322" customWidth="1"/>
    <col min="4" max="4" width="6.21875" style="322" customWidth="1"/>
    <col min="5" max="5" width="15.44140625" style="322" customWidth="1"/>
    <col min="6" max="6" width="14.6640625" style="322" bestFit="1" customWidth="1"/>
    <col min="7" max="16384" width="8.88671875" style="322"/>
  </cols>
  <sheetData>
    <row r="3" spans="2:8" ht="15.75">
      <c r="B3" s="323" t="str">
        <f>Contents!B3</f>
        <v>Rochester Public Utilities</v>
      </c>
      <c r="C3" s="323"/>
      <c r="D3" s="323"/>
      <c r="E3" s="323"/>
      <c r="F3" s="323"/>
    </row>
    <row r="4" spans="2:8" ht="15.75">
      <c r="B4" s="324">
        <f>Contents!C5</f>
        <v>2015</v>
      </c>
      <c r="C4" s="323" t="s">
        <v>575</v>
      </c>
      <c r="D4" s="323"/>
      <c r="E4" s="323"/>
      <c r="F4" s="323"/>
    </row>
    <row r="5" spans="2:8" ht="15.75">
      <c r="B5" s="323" t="s">
        <v>483</v>
      </c>
      <c r="C5" s="323"/>
      <c r="D5" s="323"/>
      <c r="E5" s="325">
        <f>Contents!C5</f>
        <v>2015</v>
      </c>
    </row>
    <row r="6" spans="2:8" ht="15.75">
      <c r="B6" s="323"/>
      <c r="C6" s="323"/>
      <c r="D6" s="323"/>
      <c r="E6" s="325"/>
      <c r="H6" s="444"/>
    </row>
    <row r="7" spans="2:8" s="327" customFormat="1" ht="46.5" customHeight="1">
      <c r="B7" s="326" t="s">
        <v>485</v>
      </c>
      <c r="C7" s="326" t="s">
        <v>486</v>
      </c>
      <c r="D7" s="326" t="s">
        <v>487</v>
      </c>
      <c r="E7" s="326" t="s">
        <v>576</v>
      </c>
      <c r="F7" s="326" t="s">
        <v>577</v>
      </c>
    </row>
    <row r="8" spans="2:8" s="327" customFormat="1">
      <c r="B8" s="336">
        <v>1</v>
      </c>
      <c r="C8" s="336" t="s">
        <v>481</v>
      </c>
      <c r="D8" s="336">
        <f>$E$5-1</f>
        <v>2014</v>
      </c>
      <c r="E8" s="343">
        <v>250000</v>
      </c>
      <c r="F8" s="343">
        <v>750000</v>
      </c>
    </row>
    <row r="9" spans="2:8">
      <c r="B9" s="328">
        <v>2</v>
      </c>
      <c r="C9" s="329" t="s">
        <v>470</v>
      </c>
      <c r="D9" s="328">
        <f>$E$5</f>
        <v>2015</v>
      </c>
      <c r="E9" s="343">
        <v>250000</v>
      </c>
      <c r="F9" s="343">
        <f>F8-62500</f>
        <v>687500</v>
      </c>
    </row>
    <row r="10" spans="2:8" ht="15.75">
      <c r="B10" s="328">
        <v>3</v>
      </c>
      <c r="C10" s="332" t="s">
        <v>471</v>
      </c>
      <c r="D10" s="328">
        <f t="shared" ref="D10:D20" si="0">$E$5</f>
        <v>2015</v>
      </c>
      <c r="E10" s="343">
        <v>250000</v>
      </c>
      <c r="F10" s="343">
        <f t="shared" ref="F10:F20" si="1">F9-62500</f>
        <v>625000</v>
      </c>
    </row>
    <row r="11" spans="2:8" ht="15.75">
      <c r="B11" s="328">
        <v>4</v>
      </c>
      <c r="C11" s="332" t="s">
        <v>472</v>
      </c>
      <c r="D11" s="328">
        <f t="shared" si="0"/>
        <v>2015</v>
      </c>
      <c r="E11" s="343">
        <v>250000</v>
      </c>
      <c r="F11" s="343">
        <f t="shared" si="1"/>
        <v>562500</v>
      </c>
    </row>
    <row r="12" spans="2:8" ht="15.75">
      <c r="B12" s="328">
        <v>5</v>
      </c>
      <c r="C12" s="332" t="s">
        <v>473</v>
      </c>
      <c r="D12" s="328">
        <f t="shared" si="0"/>
        <v>2015</v>
      </c>
      <c r="E12" s="343">
        <v>250000</v>
      </c>
      <c r="F12" s="343">
        <f t="shared" si="1"/>
        <v>500000</v>
      </c>
    </row>
    <row r="13" spans="2:8" ht="15.75">
      <c r="B13" s="328">
        <v>6</v>
      </c>
      <c r="C13" s="332" t="s">
        <v>474</v>
      </c>
      <c r="D13" s="328">
        <f t="shared" si="0"/>
        <v>2015</v>
      </c>
      <c r="E13" s="343">
        <v>255000</v>
      </c>
      <c r="F13" s="343">
        <f t="shared" si="1"/>
        <v>437500</v>
      </c>
    </row>
    <row r="14" spans="2:8" ht="15.75">
      <c r="B14" s="328">
        <v>7</v>
      </c>
      <c r="C14" s="332" t="s">
        <v>475</v>
      </c>
      <c r="D14" s="328">
        <f t="shared" si="0"/>
        <v>2015</v>
      </c>
      <c r="E14" s="343">
        <v>255000</v>
      </c>
      <c r="F14" s="343">
        <f t="shared" si="1"/>
        <v>375000</v>
      </c>
    </row>
    <row r="15" spans="2:8" ht="15.75">
      <c r="B15" s="328">
        <v>8</v>
      </c>
      <c r="C15" s="332" t="s">
        <v>476</v>
      </c>
      <c r="D15" s="328">
        <f t="shared" si="0"/>
        <v>2015</v>
      </c>
      <c r="E15" s="343">
        <v>260000</v>
      </c>
      <c r="F15" s="343">
        <f t="shared" si="1"/>
        <v>312500</v>
      </c>
    </row>
    <row r="16" spans="2:8" ht="15.75">
      <c r="B16" s="328">
        <v>9</v>
      </c>
      <c r="C16" s="332" t="s">
        <v>477</v>
      </c>
      <c r="D16" s="328">
        <f t="shared" si="0"/>
        <v>2015</v>
      </c>
      <c r="E16" s="343">
        <v>260000</v>
      </c>
      <c r="F16" s="343">
        <f t="shared" si="1"/>
        <v>250000</v>
      </c>
    </row>
    <row r="17" spans="2:6" ht="15.75">
      <c r="B17" s="328">
        <v>10</v>
      </c>
      <c r="C17" s="332" t="s">
        <v>478</v>
      </c>
      <c r="D17" s="328">
        <f t="shared" si="0"/>
        <v>2015</v>
      </c>
      <c r="E17" s="343">
        <v>260000</v>
      </c>
      <c r="F17" s="343">
        <f t="shared" si="1"/>
        <v>187500</v>
      </c>
    </row>
    <row r="18" spans="2:6" ht="15.75">
      <c r="B18" s="328">
        <v>11</v>
      </c>
      <c r="C18" s="332" t="s">
        <v>479</v>
      </c>
      <c r="D18" s="328">
        <f t="shared" si="0"/>
        <v>2015</v>
      </c>
      <c r="E18" s="343">
        <v>265000</v>
      </c>
      <c r="F18" s="343">
        <f t="shared" si="1"/>
        <v>125000</v>
      </c>
    </row>
    <row r="19" spans="2:6" ht="15.75">
      <c r="B19" s="328">
        <v>12</v>
      </c>
      <c r="C19" s="332" t="s">
        <v>480</v>
      </c>
      <c r="D19" s="328">
        <f t="shared" si="0"/>
        <v>2015</v>
      </c>
      <c r="E19" s="343">
        <v>265000</v>
      </c>
      <c r="F19" s="343">
        <f t="shared" si="1"/>
        <v>62500</v>
      </c>
    </row>
    <row r="20" spans="2:6" ht="15.75">
      <c r="B20" s="328">
        <v>13</v>
      </c>
      <c r="C20" s="332" t="s">
        <v>481</v>
      </c>
      <c r="D20" s="328">
        <f t="shared" si="0"/>
        <v>2015</v>
      </c>
      <c r="E20" s="343">
        <v>265000</v>
      </c>
      <c r="F20" s="343">
        <f t="shared" si="1"/>
        <v>0</v>
      </c>
    </row>
    <row r="21" spans="2:6">
      <c r="B21" s="328">
        <v>14</v>
      </c>
    </row>
    <row r="22" spans="2:6" ht="17.25">
      <c r="B22" s="328">
        <v>15</v>
      </c>
      <c r="C22" s="324" t="s">
        <v>497</v>
      </c>
      <c r="D22" s="333"/>
      <c r="E22" s="340">
        <f>SUM(E8:E20)/13</f>
        <v>256538.46153846153</v>
      </c>
      <c r="F22" s="340">
        <f t="shared" ref="F22" si="2">SUM(F8:F20)/13</f>
        <v>375000</v>
      </c>
    </row>
    <row r="24" spans="2:6">
      <c r="C24" s="341" t="s">
        <v>498</v>
      </c>
      <c r="D24" s="341"/>
      <c r="E24" s="341" t="s">
        <v>523</v>
      </c>
      <c r="F24" s="341" t="s">
        <v>524</v>
      </c>
    </row>
  </sheetData>
  <pageMargins left="0.7" right="0.2" top="0.75" bottom="0.75" header="0.3" footer="0.3"/>
  <pageSetup orientation="portrait" r:id="rId1"/>
  <headerFooter>
    <oddHeader>&amp;L&amp;"Arial MT,Bold"Rochester Public Utilities
2015 Work Papers&amp;R&amp;"Arial MT,Bold"Exhibit RPU-8
Page 10 of 19</oddHeader>
  </headerFooter>
</worksheet>
</file>

<file path=xl/worksheets/sheet14.xml><?xml version="1.0" encoding="utf-8"?>
<worksheet xmlns="http://schemas.openxmlformats.org/spreadsheetml/2006/main" xmlns:r="http://schemas.openxmlformats.org/officeDocument/2006/relationships">
  <sheetPr>
    <pageSetUpPr fitToPage="1"/>
  </sheetPr>
  <dimension ref="E3:Z40"/>
  <sheetViews>
    <sheetView showGridLines="0" zoomScaleNormal="100" workbookViewId="0"/>
  </sheetViews>
  <sheetFormatPr defaultRowHeight="15"/>
  <cols>
    <col min="1" max="2" width="8.88671875" style="322"/>
    <col min="3" max="4" width="1.33203125" style="322" customWidth="1"/>
    <col min="5" max="5" width="8.88671875" style="322"/>
    <col min="6" max="6" width="14.5546875" style="322" customWidth="1"/>
    <col min="7" max="7" width="10.33203125" style="322" customWidth="1"/>
    <col min="8" max="8" width="13.5546875" style="322" bestFit="1" customWidth="1"/>
    <col min="9" max="10" width="13.109375" style="322" bestFit="1" customWidth="1"/>
    <col min="11" max="11" width="14.109375" style="322" bestFit="1" customWidth="1"/>
    <col min="12" max="13" width="12.5546875" style="322" bestFit="1" customWidth="1"/>
    <col min="14" max="14" width="11" style="322" bestFit="1" customWidth="1"/>
    <col min="15" max="15" width="11.77734375" style="322" bestFit="1" customWidth="1"/>
    <col min="16" max="16" width="10.77734375" style="322" bestFit="1" customWidth="1"/>
    <col min="17" max="25" width="10" style="322" bestFit="1" customWidth="1"/>
    <col min="26" max="16384" width="8.88671875" style="322"/>
  </cols>
  <sheetData>
    <row r="3" spans="5:11" ht="5.25" customHeight="1"/>
    <row r="4" spans="5:11" ht="5.25" customHeight="1"/>
    <row r="5" spans="5:11" ht="15.75">
      <c r="E5" s="323" t="str">
        <f>Contents!B3</f>
        <v>Rochester Public Utilities</v>
      </c>
      <c r="F5" s="323"/>
      <c r="G5" s="323"/>
      <c r="H5" s="323"/>
      <c r="I5" s="323"/>
      <c r="J5" s="323"/>
      <c r="K5" s="323"/>
    </row>
    <row r="6" spans="5:11" ht="15.75">
      <c r="E6" s="324">
        <f>Contents!C5</f>
        <v>2015</v>
      </c>
      <c r="F6" s="323" t="s">
        <v>525</v>
      </c>
      <c r="G6" s="323"/>
      <c r="H6" s="323"/>
      <c r="I6" s="323"/>
      <c r="J6" s="323"/>
      <c r="K6" s="323"/>
    </row>
    <row r="7" spans="5:11" ht="15.75">
      <c r="E7" s="323" t="s">
        <v>483</v>
      </c>
      <c r="F7" s="323"/>
      <c r="G7" s="323"/>
      <c r="H7" s="325">
        <f>Contents!C5</f>
        <v>2015</v>
      </c>
      <c r="I7" s="325"/>
      <c r="J7" s="325"/>
    </row>
    <row r="8" spans="5:11" ht="15.75">
      <c r="E8" s="323"/>
      <c r="F8" s="323"/>
      <c r="G8" s="323"/>
      <c r="H8" s="325"/>
      <c r="I8" s="325"/>
      <c r="J8" s="325"/>
    </row>
    <row r="9" spans="5:11" s="327" customFormat="1" ht="62.25" customHeight="1">
      <c r="E9" s="326" t="s">
        <v>485</v>
      </c>
      <c r="F9" s="326" t="s">
        <v>486</v>
      </c>
      <c r="G9" s="326" t="s">
        <v>487</v>
      </c>
      <c r="H9" s="326" t="s">
        <v>526</v>
      </c>
      <c r="I9" s="326" t="s">
        <v>716</v>
      </c>
      <c r="J9" s="326" t="s">
        <v>717</v>
      </c>
      <c r="K9" s="326" t="s">
        <v>697</v>
      </c>
    </row>
    <row r="10" spans="5:11" s="327" customFormat="1">
      <c r="E10" s="336">
        <v>1</v>
      </c>
      <c r="F10" s="336" t="s">
        <v>481</v>
      </c>
      <c r="G10" s="336">
        <f>$H$7-1</f>
        <v>2014</v>
      </c>
      <c r="H10" s="343">
        <v>111425000</v>
      </c>
      <c r="I10" s="450">
        <v>6893671</v>
      </c>
      <c r="J10" s="450">
        <v>115299</v>
      </c>
      <c r="K10" s="343">
        <v>122591311</v>
      </c>
    </row>
    <row r="11" spans="5:11">
      <c r="E11" s="328">
        <v>2</v>
      </c>
      <c r="F11" s="329" t="s">
        <v>470</v>
      </c>
      <c r="G11" s="328">
        <f>$H$7</f>
        <v>2015</v>
      </c>
      <c r="H11" s="343">
        <v>111425000</v>
      </c>
      <c r="I11" s="450">
        <v>6844802</v>
      </c>
      <c r="J11" s="450">
        <v>114249</v>
      </c>
      <c r="K11" s="343">
        <v>122888901</v>
      </c>
    </row>
    <row r="12" spans="5:11" ht="15.75">
      <c r="E12" s="328">
        <v>3</v>
      </c>
      <c r="F12" s="332" t="s">
        <v>471</v>
      </c>
      <c r="G12" s="328">
        <f t="shared" ref="G12:G22" si="0">$H$7</f>
        <v>2015</v>
      </c>
      <c r="H12" s="343">
        <v>111425000</v>
      </c>
      <c r="I12" s="450">
        <v>6795825</v>
      </c>
      <c r="J12" s="450">
        <v>113196</v>
      </c>
      <c r="K12" s="343">
        <v>123186492</v>
      </c>
    </row>
    <row r="13" spans="5:11" ht="15.75">
      <c r="E13" s="328">
        <v>4</v>
      </c>
      <c r="F13" s="332" t="s">
        <v>472</v>
      </c>
      <c r="G13" s="328">
        <f t="shared" si="0"/>
        <v>2015</v>
      </c>
      <c r="H13" s="343">
        <v>111425000</v>
      </c>
      <c r="I13" s="450">
        <v>6746738</v>
      </c>
      <c r="J13" s="450">
        <v>112139</v>
      </c>
      <c r="K13" s="343">
        <v>123484083</v>
      </c>
    </row>
    <row r="14" spans="5:11" ht="15.75">
      <c r="E14" s="328">
        <v>5</v>
      </c>
      <c r="F14" s="332" t="s">
        <v>473</v>
      </c>
      <c r="G14" s="328">
        <f t="shared" si="0"/>
        <v>2015</v>
      </c>
      <c r="H14" s="343">
        <v>111425000</v>
      </c>
      <c r="I14" s="450">
        <v>6697541</v>
      </c>
      <c r="J14" s="450">
        <v>111079</v>
      </c>
      <c r="K14" s="343">
        <v>123781674</v>
      </c>
    </row>
    <row r="15" spans="5:11" ht="15.75">
      <c r="E15" s="328">
        <v>6</v>
      </c>
      <c r="F15" s="332" t="s">
        <v>474</v>
      </c>
      <c r="G15" s="328">
        <f t="shared" si="0"/>
        <v>2015</v>
      </c>
      <c r="H15" s="343">
        <v>111425000</v>
      </c>
      <c r="I15" s="450">
        <v>6648235</v>
      </c>
      <c r="J15" s="450">
        <v>110014</v>
      </c>
      <c r="K15" s="343">
        <v>124079265</v>
      </c>
    </row>
    <row r="16" spans="5:11" ht="15.75">
      <c r="E16" s="328">
        <v>7</v>
      </c>
      <c r="F16" s="332" t="s">
        <v>475</v>
      </c>
      <c r="G16" s="328">
        <f t="shared" si="0"/>
        <v>2015</v>
      </c>
      <c r="H16" s="343">
        <v>111425000</v>
      </c>
      <c r="I16" s="450">
        <v>6598819</v>
      </c>
      <c r="J16" s="450">
        <v>108947</v>
      </c>
      <c r="K16" s="343">
        <v>124376856</v>
      </c>
    </row>
    <row r="17" spans="5:26" ht="15.75">
      <c r="E17" s="328">
        <v>8</v>
      </c>
      <c r="F17" s="332" t="s">
        <v>476</v>
      </c>
      <c r="G17" s="328">
        <f t="shared" si="0"/>
        <v>2015</v>
      </c>
      <c r="H17" s="343">
        <v>111425000</v>
      </c>
      <c r="I17" s="450">
        <v>6549293</v>
      </c>
      <c r="J17" s="450">
        <v>107875</v>
      </c>
      <c r="K17" s="343">
        <v>124674447</v>
      </c>
    </row>
    <row r="18" spans="5:26" ht="15.75">
      <c r="E18" s="328">
        <v>9</v>
      </c>
      <c r="F18" s="332" t="s">
        <v>477</v>
      </c>
      <c r="G18" s="328">
        <f t="shared" si="0"/>
        <v>2015</v>
      </c>
      <c r="H18" s="343">
        <v>111425000</v>
      </c>
      <c r="I18" s="450">
        <v>6499655</v>
      </c>
      <c r="J18" s="450">
        <v>106799</v>
      </c>
      <c r="K18" s="343">
        <v>124972038</v>
      </c>
    </row>
    <row r="19" spans="5:26" ht="15.75">
      <c r="E19" s="328">
        <v>10</v>
      </c>
      <c r="F19" s="332" t="s">
        <v>478</v>
      </c>
      <c r="G19" s="328">
        <f t="shared" si="0"/>
        <v>2015</v>
      </c>
      <c r="H19" s="343">
        <v>111425000</v>
      </c>
      <c r="I19" s="450">
        <v>6449907</v>
      </c>
      <c r="J19" s="450">
        <v>105720</v>
      </c>
      <c r="K19" s="343">
        <v>125269629</v>
      </c>
    </row>
    <row r="20" spans="5:26" ht="15.75">
      <c r="E20" s="328">
        <v>11</v>
      </c>
      <c r="F20" s="332" t="s">
        <v>479</v>
      </c>
      <c r="G20" s="328">
        <f t="shared" si="0"/>
        <v>2015</v>
      </c>
      <c r="H20" s="343">
        <v>111425000</v>
      </c>
      <c r="I20" s="450">
        <v>6400048</v>
      </c>
      <c r="J20" s="450">
        <v>104637</v>
      </c>
      <c r="K20" s="343">
        <v>125567220</v>
      </c>
    </row>
    <row r="21" spans="5:26" ht="15.75">
      <c r="E21" s="328">
        <v>12</v>
      </c>
      <c r="F21" s="332" t="s">
        <v>480</v>
      </c>
      <c r="G21" s="328">
        <f t="shared" si="0"/>
        <v>2015</v>
      </c>
      <c r="H21" s="343">
        <v>111425000</v>
      </c>
      <c r="I21" s="450">
        <v>6350077</v>
      </c>
      <c r="J21" s="450">
        <v>103550</v>
      </c>
      <c r="K21" s="343">
        <v>125864811</v>
      </c>
    </row>
    <row r="22" spans="5:26" ht="15.75">
      <c r="E22" s="328">
        <v>13</v>
      </c>
      <c r="F22" s="332" t="s">
        <v>481</v>
      </c>
      <c r="G22" s="328">
        <f t="shared" si="0"/>
        <v>2015</v>
      </c>
      <c r="H22" s="449">
        <v>107660000</v>
      </c>
      <c r="I22" s="449">
        <v>6304788</v>
      </c>
      <c r="J22" s="449">
        <v>102460</v>
      </c>
      <c r="K22" s="346">
        <v>126162402</v>
      </c>
    </row>
    <row r="23" spans="5:26">
      <c r="E23" s="328">
        <v>14</v>
      </c>
      <c r="F23" s="341" t="s">
        <v>677</v>
      </c>
      <c r="G23" s="341"/>
      <c r="H23" s="341" t="s">
        <v>678</v>
      </c>
      <c r="I23" s="451" t="s">
        <v>718</v>
      </c>
      <c r="J23" s="451" t="s">
        <v>679</v>
      </c>
      <c r="K23" s="341" t="s">
        <v>722</v>
      </c>
      <c r="L23" s="337"/>
      <c r="M23" s="337"/>
      <c r="N23" s="337"/>
      <c r="O23" s="337"/>
      <c r="P23" s="337"/>
      <c r="Q23" s="337"/>
      <c r="R23" s="337"/>
    </row>
    <row r="24" spans="5:26" ht="17.25">
      <c r="E24" s="328">
        <v>15</v>
      </c>
      <c r="F24" s="324" t="s">
        <v>497</v>
      </c>
      <c r="G24" s="333"/>
      <c r="H24" s="340">
        <f>SUM(H10:H22)/13</f>
        <v>111135384.61538461</v>
      </c>
      <c r="I24" s="340">
        <f>SUM(I10:I22)/13</f>
        <v>6598415.307692308</v>
      </c>
      <c r="J24" s="340">
        <f>SUM(J10:J22)/13</f>
        <v>108920.30769230769</v>
      </c>
      <c r="K24" s="340">
        <f t="shared" ref="K24" si="1">SUM(K10:K22)/13</f>
        <v>124376856.07692307</v>
      </c>
    </row>
    <row r="25" spans="5:26">
      <c r="K25" s="342"/>
    </row>
    <row r="26" spans="5:26">
      <c r="F26" s="341" t="s">
        <v>719</v>
      </c>
      <c r="G26" s="341"/>
      <c r="H26" s="341" t="s">
        <v>720</v>
      </c>
      <c r="I26" s="341" t="s">
        <v>720</v>
      </c>
      <c r="J26" s="341" t="s">
        <v>720</v>
      </c>
      <c r="K26" s="341" t="s">
        <v>721</v>
      </c>
      <c r="L26" s="337"/>
      <c r="M26" s="337"/>
      <c r="N26" s="337"/>
      <c r="O26" s="337"/>
      <c r="P26" s="337"/>
      <c r="Q26" s="337"/>
      <c r="R26" s="337"/>
    </row>
    <row r="27" spans="5:26" ht="7.5" customHeight="1">
      <c r="F27" s="342"/>
      <c r="K27" s="342"/>
    </row>
    <row r="28" spans="5:26" ht="7.5" customHeight="1">
      <c r="F28" s="342"/>
      <c r="G28" s="342"/>
      <c r="H28" s="342"/>
      <c r="I28" s="342"/>
      <c r="J28" s="342"/>
      <c r="K28" s="342"/>
      <c r="L28" s="342"/>
      <c r="M28" s="342"/>
      <c r="N28" s="342"/>
      <c r="O28" s="342"/>
      <c r="P28" s="342"/>
      <c r="Q28" s="342"/>
    </row>
    <row r="32" spans="5:26">
      <c r="M32"/>
      <c r="N32"/>
      <c r="O32"/>
      <c r="P32"/>
      <c r="Q32"/>
      <c r="R32"/>
      <c r="S32"/>
      <c r="T32"/>
      <c r="U32"/>
      <c r="V32"/>
      <c r="W32"/>
      <c r="X32"/>
      <c r="Y32"/>
      <c r="Z32"/>
    </row>
    <row r="33" spans="8:26">
      <c r="M33"/>
      <c r="N33"/>
      <c r="O33"/>
      <c r="P33"/>
      <c r="Q33"/>
      <c r="R33"/>
      <c r="S33"/>
      <c r="T33"/>
      <c r="U33"/>
      <c r="V33"/>
      <c r="W33"/>
      <c r="X33"/>
      <c r="Y33"/>
      <c r="Z33"/>
    </row>
    <row r="34" spans="8:26">
      <c r="M34"/>
      <c r="N34"/>
      <c r="O34"/>
      <c r="P34"/>
      <c r="Q34"/>
      <c r="R34"/>
      <c r="S34"/>
      <c r="T34"/>
      <c r="U34"/>
      <c r="V34"/>
      <c r="W34"/>
      <c r="X34"/>
      <c r="Y34"/>
      <c r="Z34"/>
    </row>
    <row r="35" spans="8:26">
      <c r="M35"/>
      <c r="N35"/>
      <c r="O35"/>
      <c r="P35"/>
      <c r="Q35"/>
      <c r="R35"/>
      <c r="S35"/>
      <c r="T35"/>
      <c r="U35"/>
      <c r="V35"/>
      <c r="W35"/>
      <c r="X35"/>
      <c r="Y35"/>
      <c r="Z35"/>
    </row>
    <row r="36" spans="8:26">
      <c r="M36"/>
      <c r="N36"/>
      <c r="O36"/>
      <c r="P36"/>
      <c r="Q36"/>
      <c r="R36"/>
      <c r="S36"/>
      <c r="T36"/>
      <c r="U36"/>
      <c r="V36"/>
      <c r="W36"/>
      <c r="X36"/>
      <c r="Y36"/>
      <c r="Z36"/>
    </row>
    <row r="37" spans="8:26">
      <c r="M37"/>
      <c r="N37"/>
      <c r="O37"/>
      <c r="P37"/>
      <c r="Q37"/>
      <c r="R37"/>
      <c r="S37"/>
      <c r="T37"/>
      <c r="U37"/>
      <c r="V37"/>
      <c r="W37"/>
      <c r="X37"/>
      <c r="Y37"/>
      <c r="Z37"/>
    </row>
    <row r="38" spans="8:26">
      <c r="M38"/>
      <c r="N38"/>
      <c r="O38"/>
      <c r="P38"/>
      <c r="Q38"/>
      <c r="R38"/>
      <c r="S38"/>
      <c r="T38"/>
      <c r="U38"/>
      <c r="V38"/>
      <c r="W38"/>
      <c r="X38"/>
      <c r="Y38"/>
      <c r="Z38"/>
    </row>
    <row r="40" spans="8:26">
      <c r="H40" s="453"/>
    </row>
  </sheetData>
  <pageMargins left="0.2" right="0.2" top="0.75" bottom="0.5" header="0.3" footer="0.3"/>
  <pageSetup orientation="landscape" r:id="rId1"/>
  <headerFooter>
    <oddHeader>&amp;L&amp;"Arial MT,Bold"Rochester Public Utilities
2015 Work Papers&amp;R&amp;"Arial MT,Bold"Exhibit RPU-8
Page 11 of 19</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G74"/>
  <sheetViews>
    <sheetView topLeftCell="A10" zoomScale="80" zoomScaleNormal="80" zoomScaleSheetLayoutView="80" workbookViewId="0">
      <selection activeCell="A40" sqref="A40:G51"/>
    </sheetView>
  </sheetViews>
  <sheetFormatPr defaultRowHeight="15"/>
  <cols>
    <col min="1" max="1" width="61.77734375" style="321" customWidth="1"/>
    <col min="2" max="2" width="7.88671875" style="321" customWidth="1"/>
    <col min="3" max="3" width="12.44140625" style="321" bestFit="1" customWidth="1"/>
    <col min="4" max="16384" width="8.88671875" style="321"/>
  </cols>
  <sheetData>
    <row r="1" spans="1:4" ht="23.25">
      <c r="A1" s="380" t="str">
        <f>Contents!B3</f>
        <v>Rochester Public Utilities</v>
      </c>
      <c r="B1" s="383"/>
      <c r="C1" s="373"/>
      <c r="D1" s="373"/>
    </row>
    <row r="2" spans="1:4" ht="23.25">
      <c r="A2" s="380" t="str">
        <f>'13. Capital Structure'!E7</f>
        <v>Forecasted 12 Months Ended December 31,</v>
      </c>
      <c r="B2" s="382">
        <f>'13. Capital Structure'!H7</f>
        <v>2015</v>
      </c>
      <c r="C2" s="373"/>
      <c r="D2" s="373"/>
    </row>
    <row r="4" spans="1:4" ht="15.75">
      <c r="A4" s="348" t="s">
        <v>527</v>
      </c>
      <c r="C4" s="349" t="s">
        <v>7</v>
      </c>
    </row>
    <row r="5" spans="1:4" ht="15.75">
      <c r="A5" s="350" t="s">
        <v>437</v>
      </c>
      <c r="B5" s="351"/>
    </row>
    <row r="6" spans="1:4" ht="15.75">
      <c r="A6" s="352" t="s">
        <v>528</v>
      </c>
      <c r="B6" s="351"/>
      <c r="C6" s="360">
        <v>92278</v>
      </c>
    </row>
    <row r="7" spans="1:4" ht="15.75">
      <c r="A7" s="352" t="s">
        <v>529</v>
      </c>
      <c r="B7" s="351"/>
      <c r="C7" s="456">
        <v>0</v>
      </c>
    </row>
    <row r="8" spans="1:4" ht="15.75">
      <c r="A8" s="352" t="s">
        <v>530</v>
      </c>
      <c r="B8" s="351"/>
      <c r="C8" s="457">
        <v>110929</v>
      </c>
      <c r="D8" s="321" t="s">
        <v>531</v>
      </c>
    </row>
    <row r="9" spans="1:4" ht="15.75">
      <c r="A9" s="352" t="s">
        <v>532</v>
      </c>
      <c r="B9" s="351"/>
      <c r="C9" s="457">
        <v>246300</v>
      </c>
      <c r="D9" s="321" t="s">
        <v>531</v>
      </c>
    </row>
    <row r="10" spans="1:4" ht="15.75">
      <c r="A10" s="352" t="s">
        <v>533</v>
      </c>
      <c r="B10" s="351"/>
      <c r="C10" s="457">
        <v>8741</v>
      </c>
      <c r="D10" s="321" t="s">
        <v>531</v>
      </c>
    </row>
    <row r="11" spans="1:4" ht="15.75">
      <c r="A11" s="352" t="s">
        <v>534</v>
      </c>
      <c r="B11" s="351"/>
      <c r="C11" s="457">
        <v>28057</v>
      </c>
      <c r="D11" s="321" t="s">
        <v>535</v>
      </c>
    </row>
    <row r="12" spans="1:4" ht="15.75">
      <c r="A12" s="352" t="s">
        <v>536</v>
      </c>
      <c r="B12" s="351"/>
      <c r="C12" s="456">
        <v>191188</v>
      </c>
    </row>
    <row r="13" spans="1:4" ht="15.75">
      <c r="A13" s="352" t="s">
        <v>537</v>
      </c>
      <c r="B13" s="351"/>
      <c r="C13" s="456">
        <v>46433</v>
      </c>
    </row>
    <row r="14" spans="1:4" ht="15.75">
      <c r="A14" s="352" t="s">
        <v>538</v>
      </c>
      <c r="B14" s="351"/>
      <c r="C14" s="456">
        <v>0</v>
      </c>
    </row>
    <row r="15" spans="1:4" ht="15.75">
      <c r="A15" s="352" t="s">
        <v>539</v>
      </c>
      <c r="B15" s="351"/>
      <c r="C15" s="457">
        <v>0</v>
      </c>
      <c r="D15" s="321" t="s">
        <v>535</v>
      </c>
    </row>
    <row r="16" spans="1:4" ht="15.75">
      <c r="A16" s="352" t="s">
        <v>540</v>
      </c>
      <c r="B16" s="351"/>
      <c r="C16" s="456">
        <v>13291</v>
      </c>
    </row>
    <row r="17" spans="1:4" ht="15.75">
      <c r="A17" s="352" t="s">
        <v>541</v>
      </c>
      <c r="B17" s="351"/>
      <c r="C17" s="456">
        <v>6950</v>
      </c>
    </row>
    <row r="18" spans="1:4" ht="15.75">
      <c r="A18" s="352" t="s">
        <v>542</v>
      </c>
      <c r="B18" s="351"/>
      <c r="C18" s="456">
        <v>0</v>
      </c>
    </row>
    <row r="19" spans="1:4" ht="15.75">
      <c r="A19" s="352" t="s">
        <v>543</v>
      </c>
      <c r="B19" s="351"/>
      <c r="C19" s="457">
        <v>7046353</v>
      </c>
      <c r="D19" s="321" t="s">
        <v>544</v>
      </c>
    </row>
    <row r="20" spans="1:4" ht="15.75">
      <c r="A20" s="352" t="s">
        <v>545</v>
      </c>
      <c r="B20" s="351"/>
      <c r="C20" s="456">
        <v>30646</v>
      </c>
    </row>
    <row r="21" spans="1:4" ht="15" customHeight="1" thickBot="1">
      <c r="A21" s="352" t="s">
        <v>546</v>
      </c>
      <c r="B21" s="351"/>
      <c r="C21" s="458">
        <v>0</v>
      </c>
    </row>
    <row r="22" spans="1:4" ht="15" customHeight="1">
      <c r="A22" s="404" t="s">
        <v>675</v>
      </c>
      <c r="B22" s="351"/>
      <c r="C22" s="456">
        <f>SUM(C6:C21)</f>
        <v>7821166</v>
      </c>
    </row>
    <row r="23" spans="1:4" ht="15.75">
      <c r="A23" s="350" t="s">
        <v>438</v>
      </c>
      <c r="B23" s="351"/>
      <c r="C23" s="456"/>
    </row>
    <row r="24" spans="1:4" ht="15.75">
      <c r="A24" s="352" t="s">
        <v>547</v>
      </c>
      <c r="B24" s="351"/>
      <c r="C24" s="456">
        <v>5297</v>
      </c>
    </row>
    <row r="25" spans="1:4" ht="15.75">
      <c r="A25" s="352" t="s">
        <v>548</v>
      </c>
      <c r="B25" s="351"/>
      <c r="C25" s="456">
        <v>0</v>
      </c>
    </row>
    <row r="26" spans="1:4" ht="15.75">
      <c r="A26" s="352" t="s">
        <v>549</v>
      </c>
      <c r="B26" s="351"/>
      <c r="C26" s="456">
        <v>0</v>
      </c>
    </row>
    <row r="27" spans="1:4" ht="15.75">
      <c r="A27" s="352" t="s">
        <v>550</v>
      </c>
      <c r="B27" s="351"/>
      <c r="C27" s="456">
        <v>0</v>
      </c>
    </row>
    <row r="28" spans="1:4" ht="15.75">
      <c r="A28" s="352" t="s">
        <v>551</v>
      </c>
      <c r="B28" s="351"/>
      <c r="C28" s="456">
        <v>0</v>
      </c>
    </row>
    <row r="29" spans="1:4" ht="15.75">
      <c r="A29" s="352" t="s">
        <v>552</v>
      </c>
      <c r="B29" s="351"/>
      <c r="C29" s="456">
        <v>0</v>
      </c>
    </row>
    <row r="30" spans="1:4" ht="15.75">
      <c r="A30" s="352" t="s">
        <v>553</v>
      </c>
      <c r="B30" s="351"/>
      <c r="C30" s="456">
        <v>54643</v>
      </c>
    </row>
    <row r="31" spans="1:4" ht="15.75">
      <c r="A31" s="352" t="s">
        <v>554</v>
      </c>
      <c r="B31" s="351"/>
      <c r="C31" s="456">
        <v>29437</v>
      </c>
    </row>
    <row r="32" spans="1:4" ht="15.75">
      <c r="A32" s="352" t="s">
        <v>555</v>
      </c>
      <c r="B32" s="351"/>
      <c r="C32" s="456">
        <v>0</v>
      </c>
    </row>
    <row r="33" spans="1:7" ht="15.75">
      <c r="A33" s="352" t="s">
        <v>556</v>
      </c>
      <c r="B33" s="351"/>
      <c r="C33" s="459">
        <v>0</v>
      </c>
    </row>
    <row r="34" spans="1:7" ht="15.75">
      <c r="A34" s="404" t="s">
        <v>676</v>
      </c>
      <c r="B34" s="351"/>
      <c r="C34" s="460">
        <f>SUM(C24:C33)</f>
        <v>89377</v>
      </c>
    </row>
    <row r="35" spans="1:7" ht="18">
      <c r="A35" s="352"/>
      <c r="B35" s="351"/>
      <c r="C35" s="461"/>
    </row>
    <row r="37" spans="1:7" ht="15.75">
      <c r="A37" s="352" t="s">
        <v>578</v>
      </c>
      <c r="C37" s="372">
        <f>C22+C34</f>
        <v>7910543</v>
      </c>
      <c r="D37" s="321" t="s">
        <v>557</v>
      </c>
    </row>
    <row r="40" spans="1:7" ht="15.75">
      <c r="A40"/>
      <c r="B40"/>
      <c r="C40"/>
      <c r="D40"/>
      <c r="E40"/>
      <c r="F40"/>
      <c r="G40"/>
    </row>
    <row r="41" spans="1:7" ht="15.75">
      <c r="A41"/>
      <c r="B41"/>
      <c r="C41"/>
      <c r="D41"/>
      <c r="E41"/>
      <c r="F41"/>
      <c r="G41"/>
    </row>
    <row r="42" spans="1:7" ht="15.75">
      <c r="A42"/>
      <c r="B42"/>
      <c r="C42"/>
      <c r="D42"/>
      <c r="E42"/>
      <c r="F42"/>
      <c r="G42"/>
    </row>
    <row r="43" spans="1:7" ht="15.75">
      <c r="A43"/>
      <c r="B43"/>
      <c r="C43"/>
      <c r="D43"/>
      <c r="E43"/>
      <c r="F43"/>
      <c r="G43"/>
    </row>
    <row r="44" spans="1:7" ht="15.75">
      <c r="A44"/>
      <c r="B44"/>
      <c r="C44"/>
      <c r="D44"/>
      <c r="E44"/>
      <c r="F44"/>
      <c r="G44"/>
    </row>
    <row r="45" spans="1:7" ht="15.75">
      <c r="A45"/>
      <c r="B45"/>
      <c r="C45"/>
      <c r="D45"/>
      <c r="E45"/>
      <c r="F45"/>
      <c r="G45"/>
    </row>
    <row r="46" spans="1:7" ht="15.75">
      <c r="A46"/>
      <c r="B46"/>
      <c r="C46"/>
      <c r="D46"/>
      <c r="E46"/>
      <c r="F46"/>
      <c r="G46"/>
    </row>
    <row r="47" spans="1:7" ht="15.75">
      <c r="A47"/>
      <c r="B47"/>
      <c r="C47"/>
      <c r="D47"/>
      <c r="E47"/>
      <c r="F47"/>
      <c r="G47"/>
    </row>
    <row r="48" spans="1:7" ht="15.75">
      <c r="A48"/>
      <c r="B48"/>
      <c r="C48"/>
      <c r="D48"/>
      <c r="E48"/>
      <c r="F48"/>
      <c r="G48"/>
    </row>
    <row r="49" spans="1:7" ht="15.75">
      <c r="A49"/>
      <c r="B49"/>
      <c r="C49"/>
      <c r="D49"/>
      <c r="E49"/>
      <c r="F49"/>
      <c r="G49"/>
    </row>
    <row r="50" spans="1:7" ht="15.75">
      <c r="A50"/>
      <c r="B50"/>
      <c r="C50"/>
      <c r="D50"/>
      <c r="E50"/>
      <c r="F50"/>
      <c r="G50"/>
    </row>
    <row r="51" spans="1:7" ht="15.75">
      <c r="A51"/>
      <c r="B51"/>
      <c r="C51"/>
      <c r="D51"/>
      <c r="E51"/>
      <c r="F51"/>
      <c r="G51"/>
    </row>
    <row r="52" spans="1:7" ht="15.75">
      <c r="A52" s="352"/>
    </row>
    <row r="53" spans="1:7" ht="15.75">
      <c r="A53" s="352"/>
    </row>
    <row r="54" spans="1:7" ht="15.75">
      <c r="A54" s="352"/>
    </row>
    <row r="55" spans="1:7" ht="15.75">
      <c r="A55" s="356"/>
    </row>
    <row r="56" spans="1:7" ht="15.75">
      <c r="A56" s="352"/>
    </row>
    <row r="57" spans="1:7" ht="15.75">
      <c r="A57" s="352"/>
    </row>
    <row r="58" spans="1:7" ht="15.75">
      <c r="A58" s="352"/>
    </row>
    <row r="59" spans="1:7" ht="15.75">
      <c r="A59" s="352"/>
    </row>
    <row r="60" spans="1:7" ht="15.75">
      <c r="A60" s="356"/>
    </row>
    <row r="61" spans="1:7" ht="15.75">
      <c r="A61" s="352"/>
    </row>
    <row r="62" spans="1:7" ht="15.75">
      <c r="A62" s="352"/>
    </row>
    <row r="63" spans="1:7" ht="15.75">
      <c r="A63" s="352"/>
    </row>
    <row r="64" spans="1:7" ht="15.75">
      <c r="A64" s="352"/>
    </row>
    <row r="65" spans="1:1" ht="15.75">
      <c r="A65" s="352"/>
    </row>
    <row r="66" spans="1:1" ht="15.75">
      <c r="A66" s="352"/>
    </row>
    <row r="67" spans="1:1" ht="15.75">
      <c r="A67" s="352"/>
    </row>
    <row r="68" spans="1:1" ht="15.75">
      <c r="A68" s="352"/>
    </row>
    <row r="69" spans="1:1" ht="15.75">
      <c r="A69" s="352"/>
    </row>
    <row r="70" spans="1:1" ht="15.75">
      <c r="A70" s="352"/>
    </row>
    <row r="71" spans="1:1" ht="15.75">
      <c r="A71" s="352"/>
    </row>
    <row r="72" spans="1:1" ht="15.75">
      <c r="A72" s="352"/>
    </row>
    <row r="73" spans="1:1" ht="15.75">
      <c r="A73" s="352"/>
    </row>
    <row r="74" spans="1:1" ht="15.75">
      <c r="A74" s="352"/>
    </row>
  </sheetData>
  <pageMargins left="0.2" right="0.2" top="0.75" bottom="0.5" header="0.3" footer="0.3"/>
  <pageSetup scale="67" orientation="landscape" r:id="rId1"/>
  <headerFooter>
    <oddHeader>&amp;L&amp;"Arial MT,Bold"Rochester Public Utilities
2015 Work Papers&amp;R&amp;"Arial MT,Bold"Exhibit RPU-8
Page 12 of 19</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K79"/>
  <sheetViews>
    <sheetView topLeftCell="A7" zoomScale="70" zoomScaleNormal="70" zoomScaleSheetLayoutView="80" workbookViewId="0">
      <selection activeCell="K36" sqref="K36"/>
    </sheetView>
  </sheetViews>
  <sheetFormatPr defaultRowHeight="15"/>
  <cols>
    <col min="1" max="1" width="54.88671875" style="321" customWidth="1"/>
    <col min="2" max="2" width="10.33203125" style="321" customWidth="1"/>
    <col min="3" max="3" width="14.5546875" style="321" bestFit="1" customWidth="1"/>
    <col min="4" max="16384" width="8.88671875" style="321"/>
  </cols>
  <sheetData>
    <row r="1" spans="1:4" ht="23.25">
      <c r="A1" s="380" t="str">
        <f>Contents!B3</f>
        <v>Rochester Public Utilities</v>
      </c>
      <c r="B1" s="383"/>
      <c r="C1" s="373"/>
      <c r="D1" s="373"/>
    </row>
    <row r="2" spans="1:4" ht="23.25">
      <c r="A2" s="380" t="str">
        <f>'14. Transmission O&amp;M'!A2</f>
        <v>Forecasted 12 Months Ended December 31,</v>
      </c>
      <c r="B2" s="382">
        <f>'14. Transmission O&amp;M'!B2</f>
        <v>2015</v>
      </c>
      <c r="C2" s="373"/>
      <c r="D2" s="373"/>
    </row>
    <row r="3" spans="1:4" ht="18.75">
      <c r="A3" s="319"/>
    </row>
    <row r="4" spans="1:4" ht="18.75">
      <c r="A4" s="319"/>
    </row>
    <row r="5" spans="1:4" ht="15.75">
      <c r="A5" s="348" t="s">
        <v>579</v>
      </c>
      <c r="C5" s="349" t="s">
        <v>7</v>
      </c>
    </row>
    <row r="6" spans="1:4" ht="15.75">
      <c r="A6" s="348"/>
      <c r="D6" s="349"/>
    </row>
    <row r="7" spans="1:4" ht="15.75">
      <c r="A7" s="356" t="s">
        <v>580</v>
      </c>
      <c r="B7" s="351"/>
      <c r="C7" s="360"/>
    </row>
    <row r="8" spans="1:4" ht="15.75">
      <c r="A8" s="352" t="s">
        <v>581</v>
      </c>
      <c r="B8" s="351"/>
      <c r="C8" s="360">
        <v>31799</v>
      </c>
    </row>
    <row r="9" spans="1:4" ht="15.75">
      <c r="A9" s="352" t="s">
        <v>582</v>
      </c>
      <c r="B9" s="351"/>
      <c r="C9" s="456">
        <v>149208</v>
      </c>
    </row>
    <row r="10" spans="1:4" ht="15.75">
      <c r="A10" s="352" t="s">
        <v>583</v>
      </c>
      <c r="B10" s="351"/>
      <c r="C10" s="456">
        <v>1660977</v>
      </c>
    </row>
    <row r="11" spans="1:4" ht="15.75">
      <c r="A11" s="352" t="s">
        <v>584</v>
      </c>
      <c r="B11" s="351"/>
      <c r="C11" s="456">
        <v>208080</v>
      </c>
    </row>
    <row r="12" spans="1:4" ht="15.75">
      <c r="A12" s="352" t="s">
        <v>585</v>
      </c>
      <c r="B12" s="351"/>
      <c r="C12" s="456">
        <v>0</v>
      </c>
    </row>
    <row r="13" spans="1:4" ht="15.75">
      <c r="A13" s="357" t="s">
        <v>586</v>
      </c>
      <c r="B13" s="351"/>
      <c r="C13" s="462">
        <f>SUM(C7:C12)</f>
        <v>2050064</v>
      </c>
      <c r="D13" s="321" t="s">
        <v>587</v>
      </c>
    </row>
    <row r="14" spans="1:4" ht="15.75">
      <c r="A14" s="352"/>
      <c r="B14" s="351"/>
      <c r="C14" s="353"/>
    </row>
    <row r="15" spans="1:4" ht="15.75">
      <c r="A15" s="356" t="s">
        <v>588</v>
      </c>
      <c r="B15" s="351"/>
      <c r="C15" s="353"/>
    </row>
    <row r="16" spans="1:4" ht="15.75">
      <c r="A16" s="352" t="s">
        <v>589</v>
      </c>
      <c r="B16" s="351"/>
      <c r="C16" s="360">
        <v>0</v>
      </c>
    </row>
    <row r="17" spans="1:4" ht="15.75">
      <c r="A17" s="352" t="s">
        <v>590</v>
      </c>
      <c r="B17" s="351"/>
      <c r="C17" s="456">
        <v>1471015</v>
      </c>
    </row>
    <row r="18" spans="1:4" ht="15.75">
      <c r="A18" s="352" t="s">
        <v>591</v>
      </c>
      <c r="B18" s="351"/>
      <c r="C18" s="456">
        <v>-18075</v>
      </c>
    </row>
    <row r="19" spans="1:4" ht="15.75">
      <c r="A19" s="352" t="s">
        <v>592</v>
      </c>
      <c r="B19" s="351"/>
      <c r="C19" s="456">
        <v>4938</v>
      </c>
    </row>
    <row r="20" spans="1:4" ht="15.75">
      <c r="A20" s="357" t="s">
        <v>593</v>
      </c>
      <c r="B20" s="351"/>
      <c r="C20" s="462">
        <f>SUM(C16:C19)</f>
        <v>1457878</v>
      </c>
      <c r="D20" s="321" t="s">
        <v>594</v>
      </c>
    </row>
    <row r="21" spans="1:4" ht="18" customHeight="1">
      <c r="A21" s="352"/>
      <c r="B21" s="351"/>
      <c r="C21" s="353"/>
    </row>
    <row r="22" spans="1:4" ht="15.75">
      <c r="A22" s="356" t="s">
        <v>595</v>
      </c>
      <c r="B22" s="351"/>
      <c r="C22" s="353"/>
    </row>
    <row r="23" spans="1:4" ht="15.75">
      <c r="A23" s="352" t="s">
        <v>596</v>
      </c>
      <c r="B23" s="351"/>
      <c r="C23" s="360">
        <v>0</v>
      </c>
    </row>
    <row r="24" spans="1:4" ht="15.75">
      <c r="A24" s="352" t="s">
        <v>597</v>
      </c>
      <c r="B24" s="351"/>
      <c r="C24" s="456">
        <v>102771</v>
      </c>
    </row>
    <row r="25" spans="1:4" ht="15.75">
      <c r="A25" s="352" t="s">
        <v>598</v>
      </c>
      <c r="B25" s="351"/>
      <c r="C25" s="456">
        <v>256559</v>
      </c>
    </row>
    <row r="26" spans="1:4" ht="15.75">
      <c r="A26" s="352" t="s">
        <v>599</v>
      </c>
      <c r="B26" s="351"/>
      <c r="C26" s="456">
        <v>29778</v>
      </c>
    </row>
    <row r="27" spans="1:4" ht="15.75">
      <c r="A27" s="356" t="s">
        <v>595</v>
      </c>
      <c r="B27" s="351"/>
      <c r="C27" s="462">
        <f>SUM(C23:C26)</f>
        <v>389108</v>
      </c>
      <c r="D27" s="321" t="s">
        <v>600</v>
      </c>
    </row>
    <row r="28" spans="1:4" ht="15.75">
      <c r="A28" s="352"/>
      <c r="B28" s="351"/>
      <c r="C28" s="353"/>
    </row>
    <row r="29" spans="1:4" ht="15.75">
      <c r="A29" s="356" t="s">
        <v>572</v>
      </c>
      <c r="B29" s="351"/>
      <c r="C29" s="353"/>
    </row>
    <row r="30" spans="1:4" ht="15.75">
      <c r="A30" s="352" t="s">
        <v>558</v>
      </c>
      <c r="B30" s="351"/>
      <c r="C30" s="360">
        <v>3093695</v>
      </c>
    </row>
    <row r="31" spans="1:4" ht="15.75">
      <c r="A31" s="352" t="s">
        <v>559</v>
      </c>
      <c r="B31" s="351"/>
      <c r="C31" s="456">
        <v>1169707</v>
      </c>
    </row>
    <row r="32" spans="1:4" ht="15.75">
      <c r="A32" s="352" t="s">
        <v>560</v>
      </c>
      <c r="B32" s="351"/>
      <c r="C32" s="353">
        <v>0</v>
      </c>
    </row>
    <row r="33" spans="1:11" ht="15.75">
      <c r="A33" s="352" t="s">
        <v>561</v>
      </c>
      <c r="B33" s="351"/>
      <c r="C33" s="456">
        <v>751076</v>
      </c>
    </row>
    <row r="34" spans="1:11" ht="15.75">
      <c r="A34" s="352" t="s">
        <v>562</v>
      </c>
      <c r="B34" s="351"/>
      <c r="C34" s="456">
        <v>493623</v>
      </c>
    </row>
    <row r="35" spans="1:11" ht="15.75">
      <c r="A35" s="352" t="s">
        <v>563</v>
      </c>
      <c r="B35" s="351"/>
      <c r="C35" s="456">
        <v>864160</v>
      </c>
    </row>
    <row r="36" spans="1:11" ht="15.75">
      <c r="A36" s="352" t="s">
        <v>564</v>
      </c>
      <c r="B36" s="351"/>
      <c r="C36" s="456">
        <v>3497123</v>
      </c>
    </row>
    <row r="37" spans="1:11" ht="15.75">
      <c r="A37" s="352" t="s">
        <v>565</v>
      </c>
      <c r="B37" s="351"/>
      <c r="C37" s="456">
        <v>0</v>
      </c>
    </row>
    <row r="38" spans="1:11" ht="15.75">
      <c r="A38" s="352" t="s">
        <v>566</v>
      </c>
      <c r="B38" s="351"/>
      <c r="C38" s="456">
        <v>0</v>
      </c>
    </row>
    <row r="39" spans="1:11" ht="15.75">
      <c r="A39" s="352" t="s">
        <v>567</v>
      </c>
      <c r="B39" s="351"/>
      <c r="C39" s="456">
        <v>0</v>
      </c>
    </row>
    <row r="40" spans="1:11" ht="15.75">
      <c r="A40" s="352" t="s">
        <v>568</v>
      </c>
      <c r="B40" s="351"/>
      <c r="C40" s="456">
        <v>91702</v>
      </c>
    </row>
    <row r="41" spans="1:11" ht="15.75">
      <c r="A41" s="352" t="s">
        <v>569</v>
      </c>
      <c r="C41" s="456">
        <v>282562</v>
      </c>
    </row>
    <row r="42" spans="1:11" ht="15.75">
      <c r="A42" s="352" t="s">
        <v>570</v>
      </c>
      <c r="C42" s="456">
        <v>54411</v>
      </c>
    </row>
    <row r="43" spans="1:11" ht="15.75">
      <c r="A43" s="352" t="s">
        <v>571</v>
      </c>
      <c r="C43" s="456">
        <v>1367903</v>
      </c>
    </row>
    <row r="44" spans="1:11" ht="15.75">
      <c r="A44" s="356" t="s">
        <v>572</v>
      </c>
      <c r="C44" s="463">
        <f>SUM(C30:C43)</f>
        <v>11665962</v>
      </c>
      <c r="D44" s="321" t="s">
        <v>601</v>
      </c>
    </row>
    <row r="47" spans="1:11" ht="15.75">
      <c r="A47"/>
      <c r="B47"/>
      <c r="C47"/>
      <c r="D47"/>
      <c r="E47"/>
      <c r="F47"/>
      <c r="G47"/>
      <c r="H47"/>
      <c r="I47"/>
      <c r="J47"/>
      <c r="K47"/>
    </row>
    <row r="48" spans="1:11" ht="15.75">
      <c r="A48"/>
      <c r="B48"/>
      <c r="C48"/>
      <c r="D48"/>
      <c r="E48"/>
      <c r="F48"/>
      <c r="G48"/>
      <c r="H48"/>
      <c r="I48"/>
      <c r="J48"/>
      <c r="K48"/>
    </row>
    <row r="49" spans="1:11" ht="15.75">
      <c r="A49"/>
      <c r="B49"/>
      <c r="C49"/>
      <c r="D49"/>
      <c r="E49"/>
      <c r="F49"/>
      <c r="G49"/>
      <c r="H49"/>
      <c r="I49"/>
      <c r="J49"/>
      <c r="K49"/>
    </row>
    <row r="50" spans="1:11" ht="15.75">
      <c r="A50"/>
      <c r="B50"/>
      <c r="C50"/>
      <c r="D50"/>
      <c r="E50"/>
      <c r="F50"/>
      <c r="G50"/>
      <c r="H50"/>
      <c r="I50"/>
      <c r="J50"/>
      <c r="K50"/>
    </row>
    <row r="51" spans="1:11" ht="15.75">
      <c r="A51"/>
      <c r="B51"/>
      <c r="C51"/>
      <c r="D51"/>
      <c r="E51"/>
      <c r="F51"/>
      <c r="G51"/>
      <c r="H51"/>
      <c r="I51"/>
      <c r="J51"/>
      <c r="K51"/>
    </row>
    <row r="52" spans="1:11" ht="15.75">
      <c r="A52"/>
      <c r="B52"/>
      <c r="C52"/>
      <c r="D52"/>
      <c r="E52"/>
      <c r="F52"/>
      <c r="G52"/>
      <c r="H52"/>
      <c r="I52"/>
      <c r="J52"/>
      <c r="K52"/>
    </row>
    <row r="53" spans="1:11" ht="15.75">
      <c r="A53"/>
      <c r="B53"/>
      <c r="C53"/>
      <c r="D53"/>
      <c r="E53"/>
      <c r="F53"/>
      <c r="G53"/>
      <c r="H53"/>
      <c r="I53"/>
      <c r="J53"/>
      <c r="K53"/>
    </row>
    <row r="54" spans="1:11" ht="15.75">
      <c r="A54" s="352"/>
    </row>
    <row r="55" spans="1:11" ht="15.75">
      <c r="A55" s="356"/>
    </row>
    <row r="56" spans="1:11" ht="15.75">
      <c r="A56" s="352"/>
    </row>
    <row r="57" spans="1:11" ht="15.75">
      <c r="A57" s="352"/>
    </row>
    <row r="58" spans="1:11" ht="15.75">
      <c r="A58" s="352"/>
    </row>
    <row r="59" spans="1:11" ht="15.75">
      <c r="A59" s="352"/>
    </row>
    <row r="60" spans="1:11" ht="15.75">
      <c r="A60" s="356"/>
    </row>
    <row r="61" spans="1:11" ht="15.75">
      <c r="A61" s="352"/>
    </row>
    <row r="62" spans="1:11" ht="15.75">
      <c r="A62" s="352"/>
    </row>
    <row r="63" spans="1:11" ht="15.75">
      <c r="A63" s="352"/>
    </row>
    <row r="64" spans="1:11" ht="15.75">
      <c r="A64" s="352"/>
    </row>
    <row r="65" spans="1:1" ht="15.75">
      <c r="A65" s="356"/>
    </row>
    <row r="66" spans="1:1" ht="15.75">
      <c r="A66" s="352"/>
    </row>
    <row r="67" spans="1:1" ht="15.75">
      <c r="A67" s="352"/>
    </row>
    <row r="68" spans="1:1" ht="15.75">
      <c r="A68" s="352"/>
    </row>
    <row r="69" spans="1:1" ht="15.75">
      <c r="A69" s="352"/>
    </row>
    <row r="70" spans="1:1" ht="15.75">
      <c r="A70" s="352"/>
    </row>
    <row r="71" spans="1:1" ht="15.75">
      <c r="A71" s="352"/>
    </row>
    <row r="72" spans="1:1" ht="15.75">
      <c r="A72" s="352"/>
    </row>
    <row r="73" spans="1:1" ht="15.75">
      <c r="A73" s="352"/>
    </row>
    <row r="74" spans="1:1" ht="15.75">
      <c r="A74" s="352"/>
    </row>
    <row r="75" spans="1:1" ht="15.75">
      <c r="A75" s="352"/>
    </row>
    <row r="76" spans="1:1" ht="15.75">
      <c r="A76" s="352"/>
    </row>
    <row r="77" spans="1:1" ht="15.75">
      <c r="A77" s="352"/>
    </row>
    <row r="78" spans="1:1" ht="15.75">
      <c r="A78" s="352"/>
    </row>
    <row r="79" spans="1:1" ht="15.75">
      <c r="A79" s="352"/>
    </row>
  </sheetData>
  <pageMargins left="0.2" right="0.2" top="0.5" bottom="0.5" header="0.05" footer="0.05"/>
  <pageSetup scale="65" orientation="landscape" r:id="rId1"/>
  <headerFooter>
    <oddHeader>&amp;L&amp;"Arial MT,Bold"Rochester Public Utilities
2015 Work Papers&amp;R&amp;"Arial MT,Bold"Exhibit RPU-8
Page 13 of 19</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I33"/>
  <sheetViews>
    <sheetView zoomScaleNormal="100" zoomScaleSheetLayoutView="100" workbookViewId="0">
      <selection activeCell="C23" sqref="C23"/>
    </sheetView>
  </sheetViews>
  <sheetFormatPr defaultRowHeight="15"/>
  <cols>
    <col min="1" max="1" width="37.44140625" style="413" customWidth="1"/>
    <col min="2" max="2" width="13.109375" style="413" customWidth="1"/>
    <col min="3" max="3" width="8.21875" style="413" bestFit="1" customWidth="1"/>
    <col min="4" max="4" width="9.109375" style="413" customWidth="1"/>
    <col min="5" max="7" width="8.88671875" style="413"/>
    <col min="8" max="8" width="5.44140625" style="413" customWidth="1"/>
    <col min="9" max="16384" width="8.88671875" style="413"/>
  </cols>
  <sheetData>
    <row r="1" spans="1:9">
      <c r="A1" s="618" t="str">
        <f>Contents!B3</f>
        <v>Rochester Public Utilities</v>
      </c>
      <c r="B1" s="618"/>
      <c r="C1" s="618"/>
      <c r="D1" s="618"/>
      <c r="E1" s="618"/>
      <c r="F1" s="618"/>
    </row>
    <row r="2" spans="1:9">
      <c r="A2" s="619">
        <f>'7. Op &amp; Maint Sched 7'!A4:F4</f>
        <v>42369</v>
      </c>
      <c r="B2" s="618"/>
      <c r="C2" s="618"/>
      <c r="D2" s="618"/>
      <c r="E2" s="618"/>
      <c r="F2" s="618"/>
    </row>
    <row r="4" spans="1:9" ht="21">
      <c r="A4" s="414" t="s">
        <v>682</v>
      </c>
    </row>
    <row r="7" spans="1:9" ht="15.75">
      <c r="A7" s="413" t="s">
        <v>492</v>
      </c>
      <c r="B7" s="415">
        <f>C24</f>
        <v>1999845</v>
      </c>
      <c r="D7" s="413" t="s">
        <v>683</v>
      </c>
      <c r="I7" s="416"/>
    </row>
    <row r="8" spans="1:9" ht="15.75">
      <c r="A8" s="413" t="s">
        <v>684</v>
      </c>
      <c r="B8" s="417">
        <f>C26</f>
        <v>586236</v>
      </c>
      <c r="D8" s="413" t="s">
        <v>685</v>
      </c>
    </row>
    <row r="9" spans="1:9" ht="15.75">
      <c r="A9" s="413" t="s">
        <v>469</v>
      </c>
      <c r="B9" s="417">
        <f>C28</f>
        <v>3319738</v>
      </c>
      <c r="D9" s="413" t="s">
        <v>686</v>
      </c>
    </row>
    <row r="10" spans="1:9" ht="15.75">
      <c r="A10" s="413" t="s">
        <v>687</v>
      </c>
      <c r="B10" s="424">
        <f>C33</f>
        <v>1491930</v>
      </c>
      <c r="D10" s="413" t="s">
        <v>688</v>
      </c>
    </row>
    <row r="11" spans="1:9" ht="15.75">
      <c r="B11" s="418">
        <f>SUM(B7:B10)</f>
        <v>7397749</v>
      </c>
    </row>
    <row r="13" spans="1:9">
      <c r="A13" s="413" t="s">
        <v>689</v>
      </c>
    </row>
    <row r="14" spans="1:9">
      <c r="A14" s="422" t="s">
        <v>690</v>
      </c>
    </row>
    <row r="17" spans="1:5">
      <c r="A17" s="581" t="s">
        <v>859</v>
      </c>
    </row>
    <row r="18" spans="1:5">
      <c r="A18" s="582"/>
      <c r="B18" s="583" t="s">
        <v>691</v>
      </c>
      <c r="C18" s="583" t="s">
        <v>692</v>
      </c>
      <c r="D18" s="583" t="s">
        <v>693</v>
      </c>
      <c r="E18" s="423"/>
    </row>
    <row r="19" spans="1:5">
      <c r="A19" s="582"/>
      <c r="B19" s="582"/>
      <c r="C19" s="582"/>
      <c r="D19" s="582"/>
      <c r="E19" s="423"/>
    </row>
    <row r="20" spans="1:5">
      <c r="A20" s="582" t="s">
        <v>439</v>
      </c>
      <c r="B20" s="584">
        <v>1063306</v>
      </c>
      <c r="C20" s="584">
        <v>1668393</v>
      </c>
      <c r="D20" s="584">
        <f>'7. Op &amp; Maint Sched 7'!F10</f>
        <v>2731699</v>
      </c>
      <c r="E20" s="423"/>
    </row>
    <row r="21" spans="1:5">
      <c r="A21" s="582" t="s">
        <v>442</v>
      </c>
      <c r="B21" s="584">
        <v>30230</v>
      </c>
      <c r="C21" s="585">
        <v>41830</v>
      </c>
      <c r="D21" s="584">
        <f>'7. Op &amp; Maint Sched 7'!F13</f>
        <v>77060</v>
      </c>
      <c r="E21" s="423"/>
    </row>
    <row r="22" spans="1:5">
      <c r="A22" s="582" t="s">
        <v>444</v>
      </c>
      <c r="B22" s="584">
        <v>877652</v>
      </c>
      <c r="C22" s="585">
        <v>289622</v>
      </c>
      <c r="D22" s="584">
        <f>'7. Op &amp; Maint Sched 7'!F15</f>
        <v>1167274</v>
      </c>
      <c r="E22" s="423"/>
    </row>
    <row r="23" spans="1:5">
      <c r="A23" s="582" t="s">
        <v>694</v>
      </c>
      <c r="B23" s="584">
        <v>83964839</v>
      </c>
      <c r="C23" s="584">
        <v>0</v>
      </c>
      <c r="D23" s="584">
        <f>'7. Op &amp; Maint Sched 7'!F16</f>
        <v>83964839</v>
      </c>
      <c r="E23" s="423"/>
    </row>
    <row r="24" spans="1:5">
      <c r="A24" s="582" t="s">
        <v>449</v>
      </c>
      <c r="B24" s="586">
        <f t="shared" ref="B24:C24" si="0">SUM(B20:B23)</f>
        <v>85936027</v>
      </c>
      <c r="C24" s="586">
        <f t="shared" si="0"/>
        <v>1999845</v>
      </c>
      <c r="D24" s="586">
        <f>SUM(D20:D23)</f>
        <v>87940872</v>
      </c>
      <c r="E24" s="423"/>
    </row>
    <row r="25" spans="1:5">
      <c r="A25" s="582"/>
      <c r="B25" s="582"/>
      <c r="C25" s="582"/>
      <c r="D25" s="582"/>
      <c r="E25" s="423"/>
    </row>
    <row r="26" spans="1:5">
      <c r="A26" s="582" t="s">
        <v>450</v>
      </c>
      <c r="B26" s="584">
        <v>7324307</v>
      </c>
      <c r="C26" s="585">
        <v>586236</v>
      </c>
      <c r="D26" s="584">
        <f>'7. Op &amp; Maint Sched 7'!F21</f>
        <v>7910543</v>
      </c>
      <c r="E26" s="423"/>
    </row>
    <row r="27" spans="1:5">
      <c r="A27" s="582"/>
      <c r="B27" s="582"/>
      <c r="C27" s="582"/>
      <c r="D27" s="582"/>
      <c r="E27" s="423"/>
    </row>
    <row r="28" spans="1:5">
      <c r="A28" s="582" t="s">
        <v>453</v>
      </c>
      <c r="B28" s="584">
        <v>1067794</v>
      </c>
      <c r="C28" s="585">
        <v>3319738</v>
      </c>
      <c r="D28" s="584">
        <f>'7. Op &amp; Maint Sched 7'!F23</f>
        <v>4387532</v>
      </c>
      <c r="E28" s="423"/>
    </row>
    <row r="29" spans="1:5">
      <c r="A29" s="582"/>
      <c r="B29" s="582"/>
      <c r="C29" s="582"/>
      <c r="D29" s="582"/>
      <c r="E29" s="423"/>
    </row>
    <row r="30" spans="1:5">
      <c r="A30" s="582" t="s">
        <v>455</v>
      </c>
      <c r="B30" s="584">
        <v>951769</v>
      </c>
      <c r="C30" s="585">
        <v>1098295</v>
      </c>
      <c r="D30" s="584">
        <f>'7. Op &amp; Maint Sched 7'!F25</f>
        <v>2050064</v>
      </c>
      <c r="E30" s="423"/>
    </row>
    <row r="31" spans="1:5">
      <c r="A31" s="582" t="s">
        <v>695</v>
      </c>
      <c r="B31" s="584">
        <v>1212494</v>
      </c>
      <c r="C31" s="585">
        <v>245384</v>
      </c>
      <c r="D31" s="584">
        <f>'7. Op &amp; Maint Sched 7'!F27</f>
        <v>1457878</v>
      </c>
      <c r="E31" s="423"/>
    </row>
    <row r="32" spans="1:5">
      <c r="A32" s="582" t="s">
        <v>595</v>
      </c>
      <c r="B32" s="584">
        <v>240857</v>
      </c>
      <c r="C32" s="585">
        <v>148251</v>
      </c>
      <c r="D32" s="584">
        <f>'7. Op &amp; Maint Sched 7'!F28</f>
        <v>389108</v>
      </c>
      <c r="E32" s="423"/>
    </row>
    <row r="33" spans="1:4">
      <c r="A33" s="582" t="s">
        <v>696</v>
      </c>
      <c r="B33" s="586">
        <f t="shared" ref="B33:C33" si="1">SUM(B30:B32)</f>
        <v>2405120</v>
      </c>
      <c r="C33" s="586">
        <f t="shared" si="1"/>
        <v>1491930</v>
      </c>
      <c r="D33" s="586">
        <f>SUM(D30:D32)</f>
        <v>3897050</v>
      </c>
    </row>
  </sheetData>
  <mergeCells count="2">
    <mergeCell ref="A1:F1"/>
    <mergeCell ref="A2:F2"/>
  </mergeCells>
  <pageMargins left="0.45" right="0.45" top="0.5" bottom="0.5" header="0.3" footer="0.3"/>
  <pageSetup scale="97" orientation="landscape" r:id="rId1"/>
  <headerFooter>
    <oddHeader>&amp;L&amp;"Arial MT,Bold"Rochester Public Utilities
2015 Work Papers&amp;R&amp;"Arial MT,Bold"Exhibit RPU-8
Page 14 of 19</oddHeader>
  </headerFooter>
</worksheet>
</file>

<file path=xl/worksheets/sheet18.xml><?xml version="1.0" encoding="utf-8"?>
<worksheet xmlns="http://schemas.openxmlformats.org/spreadsheetml/2006/main" xmlns:r="http://schemas.openxmlformats.org/officeDocument/2006/relationships">
  <dimension ref="A1:G17"/>
  <sheetViews>
    <sheetView zoomScaleNormal="100" zoomScaleSheetLayoutView="100" workbookViewId="0"/>
  </sheetViews>
  <sheetFormatPr defaultRowHeight="15"/>
  <cols>
    <col min="1" max="1" width="56.109375" style="321" bestFit="1" customWidth="1"/>
    <col min="2" max="2" width="8.109375" style="321" customWidth="1"/>
    <col min="3" max="3" width="8.44140625" style="321" customWidth="1"/>
    <col min="4" max="16384" width="8.88671875" style="321"/>
  </cols>
  <sheetData>
    <row r="1" spans="1:7" ht="18.75">
      <c r="A1" s="375" t="str">
        <f>Contents!B3</f>
        <v>Rochester Public Utilities</v>
      </c>
      <c r="B1" s="379"/>
      <c r="C1" s="351"/>
      <c r="D1" s="351"/>
      <c r="E1" s="351"/>
      <c r="F1" s="351"/>
      <c r="G1" s="351"/>
    </row>
    <row r="2" spans="1:7" ht="18.75">
      <c r="A2" s="375" t="str">
        <f>'15. Admin &amp; General'!A2</f>
        <v>Forecasted 12 Months Ended December 31,</v>
      </c>
      <c r="B2" s="374">
        <f>'15. Admin &amp; General'!B2</f>
        <v>2015</v>
      </c>
      <c r="C2" s="351"/>
      <c r="D2" s="351"/>
      <c r="E2" s="351"/>
      <c r="F2" s="351"/>
      <c r="G2" s="351"/>
    </row>
    <row r="4" spans="1:7" ht="20.25">
      <c r="A4" s="358" t="s">
        <v>602</v>
      </c>
      <c r="B4" s="354"/>
      <c r="C4" s="354"/>
      <c r="D4" s="354"/>
    </row>
    <row r="5" spans="1:7">
      <c r="E5" s="444"/>
    </row>
    <row r="6" spans="1:7">
      <c r="A6" s="359"/>
      <c r="B6" s="359" t="s">
        <v>603</v>
      </c>
      <c r="D6" s="359"/>
    </row>
    <row r="7" spans="1:7">
      <c r="A7" s="349" t="s">
        <v>604</v>
      </c>
      <c r="B7" s="349" t="s">
        <v>605</v>
      </c>
      <c r="C7" s="349" t="s">
        <v>7</v>
      </c>
    </row>
    <row r="9" spans="1:7" ht="15.75">
      <c r="A9" s="355" t="s">
        <v>606</v>
      </c>
      <c r="B9" s="406">
        <v>0</v>
      </c>
      <c r="C9" s="360">
        <v>0</v>
      </c>
    </row>
    <row r="10" spans="1:7" ht="15.75">
      <c r="A10" s="355" t="s">
        <v>607</v>
      </c>
      <c r="B10" s="406">
        <v>0</v>
      </c>
      <c r="C10" s="360">
        <v>0</v>
      </c>
    </row>
    <row r="11" spans="1:7" ht="17.25">
      <c r="A11" s="355" t="s">
        <v>608</v>
      </c>
      <c r="B11" s="407">
        <v>0</v>
      </c>
      <c r="C11" s="409">
        <v>0</v>
      </c>
    </row>
    <row r="13" spans="1:7">
      <c r="A13" s="355" t="s">
        <v>9</v>
      </c>
      <c r="B13" s="405">
        <f>SUM(B9:B12)</f>
        <v>0</v>
      </c>
      <c r="C13" s="362">
        <f>SUM(C9:C12)</f>
        <v>0</v>
      </c>
    </row>
    <row r="16" spans="1:7">
      <c r="A16" s="355"/>
    </row>
    <row r="17" spans="1:1">
      <c r="A17" s="355"/>
    </row>
  </sheetData>
  <pageMargins left="0.7" right="0.7" top="0.75" bottom="0.75" header="0.3" footer="0.3"/>
  <pageSetup scale="105" orientation="landscape" r:id="rId1"/>
  <headerFooter>
    <oddHeader>&amp;L&amp;"Arial MT,Bold"Rochester Public Utilities
2015 Work Papers&amp;R&amp;"Arial MT,Bold"Exhibit RPU-8
Page 15 of 19</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I28"/>
  <sheetViews>
    <sheetView zoomScale="80" zoomScaleNormal="80" zoomScaleSheetLayoutView="100" workbookViewId="0">
      <selection activeCell="G23" sqref="G23"/>
    </sheetView>
  </sheetViews>
  <sheetFormatPr defaultRowHeight="15"/>
  <cols>
    <col min="1" max="1" width="66.88671875" style="321" customWidth="1"/>
    <col min="2" max="2" width="9.77734375" style="321" bestFit="1" customWidth="1"/>
    <col min="3" max="3" width="9" style="321" bestFit="1" customWidth="1"/>
    <col min="4" max="4" width="2.21875" style="321" customWidth="1"/>
    <col min="5" max="5" width="8.21875" style="321" bestFit="1" customWidth="1"/>
    <col min="6" max="16384" width="8.88671875" style="321"/>
  </cols>
  <sheetData>
    <row r="1" spans="1:9" ht="23.25">
      <c r="A1" s="380" t="str">
        <f>Contents!B3</f>
        <v>Rochester Public Utilities</v>
      </c>
      <c r="B1" s="381"/>
      <c r="C1" s="351"/>
      <c r="D1" s="351"/>
      <c r="E1" s="351"/>
      <c r="F1" s="351"/>
      <c r="G1" s="351"/>
      <c r="H1" s="351"/>
    </row>
    <row r="2" spans="1:9" ht="23.25">
      <c r="A2" s="380" t="str">
        <f>'17. FERC Fees'!A2</f>
        <v>Forecasted 12 Months Ended December 31,</v>
      </c>
      <c r="B2" s="382">
        <f>'17. FERC Fees'!B2</f>
        <v>2015</v>
      </c>
      <c r="C2" s="351"/>
      <c r="D2" s="351"/>
      <c r="E2" s="351"/>
      <c r="F2" s="351"/>
      <c r="G2" s="351"/>
      <c r="H2" s="351"/>
      <c r="I2" s="351"/>
    </row>
    <row r="4" spans="1:9" ht="20.25">
      <c r="A4" s="358" t="s">
        <v>609</v>
      </c>
      <c r="B4" s="354"/>
      <c r="C4" s="354"/>
      <c r="D4" s="354"/>
      <c r="E4" s="354"/>
    </row>
    <row r="7" spans="1:9" ht="15.75">
      <c r="A7" s="321" t="s">
        <v>610</v>
      </c>
      <c r="B7" s="360">
        <v>0</v>
      </c>
    </row>
    <row r="12" spans="1:9">
      <c r="A12" s="321" t="s">
        <v>611</v>
      </c>
    </row>
    <row r="13" spans="1:9" ht="15.75">
      <c r="A13" s="355" t="s">
        <v>612</v>
      </c>
      <c r="B13" s="360">
        <v>0</v>
      </c>
    </row>
    <row r="14" spans="1:9" ht="15.75">
      <c r="A14" s="355" t="s">
        <v>613</v>
      </c>
      <c r="B14" s="411">
        <v>0</v>
      </c>
    </row>
    <row r="15" spans="1:9">
      <c r="B15" s="410">
        <f>SUM(B13:B14)</f>
        <v>0</v>
      </c>
    </row>
    <row r="18" spans="1:6">
      <c r="A18" s="321" t="s">
        <v>614</v>
      </c>
    </row>
    <row r="19" spans="1:6" ht="15.75">
      <c r="A19" s="419" t="s">
        <v>708</v>
      </c>
      <c r="B19" s="445">
        <v>91702</v>
      </c>
      <c r="C19" s="420" t="s">
        <v>709</v>
      </c>
    </row>
    <row r="20" spans="1:6" ht="15.75">
      <c r="A20" s="355" t="s">
        <v>615</v>
      </c>
      <c r="B20" s="411">
        <v>0</v>
      </c>
    </row>
    <row r="21" spans="1:6" ht="18" customHeight="1">
      <c r="B21" s="408">
        <f>SUM(B19:B20)</f>
        <v>91702</v>
      </c>
    </row>
    <row r="24" spans="1:6" ht="15.75">
      <c r="A24"/>
      <c r="B24"/>
      <c r="C24" s="354"/>
      <c r="D24" s="354"/>
      <c r="E24" s="354"/>
      <c r="F24" s="354"/>
    </row>
    <row r="25" spans="1:6" ht="15.75">
      <c r="A25"/>
      <c r="B25"/>
    </row>
    <row r="26" spans="1:6" ht="15.75">
      <c r="A26"/>
      <c r="B26"/>
    </row>
    <row r="27" spans="1:6" ht="15.75">
      <c r="A27"/>
      <c r="B27"/>
    </row>
    <row r="28" spans="1:6" ht="15.75">
      <c r="A28"/>
      <c r="B28"/>
    </row>
  </sheetData>
  <pageMargins left="0.45" right="0.2" top="0.75" bottom="0.5" header="0.3" footer="0.3"/>
  <pageSetup scale="84" orientation="landscape" r:id="rId1"/>
  <headerFooter>
    <oddHeader>&amp;L&amp;"Arial MT,Bold"Rochester Public Utilities
2015 Work Papers&amp;R&amp;"Arial MT,Bold"Exhibit RPU-8
Page 16 of 19</oddHeader>
  </headerFooter>
</worksheet>
</file>

<file path=xl/worksheets/sheet2.xml><?xml version="1.0" encoding="utf-8"?>
<worksheet xmlns="http://schemas.openxmlformats.org/spreadsheetml/2006/main" xmlns:r="http://schemas.openxmlformats.org/officeDocument/2006/relationships">
  <dimension ref="A1:Q338"/>
  <sheetViews>
    <sheetView zoomScale="70" zoomScaleNormal="70" zoomScaleSheetLayoutView="75" workbookViewId="0">
      <selection activeCell="L294" sqref="L294"/>
    </sheetView>
  </sheetViews>
  <sheetFormatPr defaultRowHeight="15.75"/>
  <cols>
    <col min="1" max="1" width="6" style="3" customWidth="1"/>
    <col min="2" max="2" width="28.44140625" style="3" customWidth="1"/>
    <col min="3" max="3" width="32.5546875" style="3" customWidth="1"/>
    <col min="4" max="4" width="17.44140625" style="3" customWidth="1"/>
    <col min="5" max="5" width="5.88671875" style="3" customWidth="1"/>
    <col min="6" max="6" width="4.6640625" style="3" customWidth="1"/>
    <col min="7" max="7" width="8" style="3" customWidth="1"/>
    <col min="8" max="8" width="3.88671875" style="3" customWidth="1"/>
    <col min="9" max="9" width="10.88671875" style="3" customWidth="1"/>
    <col min="10" max="10" width="2.109375" style="3" customWidth="1"/>
    <col min="11" max="11" width="9.21875" style="3" customWidth="1"/>
    <col min="12" max="12" width="8.88671875" style="3"/>
    <col min="13" max="13" width="22.88671875" style="3" customWidth="1"/>
    <col min="14" max="14" width="16.77734375" style="3" customWidth="1"/>
    <col min="15" max="15" width="13.21875" style="3" customWidth="1"/>
    <col min="16" max="16" width="12" style="3" bestFit="1" customWidth="1"/>
    <col min="17" max="16384" width="8.88671875" style="3"/>
  </cols>
  <sheetData>
    <row r="1" spans="1:17">
      <c r="B1" s="2"/>
      <c r="C1" s="2"/>
      <c r="D1" s="10"/>
      <c r="E1" s="2"/>
      <c r="F1" s="2"/>
      <c r="G1" s="2"/>
      <c r="H1" s="11"/>
      <c r="I1" s="12"/>
      <c r="K1" s="13" t="s">
        <v>183</v>
      </c>
      <c r="L1" s="12"/>
      <c r="N1" s="12"/>
      <c r="O1" s="12"/>
      <c r="P1" s="12"/>
    </row>
    <row r="2" spans="1:17">
      <c r="B2" s="2"/>
      <c r="C2" s="2"/>
      <c r="D2" s="10"/>
      <c r="E2" s="2"/>
      <c r="F2" s="2"/>
      <c r="G2" s="2"/>
      <c r="H2" s="11"/>
      <c r="I2" s="11"/>
      <c r="J2" s="12"/>
      <c r="K2" s="14"/>
      <c r="L2" s="12"/>
      <c r="N2" s="12"/>
      <c r="O2" s="12"/>
      <c r="P2" s="12"/>
    </row>
    <row r="3" spans="1:17">
      <c r="B3" s="2" t="s">
        <v>0</v>
      </c>
      <c r="C3" s="2"/>
      <c r="D3" s="10" t="s">
        <v>1</v>
      </c>
      <c r="E3" s="2"/>
      <c r="F3" s="2"/>
      <c r="G3" s="2"/>
      <c r="H3" s="101"/>
      <c r="I3" s="100"/>
      <c r="J3" s="15"/>
      <c r="K3" s="16" t="s">
        <v>681</v>
      </c>
      <c r="L3" s="12"/>
      <c r="N3" s="12"/>
      <c r="O3" s="12"/>
      <c r="P3" s="12"/>
    </row>
    <row r="4" spans="1:17">
      <c r="B4" s="2"/>
      <c r="C4" s="5" t="s">
        <v>2</v>
      </c>
      <c r="D4" s="5" t="s">
        <v>3</v>
      </c>
      <c r="E4" s="5"/>
      <c r="F4" s="5"/>
      <c r="G4" s="5"/>
      <c r="H4" s="11"/>
      <c r="I4" s="11"/>
      <c r="J4" s="12"/>
      <c r="K4" s="12"/>
      <c r="L4" s="12"/>
      <c r="N4" s="12"/>
      <c r="O4" s="12"/>
      <c r="P4" s="12"/>
    </row>
    <row r="5" spans="1:17">
      <c r="B5" s="12"/>
      <c r="C5" s="12"/>
      <c r="D5" s="12"/>
      <c r="E5" s="12"/>
      <c r="F5" s="12"/>
      <c r="G5" s="12"/>
      <c r="H5" s="12"/>
      <c r="I5" s="12"/>
      <c r="J5" s="12"/>
      <c r="K5" s="12"/>
      <c r="L5" s="12"/>
      <c r="N5" s="12"/>
      <c r="O5" s="12"/>
      <c r="P5" s="12"/>
    </row>
    <row r="6" spans="1:17">
      <c r="A6" s="1"/>
      <c r="B6" s="12"/>
      <c r="C6" s="12"/>
      <c r="D6" s="269" t="s">
        <v>680</v>
      </c>
      <c r="E6" s="268"/>
      <c r="F6" s="268"/>
      <c r="G6" s="268"/>
      <c r="H6" s="268"/>
      <c r="I6" s="12"/>
      <c r="J6" s="12"/>
      <c r="K6" s="12"/>
      <c r="L6" s="12"/>
      <c r="N6" s="12"/>
      <c r="O6" s="12"/>
      <c r="P6" s="12"/>
    </row>
    <row r="7" spans="1:17">
      <c r="A7" s="1"/>
      <c r="B7" s="12"/>
      <c r="C7" s="12"/>
      <c r="D7" s="17"/>
      <c r="E7" s="12"/>
      <c r="F7" s="12"/>
      <c r="G7" s="12"/>
      <c r="H7" s="12"/>
      <c r="I7" s="12"/>
      <c r="J7" s="12"/>
      <c r="K7" s="12"/>
      <c r="L7" s="12"/>
      <c r="N7" s="12"/>
      <c r="O7" s="12"/>
      <c r="P7" s="12"/>
    </row>
    <row r="8" spans="1:17">
      <c r="A8" s="1" t="s">
        <v>4</v>
      </c>
      <c r="B8" s="12"/>
      <c r="C8" s="12"/>
      <c r="D8" s="17"/>
      <c r="E8" s="12"/>
      <c r="F8" s="12"/>
      <c r="G8" s="12"/>
      <c r="H8" s="12"/>
      <c r="I8" s="1" t="s">
        <v>5</v>
      </c>
      <c r="J8" s="12"/>
      <c r="K8" s="12"/>
      <c r="L8" s="12"/>
      <c r="N8" s="12"/>
      <c r="O8" s="12"/>
      <c r="P8" s="12"/>
    </row>
    <row r="9" spans="1:17" ht="16.5" thickBot="1">
      <c r="A9" s="18" t="s">
        <v>6</v>
      </c>
      <c r="B9" s="12"/>
      <c r="C9" s="12"/>
      <c r="D9" s="12"/>
      <c r="E9" s="12"/>
      <c r="F9" s="12"/>
      <c r="G9" s="12"/>
      <c r="H9" s="12"/>
      <c r="I9" s="18" t="s">
        <v>7</v>
      </c>
      <c r="J9" s="12"/>
      <c r="K9" s="12"/>
      <c r="L9" s="12"/>
      <c r="N9" s="12"/>
      <c r="O9" s="12"/>
      <c r="P9" s="12"/>
    </row>
    <row r="10" spans="1:17">
      <c r="A10" s="1">
        <v>1</v>
      </c>
      <c r="B10" s="12" t="s">
        <v>249</v>
      </c>
      <c r="C10" s="12"/>
      <c r="D10" s="19"/>
      <c r="E10" s="12"/>
      <c r="F10" s="12"/>
      <c r="G10" s="12"/>
      <c r="H10" s="12"/>
      <c r="I10" s="20">
        <f>+I198</f>
        <v>5019771.2681690343</v>
      </c>
      <c r="J10" s="12"/>
      <c r="K10" s="12"/>
      <c r="L10" s="12"/>
      <c r="N10" s="12"/>
      <c r="O10" s="12"/>
      <c r="P10" s="12"/>
    </row>
    <row r="11" spans="1:17">
      <c r="A11" s="1"/>
      <c r="B11" s="12"/>
      <c r="C11" s="12"/>
      <c r="D11" s="12"/>
      <c r="E11" s="12"/>
      <c r="F11" s="12"/>
      <c r="G11" s="12"/>
      <c r="H11" s="12"/>
      <c r="I11" s="19"/>
      <c r="J11" s="12"/>
      <c r="K11" s="12"/>
      <c r="L11" s="12"/>
      <c r="N11" s="12"/>
      <c r="O11" s="12"/>
      <c r="P11" s="12"/>
    </row>
    <row r="12" spans="1:17" ht="16.5" thickBot="1">
      <c r="A12" s="1" t="s">
        <v>2</v>
      </c>
      <c r="B12" s="4" t="s">
        <v>8</v>
      </c>
      <c r="C12" s="5" t="s">
        <v>174</v>
      </c>
      <c r="D12" s="18" t="s">
        <v>9</v>
      </c>
      <c r="E12" s="5"/>
      <c r="F12" s="21" t="s">
        <v>10</v>
      </c>
      <c r="G12" s="21"/>
      <c r="H12" s="12"/>
      <c r="I12" s="19"/>
      <c r="J12" s="12"/>
      <c r="K12" s="12"/>
      <c r="L12" s="12"/>
      <c r="N12" s="12"/>
      <c r="O12" s="12"/>
      <c r="P12" s="12"/>
    </row>
    <row r="13" spans="1:17">
      <c r="A13" s="1">
        <v>2</v>
      </c>
      <c r="B13" s="4" t="s">
        <v>11</v>
      </c>
      <c r="C13" s="5" t="s">
        <v>167</v>
      </c>
      <c r="D13" s="5">
        <f>I258</f>
        <v>37020</v>
      </c>
      <c r="E13" s="5"/>
      <c r="F13" s="5" t="s">
        <v>12</v>
      </c>
      <c r="G13" s="22">
        <f>I217</f>
        <v>1</v>
      </c>
      <c r="H13" s="5"/>
      <c r="I13" s="5">
        <f>+G13*D13</f>
        <v>37020</v>
      </c>
      <c r="J13" s="12"/>
      <c r="K13" s="12"/>
      <c r="L13" s="12"/>
      <c r="N13" s="12"/>
      <c r="O13" s="12"/>
      <c r="P13" s="12"/>
    </row>
    <row r="14" spans="1:17">
      <c r="A14" s="1">
        <v>3</v>
      </c>
      <c r="B14" s="4" t="s">
        <v>191</v>
      </c>
      <c r="C14" s="5" t="s">
        <v>168</v>
      </c>
      <c r="D14" s="5">
        <f>I265</f>
        <v>0</v>
      </c>
      <c r="E14" s="5"/>
      <c r="F14" s="5" t="str">
        <f>+F13</f>
        <v>TP</v>
      </c>
      <c r="G14" s="22">
        <f>+G13</f>
        <v>1</v>
      </c>
      <c r="H14" s="5"/>
      <c r="I14" s="5">
        <f>+G14*D14</f>
        <v>0</v>
      </c>
      <c r="J14" s="12"/>
      <c r="K14" s="12"/>
      <c r="N14" s="12"/>
      <c r="O14" s="12"/>
      <c r="P14" s="12"/>
    </row>
    <row r="15" spans="1:17">
      <c r="A15" s="1">
        <v>4</v>
      </c>
      <c r="B15" s="4" t="s">
        <v>13</v>
      </c>
      <c r="C15" s="5"/>
      <c r="D15" s="23">
        <v>0</v>
      </c>
      <c r="E15" s="5"/>
      <c r="F15" s="5" t="s">
        <v>12</v>
      </c>
      <c r="G15" s="22">
        <f>+G13</f>
        <v>1</v>
      </c>
      <c r="H15" s="5"/>
      <c r="I15" s="5">
        <f>+G15*D15</f>
        <v>0</v>
      </c>
      <c r="J15" s="12"/>
      <c r="K15" s="12"/>
      <c r="L15"/>
      <c r="M15"/>
      <c r="N15"/>
      <c r="O15"/>
      <c r="P15"/>
      <c r="Q15"/>
    </row>
    <row r="16" spans="1:17" ht="16.5" thickBot="1">
      <c r="A16" s="1">
        <v>5</v>
      </c>
      <c r="B16" s="4" t="s">
        <v>14</v>
      </c>
      <c r="C16" s="5"/>
      <c r="D16" s="23">
        <v>0</v>
      </c>
      <c r="E16" s="5"/>
      <c r="F16" s="5" t="s">
        <v>12</v>
      </c>
      <c r="G16" s="22">
        <f>+G13</f>
        <v>1</v>
      </c>
      <c r="H16" s="5"/>
      <c r="I16" s="24">
        <f>+G16*D16</f>
        <v>0</v>
      </c>
      <c r="J16" s="12"/>
      <c r="K16" s="12"/>
      <c r="L16"/>
      <c r="M16"/>
      <c r="N16"/>
      <c r="O16"/>
      <c r="P16"/>
      <c r="Q16"/>
    </row>
    <row r="17" spans="1:17">
      <c r="A17" s="1">
        <v>6</v>
      </c>
      <c r="B17" s="4" t="s">
        <v>15</v>
      </c>
      <c r="C17" s="12"/>
      <c r="D17" s="25" t="s">
        <v>2</v>
      </c>
      <c r="E17" s="5"/>
      <c r="F17" s="5"/>
      <c r="G17" s="22"/>
      <c r="H17" s="5"/>
      <c r="I17" s="5">
        <f>SUM(I13:I16)</f>
        <v>37020</v>
      </c>
      <c r="J17" s="12"/>
      <c r="K17" s="12"/>
      <c r="L17"/>
      <c r="M17"/>
      <c r="N17"/>
      <c r="O17"/>
      <c r="P17"/>
      <c r="Q17"/>
    </row>
    <row r="18" spans="1:17">
      <c r="A18" s="1"/>
      <c r="B18" s="4"/>
      <c r="C18" s="12"/>
      <c r="D18" s="25"/>
      <c r="E18" s="5"/>
      <c r="F18" s="5"/>
      <c r="G18" s="22"/>
      <c r="H18" s="5"/>
      <c r="I18" s="5"/>
      <c r="J18" s="12"/>
      <c r="K18" s="12"/>
      <c r="L18"/>
      <c r="M18"/>
      <c r="N18"/>
      <c r="O18"/>
      <c r="P18"/>
      <c r="Q18"/>
    </row>
    <row r="19" spans="1:17">
      <c r="A19" s="466" t="s">
        <v>654</v>
      </c>
      <c r="B19" s="467" t="s">
        <v>655</v>
      </c>
      <c r="C19" s="468"/>
      <c r="D19" s="399"/>
      <c r="E19" s="399"/>
      <c r="F19" s="412"/>
      <c r="G19" s="399"/>
      <c r="H19" s="399"/>
      <c r="I19" s="400">
        <v>0</v>
      </c>
      <c r="J19" s="12"/>
      <c r="K19" s="12"/>
      <c r="L19"/>
      <c r="M19"/>
      <c r="N19"/>
      <c r="O19"/>
      <c r="P19"/>
      <c r="Q19"/>
    </row>
    <row r="20" spans="1:17" ht="16.5" thickBot="1">
      <c r="A20" s="466" t="s">
        <v>656</v>
      </c>
      <c r="B20" s="467" t="s">
        <v>657</v>
      </c>
      <c r="C20" s="468"/>
      <c r="D20" s="399"/>
      <c r="E20" s="399"/>
      <c r="F20" s="412"/>
      <c r="G20" s="399"/>
      <c r="H20" s="399"/>
      <c r="I20" s="401">
        <v>0</v>
      </c>
      <c r="J20" s="12"/>
      <c r="K20" s="12"/>
      <c r="L20"/>
      <c r="M20"/>
      <c r="N20"/>
      <c r="O20"/>
      <c r="P20"/>
      <c r="Q20"/>
    </row>
    <row r="21" spans="1:17">
      <c r="A21" s="466" t="s">
        <v>658</v>
      </c>
      <c r="B21" s="467" t="s">
        <v>659</v>
      </c>
      <c r="C21" s="468"/>
      <c r="D21" s="399" t="s">
        <v>660</v>
      </c>
      <c r="E21" s="399"/>
      <c r="F21" s="412"/>
      <c r="G21" s="399"/>
      <c r="H21" s="399"/>
      <c r="I21" s="402">
        <f>I19-I20</f>
        <v>0</v>
      </c>
      <c r="J21" s="12"/>
      <c r="K21" s="12"/>
      <c r="L21"/>
      <c r="M21"/>
      <c r="N21"/>
      <c r="O21"/>
      <c r="P21"/>
      <c r="Q21"/>
    </row>
    <row r="22" spans="1:17">
      <c r="A22" s="466"/>
      <c r="B22" s="467"/>
      <c r="C22" s="468"/>
      <c r="D22" s="399"/>
      <c r="E22" s="399"/>
      <c r="F22" s="412"/>
      <c r="G22" s="399"/>
      <c r="H22" s="399"/>
      <c r="I22" s="402"/>
      <c r="J22" s="12"/>
      <c r="K22" s="12"/>
      <c r="L22"/>
      <c r="M22"/>
      <c r="N22"/>
      <c r="O22"/>
      <c r="P22"/>
      <c r="Q22"/>
    </row>
    <row r="23" spans="1:17">
      <c r="A23" s="466" t="s">
        <v>661</v>
      </c>
      <c r="B23" s="467" t="s">
        <v>662</v>
      </c>
      <c r="C23" s="468"/>
      <c r="D23" s="399"/>
      <c r="E23" s="399"/>
      <c r="F23" s="412"/>
      <c r="G23" s="399"/>
      <c r="H23" s="399"/>
      <c r="I23" s="400">
        <v>0</v>
      </c>
      <c r="J23" s="12"/>
      <c r="K23" s="12"/>
      <c r="L23"/>
      <c r="M23"/>
      <c r="N23"/>
      <c r="O23"/>
      <c r="P23"/>
      <c r="Q23"/>
    </row>
    <row r="24" spans="1:17" ht="16.5" thickBot="1">
      <c r="A24" s="466" t="s">
        <v>663</v>
      </c>
      <c r="B24" s="467" t="s">
        <v>664</v>
      </c>
      <c r="C24" s="468"/>
      <c r="D24" s="399"/>
      <c r="E24" s="399"/>
      <c r="F24" s="412"/>
      <c r="G24" s="399"/>
      <c r="H24" s="399"/>
      <c r="I24" s="401">
        <v>0</v>
      </c>
      <c r="J24" s="12"/>
      <c r="K24" s="12"/>
      <c r="L24"/>
      <c r="M24"/>
      <c r="N24"/>
      <c r="O24"/>
      <c r="P24"/>
      <c r="Q24"/>
    </row>
    <row r="25" spans="1:17">
      <c r="A25" s="466" t="s">
        <v>665</v>
      </c>
      <c r="B25" s="467" t="s">
        <v>666</v>
      </c>
      <c r="C25" s="468"/>
      <c r="D25" s="399" t="s">
        <v>667</v>
      </c>
      <c r="E25" s="399"/>
      <c r="F25" s="412"/>
      <c r="G25" s="399"/>
      <c r="H25" s="399"/>
      <c r="I25" s="402">
        <f>I24-I23</f>
        <v>0</v>
      </c>
      <c r="J25" s="12"/>
      <c r="K25" s="12"/>
      <c r="L25"/>
      <c r="M25"/>
      <c r="N25"/>
      <c r="O25"/>
      <c r="P25"/>
      <c r="Q25"/>
    </row>
    <row r="26" spans="1:17" ht="16.5" thickBot="1">
      <c r="A26" s="466" t="s">
        <v>668</v>
      </c>
      <c r="B26" s="467" t="s">
        <v>669</v>
      </c>
      <c r="C26" s="468"/>
      <c r="D26" s="399"/>
      <c r="E26" s="399"/>
      <c r="F26" s="412"/>
      <c r="G26" s="399"/>
      <c r="H26" s="399"/>
      <c r="I26" s="401">
        <v>0</v>
      </c>
      <c r="J26" s="12"/>
      <c r="K26" s="12"/>
      <c r="L26"/>
      <c r="M26"/>
      <c r="N26"/>
      <c r="O26"/>
      <c r="P26"/>
      <c r="Q26"/>
    </row>
    <row r="27" spans="1:17">
      <c r="A27" s="466" t="s">
        <v>670</v>
      </c>
      <c r="B27" s="467" t="s">
        <v>671</v>
      </c>
      <c r="C27" s="468"/>
      <c r="D27" s="399" t="s">
        <v>672</v>
      </c>
      <c r="E27" s="399"/>
      <c r="F27" s="412"/>
      <c r="G27" s="399"/>
      <c r="H27" s="399"/>
      <c r="I27" s="402">
        <f>I25*I26</f>
        <v>0</v>
      </c>
      <c r="J27" s="12"/>
      <c r="K27" s="12"/>
      <c r="L27"/>
      <c r="M27"/>
      <c r="N27"/>
      <c r="O27"/>
      <c r="P27"/>
      <c r="Q27"/>
    </row>
    <row r="28" spans="1:17">
      <c r="A28" s="466"/>
      <c r="B28" s="467"/>
      <c r="C28" s="468"/>
      <c r="D28" s="399"/>
      <c r="E28" s="399"/>
      <c r="F28" s="412"/>
      <c r="G28" s="399"/>
      <c r="H28" s="399"/>
      <c r="I28" s="402"/>
      <c r="J28" s="12"/>
      <c r="K28" s="12"/>
      <c r="L28"/>
      <c r="M28"/>
      <c r="N28"/>
      <c r="O28"/>
      <c r="P28"/>
      <c r="Q28"/>
    </row>
    <row r="29" spans="1:17">
      <c r="A29" s="466" t="s">
        <v>673</v>
      </c>
      <c r="B29" s="467" t="s">
        <v>674</v>
      </c>
      <c r="C29" s="468"/>
      <c r="E29" s="412"/>
      <c r="F29" s="412"/>
      <c r="G29" s="399"/>
      <c r="H29" s="399"/>
      <c r="I29" s="400">
        <v>0</v>
      </c>
      <c r="J29" s="12"/>
      <c r="K29" s="12"/>
      <c r="L29"/>
      <c r="M29"/>
      <c r="N29"/>
      <c r="O29"/>
      <c r="P29"/>
      <c r="Q29"/>
    </row>
    <row r="30" spans="1:17">
      <c r="A30" s="1"/>
      <c r="B30" s="4"/>
      <c r="C30" s="12"/>
      <c r="I30" s="5"/>
      <c r="J30" s="12"/>
      <c r="K30" s="12"/>
      <c r="L30"/>
      <c r="M30"/>
      <c r="N30"/>
      <c r="O30"/>
      <c r="P30"/>
      <c r="Q30"/>
    </row>
    <row r="31" spans="1:17" ht="16.5" thickBot="1">
      <c r="A31" s="1">
        <v>7</v>
      </c>
      <c r="B31" s="4" t="s">
        <v>16</v>
      </c>
      <c r="C31" s="465" t="s">
        <v>723</v>
      </c>
      <c r="D31"/>
      <c r="E31" s="5"/>
      <c r="F31" s="5"/>
      <c r="G31" s="5"/>
      <c r="H31" s="5"/>
      <c r="I31" s="403">
        <f>+I10-I17+I21+I27+I29</f>
        <v>4982751.2681690343</v>
      </c>
      <c r="J31" s="12"/>
      <c r="K31" s="12"/>
      <c r="L31"/>
      <c r="M31"/>
      <c r="N31"/>
      <c r="O31"/>
      <c r="P31"/>
      <c r="Q31"/>
    </row>
    <row r="32" spans="1:17" ht="16.5" thickTop="1">
      <c r="A32" s="1"/>
      <c r="B32" s="4"/>
      <c r="C32" s="5"/>
      <c r="I32" s="5"/>
      <c r="J32" s="12"/>
      <c r="K32" s="12"/>
      <c r="L32"/>
      <c r="M32"/>
      <c r="N32"/>
      <c r="O32"/>
      <c r="P32"/>
      <c r="Q32"/>
    </row>
    <row r="33" spans="1:17">
      <c r="A33" s="1" t="s">
        <v>2</v>
      </c>
      <c r="B33" s="4" t="s">
        <v>17</v>
      </c>
      <c r="C33" s="12"/>
      <c r="D33" s="19"/>
      <c r="E33" s="12"/>
      <c r="F33" s="12"/>
      <c r="G33" s="12"/>
      <c r="H33" s="12"/>
      <c r="I33" s="19"/>
      <c r="J33" s="12"/>
      <c r="K33" s="12"/>
      <c r="L33"/>
      <c r="M33"/>
      <c r="N33"/>
      <c r="O33"/>
      <c r="P33"/>
      <c r="Q33"/>
    </row>
    <row r="34" spans="1:17">
      <c r="A34" s="1">
        <v>8</v>
      </c>
      <c r="B34" s="4" t="s">
        <v>18</v>
      </c>
      <c r="D34" s="19"/>
      <c r="E34" s="12"/>
      <c r="F34" s="12"/>
      <c r="G34" s="11" t="s">
        <v>19</v>
      </c>
      <c r="H34" s="12"/>
      <c r="I34" s="23">
        <f>'8. Divisor'!F23</f>
        <v>19826</v>
      </c>
      <c r="J34" s="12"/>
      <c r="K34" s="12"/>
      <c r="L34"/>
      <c r="M34"/>
      <c r="N34"/>
      <c r="O34"/>
      <c r="P34"/>
      <c r="Q34"/>
    </row>
    <row r="35" spans="1:17">
      <c r="A35" s="1">
        <v>9</v>
      </c>
      <c r="B35" s="4" t="s">
        <v>20</v>
      </c>
      <c r="C35" s="5"/>
      <c r="D35" s="5"/>
      <c r="E35" s="5"/>
      <c r="F35" s="5"/>
      <c r="G35" s="5" t="s">
        <v>21</v>
      </c>
      <c r="H35" s="5"/>
      <c r="I35" s="23">
        <v>0</v>
      </c>
      <c r="J35" s="12"/>
      <c r="K35" s="12"/>
      <c r="L35"/>
      <c r="M35"/>
      <c r="N35"/>
      <c r="O35"/>
      <c r="P35"/>
      <c r="Q35"/>
    </row>
    <row r="36" spans="1:17">
      <c r="A36" s="1">
        <v>10</v>
      </c>
      <c r="B36" s="4" t="s">
        <v>22</v>
      </c>
      <c r="C36" s="12"/>
      <c r="D36" s="12"/>
      <c r="E36" s="12"/>
      <c r="F36" s="12"/>
      <c r="G36" s="11" t="s">
        <v>23</v>
      </c>
      <c r="H36" s="12"/>
      <c r="I36" s="23">
        <v>0</v>
      </c>
      <c r="J36" s="12"/>
      <c r="K36" s="12"/>
      <c r="L36"/>
      <c r="M36"/>
      <c r="N36"/>
      <c r="O36"/>
      <c r="P36"/>
      <c r="Q36"/>
    </row>
    <row r="37" spans="1:17">
      <c r="A37" s="1">
        <v>11</v>
      </c>
      <c r="B37" s="26" t="s">
        <v>24</v>
      </c>
      <c r="C37" s="12"/>
      <c r="D37" s="12"/>
      <c r="E37" s="12"/>
      <c r="F37" s="12"/>
      <c r="G37" s="11" t="s">
        <v>25</v>
      </c>
      <c r="H37" s="12"/>
      <c r="I37" s="23">
        <v>0</v>
      </c>
      <c r="J37" s="12"/>
      <c r="K37" s="12"/>
      <c r="L37"/>
      <c r="M37"/>
      <c r="N37"/>
      <c r="O37"/>
      <c r="P37"/>
      <c r="Q37"/>
    </row>
    <row r="38" spans="1:17">
      <c r="A38" s="1">
        <v>12</v>
      </c>
      <c r="B38" s="26" t="s">
        <v>26</v>
      </c>
      <c r="C38" s="12"/>
      <c r="D38" s="12"/>
      <c r="E38" s="12"/>
      <c r="F38" s="12"/>
      <c r="G38" s="11"/>
      <c r="H38" s="12"/>
      <c r="I38" s="23">
        <v>0</v>
      </c>
      <c r="J38" s="12"/>
      <c r="K38" s="12"/>
      <c r="L38"/>
      <c r="M38"/>
      <c r="N38"/>
      <c r="O38"/>
      <c r="P38"/>
      <c r="Q38"/>
    </row>
    <row r="39" spans="1:17">
      <c r="A39" s="1">
        <v>13</v>
      </c>
      <c r="B39" s="26" t="s">
        <v>175</v>
      </c>
      <c r="C39" s="12"/>
      <c r="D39" s="12"/>
      <c r="E39" s="12"/>
      <c r="F39" s="12"/>
      <c r="G39" s="11"/>
      <c r="H39" s="12"/>
      <c r="I39" s="27">
        <v>0</v>
      </c>
      <c r="J39" s="12"/>
      <c r="K39" s="12"/>
      <c r="L39"/>
      <c r="M39"/>
      <c r="N39"/>
      <c r="O39"/>
      <c r="P39"/>
      <c r="Q39"/>
    </row>
    <row r="40" spans="1:17" ht="16.5" thickBot="1">
      <c r="A40" s="1">
        <v>14</v>
      </c>
      <c r="B40" s="2" t="s">
        <v>169</v>
      </c>
      <c r="C40" s="12"/>
      <c r="D40" s="12"/>
      <c r="E40" s="12"/>
      <c r="F40" s="12"/>
      <c r="G40" s="12"/>
      <c r="H40" s="12"/>
      <c r="I40" s="28">
        <v>0</v>
      </c>
      <c r="J40" s="12"/>
      <c r="K40" s="12"/>
      <c r="L40"/>
      <c r="M40"/>
      <c r="N40"/>
      <c r="O40"/>
      <c r="P40"/>
      <c r="Q40"/>
    </row>
    <row r="41" spans="1:17">
      <c r="A41" s="1">
        <v>15</v>
      </c>
      <c r="B41" s="4" t="s">
        <v>208</v>
      </c>
      <c r="C41" s="12"/>
      <c r="D41" s="12"/>
      <c r="E41" s="12"/>
      <c r="F41" s="12"/>
      <c r="G41" s="12"/>
      <c r="H41" s="12"/>
      <c r="I41" s="19">
        <f>SUM(I34:I40)</f>
        <v>19826</v>
      </c>
      <c r="J41" s="12"/>
      <c r="K41" s="12"/>
      <c r="L41"/>
      <c r="M41"/>
      <c r="N41"/>
      <c r="O41"/>
      <c r="P41"/>
      <c r="Q41"/>
    </row>
    <row r="42" spans="1:17">
      <c r="A42" s="1"/>
      <c r="B42" s="4"/>
      <c r="C42" s="12"/>
      <c r="D42" s="12"/>
      <c r="E42" s="12"/>
      <c r="F42" s="12"/>
      <c r="G42" s="12"/>
      <c r="H42" s="12"/>
      <c r="I42" s="19"/>
      <c r="J42" s="12"/>
      <c r="K42" s="12"/>
      <c r="L42"/>
      <c r="M42"/>
      <c r="N42"/>
      <c r="O42"/>
      <c r="P42"/>
      <c r="Q42"/>
    </row>
    <row r="43" spans="1:17">
      <c r="A43" s="1">
        <v>16</v>
      </c>
      <c r="B43" s="4" t="s">
        <v>27</v>
      </c>
      <c r="C43" s="12" t="s">
        <v>207</v>
      </c>
      <c r="D43" s="29">
        <f>IF(I41&gt;0,I31/I41,0)</f>
        <v>251.32408292994222</v>
      </c>
      <c r="E43" s="12"/>
      <c r="F43" s="12"/>
      <c r="G43" s="12"/>
      <c r="H43" s="12"/>
      <c r="J43" s="12"/>
      <c r="K43" s="12"/>
      <c r="L43"/>
      <c r="M43"/>
      <c r="N43"/>
      <c r="O43"/>
      <c r="P43"/>
      <c r="Q43"/>
    </row>
    <row r="44" spans="1:17">
      <c r="A44" s="1">
        <v>17</v>
      </c>
      <c r="B44" s="4" t="s">
        <v>817</v>
      </c>
      <c r="C44" s="12"/>
      <c r="D44" s="29">
        <f>+D43/12</f>
        <v>20.943673577495186</v>
      </c>
      <c r="E44" s="12"/>
      <c r="F44" s="12"/>
      <c r="G44" s="12"/>
      <c r="H44" s="12"/>
      <c r="J44" s="12"/>
      <c r="K44" s="12"/>
      <c r="L44"/>
      <c r="M44"/>
      <c r="N44"/>
      <c r="O44"/>
      <c r="P44"/>
      <c r="Q44"/>
    </row>
    <row r="45" spans="1:17">
      <c r="A45" s="1"/>
      <c r="B45" s="4"/>
      <c r="C45" s="12"/>
      <c r="D45" s="29"/>
      <c r="E45" s="12"/>
      <c r="F45" s="12"/>
      <c r="G45" s="12"/>
      <c r="H45" s="12"/>
      <c r="J45" s="12"/>
      <c r="K45" s="12"/>
      <c r="L45"/>
      <c r="M45"/>
      <c r="N45"/>
      <c r="O45"/>
      <c r="P45"/>
      <c r="Q45"/>
    </row>
    <row r="46" spans="1:17">
      <c r="A46" s="1"/>
      <c r="B46" s="4"/>
      <c r="C46" s="12"/>
      <c r="D46" s="30" t="s">
        <v>28</v>
      </c>
      <c r="E46" s="12"/>
      <c r="F46" s="12"/>
      <c r="G46" s="12"/>
      <c r="H46" s="12"/>
      <c r="I46" s="31" t="s">
        <v>29</v>
      </c>
      <c r="J46" s="12"/>
      <c r="K46" s="12"/>
      <c r="L46"/>
      <c r="M46"/>
      <c r="N46"/>
      <c r="O46"/>
      <c r="P46"/>
      <c r="Q46"/>
    </row>
    <row r="47" spans="1:17">
      <c r="A47" s="1">
        <v>18</v>
      </c>
      <c r="B47" s="4" t="s">
        <v>30</v>
      </c>
      <c r="C47" s="12" t="s">
        <v>209</v>
      </c>
      <c r="D47" s="29">
        <f>+D43/52</f>
        <v>4.8331554409604269</v>
      </c>
      <c r="E47" s="12"/>
      <c r="F47" s="12"/>
      <c r="G47" s="12"/>
      <c r="H47" s="12"/>
      <c r="I47" s="32">
        <f>+D43/52</f>
        <v>4.8331554409604269</v>
      </c>
      <c r="J47" s="12"/>
      <c r="K47" s="12"/>
      <c r="L47"/>
      <c r="M47"/>
      <c r="N47"/>
      <c r="O47"/>
      <c r="P47"/>
      <c r="Q47"/>
    </row>
    <row r="48" spans="1:17">
      <c r="A48" s="1">
        <v>19</v>
      </c>
      <c r="B48" s="4" t="s">
        <v>31</v>
      </c>
      <c r="C48" s="12" t="s">
        <v>250</v>
      </c>
      <c r="D48" s="29">
        <f>+D43/260</f>
        <v>0.96663108819208543</v>
      </c>
      <c r="E48" s="12" t="s">
        <v>32</v>
      </c>
      <c r="G48" s="12"/>
      <c r="H48" s="12"/>
      <c r="I48" s="32">
        <f>+D43/365</f>
        <v>0.6885591313149102</v>
      </c>
      <c r="J48" s="12"/>
      <c r="K48" s="12"/>
      <c r="L48"/>
      <c r="M48"/>
      <c r="N48"/>
      <c r="O48"/>
      <c r="P48"/>
      <c r="Q48"/>
    </row>
    <row r="49" spans="1:17">
      <c r="A49" s="1">
        <v>20</v>
      </c>
      <c r="B49" s="4" t="s">
        <v>33</v>
      </c>
      <c r="C49" s="12" t="s">
        <v>251</v>
      </c>
      <c r="D49" s="29">
        <f>+D43/4160*1000</f>
        <v>60.414443012005343</v>
      </c>
      <c r="E49" s="12" t="s">
        <v>34</v>
      </c>
      <c r="G49" s="12"/>
      <c r="H49" s="12"/>
      <c r="I49" s="32">
        <f>+D43/8760*1000</f>
        <v>28.689963804787926</v>
      </c>
      <c r="J49" s="12"/>
      <c r="K49" s="12" t="s">
        <v>2</v>
      </c>
      <c r="L49"/>
      <c r="M49"/>
      <c r="N49"/>
      <c r="O49"/>
      <c r="P49"/>
      <c r="Q49"/>
    </row>
    <row r="50" spans="1:17">
      <c r="A50" s="1"/>
      <c r="B50" s="4"/>
      <c r="C50" s="12" t="s">
        <v>35</v>
      </c>
      <c r="D50" s="12"/>
      <c r="E50" s="12" t="s">
        <v>36</v>
      </c>
      <c r="G50" s="12"/>
      <c r="H50" s="12"/>
      <c r="J50" s="12"/>
      <c r="K50" s="12" t="s">
        <v>2</v>
      </c>
      <c r="L50"/>
      <c r="M50"/>
      <c r="N50"/>
      <c r="O50"/>
      <c r="P50"/>
      <c r="Q50"/>
    </row>
    <row r="51" spans="1:17">
      <c r="A51" s="1"/>
      <c r="B51" s="4"/>
      <c r="C51" s="12"/>
      <c r="D51" s="12"/>
      <c r="E51" s="12"/>
      <c r="G51" s="12"/>
      <c r="H51" s="12"/>
      <c r="J51" s="12"/>
      <c r="K51" s="12" t="s">
        <v>2</v>
      </c>
      <c r="L51"/>
      <c r="M51"/>
      <c r="N51"/>
      <c r="O51"/>
      <c r="P51"/>
      <c r="Q51"/>
    </row>
    <row r="52" spans="1:17">
      <c r="A52" s="1">
        <v>21</v>
      </c>
      <c r="B52" s="4" t="s">
        <v>210</v>
      </c>
      <c r="C52" s="12" t="s">
        <v>202</v>
      </c>
      <c r="D52" s="33">
        <v>0</v>
      </c>
      <c r="E52" s="34" t="s">
        <v>37</v>
      </c>
      <c r="F52" s="34"/>
      <c r="G52" s="34"/>
      <c r="H52" s="34"/>
      <c r="I52" s="34">
        <f>D52</f>
        <v>0</v>
      </c>
      <c r="J52" s="34" t="s">
        <v>37</v>
      </c>
      <c r="K52" s="12"/>
      <c r="L52"/>
      <c r="M52"/>
      <c r="N52"/>
      <c r="O52"/>
      <c r="P52"/>
      <c r="Q52"/>
    </row>
    <row r="53" spans="1:17">
      <c r="A53" s="1">
        <v>22</v>
      </c>
      <c r="B53" s="4"/>
      <c r="C53" s="12"/>
      <c r="D53" s="33">
        <v>0</v>
      </c>
      <c r="E53" s="34" t="s">
        <v>38</v>
      </c>
      <c r="F53" s="34"/>
      <c r="G53" s="34"/>
      <c r="H53" s="34"/>
      <c r="I53" s="34">
        <f>D53</f>
        <v>0</v>
      </c>
      <c r="J53" s="34" t="s">
        <v>38</v>
      </c>
      <c r="K53" s="12"/>
      <c r="L53"/>
      <c r="M53"/>
      <c r="N53"/>
      <c r="O53"/>
      <c r="P53"/>
      <c r="Q53"/>
    </row>
    <row r="54" spans="1:17">
      <c r="J54" s="11"/>
      <c r="K54" s="12"/>
      <c r="L54"/>
      <c r="M54"/>
      <c r="N54"/>
      <c r="O54"/>
      <c r="P54"/>
      <c r="Q54"/>
    </row>
    <row r="55" spans="1:17">
      <c r="J55" s="11"/>
      <c r="K55" s="12"/>
      <c r="L55"/>
      <c r="M55"/>
      <c r="N55"/>
      <c r="O55"/>
      <c r="P55"/>
      <c r="Q55"/>
    </row>
    <row r="56" spans="1:17">
      <c r="J56" s="11"/>
      <c r="K56" s="12"/>
      <c r="L56"/>
      <c r="M56"/>
      <c r="N56"/>
      <c r="O56"/>
      <c r="P56"/>
      <c r="Q56"/>
    </row>
    <row r="57" spans="1:17">
      <c r="J57" s="11"/>
      <c r="K57" s="12"/>
      <c r="L57"/>
      <c r="M57"/>
      <c r="N57"/>
      <c r="O57"/>
      <c r="P57"/>
      <c r="Q57"/>
    </row>
    <row r="58" spans="1:17">
      <c r="J58" s="11"/>
      <c r="K58" s="12"/>
      <c r="L58"/>
      <c r="M58"/>
      <c r="N58"/>
      <c r="O58"/>
      <c r="P58"/>
      <c r="Q58"/>
    </row>
    <row r="59" spans="1:17">
      <c r="J59" s="11"/>
      <c r="K59" s="12"/>
      <c r="L59"/>
      <c r="M59"/>
      <c r="N59"/>
      <c r="O59"/>
      <c r="P59"/>
      <c r="Q59"/>
    </row>
    <row r="60" spans="1:17">
      <c r="J60" s="11"/>
      <c r="K60" s="12"/>
      <c r="L60"/>
      <c r="M60"/>
      <c r="N60"/>
      <c r="O60"/>
      <c r="P60"/>
      <c r="Q60"/>
    </row>
    <row r="61" spans="1:17">
      <c r="J61" s="11"/>
      <c r="K61" s="12"/>
      <c r="L61"/>
      <c r="M61"/>
      <c r="N61"/>
      <c r="O61"/>
      <c r="P61"/>
      <c r="Q61"/>
    </row>
    <row r="62" spans="1:17">
      <c r="J62" s="11"/>
      <c r="K62" s="12"/>
      <c r="L62"/>
      <c r="M62"/>
      <c r="N62"/>
      <c r="O62"/>
      <c r="P62"/>
      <c r="Q62"/>
    </row>
    <row r="63" spans="1:17">
      <c r="J63" s="11"/>
      <c r="K63" s="12"/>
      <c r="L63"/>
      <c r="M63"/>
      <c r="N63"/>
      <c r="O63"/>
      <c r="P63"/>
      <c r="Q63"/>
    </row>
    <row r="64" spans="1:17">
      <c r="J64" s="11"/>
      <c r="K64" s="12"/>
      <c r="L64"/>
      <c r="M64"/>
      <c r="N64"/>
      <c r="O64"/>
      <c r="P64"/>
      <c r="Q64"/>
    </row>
    <row r="65" spans="1:17">
      <c r="J65" s="11"/>
      <c r="K65" s="12"/>
      <c r="L65"/>
      <c r="M65"/>
      <c r="N65"/>
      <c r="O65"/>
      <c r="P65"/>
      <c r="Q65"/>
    </row>
    <row r="66" spans="1:17">
      <c r="J66" s="11"/>
      <c r="K66" s="12"/>
      <c r="L66"/>
      <c r="M66"/>
      <c r="N66"/>
      <c r="O66"/>
      <c r="P66"/>
      <c r="Q66"/>
    </row>
    <row r="67" spans="1:17">
      <c r="J67" s="11"/>
      <c r="K67" s="12"/>
      <c r="L67"/>
      <c r="M67"/>
      <c r="N67"/>
      <c r="O67"/>
      <c r="P67"/>
      <c r="Q67"/>
    </row>
    <row r="68" spans="1:17">
      <c r="J68" s="11"/>
      <c r="K68" s="12"/>
      <c r="L68"/>
      <c r="M68"/>
      <c r="N68"/>
      <c r="O68"/>
      <c r="P68"/>
      <c r="Q68"/>
    </row>
    <row r="69" spans="1:17">
      <c r="J69" s="11"/>
      <c r="K69" s="12"/>
      <c r="L69"/>
      <c r="M69"/>
      <c r="N69"/>
      <c r="O69"/>
      <c r="P69"/>
      <c r="Q69"/>
    </row>
    <row r="70" spans="1:17">
      <c r="B70" s="2"/>
      <c r="C70" s="2"/>
      <c r="D70" s="10"/>
      <c r="E70" s="2"/>
      <c r="F70" s="2"/>
      <c r="G70" s="2"/>
      <c r="H70" s="11"/>
      <c r="I70" s="11"/>
      <c r="K70" s="13" t="s">
        <v>184</v>
      </c>
      <c r="L70"/>
      <c r="M70"/>
      <c r="N70"/>
      <c r="O70"/>
      <c r="P70"/>
      <c r="Q70"/>
    </row>
    <row r="71" spans="1:17">
      <c r="B71" s="12"/>
      <c r="C71" s="12"/>
      <c r="D71" s="12"/>
      <c r="E71" s="12"/>
      <c r="F71" s="12"/>
      <c r="G71" s="12"/>
      <c r="H71" s="12"/>
      <c r="I71" s="12"/>
      <c r="J71" s="12"/>
      <c r="K71" s="12"/>
      <c r="L71"/>
      <c r="M71"/>
      <c r="N71"/>
      <c r="O71"/>
      <c r="P71"/>
      <c r="Q71"/>
    </row>
    <row r="72" spans="1:17">
      <c r="B72" s="4" t="str">
        <f>B3</f>
        <v xml:space="preserve">Formula Rate - Non-Levelized </v>
      </c>
      <c r="C72" s="4"/>
      <c r="D72" s="35" t="str">
        <f>D3</f>
        <v xml:space="preserve">   Rate Formula Template</v>
      </c>
      <c r="E72" s="4"/>
      <c r="F72" s="4"/>
      <c r="G72" s="4"/>
      <c r="H72" s="4"/>
      <c r="J72" s="4"/>
      <c r="K72" s="13" t="str">
        <f>K3</f>
        <v>For the 12 months ended 12/31/15</v>
      </c>
      <c r="L72"/>
      <c r="M72"/>
      <c r="N72"/>
      <c r="O72"/>
      <c r="P72"/>
      <c r="Q72"/>
    </row>
    <row r="73" spans="1:17">
      <c r="B73" s="4"/>
      <c r="C73" s="5" t="s">
        <v>2</v>
      </c>
      <c r="D73" s="5" t="str">
        <f>D4</f>
        <v>Utilizing EIA Form 412 Data</v>
      </c>
      <c r="E73" s="5"/>
      <c r="F73" s="5"/>
      <c r="G73" s="5"/>
      <c r="H73" s="5"/>
      <c r="I73" s="5"/>
      <c r="J73" s="5"/>
      <c r="K73" s="5"/>
      <c r="L73"/>
      <c r="M73"/>
      <c r="N73"/>
      <c r="O73"/>
      <c r="P73"/>
      <c r="Q73"/>
    </row>
    <row r="74" spans="1:17">
      <c r="B74" s="4"/>
      <c r="C74" s="5" t="s">
        <v>2</v>
      </c>
      <c r="D74" s="5" t="s">
        <v>2</v>
      </c>
      <c r="E74" s="5"/>
      <c r="F74" s="5"/>
      <c r="G74" s="5" t="s">
        <v>2</v>
      </c>
      <c r="H74" s="5"/>
      <c r="I74" s="5"/>
      <c r="J74" s="5"/>
      <c r="K74" s="5"/>
      <c r="L74"/>
      <c r="M74"/>
      <c r="N74"/>
      <c r="O74"/>
      <c r="P74"/>
      <c r="Q74"/>
    </row>
    <row r="75" spans="1:17">
      <c r="B75" s="4"/>
      <c r="C75" s="12"/>
      <c r="D75" s="5" t="str">
        <f>D6</f>
        <v>Rochester Public Utilities</v>
      </c>
      <c r="E75" s="5"/>
      <c r="F75" s="5"/>
      <c r="G75" s="5"/>
      <c r="H75" s="5"/>
      <c r="I75" s="5"/>
      <c r="J75" s="5"/>
      <c r="K75" s="5"/>
      <c r="L75"/>
      <c r="M75"/>
      <c r="N75"/>
      <c r="O75"/>
      <c r="P75"/>
      <c r="Q75"/>
    </row>
    <row r="76" spans="1:17">
      <c r="B76" s="14" t="s">
        <v>39</v>
      </c>
      <c r="C76" s="14" t="s">
        <v>40</v>
      </c>
      <c r="D76" s="14" t="s">
        <v>41</v>
      </c>
      <c r="E76" s="5" t="s">
        <v>2</v>
      </c>
      <c r="F76" s="5"/>
      <c r="G76" s="36" t="s">
        <v>42</v>
      </c>
      <c r="H76" s="5"/>
      <c r="I76" s="37" t="s">
        <v>43</v>
      </c>
      <c r="J76" s="5"/>
      <c r="K76" s="14"/>
      <c r="L76"/>
      <c r="M76"/>
      <c r="N76"/>
      <c r="O76"/>
      <c r="P76"/>
      <c r="Q76"/>
    </row>
    <row r="77" spans="1:17">
      <c r="A77" s="1" t="s">
        <v>4</v>
      </c>
      <c r="B77" s="4"/>
      <c r="C77" s="38" t="s">
        <v>44</v>
      </c>
      <c r="D77" s="5"/>
      <c r="E77" s="5"/>
      <c r="F77" s="5"/>
      <c r="G77" s="1"/>
      <c r="H77" s="5"/>
      <c r="I77" s="39" t="s">
        <v>45</v>
      </c>
      <c r="J77" s="5"/>
      <c r="K77" s="14"/>
      <c r="L77"/>
      <c r="M77"/>
      <c r="N77"/>
      <c r="O77"/>
      <c r="P77"/>
      <c r="Q77"/>
    </row>
    <row r="78" spans="1:17" ht="16.5" thickBot="1">
      <c r="A78" s="18" t="s">
        <v>6</v>
      </c>
      <c r="B78" s="42" t="s">
        <v>724</v>
      </c>
      <c r="C78" s="40" t="s">
        <v>46</v>
      </c>
      <c r="D78" s="39" t="s">
        <v>47</v>
      </c>
      <c r="E78" s="41"/>
      <c r="F78" s="39" t="s">
        <v>48</v>
      </c>
      <c r="H78" s="41"/>
      <c r="I78" s="1" t="s">
        <v>49</v>
      </c>
      <c r="J78" s="5"/>
      <c r="K78" s="14"/>
      <c r="L78"/>
      <c r="M78"/>
      <c r="N78"/>
      <c r="O78"/>
      <c r="P78"/>
      <c r="Q78"/>
    </row>
    <row r="79" spans="1:17">
      <c r="A79" s="1"/>
      <c r="B79" s="4" t="s">
        <v>281</v>
      </c>
      <c r="C79" s="5"/>
      <c r="D79" s="5"/>
      <c r="E79" s="5"/>
      <c r="F79" s="5"/>
      <c r="G79" s="5"/>
      <c r="H79" s="5"/>
      <c r="I79" s="5"/>
      <c r="J79" s="5"/>
      <c r="K79" s="5"/>
      <c r="L79"/>
      <c r="M79"/>
      <c r="N79"/>
      <c r="O79"/>
      <c r="P79"/>
      <c r="Q79"/>
    </row>
    <row r="80" spans="1:17">
      <c r="A80" s="1">
        <v>1</v>
      </c>
      <c r="B80" s="4" t="s">
        <v>50</v>
      </c>
      <c r="C80" s="5" t="s">
        <v>252</v>
      </c>
      <c r="D80" s="43">
        <f>'9. Plant'!G24</f>
        <v>111364764</v>
      </c>
      <c r="E80" s="5"/>
      <c r="F80" s="5" t="s">
        <v>51</v>
      </c>
      <c r="G80" s="44" t="s">
        <v>2</v>
      </c>
      <c r="H80" s="5"/>
      <c r="I80" s="5" t="s">
        <v>2</v>
      </c>
      <c r="J80" s="5"/>
      <c r="K80" s="5"/>
      <c r="L80"/>
      <c r="M80"/>
      <c r="N80"/>
      <c r="O80"/>
      <c r="P80"/>
      <c r="Q80"/>
    </row>
    <row r="81" spans="1:17">
      <c r="A81" s="1">
        <v>2</v>
      </c>
      <c r="B81" s="4" t="s">
        <v>52</v>
      </c>
      <c r="C81" s="5" t="s">
        <v>253</v>
      </c>
      <c r="D81" s="43">
        <f>'9. Plant'!J24</f>
        <v>43355988.692307696</v>
      </c>
      <c r="E81" s="5"/>
      <c r="F81" s="5" t="s">
        <v>12</v>
      </c>
      <c r="G81" s="44">
        <f>I217</f>
        <v>1</v>
      </c>
      <c r="H81" s="5"/>
      <c r="I81" s="5">
        <f>+G81*D81</f>
        <v>43355988.692307696</v>
      </c>
      <c r="J81" s="5"/>
      <c r="K81" s="5"/>
      <c r="L81"/>
      <c r="M81"/>
      <c r="N81"/>
      <c r="O81"/>
      <c r="P81"/>
      <c r="Q81"/>
    </row>
    <row r="82" spans="1:17">
      <c r="A82" s="1">
        <v>3</v>
      </c>
      <c r="B82" s="4" t="s">
        <v>53</v>
      </c>
      <c r="C82" s="5" t="s">
        <v>254</v>
      </c>
      <c r="D82" s="43">
        <f>'9. Plant'!K24</f>
        <v>136466375.46153846</v>
      </c>
      <c r="E82" s="5"/>
      <c r="F82" s="5" t="s">
        <v>51</v>
      </c>
      <c r="G82" s="44" t="s">
        <v>2</v>
      </c>
      <c r="H82" s="5"/>
      <c r="I82" s="5" t="s">
        <v>2</v>
      </c>
      <c r="J82" s="5"/>
      <c r="K82" s="5"/>
      <c r="L82"/>
      <c r="M82"/>
      <c r="N82"/>
      <c r="O82"/>
      <c r="P82"/>
      <c r="Q82"/>
    </row>
    <row r="83" spans="1:17">
      <c r="A83" s="1">
        <v>4</v>
      </c>
      <c r="B83" s="4" t="s">
        <v>54</v>
      </c>
      <c r="C83" s="5" t="s">
        <v>282</v>
      </c>
      <c r="D83" s="43">
        <f>'9. Plant'!L24+'9. Plant'!M24</f>
        <v>46837066.384615384</v>
      </c>
      <c r="E83" s="5"/>
      <c r="F83" s="5" t="s">
        <v>55</v>
      </c>
      <c r="G83" s="44">
        <f>I233</f>
        <v>7.9245186610143167E-2</v>
      </c>
      <c r="H83" s="5"/>
      <c r="I83" s="5">
        <f>+G83*D83</f>
        <v>3711612.0659205099</v>
      </c>
      <c r="J83" s="5"/>
      <c r="K83" s="5"/>
      <c r="L83"/>
      <c r="M83"/>
      <c r="N83"/>
      <c r="O83"/>
      <c r="P83"/>
      <c r="Q83"/>
    </row>
    <row r="84" spans="1:17" ht="16.5" thickBot="1">
      <c r="A84" s="1">
        <v>5</v>
      </c>
      <c r="B84" s="4" t="s">
        <v>56</v>
      </c>
      <c r="C84" s="5"/>
      <c r="D84" s="45">
        <f>'9. Plant'!N24</f>
        <v>0</v>
      </c>
      <c r="E84" s="5"/>
      <c r="F84" s="5" t="s">
        <v>57</v>
      </c>
      <c r="G84" s="44">
        <f>K237</f>
        <v>7.9245186610143167E-2</v>
      </c>
      <c r="H84" s="5"/>
      <c r="I84" s="24">
        <f>+G84*D84</f>
        <v>0</v>
      </c>
      <c r="J84" s="5"/>
      <c r="K84" s="5"/>
      <c r="L84"/>
      <c r="M84"/>
      <c r="N84"/>
      <c r="O84"/>
      <c r="P84"/>
      <c r="Q84"/>
    </row>
    <row r="85" spans="1:17">
      <c r="A85" s="1">
        <v>6</v>
      </c>
      <c r="B85" s="2" t="s">
        <v>211</v>
      </c>
      <c r="C85" s="5"/>
      <c r="D85" s="5">
        <f>SUM(D80:D84)</f>
        <v>338024194.53846151</v>
      </c>
      <c r="E85" s="5"/>
      <c r="F85" s="5" t="s">
        <v>58</v>
      </c>
      <c r="G85" s="7">
        <f>IF(I85&gt;0,I85/D85,0)</f>
        <v>0.13924328944114295</v>
      </c>
      <c r="H85" s="5"/>
      <c r="I85" s="5">
        <f>SUM(I80:I84)</f>
        <v>47067600.758228205</v>
      </c>
      <c r="J85" s="5"/>
      <c r="K85" s="7"/>
      <c r="L85"/>
      <c r="M85"/>
      <c r="N85"/>
      <c r="O85"/>
      <c r="P85"/>
      <c r="Q85"/>
    </row>
    <row r="86" spans="1:17">
      <c r="B86" s="4"/>
      <c r="C86" s="5"/>
      <c r="D86" s="5"/>
      <c r="E86" s="5"/>
      <c r="F86" s="5"/>
      <c r="G86" s="7"/>
      <c r="H86" s="5"/>
      <c r="I86" s="5"/>
      <c r="J86" s="5"/>
      <c r="K86" s="7"/>
      <c r="L86"/>
      <c r="M86"/>
      <c r="N86"/>
      <c r="O86"/>
      <c r="P86"/>
      <c r="Q86"/>
    </row>
    <row r="87" spans="1:17">
      <c r="B87" s="4" t="s">
        <v>283</v>
      </c>
      <c r="C87" s="5"/>
      <c r="D87" s="5"/>
      <c r="E87" s="5"/>
      <c r="F87" s="5"/>
      <c r="G87" s="5"/>
      <c r="H87" s="5"/>
      <c r="I87" s="5"/>
      <c r="J87" s="5"/>
      <c r="K87" s="5"/>
      <c r="L87"/>
      <c r="M87"/>
      <c r="N87"/>
      <c r="O87"/>
      <c r="P87"/>
      <c r="Q87"/>
    </row>
    <row r="88" spans="1:17">
      <c r="A88" s="1">
        <v>7</v>
      </c>
      <c r="B88" s="4" t="str">
        <f>+B80</f>
        <v xml:space="preserve">  Production</v>
      </c>
      <c r="D88" s="46">
        <f>'9. Plant'!G42</f>
        <v>86809751</v>
      </c>
      <c r="E88" s="5"/>
      <c r="F88" s="5" t="str">
        <f t="shared" ref="F88:G92" si="0">+F80</f>
        <v>NA</v>
      </c>
      <c r="G88" s="44" t="str">
        <f t="shared" si="0"/>
        <v xml:space="preserve"> </v>
      </c>
      <c r="H88" s="5"/>
      <c r="I88" s="5" t="s">
        <v>2</v>
      </c>
      <c r="J88" s="5"/>
      <c r="K88" s="5"/>
      <c r="L88"/>
      <c r="M88"/>
      <c r="N88"/>
      <c r="O88"/>
      <c r="P88"/>
      <c r="Q88"/>
    </row>
    <row r="89" spans="1:17">
      <c r="A89" s="1">
        <v>8</v>
      </c>
      <c r="B89" s="4" t="str">
        <f>+B81</f>
        <v xml:space="preserve">  Transmission</v>
      </c>
      <c r="D89" s="46">
        <f>'9. Plant'!J42</f>
        <v>12146035.076923076</v>
      </c>
      <c r="E89" s="5"/>
      <c r="F89" s="5" t="str">
        <f t="shared" si="0"/>
        <v>TP</v>
      </c>
      <c r="G89" s="44">
        <f t="shared" si="0"/>
        <v>1</v>
      </c>
      <c r="H89" s="5"/>
      <c r="I89" s="5">
        <f>+G89*D89</f>
        <v>12146035.076923076</v>
      </c>
      <c r="J89" s="5"/>
      <c r="K89" s="5"/>
      <c r="L89"/>
      <c r="M89"/>
      <c r="N89"/>
      <c r="O89"/>
      <c r="P89"/>
      <c r="Q89"/>
    </row>
    <row r="90" spans="1:17">
      <c r="A90" s="1">
        <v>9</v>
      </c>
      <c r="B90" s="4" t="str">
        <f>+B82</f>
        <v xml:space="preserve">  Distribution</v>
      </c>
      <c r="D90" s="46">
        <f>'9. Plant'!K42</f>
        <v>63053553.461538464</v>
      </c>
      <c r="E90" s="5"/>
      <c r="F90" s="5" t="str">
        <f t="shared" si="0"/>
        <v>NA</v>
      </c>
      <c r="G90" s="44" t="str">
        <f t="shared" si="0"/>
        <v xml:space="preserve"> </v>
      </c>
      <c r="H90" s="5"/>
      <c r="I90" s="5" t="s">
        <v>2</v>
      </c>
      <c r="J90" s="5"/>
      <c r="K90" s="5"/>
      <c r="L90"/>
      <c r="M90"/>
      <c r="N90"/>
      <c r="O90"/>
      <c r="P90"/>
      <c r="Q90"/>
    </row>
    <row r="91" spans="1:17">
      <c r="A91" s="1">
        <v>10</v>
      </c>
      <c r="B91" s="4" t="str">
        <f>+B83</f>
        <v xml:space="preserve">  General &amp; Intangible</v>
      </c>
      <c r="D91" s="46">
        <f>'9. Plant'!L42+'9. Plant'!M42</f>
        <v>26464526.46153846</v>
      </c>
      <c r="E91" s="5"/>
      <c r="F91" s="5" t="str">
        <f t="shared" si="0"/>
        <v>W/S</v>
      </c>
      <c r="G91" s="44">
        <f t="shared" si="0"/>
        <v>7.9245186610143167E-2</v>
      </c>
      <c r="H91" s="5"/>
      <c r="I91" s="5">
        <f>+G91*D91</f>
        <v>2097186.337993687</v>
      </c>
      <c r="J91" s="5"/>
      <c r="K91" s="5"/>
      <c r="L91"/>
      <c r="M91"/>
      <c r="N91"/>
      <c r="O91"/>
      <c r="P91"/>
      <c r="Q91"/>
    </row>
    <row r="92" spans="1:17" ht="16.5" thickBot="1">
      <c r="A92" s="1">
        <v>11</v>
      </c>
      <c r="B92" s="4" t="str">
        <f>+B84</f>
        <v xml:space="preserve">  Common</v>
      </c>
      <c r="C92" s="5"/>
      <c r="D92" s="45">
        <f>'9. Plant'!N42</f>
        <v>0</v>
      </c>
      <c r="E92" s="5"/>
      <c r="F92" s="5" t="str">
        <f t="shared" si="0"/>
        <v>CE</v>
      </c>
      <c r="G92" s="44">
        <f t="shared" si="0"/>
        <v>7.9245186610143167E-2</v>
      </c>
      <c r="H92" s="5"/>
      <c r="I92" s="24">
        <f>+G92*D92</f>
        <v>0</v>
      </c>
      <c r="J92" s="5"/>
      <c r="K92" s="5"/>
      <c r="L92"/>
      <c r="M92"/>
      <c r="N92"/>
      <c r="O92"/>
      <c r="P92"/>
      <c r="Q92"/>
    </row>
    <row r="93" spans="1:17">
      <c r="A93" s="1">
        <v>12</v>
      </c>
      <c r="B93" s="4" t="s">
        <v>212</v>
      </c>
      <c r="C93" s="5"/>
      <c r="D93" s="5">
        <f>SUM(D88:D92)</f>
        <v>188473866</v>
      </c>
      <c r="E93" s="5"/>
      <c r="F93" s="5"/>
      <c r="G93" s="5"/>
      <c r="H93" s="5"/>
      <c r="I93" s="5">
        <f>SUM(I88:I92)</f>
        <v>14243221.414916763</v>
      </c>
      <c r="J93" s="5"/>
      <c r="K93" s="5"/>
      <c r="L93"/>
      <c r="M93"/>
      <c r="N93"/>
      <c r="O93"/>
      <c r="P93"/>
      <c r="Q93"/>
    </row>
    <row r="94" spans="1:17">
      <c r="A94" s="1"/>
      <c r="C94" s="5" t="s">
        <v>2</v>
      </c>
      <c r="E94" s="5"/>
      <c r="F94" s="5"/>
      <c r="G94" s="7"/>
      <c r="H94" s="5"/>
      <c r="J94" s="5"/>
      <c r="K94" s="7"/>
      <c r="L94"/>
      <c r="M94"/>
      <c r="N94"/>
      <c r="O94"/>
      <c r="P94"/>
      <c r="Q94"/>
    </row>
    <row r="95" spans="1:17">
      <c r="A95" s="1"/>
      <c r="B95" s="4" t="s">
        <v>59</v>
      </c>
      <c r="C95" s="5"/>
      <c r="D95" s="5"/>
      <c r="E95" s="5"/>
      <c r="F95" s="5"/>
      <c r="G95" s="5"/>
      <c r="H95" s="5"/>
      <c r="I95" s="5"/>
      <c r="J95" s="5"/>
      <c r="K95" s="5"/>
      <c r="L95"/>
      <c r="M95"/>
      <c r="N95"/>
      <c r="O95"/>
      <c r="P95"/>
      <c r="Q95"/>
    </row>
    <row r="96" spans="1:17">
      <c r="A96" s="1">
        <v>13</v>
      </c>
      <c r="B96" s="4" t="str">
        <f>+B88</f>
        <v xml:space="preserve">  Production</v>
      </c>
      <c r="C96" s="5" t="s">
        <v>213</v>
      </c>
      <c r="D96" s="5">
        <f>D80-D88</f>
        <v>24555013</v>
      </c>
      <c r="E96" s="5"/>
      <c r="F96" s="5"/>
      <c r="G96" s="7"/>
      <c r="H96" s="5"/>
      <c r="I96" s="5" t="s">
        <v>2</v>
      </c>
      <c r="J96" s="5"/>
      <c r="K96" s="7"/>
      <c r="L96"/>
      <c r="M96"/>
      <c r="N96"/>
      <c r="O96"/>
      <c r="P96"/>
      <c r="Q96"/>
    </row>
    <row r="97" spans="1:17">
      <c r="A97" s="1">
        <v>14</v>
      </c>
      <c r="B97" s="4" t="str">
        <f>+B89</f>
        <v xml:space="preserve">  Transmission</v>
      </c>
      <c r="C97" s="5" t="s">
        <v>214</v>
      </c>
      <c r="D97" s="5">
        <f>D81-D89</f>
        <v>31209953.61538462</v>
      </c>
      <c r="E97" s="5"/>
      <c r="F97" s="5"/>
      <c r="G97" s="44"/>
      <c r="H97" s="5"/>
      <c r="I97" s="5">
        <f>I81-I89</f>
        <v>31209953.61538462</v>
      </c>
      <c r="J97" s="5"/>
      <c r="K97" s="7"/>
      <c r="L97"/>
      <c r="M97"/>
      <c r="N97"/>
      <c r="O97"/>
      <c r="P97"/>
      <c r="Q97"/>
    </row>
    <row r="98" spans="1:17">
      <c r="A98" s="1">
        <v>15</v>
      </c>
      <c r="B98" s="4" t="str">
        <f>+B90</f>
        <v xml:space="preserve">  Distribution</v>
      </c>
      <c r="C98" s="5" t="s">
        <v>215</v>
      </c>
      <c r="D98" s="5">
        <f>D82-D90</f>
        <v>73412822</v>
      </c>
      <c r="E98" s="5"/>
      <c r="F98" s="5"/>
      <c r="G98" s="7"/>
      <c r="H98" s="5"/>
      <c r="I98" s="5" t="s">
        <v>2</v>
      </c>
      <c r="J98" s="5"/>
      <c r="K98" s="7"/>
      <c r="L98"/>
      <c r="M98"/>
      <c r="N98"/>
      <c r="O98"/>
      <c r="P98"/>
      <c r="Q98"/>
    </row>
    <row r="99" spans="1:17">
      <c r="A99" s="1">
        <v>16</v>
      </c>
      <c r="B99" s="4" t="str">
        <f>+B91</f>
        <v xml:space="preserve">  General &amp; Intangible</v>
      </c>
      <c r="C99" s="5" t="s">
        <v>216</v>
      </c>
      <c r="D99" s="5">
        <f>D83-D91</f>
        <v>20372539.923076924</v>
      </c>
      <c r="E99" s="5"/>
      <c r="F99" s="5"/>
      <c r="G99" s="7"/>
      <c r="H99" s="5"/>
      <c r="I99" s="5">
        <f>I83-I91</f>
        <v>1614425.7279268228</v>
      </c>
      <c r="J99" s="5"/>
      <c r="K99" s="7"/>
      <c r="L99"/>
      <c r="M99"/>
      <c r="N99"/>
      <c r="O99"/>
      <c r="P99"/>
      <c r="Q99"/>
    </row>
    <row r="100" spans="1:17" ht="16.5" thickBot="1">
      <c r="A100" s="1">
        <v>17</v>
      </c>
      <c r="B100" s="4" t="str">
        <f>+B92</f>
        <v xml:space="preserve">  Common</v>
      </c>
      <c r="C100" s="5" t="s">
        <v>217</v>
      </c>
      <c r="D100" s="24">
        <f>D84-D92</f>
        <v>0</v>
      </c>
      <c r="E100" s="5"/>
      <c r="F100" s="5"/>
      <c r="G100" s="7"/>
      <c r="H100" s="5"/>
      <c r="I100" s="24">
        <f>I84-I92</f>
        <v>0</v>
      </c>
      <c r="J100" s="5"/>
      <c r="K100" s="7"/>
      <c r="L100"/>
      <c r="M100"/>
      <c r="N100"/>
      <c r="O100"/>
      <c r="P100"/>
      <c r="Q100"/>
    </row>
    <row r="101" spans="1:17">
      <c r="A101" s="1">
        <v>18</v>
      </c>
      <c r="B101" s="4" t="s">
        <v>218</v>
      </c>
      <c r="C101" s="5"/>
      <c r="D101" s="5">
        <f>SUM(D96:D100)</f>
        <v>149550328.53846154</v>
      </c>
      <c r="E101" s="5"/>
      <c r="F101" s="5" t="s">
        <v>60</v>
      </c>
      <c r="G101" s="7">
        <f>IF(I101&gt;0,I101/D101,0)</f>
        <v>0.21948717641813559</v>
      </c>
      <c r="H101" s="5"/>
      <c r="I101" s="5">
        <f>SUM(I96:I100)</f>
        <v>32824379.343311444</v>
      </c>
      <c r="J101" s="5"/>
      <c r="K101" s="5"/>
      <c r="L101"/>
      <c r="M101"/>
      <c r="N101"/>
      <c r="O101"/>
      <c r="P101"/>
      <c r="Q101"/>
    </row>
    <row r="102" spans="1:17">
      <c r="A102" s="1"/>
      <c r="C102" s="5"/>
      <c r="E102" s="5"/>
      <c r="H102" s="5"/>
      <c r="J102" s="5"/>
      <c r="K102" s="7"/>
      <c r="L102"/>
      <c r="M102"/>
      <c r="N102"/>
      <c r="O102"/>
      <c r="P102"/>
      <c r="Q102"/>
    </row>
    <row r="103" spans="1:17">
      <c r="A103" s="1"/>
      <c r="B103" s="2" t="s">
        <v>219</v>
      </c>
      <c r="C103" s="5"/>
      <c r="D103" s="5"/>
      <c r="E103" s="5"/>
      <c r="F103" s="5"/>
      <c r="G103" s="5"/>
      <c r="H103" s="5"/>
      <c r="I103" s="5"/>
      <c r="J103" s="5"/>
      <c r="K103" s="5"/>
      <c r="L103"/>
      <c r="M103"/>
      <c r="N103"/>
      <c r="O103"/>
      <c r="P103"/>
      <c r="Q103"/>
    </row>
    <row r="104" spans="1:17">
      <c r="A104" s="1">
        <v>19</v>
      </c>
      <c r="B104" s="4" t="s">
        <v>61</v>
      </c>
      <c r="C104" s="5"/>
      <c r="D104" s="46">
        <f>'10. Adj to Rate Base'!G11</f>
        <v>0</v>
      </c>
      <c r="E104" s="5"/>
      <c r="F104" s="5"/>
      <c r="G104" s="47" t="s">
        <v>176</v>
      </c>
      <c r="H104" s="5"/>
      <c r="I104" s="5">
        <v>0</v>
      </c>
      <c r="J104" s="5"/>
      <c r="K104" s="7"/>
      <c r="L104"/>
      <c r="M104"/>
      <c r="N104"/>
      <c r="O104"/>
      <c r="P104"/>
      <c r="Q104"/>
    </row>
    <row r="105" spans="1:17">
      <c r="A105" s="1">
        <v>20</v>
      </c>
      <c r="B105" s="4" t="s">
        <v>63</v>
      </c>
      <c r="C105" s="5"/>
      <c r="D105" s="46">
        <f>'10. Adj to Rate Base'!G12</f>
        <v>0</v>
      </c>
      <c r="E105" s="5"/>
      <c r="F105" s="5" t="s">
        <v>62</v>
      </c>
      <c r="G105" s="44">
        <f>+G101</f>
        <v>0.21948717641813559</v>
      </c>
      <c r="H105" s="5"/>
      <c r="I105" s="5">
        <f>D105*G105</f>
        <v>0</v>
      </c>
      <c r="J105" s="5"/>
      <c r="K105" s="7"/>
      <c r="L105"/>
      <c r="M105"/>
      <c r="N105"/>
      <c r="O105"/>
      <c r="P105"/>
      <c r="Q105"/>
    </row>
    <row r="106" spans="1:17">
      <c r="A106" s="1">
        <v>21</v>
      </c>
      <c r="B106" s="4" t="s">
        <v>64</v>
      </c>
      <c r="C106" s="5"/>
      <c r="D106" s="46">
        <f>'10. Adj to Rate Base'!G13</f>
        <v>0</v>
      </c>
      <c r="E106" s="5"/>
      <c r="F106" s="5" t="s">
        <v>62</v>
      </c>
      <c r="G106" s="44">
        <f>+G105</f>
        <v>0.21948717641813559</v>
      </c>
      <c r="H106" s="5"/>
      <c r="I106" s="5">
        <f>D106*G106</f>
        <v>0</v>
      </c>
      <c r="J106" s="5"/>
      <c r="K106" s="7"/>
      <c r="L106"/>
      <c r="M106"/>
      <c r="N106"/>
      <c r="O106"/>
      <c r="P106"/>
      <c r="Q106"/>
    </row>
    <row r="107" spans="1:17">
      <c r="A107" s="1">
        <v>22</v>
      </c>
      <c r="B107" s="4" t="s">
        <v>65</v>
      </c>
      <c r="C107" s="5"/>
      <c r="D107" s="46">
        <f>'10. Adj to Rate Base'!G14</f>
        <v>0</v>
      </c>
      <c r="E107" s="5"/>
      <c r="F107" s="5" t="str">
        <f>+F106</f>
        <v>NP</v>
      </c>
      <c r="G107" s="44">
        <f>+G106</f>
        <v>0.21948717641813559</v>
      </c>
      <c r="H107" s="5"/>
      <c r="I107" s="5">
        <f>D107*G107</f>
        <v>0</v>
      </c>
      <c r="J107" s="5"/>
      <c r="K107" s="7"/>
      <c r="L107"/>
      <c r="M107"/>
      <c r="N107"/>
      <c r="O107"/>
      <c r="P107"/>
      <c r="Q107"/>
    </row>
    <row r="108" spans="1:17" ht="16.5" thickBot="1">
      <c r="A108" s="1">
        <v>23</v>
      </c>
      <c r="B108" s="3" t="s">
        <v>66</v>
      </c>
      <c r="D108" s="45">
        <f>'10. Adj to Rate Base'!G15</f>
        <v>0</v>
      </c>
      <c r="E108" s="5"/>
      <c r="F108" s="5" t="s">
        <v>62</v>
      </c>
      <c r="G108" s="44">
        <f>+G106</f>
        <v>0.21948717641813559</v>
      </c>
      <c r="H108" s="5"/>
      <c r="I108" s="24">
        <f>D108*G108</f>
        <v>0</v>
      </c>
      <c r="J108" s="5"/>
      <c r="K108" s="5"/>
      <c r="L108"/>
      <c r="M108"/>
      <c r="N108"/>
      <c r="O108"/>
      <c r="P108"/>
      <c r="Q108"/>
    </row>
    <row r="109" spans="1:17">
      <c r="A109" s="1">
        <v>24</v>
      </c>
      <c r="B109" s="4" t="s">
        <v>67</v>
      </c>
      <c r="C109" s="5"/>
      <c r="D109" s="5">
        <f>SUM(D104:D108)</f>
        <v>0</v>
      </c>
      <c r="E109" s="5"/>
      <c r="F109" s="5"/>
      <c r="G109" s="5"/>
      <c r="H109" s="5"/>
      <c r="I109" s="5">
        <f>SUM(I104:I108)</f>
        <v>0</v>
      </c>
      <c r="J109" s="5"/>
      <c r="K109" s="7"/>
      <c r="L109"/>
      <c r="M109"/>
      <c r="N109"/>
      <c r="O109"/>
      <c r="P109"/>
      <c r="Q109"/>
    </row>
    <row r="110" spans="1:17">
      <c r="A110" s="1"/>
      <c r="B110" s="4"/>
      <c r="C110" s="5"/>
      <c r="D110" s="5"/>
      <c r="E110" s="5"/>
      <c r="F110" s="5"/>
      <c r="G110" s="5"/>
      <c r="H110" s="5"/>
      <c r="I110" s="5"/>
      <c r="J110" s="5"/>
      <c r="K110" s="7"/>
      <c r="L110"/>
      <c r="M110"/>
      <c r="N110"/>
      <c r="O110"/>
      <c r="P110"/>
      <c r="Q110"/>
    </row>
    <row r="111" spans="1:17">
      <c r="A111" s="1">
        <v>25</v>
      </c>
      <c r="B111" s="2" t="s">
        <v>68</v>
      </c>
      <c r="C111" s="5" t="s">
        <v>255</v>
      </c>
      <c r="D111" s="46">
        <f>'11. Land Held for Future Use'!E22</f>
        <v>0</v>
      </c>
      <c r="E111" s="5"/>
      <c r="F111" s="5" t="str">
        <f>+F89</f>
        <v>TP</v>
      </c>
      <c r="G111" s="44">
        <f>+G89</f>
        <v>1</v>
      </c>
      <c r="H111" s="5"/>
      <c r="I111" s="5">
        <f>+G111*D111</f>
        <v>0</v>
      </c>
      <c r="J111" s="5"/>
      <c r="K111" s="5"/>
      <c r="L111"/>
      <c r="M111"/>
      <c r="N111"/>
      <c r="O111"/>
      <c r="P111"/>
      <c r="Q111"/>
    </row>
    <row r="112" spans="1:17">
      <c r="A112" s="1"/>
      <c r="B112" s="4"/>
      <c r="C112" s="5"/>
      <c r="D112" s="5"/>
      <c r="E112" s="5"/>
      <c r="F112" s="5"/>
      <c r="G112" s="5"/>
      <c r="H112" s="5"/>
      <c r="I112" s="5"/>
      <c r="J112" s="5"/>
      <c r="K112" s="5"/>
      <c r="L112"/>
      <c r="M112"/>
      <c r="N112"/>
      <c r="O112"/>
      <c r="P112"/>
      <c r="Q112"/>
    </row>
    <row r="113" spans="1:17">
      <c r="A113" s="1"/>
      <c r="B113" s="4" t="s">
        <v>69</v>
      </c>
      <c r="C113" s="5" t="s">
        <v>71</v>
      </c>
      <c r="D113" s="5"/>
      <c r="E113" s="5"/>
      <c r="F113" s="5"/>
      <c r="G113" s="5"/>
      <c r="H113" s="5"/>
      <c r="I113" s="5"/>
      <c r="J113" s="5"/>
      <c r="K113" s="5"/>
      <c r="L113"/>
      <c r="M113"/>
      <c r="N113"/>
      <c r="O113"/>
      <c r="P113"/>
      <c r="Q113"/>
    </row>
    <row r="114" spans="1:17">
      <c r="A114" s="1">
        <v>26</v>
      </c>
      <c r="B114" s="4" t="s">
        <v>70</v>
      </c>
      <c r="D114" s="5">
        <f>D155/8</f>
        <v>1551299.125</v>
      </c>
      <c r="E114" s="5"/>
      <c r="F114" s="5"/>
      <c r="G114" s="7"/>
      <c r="H114" s="5"/>
      <c r="I114" s="5">
        <f>I155/8</f>
        <v>214169.60932829682</v>
      </c>
      <c r="J114" s="12"/>
      <c r="K114" s="7"/>
      <c r="L114"/>
      <c r="M114"/>
      <c r="N114"/>
      <c r="O114"/>
      <c r="P114"/>
      <c r="Q114"/>
    </row>
    <row r="115" spans="1:17">
      <c r="A115" s="1">
        <v>27</v>
      </c>
      <c r="B115" s="4" t="s">
        <v>72</v>
      </c>
      <c r="C115" s="3" t="s">
        <v>220</v>
      </c>
      <c r="D115" s="46">
        <f>'12. Materials and Prepayments'!E22</f>
        <v>256538.46153846153</v>
      </c>
      <c r="E115" s="5"/>
      <c r="F115" s="5" t="s">
        <v>73</v>
      </c>
      <c r="G115" s="44">
        <f>I226</f>
        <v>0.95373642492051436</v>
      </c>
      <c r="H115" s="5"/>
      <c r="I115" s="5">
        <f>G115*D115</f>
        <v>244670.07516230119</v>
      </c>
      <c r="J115" s="5" t="s">
        <v>2</v>
      </c>
      <c r="K115" s="7"/>
      <c r="L115"/>
      <c r="M115"/>
      <c r="N115"/>
      <c r="O115"/>
      <c r="P115"/>
      <c r="Q115"/>
    </row>
    <row r="116" spans="1:17" ht="16.5" thickBot="1">
      <c r="A116" s="1">
        <v>28</v>
      </c>
      <c r="B116" s="4" t="s">
        <v>74</v>
      </c>
      <c r="C116" s="3" t="s">
        <v>256</v>
      </c>
      <c r="D116" s="45">
        <f>'12. Materials and Prepayments'!F22</f>
        <v>375000</v>
      </c>
      <c r="E116" s="5"/>
      <c r="F116" s="5" t="s">
        <v>75</v>
      </c>
      <c r="G116" s="44">
        <f>+G85</f>
        <v>0.13924328944114295</v>
      </c>
      <c r="H116" s="5"/>
      <c r="I116" s="24">
        <f>+G116*D116</f>
        <v>52216.233540428606</v>
      </c>
      <c r="J116" s="5"/>
      <c r="K116" s="7"/>
      <c r="L116"/>
      <c r="M116"/>
      <c r="N116"/>
      <c r="O116"/>
      <c r="P116"/>
      <c r="Q116"/>
    </row>
    <row r="117" spans="1:17">
      <c r="A117" s="1">
        <v>29</v>
      </c>
      <c r="B117" s="4" t="s">
        <v>221</v>
      </c>
      <c r="C117" s="12"/>
      <c r="D117" s="5">
        <f>D114+D115+D116</f>
        <v>2182837.5865384615</v>
      </c>
      <c r="E117" s="12"/>
      <c r="F117" s="12"/>
      <c r="G117" s="12"/>
      <c r="H117" s="12"/>
      <c r="I117" s="5">
        <f>I114+I115+I116</f>
        <v>511055.91803102667</v>
      </c>
      <c r="J117" s="12"/>
      <c r="K117" s="12"/>
      <c r="L117"/>
      <c r="M117"/>
      <c r="N117"/>
      <c r="O117"/>
      <c r="P117"/>
      <c r="Q117"/>
    </row>
    <row r="118" spans="1:17" ht="16.5" thickBot="1">
      <c r="C118" s="5"/>
      <c r="D118" s="49"/>
      <c r="E118" s="5"/>
      <c r="F118" s="5"/>
      <c r="G118" s="5"/>
      <c r="H118" s="5"/>
      <c r="I118" s="49"/>
      <c r="J118" s="5"/>
      <c r="K118" s="5"/>
      <c r="L118"/>
      <c r="M118"/>
      <c r="N118"/>
      <c r="O118"/>
      <c r="P118"/>
      <c r="Q118"/>
    </row>
    <row r="119" spans="1:17" ht="16.5" thickBot="1">
      <c r="A119" s="1">
        <v>30</v>
      </c>
      <c r="B119" s="4" t="s">
        <v>76</v>
      </c>
      <c r="C119" s="5"/>
      <c r="D119" s="50">
        <f>+D117+D111+D109+D101</f>
        <v>151733166.125</v>
      </c>
      <c r="E119" s="5"/>
      <c r="F119" s="5"/>
      <c r="G119" s="7"/>
      <c r="H119" s="5"/>
      <c r="I119" s="50">
        <f>+I117+I111+I109+I101</f>
        <v>33335435.26134247</v>
      </c>
      <c r="J119" s="5"/>
      <c r="K119" s="7"/>
      <c r="L119"/>
      <c r="M119"/>
      <c r="N119"/>
      <c r="O119"/>
      <c r="P119"/>
      <c r="Q119"/>
    </row>
    <row r="120" spans="1:17" ht="16.5" thickTop="1">
      <c r="A120" s="1"/>
      <c r="B120" s="4"/>
      <c r="C120" s="5"/>
      <c r="D120" s="5"/>
      <c r="E120" s="5"/>
      <c r="F120" s="5"/>
      <c r="G120" s="5"/>
      <c r="H120" s="5"/>
      <c r="I120" s="5"/>
      <c r="J120" s="5"/>
      <c r="K120" s="5"/>
      <c r="L120"/>
      <c r="M120"/>
      <c r="N120"/>
      <c r="O120"/>
      <c r="P120"/>
      <c r="Q120"/>
    </row>
    <row r="121" spans="1:17">
      <c r="A121" s="1"/>
      <c r="B121" s="4"/>
      <c r="C121" s="5"/>
      <c r="D121" s="5"/>
      <c r="E121" s="5"/>
      <c r="F121" s="5"/>
      <c r="G121" s="5"/>
      <c r="H121" s="5"/>
      <c r="I121" s="5"/>
      <c r="J121" s="5"/>
      <c r="K121" s="5"/>
      <c r="L121"/>
      <c r="M121"/>
      <c r="N121"/>
      <c r="O121"/>
      <c r="P121"/>
      <c r="Q121"/>
    </row>
    <row r="122" spans="1:17">
      <c r="A122" s="1"/>
      <c r="B122" s="4"/>
      <c r="C122" s="5"/>
      <c r="D122" s="5"/>
      <c r="E122" s="5"/>
      <c r="F122" s="5"/>
      <c r="G122" s="5"/>
      <c r="H122" s="5"/>
      <c r="I122" s="5"/>
      <c r="J122" s="5"/>
      <c r="K122" s="5"/>
      <c r="L122"/>
      <c r="M122"/>
      <c r="N122"/>
      <c r="O122"/>
      <c r="P122"/>
      <c r="Q122"/>
    </row>
    <row r="123" spans="1:17">
      <c r="A123" s="1"/>
      <c r="B123" s="4"/>
      <c r="C123" s="5"/>
      <c r="D123" s="5"/>
      <c r="E123" s="5"/>
      <c r="F123" s="5"/>
      <c r="G123" s="5"/>
      <c r="H123" s="5"/>
      <c r="I123" s="5"/>
      <c r="J123" s="5"/>
      <c r="K123" s="5"/>
      <c r="L123"/>
      <c r="M123"/>
      <c r="N123"/>
      <c r="O123"/>
      <c r="P123"/>
      <c r="Q123"/>
    </row>
    <row r="124" spans="1:17">
      <c r="A124" s="1"/>
      <c r="B124" s="4"/>
      <c r="C124" s="5"/>
      <c r="D124" s="5"/>
      <c r="E124" s="5"/>
      <c r="F124" s="5"/>
      <c r="G124" s="5"/>
      <c r="H124" s="5"/>
      <c r="I124" s="5"/>
      <c r="J124" s="5"/>
      <c r="K124" s="5"/>
      <c r="L124"/>
      <c r="M124"/>
      <c r="N124"/>
      <c r="O124"/>
      <c r="P124"/>
      <c r="Q124"/>
    </row>
    <row r="125" spans="1:17">
      <c r="A125" s="1"/>
      <c r="B125" s="4"/>
      <c r="C125" s="5"/>
      <c r="D125" s="5"/>
      <c r="E125" s="5"/>
      <c r="F125" s="5"/>
      <c r="G125" s="5"/>
      <c r="H125" s="5"/>
      <c r="I125" s="5"/>
      <c r="J125" s="5"/>
      <c r="K125" s="5"/>
      <c r="L125"/>
      <c r="M125"/>
      <c r="N125"/>
      <c r="O125"/>
      <c r="P125"/>
      <c r="Q125"/>
    </row>
    <row r="126" spans="1:17">
      <c r="A126" s="1"/>
      <c r="B126" s="4"/>
      <c r="C126" s="5"/>
      <c r="D126" s="5"/>
      <c r="E126" s="5"/>
      <c r="F126" s="5"/>
      <c r="G126" s="5"/>
      <c r="H126" s="5"/>
      <c r="I126" s="5"/>
      <c r="J126" s="5"/>
      <c r="K126" s="5"/>
      <c r="L126"/>
      <c r="M126"/>
      <c r="N126"/>
      <c r="O126"/>
      <c r="P126"/>
      <c r="Q126"/>
    </row>
    <row r="127" spans="1:17">
      <c r="A127" s="1"/>
      <c r="B127" s="4"/>
      <c r="C127" s="5"/>
      <c r="D127" s="5"/>
      <c r="E127" s="5"/>
      <c r="F127" s="5"/>
      <c r="G127" s="5"/>
      <c r="H127" s="5"/>
      <c r="I127" s="5"/>
      <c r="J127" s="5"/>
      <c r="K127" s="5"/>
      <c r="L127"/>
      <c r="M127"/>
      <c r="N127"/>
      <c r="O127"/>
      <c r="P127"/>
      <c r="Q127"/>
    </row>
    <row r="128" spans="1:17">
      <c r="A128" s="1"/>
      <c r="B128" s="4"/>
      <c r="C128" s="5"/>
      <c r="D128" s="5"/>
      <c r="E128" s="5"/>
      <c r="F128" s="5"/>
      <c r="G128" s="5"/>
      <c r="H128" s="5"/>
      <c r="I128" s="5"/>
      <c r="J128" s="5"/>
      <c r="K128" s="5"/>
      <c r="L128"/>
      <c r="M128"/>
      <c r="N128"/>
      <c r="O128"/>
      <c r="P128"/>
      <c r="Q128"/>
    </row>
    <row r="129" spans="1:17">
      <c r="A129" s="1"/>
      <c r="B129" s="4"/>
      <c r="C129" s="5"/>
      <c r="D129" s="5"/>
      <c r="E129" s="5"/>
      <c r="F129" s="5"/>
      <c r="G129" s="5"/>
      <c r="H129" s="5"/>
      <c r="I129" s="5"/>
      <c r="J129" s="5"/>
      <c r="K129" s="5"/>
      <c r="L129"/>
      <c r="M129"/>
      <c r="N129"/>
      <c r="O129"/>
      <c r="P129"/>
      <c r="Q129"/>
    </row>
    <row r="130" spans="1:17">
      <c r="A130" s="1"/>
      <c r="B130" s="4"/>
      <c r="C130" s="5"/>
      <c r="D130" s="5"/>
      <c r="E130" s="5"/>
      <c r="F130" s="5"/>
      <c r="G130" s="5"/>
      <c r="H130" s="5"/>
      <c r="I130" s="5"/>
      <c r="J130" s="5"/>
      <c r="K130" s="5"/>
      <c r="L130"/>
      <c r="M130"/>
      <c r="N130"/>
      <c r="O130"/>
      <c r="P130"/>
      <c r="Q130"/>
    </row>
    <row r="131" spans="1:17">
      <c r="A131" s="1"/>
      <c r="B131" s="4"/>
      <c r="C131" s="5"/>
      <c r="D131" s="5"/>
      <c r="E131" s="5"/>
      <c r="F131" s="5"/>
      <c r="G131" s="5"/>
      <c r="H131" s="5"/>
      <c r="I131" s="5"/>
      <c r="J131" s="5"/>
      <c r="K131" s="5"/>
      <c r="L131"/>
      <c r="M131"/>
      <c r="N131"/>
      <c r="O131"/>
      <c r="P131"/>
      <c r="Q131"/>
    </row>
    <row r="132" spans="1:17">
      <c r="A132" s="1"/>
      <c r="B132" s="4"/>
      <c r="C132" s="5"/>
      <c r="D132" s="5"/>
      <c r="E132" s="5"/>
      <c r="F132" s="5"/>
      <c r="G132" s="5"/>
      <c r="H132" s="5"/>
      <c r="I132" s="5"/>
      <c r="J132" s="5"/>
      <c r="K132" s="5"/>
      <c r="L132"/>
      <c r="M132"/>
      <c r="N132"/>
      <c r="O132"/>
      <c r="P132"/>
      <c r="Q132"/>
    </row>
    <row r="133" spans="1:17">
      <c r="A133" s="1"/>
      <c r="B133" s="4"/>
      <c r="C133" s="5"/>
      <c r="D133" s="5"/>
      <c r="E133" s="5"/>
      <c r="F133" s="5"/>
      <c r="G133" s="5"/>
      <c r="H133" s="5"/>
      <c r="I133" s="5"/>
      <c r="J133" s="5"/>
      <c r="K133" s="5"/>
      <c r="L133"/>
      <c r="M133"/>
      <c r="N133"/>
      <c r="O133"/>
      <c r="P133"/>
      <c r="Q133"/>
    </row>
    <row r="134" spans="1:17">
      <c r="A134" s="1"/>
      <c r="B134" s="4"/>
      <c r="C134" s="5"/>
      <c r="D134" s="5"/>
      <c r="E134" s="5"/>
      <c r="F134" s="5"/>
      <c r="G134" s="5"/>
      <c r="H134" s="5"/>
      <c r="I134" s="5"/>
      <c r="J134" s="5"/>
      <c r="K134" s="5"/>
      <c r="L134"/>
      <c r="M134"/>
      <c r="N134"/>
      <c r="O134"/>
      <c r="P134"/>
      <c r="Q134"/>
    </row>
    <row r="135" spans="1:17">
      <c r="A135" s="1"/>
      <c r="B135" s="4"/>
      <c r="C135" s="5"/>
      <c r="D135" s="5"/>
      <c r="E135" s="5"/>
      <c r="F135" s="5"/>
      <c r="G135" s="5"/>
      <c r="H135" s="5"/>
      <c r="I135" s="5"/>
      <c r="J135" s="5"/>
      <c r="K135" s="5"/>
      <c r="L135"/>
      <c r="M135"/>
      <c r="N135"/>
      <c r="O135"/>
      <c r="P135"/>
      <c r="Q135"/>
    </row>
    <row r="136" spans="1:17">
      <c r="B136" s="2"/>
      <c r="C136" s="2"/>
      <c r="D136" s="10"/>
      <c r="E136" s="2"/>
      <c r="F136" s="2"/>
      <c r="G136" s="2"/>
      <c r="H136" s="11"/>
      <c r="I136" s="12"/>
      <c r="K136" s="13" t="s">
        <v>185</v>
      </c>
      <c r="L136"/>
      <c r="M136"/>
      <c r="N136"/>
      <c r="O136"/>
      <c r="P136"/>
      <c r="Q136"/>
    </row>
    <row r="137" spans="1:17">
      <c r="A137" s="1"/>
      <c r="B137" s="4"/>
      <c r="C137" s="5"/>
      <c r="D137" s="5"/>
      <c r="E137" s="5"/>
      <c r="F137" s="5"/>
      <c r="G137" s="5"/>
      <c r="H137" s="5"/>
      <c r="I137" s="5"/>
      <c r="J137" s="5"/>
      <c r="K137" s="5"/>
      <c r="L137"/>
      <c r="M137"/>
      <c r="N137"/>
      <c r="O137"/>
      <c r="P137"/>
      <c r="Q137"/>
    </row>
    <row r="138" spans="1:17">
      <c r="A138" s="1"/>
      <c r="B138" s="4" t="str">
        <f>B3</f>
        <v xml:space="preserve">Formula Rate - Non-Levelized </v>
      </c>
      <c r="C138" s="5"/>
      <c r="D138" s="5" t="str">
        <f>D3</f>
        <v xml:space="preserve">   Rate Formula Template</v>
      </c>
      <c r="E138" s="5"/>
      <c r="F138" s="5"/>
      <c r="G138" s="5"/>
      <c r="H138" s="5"/>
      <c r="J138" s="5"/>
      <c r="K138" s="51" t="str">
        <f>K3</f>
        <v>For the 12 months ended 12/31/15</v>
      </c>
      <c r="L138"/>
      <c r="M138"/>
      <c r="N138"/>
      <c r="O138"/>
      <c r="P138"/>
      <c r="Q138"/>
    </row>
    <row r="139" spans="1:17">
      <c r="A139" s="1"/>
      <c r="B139" s="4"/>
      <c r="C139" s="5"/>
      <c r="D139" s="5" t="str">
        <f>D4</f>
        <v>Utilizing EIA Form 412 Data</v>
      </c>
      <c r="E139" s="5"/>
      <c r="F139" s="5"/>
      <c r="G139" s="5"/>
      <c r="H139" s="5"/>
      <c r="I139" s="5"/>
      <c r="J139" s="5"/>
      <c r="K139" s="5"/>
      <c r="L139"/>
      <c r="M139"/>
      <c r="N139"/>
      <c r="O139"/>
      <c r="P139"/>
      <c r="Q139"/>
    </row>
    <row r="140" spans="1:17">
      <c r="A140" s="1"/>
      <c r="C140" s="5"/>
      <c r="D140" s="5"/>
      <c r="E140" s="5"/>
      <c r="F140" s="5"/>
      <c r="G140" s="5"/>
      <c r="H140" s="5"/>
      <c r="I140" s="5"/>
      <c r="J140" s="5"/>
      <c r="K140" s="5"/>
      <c r="L140"/>
      <c r="M140"/>
      <c r="N140"/>
      <c r="O140"/>
      <c r="P140"/>
      <c r="Q140"/>
    </row>
    <row r="141" spans="1:17">
      <c r="A141" s="1"/>
      <c r="D141" s="3" t="str">
        <f>D6</f>
        <v>Rochester Public Utilities</v>
      </c>
      <c r="J141" s="5"/>
      <c r="K141" s="5"/>
      <c r="L141"/>
      <c r="M141"/>
      <c r="N141"/>
      <c r="O141"/>
      <c r="P141"/>
      <c r="Q141"/>
    </row>
    <row r="142" spans="1:17">
      <c r="A142" s="1"/>
      <c r="B142" s="14" t="s">
        <v>39</v>
      </c>
      <c r="C142" s="14" t="s">
        <v>40</v>
      </c>
      <c r="D142" s="14" t="s">
        <v>41</v>
      </c>
      <c r="E142" s="5" t="s">
        <v>2</v>
      </c>
      <c r="F142" s="5"/>
      <c r="G142" s="36" t="s">
        <v>42</v>
      </c>
      <c r="H142" s="5"/>
      <c r="I142" s="37" t="s">
        <v>43</v>
      </c>
      <c r="J142" s="5"/>
      <c r="K142" s="5"/>
      <c r="L142"/>
      <c r="M142"/>
      <c r="N142"/>
      <c r="O142"/>
      <c r="P142"/>
      <c r="Q142"/>
    </row>
    <row r="143" spans="1:17">
      <c r="A143" s="1" t="s">
        <v>4</v>
      </c>
      <c r="B143" s="4"/>
      <c r="C143" s="38" t="s">
        <v>44</v>
      </c>
      <c r="D143" s="5"/>
      <c r="E143" s="5"/>
      <c r="F143" s="5"/>
      <c r="G143" s="1"/>
      <c r="H143" s="5"/>
      <c r="I143" s="39" t="s">
        <v>45</v>
      </c>
      <c r="J143" s="5"/>
      <c r="K143" s="39"/>
      <c r="L143"/>
      <c r="M143"/>
      <c r="N143"/>
      <c r="O143"/>
      <c r="P143"/>
      <c r="Q143"/>
    </row>
    <row r="144" spans="1:17" ht="16.5" thickBot="1">
      <c r="A144" s="18" t="s">
        <v>6</v>
      </c>
      <c r="B144" s="4"/>
      <c r="C144" s="40" t="s">
        <v>46</v>
      </c>
      <c r="D144" s="39" t="s">
        <v>47</v>
      </c>
      <c r="E144" s="41"/>
      <c r="F144" s="39" t="s">
        <v>48</v>
      </c>
      <c r="H144" s="41"/>
      <c r="I144" s="1" t="s">
        <v>49</v>
      </c>
      <c r="J144" s="5"/>
      <c r="K144" s="39"/>
      <c r="L144"/>
      <c r="M144"/>
      <c r="N144"/>
      <c r="O144"/>
      <c r="P144"/>
      <c r="Q144"/>
    </row>
    <row r="145" spans="1:17">
      <c r="A145" s="1"/>
      <c r="B145" s="4" t="s">
        <v>284</v>
      </c>
      <c r="C145" s="5"/>
      <c r="D145" s="5"/>
      <c r="E145" s="5"/>
      <c r="F145" s="5"/>
      <c r="G145" s="5"/>
      <c r="H145" s="5"/>
      <c r="I145" s="5"/>
      <c r="J145" s="5"/>
      <c r="K145" s="5"/>
      <c r="L145"/>
      <c r="M145"/>
      <c r="N145"/>
      <c r="O145"/>
      <c r="P145"/>
      <c r="Q145"/>
    </row>
    <row r="146" spans="1:17">
      <c r="A146" s="1">
        <v>1</v>
      </c>
      <c r="B146" s="4" t="s">
        <v>77</v>
      </c>
      <c r="C146" s="3" t="s">
        <v>257</v>
      </c>
      <c r="D146" s="46">
        <f>'7. Op &amp; Maint Sched 7'!F21</f>
        <v>7910543</v>
      </c>
      <c r="E146" s="5"/>
      <c r="F146" s="5" t="s">
        <v>73</v>
      </c>
      <c r="G146" s="44">
        <f>I226</f>
        <v>0.95373642492051436</v>
      </c>
      <c r="H146" s="5"/>
      <c r="I146" s="5">
        <f t="shared" ref="I146:I154" si="1">+G146*D146</f>
        <v>7544573</v>
      </c>
      <c r="J146" s="12"/>
      <c r="L146"/>
      <c r="M146"/>
      <c r="N146"/>
      <c r="O146"/>
      <c r="P146"/>
      <c r="Q146"/>
    </row>
    <row r="147" spans="1:17">
      <c r="A147" s="52" t="s">
        <v>189</v>
      </c>
      <c r="B147" s="53" t="s">
        <v>222</v>
      </c>
      <c r="C147" s="54"/>
      <c r="D147" s="46">
        <f>'14. Transmission O&amp;M'!C11+'14. Transmission O&amp;M'!C15</f>
        <v>28057</v>
      </c>
      <c r="E147" s="5"/>
      <c r="F147" s="119"/>
      <c r="G147" s="44">
        <v>1</v>
      </c>
      <c r="H147" s="5"/>
      <c r="I147" s="5">
        <f>+G147*D147</f>
        <v>28057</v>
      </c>
      <c r="J147" s="12"/>
      <c r="K147" s="5"/>
      <c r="L147"/>
      <c r="M147"/>
      <c r="N147"/>
      <c r="O147"/>
      <c r="P147"/>
      <c r="Q147"/>
    </row>
    <row r="148" spans="1:17">
      <c r="A148" s="1">
        <v>2</v>
      </c>
      <c r="B148" s="4" t="s">
        <v>78</v>
      </c>
      <c r="C148" s="3" t="s">
        <v>2</v>
      </c>
      <c r="D148" s="46">
        <f>'14. Transmission O&amp;M'!C19</f>
        <v>7046353</v>
      </c>
      <c r="E148" s="5"/>
      <c r="F148" s="5" t="s">
        <v>73</v>
      </c>
      <c r="G148" s="44">
        <f>+G146</f>
        <v>0.95373642492051436</v>
      </c>
      <c r="H148" s="5"/>
      <c r="I148" s="5">
        <f t="shared" si="1"/>
        <v>6720363.5189479413</v>
      </c>
      <c r="J148" s="12"/>
      <c r="L148"/>
      <c r="M148"/>
      <c r="N148"/>
      <c r="O148"/>
      <c r="P148"/>
      <c r="Q148"/>
    </row>
    <row r="149" spans="1:17">
      <c r="A149" s="1">
        <v>3</v>
      </c>
      <c r="B149" s="4" t="s">
        <v>79</v>
      </c>
      <c r="C149" s="3" t="s">
        <v>258</v>
      </c>
      <c r="D149" s="46">
        <f>'7. Op &amp; Maint Sched 7'!F29</f>
        <v>11665962</v>
      </c>
      <c r="E149" s="5"/>
      <c r="F149" s="5" t="s">
        <v>55</v>
      </c>
      <c r="G149" s="44">
        <f>I233</f>
        <v>7.9245186610143167E-2</v>
      </c>
      <c r="H149" s="5"/>
      <c r="I149" s="5">
        <f t="shared" si="1"/>
        <v>924471.33567683899</v>
      </c>
      <c r="J149" s="5"/>
      <c r="L149"/>
      <c r="M149"/>
      <c r="N149"/>
      <c r="O149"/>
      <c r="P149"/>
      <c r="Q149"/>
    </row>
    <row r="150" spans="1:17">
      <c r="A150" s="1">
        <v>4</v>
      </c>
      <c r="B150" s="4" t="s">
        <v>80</v>
      </c>
      <c r="C150" s="5"/>
      <c r="D150" s="46">
        <f>'17. FERC Fees'!C13</f>
        <v>0</v>
      </c>
      <c r="E150" s="5"/>
      <c r="F150" s="5" t="str">
        <f>+F149</f>
        <v>W/S</v>
      </c>
      <c r="G150" s="44">
        <f>I233</f>
        <v>7.9245186610143167E-2</v>
      </c>
      <c r="H150" s="5"/>
      <c r="I150" s="5">
        <f t="shared" si="1"/>
        <v>0</v>
      </c>
      <c r="J150" s="5"/>
      <c r="K150" s="5"/>
      <c r="L150"/>
      <c r="M150"/>
      <c r="N150"/>
      <c r="O150"/>
      <c r="P150"/>
      <c r="Q150"/>
    </row>
    <row r="151" spans="1:17">
      <c r="A151" s="1">
        <v>5</v>
      </c>
      <c r="B151" s="4" t="s">
        <v>223</v>
      </c>
      <c r="C151" s="5"/>
      <c r="D151" s="46">
        <f>'18. EPRI Reg Comm Non Safety'!B7+'18. EPRI Reg Comm Non Safety'!B15+'18. EPRI Reg Comm Non Safety'!B21</f>
        <v>91702</v>
      </c>
      <c r="E151" s="5"/>
      <c r="F151" s="5" t="str">
        <f>+F150</f>
        <v>W/S</v>
      </c>
      <c r="G151" s="44">
        <f>I233</f>
        <v>7.9245186610143167E-2</v>
      </c>
      <c r="H151" s="5"/>
      <c r="I151" s="5">
        <f t="shared" si="1"/>
        <v>7266.9421025233487</v>
      </c>
      <c r="J151" s="5"/>
      <c r="K151" s="5"/>
      <c r="L151"/>
      <c r="M151"/>
      <c r="N151"/>
      <c r="O151"/>
      <c r="P151"/>
      <c r="Q151"/>
    </row>
    <row r="152" spans="1:17">
      <c r="A152" s="1" t="s">
        <v>177</v>
      </c>
      <c r="B152" s="4" t="s">
        <v>224</v>
      </c>
      <c r="C152" s="5"/>
      <c r="D152" s="46">
        <f>'18. EPRI Reg Comm Non Safety'!B15</f>
        <v>0</v>
      </c>
      <c r="E152" s="5"/>
      <c r="F152" s="5" t="str">
        <f>+F146</f>
        <v>TE</v>
      </c>
      <c r="G152" s="44">
        <f>+G146</f>
        <v>0.95373642492051436</v>
      </c>
      <c r="H152" s="5"/>
      <c r="I152" s="5">
        <f t="shared" si="1"/>
        <v>0</v>
      </c>
      <c r="J152" s="5"/>
      <c r="K152" s="5"/>
      <c r="L152"/>
      <c r="M152"/>
      <c r="N152"/>
      <c r="O152"/>
      <c r="P152"/>
      <c r="Q152"/>
    </row>
    <row r="153" spans="1:17">
      <c r="A153" s="1">
        <v>6</v>
      </c>
      <c r="B153" s="4" t="s">
        <v>56</v>
      </c>
      <c r="C153" s="5"/>
      <c r="D153" s="46">
        <v>0</v>
      </c>
      <c r="E153" s="5"/>
      <c r="F153" s="5" t="s">
        <v>57</v>
      </c>
      <c r="G153" s="44">
        <f>K237</f>
        <v>7.9245186610143167E-2</v>
      </c>
      <c r="H153" s="5"/>
      <c r="I153" s="5">
        <f t="shared" si="1"/>
        <v>0</v>
      </c>
      <c r="J153" s="5"/>
      <c r="K153" s="5"/>
      <c r="L153"/>
      <c r="M153"/>
      <c r="N153"/>
      <c r="O153"/>
      <c r="P153"/>
      <c r="Q153"/>
    </row>
    <row r="154" spans="1:17" ht="16.5" thickBot="1">
      <c r="A154" s="1">
        <v>7</v>
      </c>
      <c r="B154" s="4" t="s">
        <v>81</v>
      </c>
      <c r="C154" s="5"/>
      <c r="D154" s="45">
        <v>0</v>
      </c>
      <c r="E154" s="5"/>
      <c r="F154" s="5" t="s">
        <v>51</v>
      </c>
      <c r="G154" s="44">
        <v>1</v>
      </c>
      <c r="H154" s="5"/>
      <c r="I154" s="24">
        <f t="shared" si="1"/>
        <v>0</v>
      </c>
      <c r="J154" s="5"/>
      <c r="K154" s="5"/>
      <c r="L154"/>
      <c r="M154"/>
      <c r="N154"/>
      <c r="O154"/>
      <c r="P154"/>
      <c r="Q154"/>
    </row>
    <row r="155" spans="1:17">
      <c r="A155" s="52">
        <v>8</v>
      </c>
      <c r="B155" s="53" t="s">
        <v>259</v>
      </c>
      <c r="C155" s="8"/>
      <c r="D155" s="8">
        <f>+D146-D148+D149-D150-D151+D152+D153+D154-D147</f>
        <v>12410393</v>
      </c>
      <c r="E155" s="8"/>
      <c r="F155" s="8"/>
      <c r="G155" s="8"/>
      <c r="H155" s="8"/>
      <c r="I155" s="8">
        <f>+I146-I148+I149-I150-I151+I152+I153+I154-I147</f>
        <v>1713356.8746263746</v>
      </c>
      <c r="J155" s="8"/>
      <c r="K155" s="8"/>
      <c r="L155"/>
      <c r="M155"/>
      <c r="N155"/>
      <c r="O155"/>
      <c r="P155"/>
      <c r="Q155"/>
    </row>
    <row r="156" spans="1:17">
      <c r="A156" s="1"/>
      <c r="C156" s="5"/>
      <c r="E156" s="5"/>
      <c r="F156" s="5"/>
      <c r="G156" s="5"/>
      <c r="H156" s="5"/>
      <c r="J156" s="5"/>
      <c r="K156" s="5"/>
      <c r="L156"/>
      <c r="M156"/>
      <c r="N156"/>
      <c r="O156"/>
      <c r="P156"/>
      <c r="Q156"/>
    </row>
    <row r="157" spans="1:17">
      <c r="A157" s="1"/>
      <c r="B157" s="4" t="s">
        <v>285</v>
      </c>
      <c r="C157" s="5"/>
      <c r="D157" s="5"/>
      <c r="E157" s="5"/>
      <c r="F157" s="5"/>
      <c r="G157" s="5"/>
      <c r="H157" s="5"/>
      <c r="I157" s="5"/>
      <c r="J157" s="5"/>
      <c r="K157" s="5"/>
      <c r="L157"/>
      <c r="M157"/>
      <c r="N157"/>
      <c r="O157"/>
      <c r="P157"/>
      <c r="Q157"/>
    </row>
    <row r="158" spans="1:17">
      <c r="A158" s="1">
        <v>9</v>
      </c>
      <c r="B158" s="4" t="str">
        <f>+B146</f>
        <v xml:space="preserve">  Transmission </v>
      </c>
      <c r="C158" s="3" t="s">
        <v>2</v>
      </c>
      <c r="D158" s="46">
        <f>+'5. Plant Sched 4'!K17</f>
        <v>1310423</v>
      </c>
      <c r="E158" s="5"/>
      <c r="F158" s="5" t="s">
        <v>12</v>
      </c>
      <c r="G158" s="44">
        <f>+G111</f>
        <v>1</v>
      </c>
      <c r="H158" s="5"/>
      <c r="I158" s="5">
        <f>+G158*D158</f>
        <v>1310423</v>
      </c>
      <c r="J158" s="5"/>
      <c r="K158" s="7"/>
      <c r="L158"/>
      <c r="M158"/>
      <c r="N158"/>
      <c r="O158"/>
      <c r="P158"/>
      <c r="Q158"/>
    </row>
    <row r="159" spans="1:17">
      <c r="A159" s="1">
        <v>10</v>
      </c>
      <c r="B159" s="4" t="s">
        <v>286</v>
      </c>
      <c r="C159" s="3" t="s">
        <v>2</v>
      </c>
      <c r="D159" s="46">
        <f>+'5. Plant Sched 4'!K19+'5. Plant Sched 4'!K9</f>
        <v>2459937</v>
      </c>
      <c r="E159" s="5"/>
      <c r="F159" s="5" t="s">
        <v>55</v>
      </c>
      <c r="G159" s="44">
        <f>+G149</f>
        <v>7.9245186610143167E-2</v>
      </c>
      <c r="H159" s="5"/>
      <c r="I159" s="5">
        <f>+G159*D159</f>
        <v>194938.16661419574</v>
      </c>
      <c r="J159" s="5"/>
      <c r="K159" s="7"/>
      <c r="L159"/>
      <c r="M159"/>
      <c r="N159"/>
      <c r="O159"/>
      <c r="P159"/>
      <c r="Q159"/>
    </row>
    <row r="160" spans="1:17" ht="16.5" thickBot="1">
      <c r="A160" s="1">
        <v>11</v>
      </c>
      <c r="B160" s="4" t="str">
        <f>+B153</f>
        <v xml:space="preserve">  Common</v>
      </c>
      <c r="C160" s="5"/>
      <c r="D160" s="45">
        <v>0</v>
      </c>
      <c r="E160" s="5"/>
      <c r="F160" s="5" t="s">
        <v>57</v>
      </c>
      <c r="G160" s="44">
        <f>+G153</f>
        <v>7.9245186610143167E-2</v>
      </c>
      <c r="H160" s="5"/>
      <c r="I160" s="24">
        <f>+G160*D160</f>
        <v>0</v>
      </c>
      <c r="J160" s="5"/>
      <c r="K160" s="7"/>
      <c r="L160"/>
      <c r="M160"/>
      <c r="N160"/>
      <c r="O160"/>
      <c r="P160"/>
      <c r="Q160"/>
    </row>
    <row r="161" spans="1:17">
      <c r="A161" s="1">
        <v>12</v>
      </c>
      <c r="B161" s="4" t="s">
        <v>225</v>
      </c>
      <c r="C161" s="5"/>
      <c r="D161" s="5">
        <f>SUM(D158:D160)</f>
        <v>3770360</v>
      </c>
      <c r="E161" s="5"/>
      <c r="F161" s="5"/>
      <c r="G161" s="5"/>
      <c r="H161" s="5"/>
      <c r="I161" s="5">
        <f>SUM(I158:I160)</f>
        <v>1505361.1666141958</v>
      </c>
      <c r="J161" s="5"/>
      <c r="K161" s="5"/>
      <c r="L161"/>
      <c r="M161"/>
      <c r="N161"/>
      <c r="O161"/>
      <c r="P161"/>
      <c r="Q161"/>
    </row>
    <row r="162" spans="1:17">
      <c r="A162" s="1"/>
      <c r="B162" s="4"/>
      <c r="C162" s="5"/>
      <c r="D162" s="5"/>
      <c r="E162" s="5"/>
      <c r="F162" s="5"/>
      <c r="G162" s="5"/>
      <c r="H162" s="5"/>
      <c r="I162" s="5"/>
      <c r="J162" s="5"/>
      <c r="K162" s="5"/>
      <c r="L162"/>
      <c r="M162"/>
      <c r="N162"/>
      <c r="O162"/>
      <c r="P162"/>
      <c r="Q162"/>
    </row>
    <row r="163" spans="1:17">
      <c r="A163" s="1" t="s">
        <v>2</v>
      </c>
      <c r="B163" s="4" t="s">
        <v>226</v>
      </c>
      <c r="D163" s="5"/>
      <c r="E163" s="5"/>
      <c r="F163" s="5"/>
      <c r="G163" s="5"/>
      <c r="H163" s="5"/>
      <c r="I163" s="5"/>
      <c r="J163" s="5"/>
      <c r="K163" s="5"/>
      <c r="L163"/>
      <c r="M163"/>
      <c r="N163"/>
      <c r="O163"/>
      <c r="P163"/>
      <c r="Q163"/>
    </row>
    <row r="164" spans="1:17">
      <c r="A164" s="1"/>
      <c r="B164" s="4" t="s">
        <v>82</v>
      </c>
      <c r="E164" s="5"/>
      <c r="F164" s="5"/>
      <c r="H164" s="5"/>
      <c r="J164" s="5"/>
      <c r="K164" s="7"/>
      <c r="L164"/>
      <c r="M164"/>
      <c r="N164"/>
      <c r="O164"/>
      <c r="P164"/>
      <c r="Q164"/>
    </row>
    <row r="165" spans="1:17">
      <c r="A165" s="1">
        <v>13</v>
      </c>
      <c r="B165" s="4" t="s">
        <v>83</v>
      </c>
      <c r="C165" s="5"/>
      <c r="D165" s="46">
        <f>'19. Taxes other than inc tax'!D6</f>
        <v>929370</v>
      </c>
      <c r="E165" s="5"/>
      <c r="F165" s="5" t="s">
        <v>55</v>
      </c>
      <c r="G165" s="22">
        <f>+G159</f>
        <v>7.9245186610143167E-2</v>
      </c>
      <c r="H165" s="5"/>
      <c r="I165" s="5">
        <f>+G165*D165</f>
        <v>73648.099079868756</v>
      </c>
      <c r="J165" s="5"/>
      <c r="K165" s="7"/>
      <c r="L165"/>
      <c r="M165"/>
      <c r="N165"/>
      <c r="O165"/>
      <c r="P165"/>
      <c r="Q165"/>
    </row>
    <row r="166" spans="1:17">
      <c r="A166" s="1">
        <v>14</v>
      </c>
      <c r="B166" s="4" t="s">
        <v>84</v>
      </c>
      <c r="C166" s="5"/>
      <c r="D166" s="46">
        <f>'19. Taxes other than inc tax'!D7</f>
        <v>0</v>
      </c>
      <c r="E166" s="5"/>
      <c r="F166" s="5" t="str">
        <f>+F165</f>
        <v>W/S</v>
      </c>
      <c r="G166" s="22">
        <f>+G165</f>
        <v>7.9245186610143167E-2</v>
      </c>
      <c r="H166" s="5"/>
      <c r="I166" s="5">
        <f>+G166*D166</f>
        <v>0</v>
      </c>
      <c r="J166" s="5"/>
      <c r="K166" s="7"/>
      <c r="L166"/>
      <c r="M166"/>
      <c r="N166"/>
      <c r="O166"/>
      <c r="P166"/>
      <c r="Q166"/>
    </row>
    <row r="167" spans="1:17">
      <c r="A167" s="1">
        <v>15</v>
      </c>
      <c r="B167" s="4" t="s">
        <v>85</v>
      </c>
      <c r="C167" s="5"/>
      <c r="E167" s="5"/>
      <c r="F167" s="5"/>
      <c r="H167" s="5"/>
      <c r="J167" s="5"/>
      <c r="K167" s="7"/>
      <c r="L167"/>
      <c r="M167"/>
      <c r="N167"/>
      <c r="O167"/>
      <c r="P167"/>
      <c r="Q167"/>
    </row>
    <row r="168" spans="1:17">
      <c r="A168" s="1">
        <v>16</v>
      </c>
      <c r="B168" s="4" t="s">
        <v>86</v>
      </c>
      <c r="C168" s="5"/>
      <c r="D168" s="46">
        <f>'19. Taxes other than inc tax'!D8</f>
        <v>0</v>
      </c>
      <c r="E168" s="5"/>
      <c r="F168" s="5" t="s">
        <v>75</v>
      </c>
      <c r="G168" s="22">
        <f>+G85</f>
        <v>0.13924328944114295</v>
      </c>
      <c r="H168" s="5"/>
      <c r="I168" s="5">
        <f>+G168*D168</f>
        <v>0</v>
      </c>
      <c r="J168" s="5"/>
      <c r="K168" s="7"/>
      <c r="L168"/>
      <c r="M168"/>
      <c r="N168"/>
      <c r="O168"/>
      <c r="P168"/>
      <c r="Q168"/>
    </row>
    <row r="169" spans="1:17">
      <c r="A169" s="1">
        <v>17</v>
      </c>
      <c r="B169" s="4" t="s">
        <v>87</v>
      </c>
      <c r="C169" s="5"/>
      <c r="D169" s="46">
        <f>'19. Taxes other than inc tax'!D9</f>
        <v>0</v>
      </c>
      <c r="E169" s="5"/>
      <c r="F169" s="5" t="s">
        <v>51</v>
      </c>
      <c r="G169" s="55" t="s">
        <v>176</v>
      </c>
      <c r="H169" s="5"/>
      <c r="I169" s="5">
        <v>0</v>
      </c>
      <c r="J169" s="5"/>
      <c r="K169" s="7"/>
      <c r="L169"/>
      <c r="M169"/>
      <c r="N169"/>
      <c r="O169"/>
      <c r="P169"/>
      <c r="Q169"/>
    </row>
    <row r="170" spans="1:17">
      <c r="A170" s="1">
        <v>18</v>
      </c>
      <c r="B170" s="4" t="s">
        <v>88</v>
      </c>
      <c r="C170" s="5"/>
      <c r="D170" s="46">
        <v>0</v>
      </c>
      <c r="E170" s="5"/>
      <c r="F170" s="5" t="str">
        <f>+F168</f>
        <v>GP</v>
      </c>
      <c r="G170" s="22">
        <f>+G168</f>
        <v>0.13924328944114295</v>
      </c>
      <c r="H170" s="5"/>
      <c r="I170" s="5">
        <f>+G170*D170</f>
        <v>0</v>
      </c>
      <c r="J170" s="5"/>
      <c r="K170" s="7"/>
      <c r="L170"/>
      <c r="M170"/>
      <c r="N170"/>
      <c r="O170"/>
      <c r="P170"/>
      <c r="Q170"/>
    </row>
    <row r="171" spans="1:17" ht="16.5" thickBot="1">
      <c r="A171" s="1">
        <v>19</v>
      </c>
      <c r="B171" s="4" t="s">
        <v>89</v>
      </c>
      <c r="C171" s="5"/>
      <c r="D171" s="45">
        <f>'6. Taxes Sched 5'!C8</f>
        <v>8773263</v>
      </c>
      <c r="E171" s="5"/>
      <c r="F171" s="5" t="s">
        <v>75</v>
      </c>
      <c r="G171" s="22">
        <f>+G170</f>
        <v>0.13924328944114295</v>
      </c>
      <c r="H171" s="5"/>
      <c r="I171" s="24">
        <f>+G171*D171</f>
        <v>1221617.9992522702</v>
      </c>
      <c r="J171" s="5"/>
      <c r="L171"/>
      <c r="M171"/>
      <c r="N171"/>
      <c r="O171"/>
      <c r="P171"/>
      <c r="Q171"/>
    </row>
    <row r="172" spans="1:17">
      <c r="A172" s="1">
        <v>20</v>
      </c>
      <c r="B172" s="4" t="s">
        <v>90</v>
      </c>
      <c r="C172" s="5"/>
      <c r="D172" s="5">
        <f>SUM(D165:D171)</f>
        <v>9702633</v>
      </c>
      <c r="E172" s="5"/>
      <c r="F172" s="5"/>
      <c r="G172" s="22"/>
      <c r="H172" s="5"/>
      <c r="I172" s="5">
        <f>SUM(I165:I171)</f>
        <v>1295266.098332139</v>
      </c>
      <c r="J172" s="5"/>
      <c r="K172" s="5"/>
      <c r="L172"/>
      <c r="M172"/>
      <c r="N172"/>
      <c r="O172"/>
      <c r="P172"/>
      <c r="Q172"/>
    </row>
    <row r="173" spans="1:17">
      <c r="A173" s="1" t="s">
        <v>91</v>
      </c>
      <c r="B173" s="4"/>
      <c r="C173" s="5"/>
      <c r="D173" s="5"/>
      <c r="E173" s="5"/>
      <c r="F173" s="5"/>
      <c r="G173" s="22"/>
      <c r="H173" s="5"/>
      <c r="I173" s="5"/>
      <c r="J173" s="5"/>
      <c r="K173" s="5"/>
      <c r="L173"/>
      <c r="M173"/>
      <c r="N173"/>
      <c r="O173"/>
      <c r="P173"/>
      <c r="Q173"/>
    </row>
    <row r="174" spans="1:17">
      <c r="A174" s="1" t="s">
        <v>2</v>
      </c>
      <c r="B174" s="4" t="s">
        <v>92</v>
      </c>
      <c r="C174" s="56" t="s">
        <v>203</v>
      </c>
      <c r="D174" s="5"/>
      <c r="E174" s="5"/>
      <c r="F174" s="5" t="s">
        <v>51</v>
      </c>
      <c r="G174" s="57"/>
      <c r="H174" s="5"/>
      <c r="I174" s="5"/>
      <c r="J174" s="5"/>
      <c r="L174"/>
      <c r="M174"/>
      <c r="N174"/>
      <c r="O174"/>
      <c r="P174"/>
      <c r="Q174"/>
    </row>
    <row r="175" spans="1:17">
      <c r="A175" s="1">
        <v>21</v>
      </c>
      <c r="B175" s="58" t="s">
        <v>93</v>
      </c>
      <c r="C175" s="5"/>
      <c r="D175" s="59">
        <f>IF(D290&gt;0,1-(((1-D291)*(1-D290))/(1-D291*D290*D292)),0)</f>
        <v>0</v>
      </c>
      <c r="E175" s="5"/>
      <c r="G175" s="57"/>
      <c r="H175" s="5"/>
      <c r="J175" s="5"/>
      <c r="L175"/>
      <c r="M175"/>
      <c r="N175"/>
      <c r="O175"/>
      <c r="P175"/>
      <c r="Q175"/>
    </row>
    <row r="176" spans="1:17">
      <c r="A176" s="1">
        <v>22</v>
      </c>
      <c r="B176" s="3" t="s">
        <v>94</v>
      </c>
      <c r="C176" s="5"/>
      <c r="D176" s="59">
        <f>IF(I247&gt;0,(D175/(1-D175))*(1-I245/I247),0)</f>
        <v>0</v>
      </c>
      <c r="E176" s="5"/>
      <c r="G176" s="57"/>
      <c r="H176" s="5"/>
      <c r="J176" s="5"/>
      <c r="L176"/>
      <c r="M176"/>
      <c r="N176"/>
      <c r="O176"/>
      <c r="P176"/>
      <c r="Q176"/>
    </row>
    <row r="177" spans="1:17">
      <c r="A177" s="1"/>
      <c r="B177" s="4" t="s">
        <v>287</v>
      </c>
      <c r="C177" s="5"/>
      <c r="D177" s="5"/>
      <c r="E177" s="5"/>
      <c r="G177" s="57"/>
      <c r="H177" s="5"/>
      <c r="J177" s="5"/>
      <c r="L177"/>
      <c r="M177"/>
      <c r="N177"/>
      <c r="O177"/>
      <c r="P177"/>
      <c r="Q177"/>
    </row>
    <row r="178" spans="1:17">
      <c r="A178" s="1"/>
      <c r="B178" s="4" t="s">
        <v>95</v>
      </c>
      <c r="C178" s="5"/>
      <c r="D178" s="5"/>
      <c r="E178" s="5"/>
      <c r="G178" s="57"/>
      <c r="H178" s="5"/>
      <c r="J178" s="5"/>
      <c r="L178"/>
      <c r="M178"/>
      <c r="N178"/>
      <c r="O178"/>
      <c r="P178"/>
      <c r="Q178"/>
    </row>
    <row r="179" spans="1:17">
      <c r="A179" s="1">
        <v>23</v>
      </c>
      <c r="B179" s="58" t="s">
        <v>96</v>
      </c>
      <c r="C179" s="5"/>
      <c r="D179" s="60">
        <f>IF(D175&gt;0,1/(1-D175),0)</f>
        <v>0</v>
      </c>
      <c r="E179" s="5"/>
      <c r="G179" s="57"/>
      <c r="H179" s="5"/>
      <c r="J179" s="5"/>
      <c r="L179"/>
      <c r="M179"/>
      <c r="N179"/>
      <c r="O179"/>
      <c r="P179"/>
      <c r="Q179"/>
    </row>
    <row r="180" spans="1:17">
      <c r="A180" s="1">
        <v>24</v>
      </c>
      <c r="B180" s="53" t="s">
        <v>290</v>
      </c>
      <c r="C180" s="5"/>
      <c r="D180" s="46">
        <v>0</v>
      </c>
      <c r="E180" s="5"/>
      <c r="G180" s="57"/>
      <c r="H180" s="5"/>
      <c r="J180" s="5"/>
      <c r="L180"/>
      <c r="M180"/>
      <c r="N180"/>
      <c r="O180"/>
      <c r="P180"/>
      <c r="Q180"/>
    </row>
    <row r="181" spans="1:17">
      <c r="A181" s="1"/>
      <c r="B181" s="4"/>
      <c r="C181" s="5"/>
      <c r="D181" s="5"/>
      <c r="E181" s="5"/>
      <c r="G181" s="57"/>
      <c r="H181" s="5"/>
      <c r="J181" s="5"/>
      <c r="L181"/>
      <c r="M181"/>
      <c r="N181"/>
      <c r="O181"/>
      <c r="P181"/>
      <c r="Q181"/>
    </row>
    <row r="182" spans="1:17">
      <c r="A182" s="1">
        <v>25</v>
      </c>
      <c r="B182" s="58" t="s">
        <v>97</v>
      </c>
      <c r="C182" s="56"/>
      <c r="D182" s="5">
        <f>D176*D186</f>
        <v>0</v>
      </c>
      <c r="E182" s="5"/>
      <c r="F182" s="5" t="s">
        <v>51</v>
      </c>
      <c r="G182" s="22"/>
      <c r="H182" s="5"/>
      <c r="I182" s="5">
        <f>D176*I186</f>
        <v>0</v>
      </c>
      <c r="J182" s="5"/>
      <c r="L182"/>
      <c r="M182"/>
      <c r="N182"/>
      <c r="O182"/>
      <c r="P182"/>
      <c r="Q182"/>
    </row>
    <row r="183" spans="1:17" ht="16.5" thickBot="1">
      <c r="A183" s="1">
        <v>26</v>
      </c>
      <c r="B183" s="3" t="s">
        <v>98</v>
      </c>
      <c r="C183" s="56"/>
      <c r="D183" s="24">
        <f>D179*D180</f>
        <v>0</v>
      </c>
      <c r="E183" s="5"/>
      <c r="F183" s="3" t="s">
        <v>62</v>
      </c>
      <c r="G183" s="22">
        <f>G101</f>
        <v>0.21948717641813559</v>
      </c>
      <c r="H183" s="5"/>
      <c r="I183" s="24">
        <f>G183*D183</f>
        <v>0</v>
      </c>
      <c r="J183" s="5"/>
      <c r="L183"/>
      <c r="M183"/>
      <c r="N183"/>
      <c r="O183"/>
      <c r="P183"/>
      <c r="Q183"/>
    </row>
    <row r="184" spans="1:17">
      <c r="A184" s="1">
        <v>27</v>
      </c>
      <c r="B184" s="61" t="s">
        <v>99</v>
      </c>
      <c r="C184" s="3" t="s">
        <v>100</v>
      </c>
      <c r="D184" s="9">
        <f>+D182+D183</f>
        <v>0</v>
      </c>
      <c r="E184" s="5"/>
      <c r="F184" s="5" t="s">
        <v>2</v>
      </c>
      <c r="G184" s="22" t="s">
        <v>2</v>
      </c>
      <c r="H184" s="5"/>
      <c r="I184" s="9">
        <f>+I182+I183</f>
        <v>0</v>
      </c>
      <c r="J184" s="5"/>
      <c r="L184"/>
      <c r="M184"/>
      <c r="N184"/>
      <c r="O184"/>
      <c r="P184"/>
      <c r="Q184"/>
    </row>
    <row r="185" spans="1:17">
      <c r="A185" s="1" t="s">
        <v>2</v>
      </c>
      <c r="C185" s="62"/>
      <c r="D185" s="5"/>
      <c r="E185" s="5"/>
      <c r="F185" s="5"/>
      <c r="G185" s="22"/>
      <c r="H185" s="5"/>
      <c r="I185" s="5"/>
      <c r="J185" s="5"/>
      <c r="K185" s="5"/>
      <c r="L185"/>
      <c r="M185"/>
      <c r="N185"/>
      <c r="O185"/>
      <c r="P185"/>
      <c r="Q185"/>
    </row>
    <row r="186" spans="1:17">
      <c r="A186" s="1">
        <v>28</v>
      </c>
      <c r="B186" s="4" t="s">
        <v>101</v>
      </c>
      <c r="C186" s="7"/>
      <c r="D186" s="5">
        <f>+$I247*D119</f>
        <v>12599505.573118769</v>
      </c>
      <c r="E186" s="5"/>
      <c r="F186" s="5" t="s">
        <v>51</v>
      </c>
      <c r="G186" s="57"/>
      <c r="H186" s="5"/>
      <c r="I186" s="5">
        <f>+$I247*I119</f>
        <v>2768083.0307832235</v>
      </c>
      <c r="J186" s="5"/>
      <c r="L186"/>
      <c r="M186"/>
      <c r="N186"/>
      <c r="O186"/>
      <c r="P186"/>
      <c r="Q186"/>
    </row>
    <row r="187" spans="1:17">
      <c r="A187" s="1"/>
      <c r="B187" s="61" t="s">
        <v>102</v>
      </c>
      <c r="D187" s="5"/>
      <c r="E187" s="5"/>
      <c r="F187" s="5"/>
      <c r="G187" s="57"/>
      <c r="H187" s="5"/>
      <c r="I187" s="5"/>
      <c r="J187" s="5"/>
      <c r="K187" s="7"/>
      <c r="L187"/>
      <c r="M187"/>
      <c r="N187"/>
      <c r="O187"/>
      <c r="P187"/>
      <c r="Q187"/>
    </row>
    <row r="188" spans="1:17">
      <c r="A188" s="1"/>
      <c r="B188" s="4"/>
      <c r="D188" s="6"/>
      <c r="E188" s="5"/>
      <c r="F188" s="5"/>
      <c r="G188" s="57"/>
      <c r="H188" s="5"/>
      <c r="I188" s="6"/>
      <c r="J188" s="5"/>
      <c r="K188" s="7"/>
      <c r="L188"/>
      <c r="M188"/>
      <c r="N188"/>
      <c r="O188"/>
      <c r="P188"/>
      <c r="Q188"/>
    </row>
    <row r="189" spans="1:17">
      <c r="A189" s="1">
        <v>29</v>
      </c>
      <c r="B189" s="4" t="s">
        <v>227</v>
      </c>
      <c r="C189" s="5"/>
      <c r="D189" s="6">
        <f>+D186+D184+D172+D161+D155</f>
        <v>38482891.573118769</v>
      </c>
      <c r="E189" s="5"/>
      <c r="F189" s="5"/>
      <c r="G189" s="5"/>
      <c r="H189" s="5"/>
      <c r="I189" s="6">
        <f>+I186+I184+I172+I161+I155</f>
        <v>7282067.1703559337</v>
      </c>
      <c r="J189" s="12"/>
      <c r="K189" s="12"/>
      <c r="L189"/>
      <c r="M189"/>
      <c r="N189"/>
      <c r="O189"/>
      <c r="P189"/>
      <c r="Q189"/>
    </row>
    <row r="190" spans="1:17">
      <c r="A190" s="1"/>
      <c r="B190" s="4"/>
      <c r="C190" s="5"/>
      <c r="D190" s="6"/>
      <c r="E190" s="5"/>
      <c r="F190" s="5"/>
      <c r="G190" s="5"/>
      <c r="H190" s="5"/>
      <c r="I190" s="6"/>
      <c r="J190" s="12"/>
      <c r="K190" s="12"/>
      <c r="L190"/>
      <c r="M190"/>
      <c r="N190"/>
      <c r="O190"/>
      <c r="P190"/>
      <c r="Q190"/>
    </row>
    <row r="191" spans="1:17">
      <c r="A191" s="1">
        <v>30</v>
      </c>
      <c r="B191" s="3" t="s">
        <v>264</v>
      </c>
      <c r="J191" s="12"/>
      <c r="K191" s="12"/>
      <c r="L191"/>
      <c r="M191"/>
      <c r="N191"/>
      <c r="O191"/>
      <c r="P191"/>
      <c r="Q191"/>
    </row>
    <row r="192" spans="1:17">
      <c r="A192" s="1"/>
      <c r="B192" s="3" t="s">
        <v>198</v>
      </c>
      <c r="J192" s="12"/>
      <c r="K192" s="12"/>
      <c r="L192"/>
      <c r="M192"/>
      <c r="N192"/>
      <c r="O192"/>
      <c r="P192"/>
      <c r="Q192"/>
    </row>
    <row r="193" spans="1:17">
      <c r="A193" s="1"/>
      <c r="B193" s="3" t="s">
        <v>199</v>
      </c>
      <c r="D193" s="566">
        <f>'2. 2015 Att GG_RPU'!N93</f>
        <v>2262295.902186899</v>
      </c>
      <c r="E193" s="4"/>
      <c r="F193" s="4"/>
      <c r="G193" s="4"/>
      <c r="H193" s="4"/>
      <c r="I193" s="567">
        <f>D193</f>
        <v>2262295.902186899</v>
      </c>
      <c r="J193" s="12"/>
      <c r="K193" s="12"/>
      <c r="L193"/>
      <c r="M193"/>
      <c r="N193"/>
      <c r="O193"/>
      <c r="P193"/>
      <c r="Q193"/>
    </row>
    <row r="194" spans="1:17">
      <c r="A194" s="1"/>
      <c r="B194" s="4"/>
      <c r="C194" s="5"/>
      <c r="D194" s="6"/>
      <c r="E194" s="5"/>
      <c r="F194" s="5"/>
      <c r="G194" s="5"/>
      <c r="H194" s="5"/>
      <c r="I194" s="6"/>
      <c r="J194" s="12"/>
      <c r="K194" s="12"/>
      <c r="L194"/>
      <c r="M194"/>
      <c r="N194"/>
      <c r="O194"/>
      <c r="P194"/>
      <c r="Q194"/>
    </row>
    <row r="195" spans="1:17">
      <c r="A195" s="1" t="s">
        <v>268</v>
      </c>
      <c r="B195" s="54" t="s">
        <v>291</v>
      </c>
      <c r="C195" s="54"/>
      <c r="D195" s="54"/>
      <c r="J195" s="5"/>
      <c r="K195" s="5"/>
      <c r="L195"/>
      <c r="M195"/>
      <c r="N195"/>
      <c r="O195"/>
      <c r="P195"/>
      <c r="Q195"/>
    </row>
    <row r="196" spans="1:17">
      <c r="A196" s="1"/>
      <c r="B196" s="3" t="s">
        <v>198</v>
      </c>
      <c r="J196" s="5"/>
      <c r="K196" s="5"/>
      <c r="L196"/>
      <c r="M196"/>
      <c r="N196"/>
      <c r="O196"/>
      <c r="P196"/>
      <c r="Q196"/>
    </row>
    <row r="197" spans="1:17" ht="16.5" thickBot="1">
      <c r="A197" s="1"/>
      <c r="B197" s="3" t="s">
        <v>269</v>
      </c>
      <c r="D197" s="117">
        <v>0</v>
      </c>
      <c r="E197" s="4"/>
      <c r="F197" s="4"/>
      <c r="G197" s="4"/>
      <c r="H197" s="4"/>
      <c r="I197" s="117">
        <v>0</v>
      </c>
      <c r="J197" s="5"/>
      <c r="K197" s="5"/>
      <c r="L197"/>
      <c r="M197"/>
      <c r="N197"/>
      <c r="O197"/>
      <c r="P197"/>
      <c r="Q197"/>
    </row>
    <row r="198" spans="1:17" ht="16.5" thickBot="1">
      <c r="A198" s="52">
        <v>31</v>
      </c>
      <c r="B198" s="54" t="s">
        <v>197</v>
      </c>
      <c r="C198" s="54"/>
      <c r="D198" s="118">
        <f>+D189-D193-D197</f>
        <v>36220595.670931868</v>
      </c>
      <c r="E198" s="54"/>
      <c r="F198" s="54"/>
      <c r="G198" s="54"/>
      <c r="H198" s="54"/>
      <c r="I198" s="118">
        <f>+I189-I193-I197</f>
        <v>5019771.2681690343</v>
      </c>
      <c r="J198" s="8"/>
      <c r="K198" s="8"/>
      <c r="L198"/>
      <c r="M198"/>
      <c r="N198"/>
      <c r="O198"/>
      <c r="P198"/>
      <c r="Q198"/>
    </row>
    <row r="199" spans="1:17" ht="16.5" thickTop="1">
      <c r="A199" s="1"/>
      <c r="B199" s="3" t="s">
        <v>270</v>
      </c>
      <c r="J199" s="5"/>
      <c r="K199" s="5"/>
      <c r="L199"/>
      <c r="M199"/>
      <c r="N199"/>
      <c r="O199"/>
      <c r="P199"/>
      <c r="Q199"/>
    </row>
    <row r="200" spans="1:17" s="64" customFormat="1">
      <c r="A200" s="63"/>
      <c r="J200" s="65"/>
      <c r="K200" s="65"/>
      <c r="L200"/>
      <c r="M200"/>
      <c r="N200"/>
      <c r="O200"/>
      <c r="P200"/>
      <c r="Q200"/>
    </row>
    <row r="201" spans="1:17" s="64" customFormat="1">
      <c r="A201" s="63"/>
      <c r="J201" s="65"/>
      <c r="K201" s="65"/>
      <c r="L201"/>
      <c r="M201"/>
      <c r="N201"/>
      <c r="O201"/>
      <c r="P201"/>
      <c r="Q201"/>
    </row>
    <row r="202" spans="1:17" s="64" customFormat="1">
      <c r="A202" s="63"/>
      <c r="J202" s="65"/>
      <c r="K202" s="65"/>
      <c r="L202"/>
      <c r="M202"/>
      <c r="N202"/>
      <c r="O202"/>
      <c r="P202"/>
      <c r="Q202"/>
    </row>
    <row r="203" spans="1:17">
      <c r="B203" s="2"/>
      <c r="C203" s="2"/>
      <c r="D203" s="10"/>
      <c r="E203" s="2"/>
      <c r="F203" s="2"/>
      <c r="G203" s="2"/>
      <c r="H203" s="11"/>
      <c r="I203" s="11"/>
      <c r="J203" s="12"/>
      <c r="K203" s="13" t="s">
        <v>186</v>
      </c>
      <c r="L203"/>
      <c r="M203"/>
      <c r="N203"/>
      <c r="O203"/>
      <c r="P203"/>
      <c r="Q203"/>
    </row>
    <row r="204" spans="1:17">
      <c r="A204" s="1"/>
      <c r="J204" s="5"/>
      <c r="K204" s="5"/>
      <c r="L204"/>
      <c r="M204"/>
      <c r="N204"/>
      <c r="O204"/>
      <c r="P204"/>
      <c r="Q204"/>
    </row>
    <row r="205" spans="1:17">
      <c r="A205" s="1"/>
      <c r="B205" s="4" t="str">
        <f>B3</f>
        <v xml:space="preserve">Formula Rate - Non-Levelized </v>
      </c>
      <c r="D205" s="3" t="str">
        <f>D3</f>
        <v xml:space="preserve">   Rate Formula Template</v>
      </c>
      <c r="J205" s="5"/>
      <c r="K205" s="67" t="str">
        <f>K3</f>
        <v>For the 12 months ended 12/31/15</v>
      </c>
      <c r="L205"/>
      <c r="M205"/>
      <c r="N205"/>
      <c r="O205"/>
      <c r="P205"/>
      <c r="Q205"/>
    </row>
    <row r="206" spans="1:17">
      <c r="A206" s="1"/>
      <c r="B206" s="4"/>
      <c r="D206" s="3" t="str">
        <f>D4</f>
        <v>Utilizing EIA Form 412 Data</v>
      </c>
      <c r="J206" s="5"/>
      <c r="K206" s="5"/>
      <c r="L206"/>
      <c r="M206"/>
      <c r="N206"/>
      <c r="O206"/>
      <c r="P206"/>
      <c r="Q206"/>
    </row>
    <row r="207" spans="1:17" ht="9" customHeight="1">
      <c r="A207" s="1"/>
      <c r="J207" s="5"/>
      <c r="K207" s="5"/>
      <c r="L207"/>
      <c r="M207"/>
      <c r="N207"/>
      <c r="O207"/>
      <c r="P207"/>
      <c r="Q207"/>
    </row>
    <row r="208" spans="1:17">
      <c r="A208" s="1"/>
      <c r="D208" s="3" t="str">
        <f>D6</f>
        <v>Rochester Public Utilities</v>
      </c>
      <c r="J208" s="5"/>
      <c r="K208" s="5"/>
      <c r="L208"/>
      <c r="M208"/>
      <c r="N208"/>
      <c r="O208"/>
      <c r="P208"/>
      <c r="Q208"/>
    </row>
    <row r="209" spans="1:17">
      <c r="A209" s="1" t="s">
        <v>4</v>
      </c>
      <c r="C209" s="4"/>
      <c r="D209" s="4"/>
      <c r="E209" s="4"/>
      <c r="F209" s="4"/>
      <c r="G209" s="4"/>
      <c r="H209" s="4"/>
      <c r="I209" s="4"/>
      <c r="J209" s="4"/>
      <c r="K209" s="4"/>
      <c r="L209"/>
      <c r="M209"/>
      <c r="N209"/>
      <c r="O209"/>
      <c r="P209"/>
      <c r="Q209"/>
    </row>
    <row r="210" spans="1:17" ht="16.5" thickBot="1">
      <c r="A210" s="18" t="s">
        <v>6</v>
      </c>
      <c r="C210" s="42" t="s">
        <v>103</v>
      </c>
      <c r="E210" s="12"/>
      <c r="F210" s="12"/>
      <c r="G210" s="12"/>
      <c r="H210" s="12"/>
      <c r="I210" s="12"/>
      <c r="J210" s="5"/>
      <c r="K210" s="5"/>
      <c r="L210"/>
      <c r="M210"/>
      <c r="N210"/>
      <c r="O210"/>
      <c r="P210"/>
      <c r="Q210"/>
    </row>
    <row r="211" spans="1:17">
      <c r="A211" s="1"/>
      <c r="B211" s="2" t="s">
        <v>106</v>
      </c>
      <c r="C211" s="12"/>
      <c r="D211" s="12"/>
      <c r="E211" s="12"/>
      <c r="F211" s="12"/>
      <c r="G211" s="12"/>
      <c r="H211" s="12"/>
      <c r="I211" s="12"/>
      <c r="J211" s="5"/>
      <c r="K211" s="5"/>
      <c r="L211"/>
      <c r="M211"/>
      <c r="N211"/>
      <c r="O211"/>
      <c r="P211"/>
      <c r="Q211"/>
    </row>
    <row r="212" spans="1:17">
      <c r="A212" s="1">
        <v>1</v>
      </c>
      <c r="B212" s="11" t="s">
        <v>228</v>
      </c>
      <c r="C212" s="12"/>
      <c r="D212" s="5"/>
      <c r="E212" s="5"/>
      <c r="F212" s="5"/>
      <c r="G212" s="5"/>
      <c r="H212" s="5"/>
      <c r="I212" s="5">
        <f>D81</f>
        <v>43355988.692307696</v>
      </c>
      <c r="J212" s="5"/>
      <c r="K212" s="5"/>
      <c r="L212"/>
      <c r="M212"/>
      <c r="N212"/>
      <c r="O212"/>
      <c r="P212"/>
      <c r="Q212"/>
    </row>
    <row r="213" spans="1:17">
      <c r="A213" s="1">
        <v>2</v>
      </c>
      <c r="B213" s="11" t="s">
        <v>229</v>
      </c>
      <c r="I213" s="46">
        <v>0</v>
      </c>
      <c r="J213" s="5"/>
      <c r="K213" s="5"/>
      <c r="L213"/>
      <c r="M213"/>
      <c r="N213"/>
      <c r="O213"/>
      <c r="P213"/>
      <c r="Q213"/>
    </row>
    <row r="214" spans="1:17" ht="16.5" thickBot="1">
      <c r="A214" s="1">
        <v>3</v>
      </c>
      <c r="B214" s="68" t="s">
        <v>230</v>
      </c>
      <c r="C214" s="69"/>
      <c r="D214" s="6"/>
      <c r="E214" s="5"/>
      <c r="F214" s="5"/>
      <c r="G214" s="48"/>
      <c r="H214" s="5"/>
      <c r="I214" s="45">
        <v>0</v>
      </c>
      <c r="J214" s="5"/>
      <c r="K214" s="5"/>
      <c r="L214"/>
      <c r="M214"/>
      <c r="N214"/>
      <c r="O214"/>
      <c r="P214"/>
      <c r="Q214"/>
    </row>
    <row r="215" spans="1:17">
      <c r="A215" s="1">
        <v>4</v>
      </c>
      <c r="B215" s="11" t="s">
        <v>178</v>
      </c>
      <c r="C215" s="12"/>
      <c r="D215" s="5"/>
      <c r="E215" s="5"/>
      <c r="F215" s="5"/>
      <c r="G215" s="48"/>
      <c r="H215" s="5"/>
      <c r="I215" s="5">
        <f>I212-I213-I214</f>
        <v>43355988.692307696</v>
      </c>
      <c r="J215" s="5"/>
      <c r="K215" s="5"/>
      <c r="L215"/>
      <c r="M215"/>
      <c r="N215"/>
      <c r="O215"/>
      <c r="P215"/>
      <c r="Q215"/>
    </row>
    <row r="216" spans="1:17">
      <c r="A216" s="1"/>
      <c r="C216" s="12"/>
      <c r="D216" s="5"/>
      <c r="E216" s="5"/>
      <c r="F216" s="5"/>
      <c r="G216" s="48"/>
      <c r="H216" s="5"/>
      <c r="J216" s="5"/>
      <c r="K216" s="5"/>
      <c r="L216"/>
      <c r="M216"/>
      <c r="N216"/>
      <c r="O216"/>
      <c r="P216"/>
      <c r="Q216"/>
    </row>
    <row r="217" spans="1:17">
      <c r="A217" s="1">
        <v>5</v>
      </c>
      <c r="B217" s="11" t="s">
        <v>231</v>
      </c>
      <c r="C217" s="17"/>
      <c r="D217" s="70"/>
      <c r="E217" s="70"/>
      <c r="F217" s="70"/>
      <c r="G217" s="37"/>
      <c r="H217" s="5" t="s">
        <v>107</v>
      </c>
      <c r="I217" s="47">
        <f>IF(I212&gt;0,I215/I212,0)</f>
        <v>1</v>
      </c>
      <c r="J217" s="5"/>
      <c r="K217" s="5"/>
      <c r="L217"/>
      <c r="M217"/>
      <c r="N217"/>
      <c r="O217"/>
      <c r="P217"/>
      <c r="Q217"/>
    </row>
    <row r="218" spans="1:17">
      <c r="J218" s="5"/>
      <c r="K218" s="5"/>
      <c r="L218"/>
      <c r="M218"/>
      <c r="N218"/>
      <c r="O218"/>
      <c r="P218"/>
      <c r="Q218"/>
    </row>
    <row r="219" spans="1:17">
      <c r="B219" s="4" t="s">
        <v>104</v>
      </c>
      <c r="J219" s="5"/>
      <c r="K219" s="5"/>
      <c r="L219"/>
      <c r="M219"/>
      <c r="N219"/>
      <c r="O219"/>
      <c r="P219"/>
      <c r="Q219"/>
    </row>
    <row r="220" spans="1:17">
      <c r="A220" s="1">
        <v>6</v>
      </c>
      <c r="B220" s="3" t="s">
        <v>232</v>
      </c>
      <c r="D220" s="12"/>
      <c r="E220" s="12"/>
      <c r="F220" s="12"/>
      <c r="G220" s="14"/>
      <c r="H220" s="12"/>
      <c r="I220" s="5">
        <f>D146</f>
        <v>7910543</v>
      </c>
      <c r="J220" s="5"/>
      <c r="K220" s="5"/>
      <c r="L220"/>
      <c r="M220"/>
      <c r="N220"/>
      <c r="O220"/>
      <c r="P220"/>
      <c r="Q220"/>
    </row>
    <row r="221" spans="1:17" ht="16.5" thickBot="1">
      <c r="A221" s="1">
        <v>7</v>
      </c>
      <c r="B221" s="68" t="s">
        <v>233</v>
      </c>
      <c r="C221" s="69"/>
      <c r="D221" s="6"/>
      <c r="E221" s="6"/>
      <c r="F221" s="5"/>
      <c r="G221" s="5"/>
      <c r="H221" s="5"/>
      <c r="I221" s="45">
        <f>'14. Transmission O&amp;M'!C8+'14. Transmission O&amp;M'!C9+'14. Transmission O&amp;M'!C10</f>
        <v>365970</v>
      </c>
      <c r="J221" s="5"/>
      <c r="K221" s="5"/>
      <c r="L221"/>
      <c r="M221"/>
      <c r="N221"/>
      <c r="O221"/>
      <c r="P221"/>
      <c r="Q221"/>
    </row>
    <row r="222" spans="1:17">
      <c r="A222" s="1">
        <v>8</v>
      </c>
      <c r="B222" s="11" t="s">
        <v>260</v>
      </c>
      <c r="C222" s="17"/>
      <c r="D222" s="70"/>
      <c r="E222" s="70"/>
      <c r="F222" s="70"/>
      <c r="G222" s="37"/>
      <c r="H222" s="70"/>
      <c r="I222" s="5">
        <f>+I220-I221</f>
        <v>7544573</v>
      </c>
      <c r="J222" s="5"/>
      <c r="K222" s="5"/>
      <c r="L222"/>
      <c r="M222"/>
      <c r="N222"/>
      <c r="O222"/>
      <c r="P222"/>
      <c r="Q222"/>
    </row>
    <row r="223" spans="1:17">
      <c r="A223" s="1"/>
      <c r="B223" s="11"/>
      <c r="C223" s="12"/>
      <c r="D223" s="5"/>
      <c r="E223" s="5"/>
      <c r="F223" s="5"/>
      <c r="G223" s="5"/>
      <c r="J223" s="5"/>
      <c r="K223" s="5"/>
      <c r="L223"/>
      <c r="M223"/>
      <c r="N223"/>
      <c r="O223"/>
      <c r="P223"/>
      <c r="Q223"/>
    </row>
    <row r="224" spans="1:17">
      <c r="A224" s="1">
        <v>9</v>
      </c>
      <c r="B224" s="11" t="s">
        <v>234</v>
      </c>
      <c r="C224" s="12"/>
      <c r="D224" s="5"/>
      <c r="E224" s="5"/>
      <c r="F224" s="5"/>
      <c r="G224" s="5"/>
      <c r="H224" s="5"/>
      <c r="I224" s="44">
        <f>IF(I220&gt;0,I222/I220,0)</f>
        <v>0.95373642492051436</v>
      </c>
      <c r="J224" s="5"/>
      <c r="K224" s="5"/>
      <c r="L224"/>
      <c r="M224"/>
      <c r="N224"/>
      <c r="O224"/>
      <c r="P224"/>
      <c r="Q224"/>
    </row>
    <row r="225" spans="1:17">
      <c r="A225" s="1">
        <v>10</v>
      </c>
      <c r="B225" s="11" t="s">
        <v>235</v>
      </c>
      <c r="C225" s="12"/>
      <c r="D225" s="5"/>
      <c r="E225" s="5"/>
      <c r="F225" s="5"/>
      <c r="G225" s="5"/>
      <c r="H225" s="12" t="s">
        <v>12</v>
      </c>
      <c r="I225" s="72">
        <f>I217</f>
        <v>1</v>
      </c>
      <c r="J225" s="5"/>
      <c r="K225" s="5"/>
      <c r="L225"/>
      <c r="M225"/>
      <c r="N225"/>
      <c r="O225"/>
      <c r="P225"/>
      <c r="Q225"/>
    </row>
    <row r="226" spans="1:17">
      <c r="A226" s="1">
        <v>11</v>
      </c>
      <c r="B226" s="11" t="s">
        <v>236</v>
      </c>
      <c r="C226" s="12"/>
      <c r="D226" s="12"/>
      <c r="E226" s="12"/>
      <c r="F226" s="12"/>
      <c r="G226" s="12"/>
      <c r="H226" s="12" t="s">
        <v>105</v>
      </c>
      <c r="I226" s="73">
        <f>+I225*I224</f>
        <v>0.95373642492051436</v>
      </c>
      <c r="J226" s="5"/>
      <c r="K226" s="5"/>
      <c r="L226"/>
      <c r="M226"/>
      <c r="N226"/>
      <c r="O226"/>
      <c r="P226"/>
      <c r="Q226"/>
    </row>
    <row r="227" spans="1:17">
      <c r="A227" s="1"/>
      <c r="C227" s="12"/>
      <c r="D227" s="5"/>
      <c r="E227" s="5"/>
      <c r="F227" s="5"/>
      <c r="G227" s="48"/>
      <c r="H227" s="5"/>
      <c r="L227"/>
      <c r="M227"/>
      <c r="N227"/>
      <c r="O227"/>
      <c r="P227"/>
      <c r="Q227"/>
    </row>
    <row r="228" spans="1:17" ht="16.5" thickBot="1">
      <c r="A228" s="1" t="s">
        <v>2</v>
      </c>
      <c r="B228" s="4" t="s">
        <v>108</v>
      </c>
      <c r="C228" s="5"/>
      <c r="D228" s="74" t="s">
        <v>109</v>
      </c>
      <c r="E228" s="74" t="s">
        <v>12</v>
      </c>
      <c r="F228" s="5"/>
      <c r="G228" s="74" t="s">
        <v>110</v>
      </c>
      <c r="H228" s="5"/>
      <c r="I228" s="5"/>
      <c r="L228"/>
      <c r="M228"/>
      <c r="N228"/>
      <c r="O228"/>
      <c r="P228"/>
      <c r="Q228"/>
    </row>
    <row r="229" spans="1:17">
      <c r="A229" s="1">
        <v>12</v>
      </c>
      <c r="B229" s="4" t="s">
        <v>50</v>
      </c>
      <c r="C229" s="5"/>
      <c r="D229" s="46">
        <f>'16. Wages &amp; Salaries'!B7</f>
        <v>1999845</v>
      </c>
      <c r="E229" s="75">
        <v>0</v>
      </c>
      <c r="F229" s="75"/>
      <c r="G229" s="5">
        <f>D229*E229</f>
        <v>0</v>
      </c>
      <c r="H229" s="5"/>
      <c r="I229" s="5"/>
      <c r="J229" s="5"/>
      <c r="K229" s="5"/>
      <c r="L229"/>
      <c r="M229"/>
      <c r="N229"/>
      <c r="O229"/>
      <c r="P229"/>
      <c r="Q229"/>
    </row>
    <row r="230" spans="1:17">
      <c r="A230" s="1">
        <v>13</v>
      </c>
      <c r="B230" s="4" t="s">
        <v>52</v>
      </c>
      <c r="C230" s="5"/>
      <c r="D230" s="46">
        <f>'16. Wages &amp; Salaries'!B8</f>
        <v>586236</v>
      </c>
      <c r="E230" s="75">
        <f>+I217</f>
        <v>1</v>
      </c>
      <c r="F230" s="75"/>
      <c r="G230" s="5">
        <f>D230*E230</f>
        <v>586236</v>
      </c>
      <c r="H230" s="5"/>
      <c r="I230" s="5"/>
      <c r="J230" s="5"/>
      <c r="K230" s="5"/>
      <c r="L230"/>
      <c r="M230"/>
      <c r="N230"/>
      <c r="O230"/>
      <c r="P230"/>
      <c r="Q230"/>
    </row>
    <row r="231" spans="1:17">
      <c r="A231" s="1">
        <v>14</v>
      </c>
      <c r="B231" s="4" t="s">
        <v>53</v>
      </c>
      <c r="C231" s="5"/>
      <c r="D231" s="46">
        <f>'16. Wages &amp; Salaries'!B9</f>
        <v>3319738</v>
      </c>
      <c r="E231" s="75">
        <v>0</v>
      </c>
      <c r="F231" s="75"/>
      <c r="G231" s="5">
        <f>D231*E231</f>
        <v>0</v>
      </c>
      <c r="H231" s="5"/>
      <c r="I231" s="76" t="s">
        <v>111</v>
      </c>
      <c r="J231" s="5"/>
      <c r="K231" s="5"/>
      <c r="L231"/>
      <c r="M231"/>
      <c r="N231"/>
      <c r="O231"/>
      <c r="P231"/>
      <c r="Q231"/>
    </row>
    <row r="232" spans="1:17" ht="16.5" thickBot="1">
      <c r="A232" s="1">
        <v>15</v>
      </c>
      <c r="B232" s="4" t="s">
        <v>112</v>
      </c>
      <c r="C232" s="5"/>
      <c r="D232" s="45">
        <f>'16. Wages &amp; Salaries'!B10</f>
        <v>1491930</v>
      </c>
      <c r="E232" s="75">
        <v>0</v>
      </c>
      <c r="F232" s="75"/>
      <c r="G232" s="24">
        <f>D232*E232</f>
        <v>0</v>
      </c>
      <c r="H232" s="5"/>
      <c r="I232" s="18" t="s">
        <v>113</v>
      </c>
      <c r="J232" s="5"/>
      <c r="K232" s="5"/>
      <c r="L232"/>
      <c r="M232"/>
      <c r="N232"/>
      <c r="O232"/>
      <c r="P232"/>
      <c r="Q232"/>
    </row>
    <row r="233" spans="1:17">
      <c r="A233" s="1">
        <v>16</v>
      </c>
      <c r="B233" s="4" t="s">
        <v>238</v>
      </c>
      <c r="C233" s="5"/>
      <c r="D233" s="5">
        <f>SUM(D229:D232)</f>
        <v>7397749</v>
      </c>
      <c r="E233" s="5"/>
      <c r="F233" s="5"/>
      <c r="G233" s="5">
        <f>SUM(G229:G232)</f>
        <v>586236</v>
      </c>
      <c r="H233" s="14" t="s">
        <v>114</v>
      </c>
      <c r="I233" s="44">
        <f>IF(G233&gt;0,G230/D233,0)</f>
        <v>7.9245186610143167E-2</v>
      </c>
      <c r="J233" s="5" t="s">
        <v>114</v>
      </c>
      <c r="K233" s="5" t="s">
        <v>55</v>
      </c>
      <c r="L233"/>
      <c r="M233"/>
      <c r="N233"/>
      <c r="O233"/>
      <c r="P233"/>
      <c r="Q233"/>
    </row>
    <row r="234" spans="1:17">
      <c r="A234" s="1" t="s">
        <v>2</v>
      </c>
      <c r="B234" s="4" t="s">
        <v>2</v>
      </c>
      <c r="C234" s="5" t="s">
        <v>2</v>
      </c>
      <c r="E234" s="5"/>
      <c r="F234" s="5"/>
      <c r="L234"/>
      <c r="M234"/>
      <c r="N234"/>
      <c r="O234"/>
      <c r="P234"/>
      <c r="Q234"/>
    </row>
    <row r="235" spans="1:17">
      <c r="A235" s="1"/>
      <c r="B235" s="4" t="s">
        <v>237</v>
      </c>
      <c r="C235" s="5"/>
      <c r="D235" s="38" t="s">
        <v>109</v>
      </c>
      <c r="E235" s="5"/>
      <c r="F235" s="5"/>
      <c r="G235" s="48" t="s">
        <v>115</v>
      </c>
      <c r="H235" s="57" t="s">
        <v>2</v>
      </c>
      <c r="I235" s="7" t="s">
        <v>116</v>
      </c>
      <c r="J235" s="5"/>
      <c r="K235" s="5"/>
      <c r="L235"/>
      <c r="M235"/>
      <c r="N235"/>
      <c r="O235"/>
      <c r="P235"/>
      <c r="Q235"/>
    </row>
    <row r="236" spans="1:17">
      <c r="A236" s="1">
        <v>17</v>
      </c>
      <c r="B236" s="4" t="s">
        <v>117</v>
      </c>
      <c r="C236" s="5"/>
      <c r="D236" s="46">
        <f>D85</f>
        <v>338024194.53846151</v>
      </c>
      <c r="E236" s="5"/>
      <c r="G236" s="1" t="s">
        <v>118</v>
      </c>
      <c r="H236" s="77"/>
      <c r="I236" s="1" t="s">
        <v>119</v>
      </c>
      <c r="J236" s="5"/>
      <c r="K236" s="14" t="s">
        <v>57</v>
      </c>
      <c r="L236"/>
      <c r="M236"/>
      <c r="N236"/>
      <c r="O236"/>
      <c r="P236"/>
      <c r="Q236"/>
    </row>
    <row r="237" spans="1:17">
      <c r="A237" s="1">
        <v>18</v>
      </c>
      <c r="B237" s="4" t="s">
        <v>120</v>
      </c>
      <c r="C237" s="5"/>
      <c r="D237" s="46">
        <v>0</v>
      </c>
      <c r="E237" s="5"/>
      <c r="G237" s="22">
        <f>IF(D239&gt;0,D236/D239,0)</f>
        <v>1</v>
      </c>
      <c r="H237" s="48" t="s">
        <v>121</v>
      </c>
      <c r="I237" s="22">
        <f>I233</f>
        <v>7.9245186610143167E-2</v>
      </c>
      <c r="J237" s="57" t="s">
        <v>114</v>
      </c>
      <c r="K237" s="22">
        <f>I237*G237</f>
        <v>7.9245186610143167E-2</v>
      </c>
      <c r="L237"/>
      <c r="M237"/>
      <c r="N237"/>
      <c r="O237"/>
      <c r="P237"/>
      <c r="Q237"/>
    </row>
    <row r="238" spans="1:17" ht="16.5" thickBot="1">
      <c r="A238" s="1">
        <v>19</v>
      </c>
      <c r="B238" s="78" t="s">
        <v>122</v>
      </c>
      <c r="C238" s="24"/>
      <c r="D238" s="45">
        <v>0</v>
      </c>
      <c r="E238" s="5"/>
      <c r="F238" s="5"/>
      <c r="G238" s="5" t="s">
        <v>2</v>
      </c>
      <c r="H238" s="5"/>
      <c r="I238" s="5"/>
      <c r="L238"/>
      <c r="M238"/>
      <c r="N238"/>
      <c r="O238"/>
      <c r="P238"/>
      <c r="Q238"/>
    </row>
    <row r="239" spans="1:17">
      <c r="A239" s="1">
        <v>20</v>
      </c>
      <c r="B239" s="4" t="s">
        <v>170</v>
      </c>
      <c r="C239" s="5"/>
      <c r="D239" s="5">
        <f>D236+D237+D238</f>
        <v>338024194.53846151</v>
      </c>
      <c r="E239" s="5"/>
      <c r="F239" s="5"/>
      <c r="G239" s="5"/>
      <c r="H239" s="5"/>
      <c r="I239" s="5"/>
      <c r="J239" s="5"/>
      <c r="K239" s="5"/>
      <c r="L239"/>
      <c r="M239"/>
      <c r="N239"/>
      <c r="O239"/>
      <c r="P239"/>
      <c r="Q239"/>
    </row>
    <row r="240" spans="1:17">
      <c r="A240" s="1"/>
      <c r="B240" s="4" t="s">
        <v>2</v>
      </c>
      <c r="C240" s="5"/>
      <c r="E240" s="5"/>
      <c r="F240" s="5"/>
      <c r="G240" s="5"/>
      <c r="H240" s="5"/>
      <c r="I240" s="5" t="s">
        <v>2</v>
      </c>
      <c r="J240" s="5"/>
      <c r="K240" s="5"/>
      <c r="L240"/>
      <c r="M240"/>
      <c r="N240"/>
      <c r="O240"/>
      <c r="P240"/>
      <c r="Q240"/>
    </row>
    <row r="241" spans="1:17" ht="16.5" thickBot="1">
      <c r="A241" s="1"/>
      <c r="B241" s="2" t="s">
        <v>123</v>
      </c>
      <c r="C241" s="5"/>
      <c r="D241" s="74" t="s">
        <v>109</v>
      </c>
      <c r="E241" s="5"/>
      <c r="F241" s="5"/>
      <c r="G241" s="5"/>
      <c r="H241" s="5"/>
      <c r="J241" s="5" t="s">
        <v>2</v>
      </c>
      <c r="K241" s="5"/>
      <c r="L241"/>
      <c r="M241"/>
      <c r="N241"/>
      <c r="O241"/>
      <c r="P241"/>
      <c r="Q241"/>
    </row>
    <row r="242" spans="1:17">
      <c r="A242" s="1">
        <v>21</v>
      </c>
      <c r="B242" s="5" t="s">
        <v>124</v>
      </c>
      <c r="C242" s="11" t="s">
        <v>261</v>
      </c>
      <c r="D242" s="79">
        <f>'4. Income Sched 3'!C24+'4. Income Sched 3'!C25</f>
        <v>4697305</v>
      </c>
      <c r="E242" s="5"/>
      <c r="F242" s="5"/>
      <c r="G242" s="5"/>
      <c r="H242" s="5"/>
      <c r="I242" s="5"/>
      <c r="J242" s="5"/>
      <c r="K242" s="5"/>
      <c r="L242"/>
      <c r="M242"/>
      <c r="N242"/>
      <c r="O242"/>
      <c r="P242"/>
      <c r="Q242"/>
    </row>
    <row r="243" spans="1:17">
      <c r="A243" s="1"/>
      <c r="B243" s="4"/>
      <c r="D243" s="5"/>
      <c r="E243" s="5"/>
      <c r="F243" s="5"/>
      <c r="G243" s="48" t="s">
        <v>125</v>
      </c>
      <c r="H243" s="5"/>
      <c r="I243" s="5"/>
      <c r="J243" s="5"/>
      <c r="K243" s="5"/>
      <c r="L243"/>
      <c r="M243"/>
      <c r="N243"/>
      <c r="O243"/>
      <c r="P243"/>
      <c r="Q243"/>
    </row>
    <row r="244" spans="1:17" ht="16.5" thickBot="1">
      <c r="A244" s="1"/>
      <c r="B244" s="2"/>
      <c r="C244" s="11"/>
      <c r="D244" s="18" t="s">
        <v>109</v>
      </c>
      <c r="E244" s="18" t="s">
        <v>126</v>
      </c>
      <c r="F244" s="5"/>
      <c r="G244" s="18" t="s">
        <v>127</v>
      </c>
      <c r="H244" s="5"/>
      <c r="I244" s="18" t="s">
        <v>128</v>
      </c>
      <c r="J244" s="5"/>
      <c r="K244" s="5"/>
      <c r="L244"/>
      <c r="M244"/>
      <c r="N244"/>
      <c r="O244"/>
      <c r="P244"/>
      <c r="Q244"/>
    </row>
    <row r="245" spans="1:17">
      <c r="A245" s="1">
        <v>22</v>
      </c>
      <c r="B245" s="2" t="s">
        <v>129</v>
      </c>
      <c r="C245" s="11" t="s">
        <v>725</v>
      </c>
      <c r="D245" s="46">
        <f>'13. Capital Structure'!H24+'13. Capital Structure'!I24-'13. Capital Structure'!J24</f>
        <v>117624879.61538461</v>
      </c>
      <c r="E245" s="80">
        <f>IF($D$247&gt;0,D245/$D$247,0)</f>
        <v>0.48604973546527941</v>
      </c>
      <c r="F245" s="81"/>
      <c r="G245" s="82">
        <f>IF(D245&gt;0,D242/D245,0)</f>
        <v>3.9934621105326272E-2</v>
      </c>
      <c r="I245" s="81">
        <f>G245*E245</f>
        <v>1.9410212024149998E-2</v>
      </c>
      <c r="J245" s="84" t="s">
        <v>130</v>
      </c>
      <c r="K245" s="5"/>
      <c r="L245"/>
      <c r="M245"/>
      <c r="N245"/>
      <c r="O245"/>
      <c r="P245"/>
      <c r="Q245"/>
    </row>
    <row r="246" spans="1:17" ht="16.5" thickBot="1">
      <c r="A246" s="1">
        <v>23</v>
      </c>
      <c r="B246" s="2" t="s">
        <v>131</v>
      </c>
      <c r="C246" s="11" t="s">
        <v>726</v>
      </c>
      <c r="D246" s="45">
        <f>'13. Capital Structure'!K24</f>
        <v>124376856.07692307</v>
      </c>
      <c r="E246" s="103">
        <f>IF($D$247&gt;0,D246/$D$247,0)</f>
        <v>0.51395026453472059</v>
      </c>
      <c r="F246" s="81"/>
      <c r="G246" s="580">
        <f>I249</f>
        <v>0.12379999999999999</v>
      </c>
      <c r="I246" s="83">
        <f>G246*E246</f>
        <v>6.3627042749398399E-2</v>
      </c>
      <c r="L246"/>
      <c r="M246"/>
      <c r="N246"/>
      <c r="O246"/>
      <c r="P246"/>
      <c r="Q246"/>
    </row>
    <row r="247" spans="1:17">
      <c r="A247" s="1">
        <v>24</v>
      </c>
      <c r="B247" s="2" t="s">
        <v>171</v>
      </c>
      <c r="C247" s="11"/>
      <c r="D247" s="5">
        <f>SUM(D245:D246)</f>
        <v>242001735.69230768</v>
      </c>
      <c r="E247" s="252">
        <f>SUM(E245+E246)</f>
        <v>1</v>
      </c>
      <c r="F247" s="81"/>
      <c r="G247" s="81"/>
      <c r="I247" s="81">
        <f>SUM(I245:I246)</f>
        <v>8.3037254773548397E-2</v>
      </c>
      <c r="J247" s="84" t="s">
        <v>132</v>
      </c>
      <c r="L247"/>
      <c r="M247"/>
      <c r="N247"/>
      <c r="O247"/>
      <c r="P247"/>
      <c r="Q247"/>
    </row>
    <row r="248" spans="1:17">
      <c r="A248" s="1" t="s">
        <v>2</v>
      </c>
      <c r="B248" s="4"/>
      <c r="D248" s="5"/>
      <c r="E248" s="5" t="s">
        <v>2</v>
      </c>
      <c r="F248" s="5"/>
      <c r="G248" s="5"/>
      <c r="H248" s="5"/>
      <c r="I248" s="81"/>
      <c r="L248"/>
      <c r="M248"/>
      <c r="N248"/>
      <c r="O248"/>
      <c r="P248"/>
      <c r="Q248"/>
    </row>
    <row r="249" spans="1:17">
      <c r="A249" s="1">
        <v>25</v>
      </c>
      <c r="E249" s="5"/>
      <c r="F249" s="5"/>
      <c r="G249" s="5"/>
      <c r="H249" s="51" t="s">
        <v>200</v>
      </c>
      <c r="I249" s="85">
        <v>0.12379999999999999</v>
      </c>
      <c r="L249"/>
      <c r="M249"/>
      <c r="N249"/>
      <c r="O249"/>
      <c r="P249"/>
      <c r="Q249"/>
    </row>
    <row r="250" spans="1:17">
      <c r="A250" s="1">
        <v>26</v>
      </c>
      <c r="H250" s="67" t="s">
        <v>201</v>
      </c>
      <c r="I250" s="75">
        <f>IF(G245&gt;0,I247/G245,0)</f>
        <v>2.0793299767272191</v>
      </c>
      <c r="L250"/>
      <c r="M250"/>
      <c r="N250"/>
      <c r="O250"/>
      <c r="P250"/>
      <c r="Q250"/>
    </row>
    <row r="251" spans="1:17">
      <c r="A251" s="1"/>
      <c r="B251" s="2" t="s">
        <v>133</v>
      </c>
      <c r="C251" s="11"/>
      <c r="D251" s="11"/>
      <c r="E251" s="11"/>
      <c r="F251" s="11"/>
      <c r="G251" s="11"/>
      <c r="H251" s="11"/>
      <c r="I251" s="11"/>
      <c r="K251" s="5"/>
      <c r="L251"/>
      <c r="M251"/>
      <c r="N251"/>
      <c r="O251"/>
      <c r="P251"/>
      <c r="Q251"/>
    </row>
    <row r="252" spans="1:17" ht="16.5" thickBot="1">
      <c r="A252" s="1"/>
      <c r="B252" s="2"/>
      <c r="C252" s="2"/>
      <c r="D252" s="2"/>
      <c r="E252" s="2"/>
      <c r="F252" s="2"/>
      <c r="G252" s="2"/>
      <c r="H252" s="2"/>
      <c r="I252" s="18" t="s">
        <v>134</v>
      </c>
      <c r="J252" s="11"/>
      <c r="K252" s="11"/>
      <c r="L252"/>
      <c r="M252"/>
      <c r="N252"/>
      <c r="O252"/>
      <c r="P252"/>
      <c r="Q252"/>
    </row>
    <row r="253" spans="1:17">
      <c r="A253" s="1"/>
      <c r="B253" s="2" t="s">
        <v>135</v>
      </c>
      <c r="C253" s="11"/>
      <c r="D253" s="11"/>
      <c r="E253" s="11"/>
      <c r="F253" s="11"/>
      <c r="G253" s="86" t="s">
        <v>2</v>
      </c>
      <c r="H253" s="64"/>
      <c r="I253" s="87"/>
      <c r="J253" s="2"/>
      <c r="K253" s="2"/>
      <c r="L253"/>
      <c r="M253"/>
      <c r="N253"/>
      <c r="O253"/>
      <c r="P253"/>
      <c r="Q253"/>
    </row>
    <row r="254" spans="1:17">
      <c r="A254" s="1">
        <v>27</v>
      </c>
      <c r="B254" s="3" t="s">
        <v>136</v>
      </c>
      <c r="C254" s="11"/>
      <c r="D254" s="11"/>
      <c r="E254" s="11" t="s">
        <v>137</v>
      </c>
      <c r="F254" s="11"/>
      <c r="H254" s="64"/>
      <c r="I254" s="46">
        <v>0</v>
      </c>
      <c r="J254" s="2"/>
      <c r="K254" s="2"/>
      <c r="L254"/>
      <c r="M254"/>
      <c r="N254"/>
      <c r="O254"/>
      <c r="P254"/>
      <c r="Q254"/>
    </row>
    <row r="255" spans="1:17" ht="16.5" thickBot="1">
      <c r="A255" s="1">
        <v>28</v>
      </c>
      <c r="B255" s="49" t="s">
        <v>172</v>
      </c>
      <c r="C255" s="69"/>
      <c r="D255" s="71"/>
      <c r="E255" s="92"/>
      <c r="F255" s="92"/>
      <c r="G255" s="92"/>
      <c r="H255" s="11"/>
      <c r="I255" s="45">
        <v>0</v>
      </c>
      <c r="J255" s="2"/>
      <c r="K255" s="2"/>
      <c r="L255"/>
      <c r="M255"/>
      <c r="N255"/>
      <c r="O255"/>
      <c r="P255"/>
      <c r="Q255"/>
    </row>
    <row r="256" spans="1:17">
      <c r="A256" s="1">
        <v>29</v>
      </c>
      <c r="B256" s="3" t="s">
        <v>138</v>
      </c>
      <c r="C256" s="12"/>
      <c r="D256" s="71"/>
      <c r="E256" s="92"/>
      <c r="F256" s="92"/>
      <c r="G256" s="92"/>
      <c r="H256" s="11"/>
      <c r="I256" s="46">
        <f>+I254-I255</f>
        <v>0</v>
      </c>
      <c r="J256" s="2"/>
      <c r="K256" s="2"/>
      <c r="L256"/>
      <c r="M256"/>
      <c r="N256"/>
      <c r="O256"/>
      <c r="P256"/>
      <c r="Q256"/>
    </row>
    <row r="257" spans="1:17">
      <c r="A257" s="1"/>
      <c r="B257" s="3" t="s">
        <v>2</v>
      </c>
      <c r="C257" s="12"/>
      <c r="D257" s="71"/>
      <c r="E257" s="92"/>
      <c r="F257" s="92"/>
      <c r="G257" s="104"/>
      <c r="H257" s="11"/>
      <c r="I257" s="88" t="s">
        <v>2</v>
      </c>
      <c r="J257" s="2"/>
      <c r="K257" s="2"/>
      <c r="L257"/>
      <c r="M257"/>
      <c r="N257"/>
      <c r="O257"/>
      <c r="P257"/>
      <c r="Q257"/>
    </row>
    <row r="258" spans="1:17">
      <c r="A258" s="1">
        <v>30</v>
      </c>
      <c r="B258" s="2" t="s">
        <v>239</v>
      </c>
      <c r="C258" s="12"/>
      <c r="D258" s="71"/>
      <c r="E258" s="92"/>
      <c r="F258" s="92"/>
      <c r="G258" s="104"/>
      <c r="H258" s="11"/>
      <c r="I258" s="89">
        <f>'20. Account 454'!B14</f>
        <v>37020</v>
      </c>
      <c r="J258" s="2"/>
      <c r="K258" s="2"/>
      <c r="L258"/>
      <c r="M258"/>
      <c r="N258"/>
      <c r="O258"/>
      <c r="P258"/>
      <c r="Q258"/>
    </row>
    <row r="259" spans="1:17">
      <c r="A259" s="1"/>
      <c r="C259" s="11"/>
      <c r="D259" s="92"/>
      <c r="E259" s="92"/>
      <c r="F259" s="92"/>
      <c r="G259" s="92"/>
      <c r="H259" s="11"/>
      <c r="I259" s="88"/>
      <c r="J259" s="2"/>
      <c r="K259" s="2"/>
      <c r="L259"/>
      <c r="M259"/>
      <c r="N259"/>
      <c r="O259"/>
      <c r="P259"/>
      <c r="Q259"/>
    </row>
    <row r="260" spans="1:17">
      <c r="B260" s="2" t="s">
        <v>192</v>
      </c>
      <c r="C260" s="11"/>
      <c r="D260" s="92"/>
      <c r="E260" s="92"/>
      <c r="F260" s="92"/>
      <c r="G260" s="92"/>
      <c r="H260" s="11"/>
      <c r="J260" s="2"/>
      <c r="K260" s="2"/>
      <c r="L260"/>
      <c r="M260"/>
      <c r="N260"/>
      <c r="O260"/>
      <c r="P260"/>
      <c r="Q260"/>
    </row>
    <row r="261" spans="1:17">
      <c r="A261" s="1">
        <v>31</v>
      </c>
      <c r="B261" s="2" t="s">
        <v>139</v>
      </c>
      <c r="C261" s="5"/>
      <c r="D261" s="6"/>
      <c r="E261" s="6"/>
      <c r="F261" s="6"/>
      <c r="G261" s="6"/>
      <c r="H261" s="5"/>
      <c r="I261" s="90">
        <f>+'21. Account 456.1'!C17</f>
        <v>2262295.902186899</v>
      </c>
      <c r="J261" s="2"/>
      <c r="K261" s="2"/>
      <c r="L261"/>
      <c r="M261"/>
      <c r="N261"/>
      <c r="O261"/>
      <c r="P261"/>
      <c r="Q261"/>
    </row>
    <row r="262" spans="1:17">
      <c r="A262" s="1">
        <v>32</v>
      </c>
      <c r="B262" s="91" t="s">
        <v>173</v>
      </c>
      <c r="C262" s="92"/>
      <c r="D262" s="92"/>
      <c r="E262" s="92"/>
      <c r="F262" s="92"/>
      <c r="G262" s="92"/>
      <c r="H262" s="11"/>
      <c r="I262" s="90">
        <f>'21. Account 456.1'!C21</f>
        <v>0</v>
      </c>
      <c r="J262" s="2"/>
      <c r="K262" s="2"/>
      <c r="L262"/>
      <c r="M262"/>
      <c r="N262"/>
      <c r="O262"/>
      <c r="P262"/>
      <c r="Q262"/>
    </row>
    <row r="263" spans="1:17">
      <c r="A263" s="1" t="s">
        <v>194</v>
      </c>
      <c r="B263" s="122" t="s">
        <v>292</v>
      </c>
      <c r="C263" s="123"/>
      <c r="D263" s="92"/>
      <c r="E263" s="92"/>
      <c r="F263" s="92"/>
      <c r="G263" s="92"/>
      <c r="H263" s="11"/>
      <c r="I263" s="90">
        <f>+'2. 2015 Att GG_RPU'!L95</f>
        <v>2262295.902186899</v>
      </c>
      <c r="J263" s="2"/>
      <c r="K263" s="2"/>
      <c r="L263"/>
      <c r="M263"/>
      <c r="N263"/>
      <c r="O263"/>
      <c r="P263"/>
      <c r="Q263"/>
    </row>
    <row r="264" spans="1:17" ht="16.5" thickBot="1">
      <c r="A264" s="1" t="s">
        <v>271</v>
      </c>
      <c r="B264" s="124" t="s">
        <v>293</v>
      </c>
      <c r="C264" s="125"/>
      <c r="D264" s="92"/>
      <c r="E264" s="92"/>
      <c r="F264" s="92"/>
      <c r="G264" s="92"/>
      <c r="H264" s="11"/>
      <c r="I264" s="115">
        <f>'21. Account 456.1'!C23</f>
        <v>0</v>
      </c>
      <c r="J264" s="2"/>
      <c r="K264" s="2"/>
      <c r="L264"/>
      <c r="M264"/>
      <c r="N264"/>
      <c r="O264"/>
      <c r="P264"/>
      <c r="Q264"/>
    </row>
    <row r="265" spans="1:17" s="64" customFormat="1">
      <c r="A265" s="1">
        <v>33</v>
      </c>
      <c r="B265" s="3" t="s">
        <v>272</v>
      </c>
      <c r="C265" s="1"/>
      <c r="D265" s="6"/>
      <c r="E265" s="6"/>
      <c r="F265" s="6"/>
      <c r="G265" s="6"/>
      <c r="H265" s="11"/>
      <c r="I265" s="93">
        <f>+I261-I262-I263-I264</f>
        <v>0</v>
      </c>
      <c r="J265" s="2"/>
      <c r="K265" s="2"/>
      <c r="L265"/>
      <c r="M265"/>
      <c r="N265"/>
      <c r="O265"/>
      <c r="P265"/>
      <c r="Q265"/>
    </row>
    <row r="266" spans="1:17">
      <c r="A266" s="1"/>
      <c r="B266" s="94"/>
      <c r="C266" s="1"/>
      <c r="D266" s="6"/>
      <c r="E266" s="6"/>
      <c r="F266" s="6"/>
      <c r="G266" s="6"/>
      <c r="H266" s="11"/>
      <c r="I266" s="93"/>
      <c r="J266" s="2"/>
      <c r="K266" s="2"/>
      <c r="L266"/>
      <c r="M266"/>
      <c r="N266"/>
      <c r="O266"/>
      <c r="P266"/>
      <c r="Q266"/>
    </row>
    <row r="267" spans="1:17">
      <c r="A267" s="1"/>
      <c r="B267" s="94"/>
      <c r="C267" s="1"/>
      <c r="D267" s="6"/>
      <c r="E267" s="6"/>
      <c r="F267" s="6"/>
      <c r="G267" s="6"/>
      <c r="H267" s="11"/>
      <c r="I267" s="93"/>
      <c r="J267" s="2"/>
      <c r="K267" s="2"/>
      <c r="L267"/>
      <c r="M267"/>
      <c r="N267"/>
      <c r="O267"/>
      <c r="P267"/>
      <c r="Q267"/>
    </row>
    <row r="268" spans="1:17">
      <c r="A268" s="1"/>
      <c r="B268" s="94"/>
      <c r="C268" s="1"/>
      <c r="D268" s="6"/>
      <c r="E268" s="6"/>
      <c r="F268" s="6"/>
      <c r="G268" s="6"/>
      <c r="H268" s="11"/>
      <c r="I268" s="93"/>
      <c r="J268" s="2"/>
      <c r="K268" s="2"/>
      <c r="L268"/>
      <c r="M268"/>
      <c r="N268"/>
      <c r="O268"/>
      <c r="P268"/>
      <c r="Q268"/>
    </row>
    <row r="269" spans="1:17">
      <c r="A269" s="1"/>
      <c r="B269" s="94"/>
      <c r="C269" s="1"/>
      <c r="D269" s="6"/>
      <c r="E269" s="6"/>
      <c r="F269" s="6"/>
      <c r="G269" s="6"/>
      <c r="H269" s="11"/>
      <c r="I269" s="93"/>
      <c r="J269" s="2"/>
      <c r="K269" s="2"/>
      <c r="L269"/>
      <c r="M269"/>
      <c r="N269"/>
      <c r="O269"/>
      <c r="P269"/>
      <c r="Q269"/>
    </row>
    <row r="270" spans="1:17">
      <c r="B270" s="2"/>
      <c r="C270" s="2"/>
      <c r="E270" s="2"/>
      <c r="F270" s="2"/>
      <c r="G270" s="2"/>
      <c r="H270" s="11"/>
      <c r="I270" s="11"/>
      <c r="K270" s="13" t="s">
        <v>187</v>
      </c>
      <c r="L270"/>
      <c r="M270"/>
      <c r="N270"/>
      <c r="O270"/>
      <c r="P270"/>
      <c r="Q270"/>
    </row>
    <row r="271" spans="1:17">
      <c r="A271" s="1"/>
      <c r="B271" s="94" t="str">
        <f>B3</f>
        <v xml:space="preserve">Formula Rate - Non-Levelized </v>
      </c>
      <c r="C271" s="596" t="str">
        <f>D3</f>
        <v xml:space="preserve">   Rate Formula Template</v>
      </c>
      <c r="D271" s="596"/>
      <c r="E271" s="5"/>
      <c r="F271" s="5"/>
      <c r="G271" s="5"/>
      <c r="H271" s="95"/>
      <c r="J271" s="12"/>
      <c r="K271" s="96" t="str">
        <f>K3</f>
        <v>For the 12 months ended 12/31/15</v>
      </c>
      <c r="L271"/>
      <c r="M271"/>
      <c r="N271"/>
      <c r="O271"/>
      <c r="P271"/>
      <c r="Q271"/>
    </row>
    <row r="272" spans="1:17">
      <c r="A272" s="1"/>
      <c r="B272" s="94"/>
      <c r="C272" s="1"/>
      <c r="D272" s="5" t="str">
        <f>D4</f>
        <v>Utilizing EIA Form 412 Data</v>
      </c>
      <c r="E272" s="5"/>
      <c r="F272" s="5"/>
      <c r="G272" s="5"/>
      <c r="H272" s="11"/>
      <c r="I272" s="97"/>
      <c r="J272" s="87"/>
      <c r="K272" s="98"/>
      <c r="L272"/>
      <c r="M272"/>
      <c r="N272"/>
      <c r="O272"/>
      <c r="P272"/>
      <c r="Q272"/>
    </row>
    <row r="273" spans="1:17">
      <c r="A273" s="1"/>
      <c r="B273" s="94"/>
      <c r="C273" s="1"/>
      <c r="D273" s="5" t="str">
        <f>D6</f>
        <v>Rochester Public Utilities</v>
      </c>
      <c r="E273" s="5"/>
      <c r="F273" s="5"/>
      <c r="G273" s="5"/>
      <c r="H273" s="11"/>
      <c r="I273" s="97"/>
      <c r="J273" s="87"/>
      <c r="K273" s="98"/>
      <c r="L273"/>
      <c r="M273"/>
      <c r="N273"/>
      <c r="O273"/>
      <c r="P273"/>
      <c r="Q273"/>
    </row>
    <row r="274" spans="1:17">
      <c r="A274" s="1"/>
      <c r="B274" s="2" t="s">
        <v>140</v>
      </c>
      <c r="C274" s="1"/>
      <c r="D274" s="5"/>
      <c r="E274" s="5"/>
      <c r="F274" s="5"/>
      <c r="G274" s="5"/>
      <c r="H274" s="11"/>
      <c r="I274" s="5"/>
      <c r="J274" s="87"/>
      <c r="K274" s="98"/>
      <c r="L274"/>
      <c r="M274"/>
      <c r="N274"/>
      <c r="O274"/>
      <c r="P274"/>
      <c r="Q274"/>
    </row>
    <row r="275" spans="1:17">
      <c r="A275" s="1"/>
      <c r="B275" s="102" t="s">
        <v>206</v>
      </c>
      <c r="C275" s="1"/>
      <c r="D275" s="5"/>
      <c r="E275" s="5"/>
      <c r="F275" s="5"/>
      <c r="G275" s="5"/>
      <c r="H275" s="11"/>
      <c r="I275" s="5"/>
      <c r="J275" s="11"/>
      <c r="K275" s="5"/>
      <c r="L275"/>
      <c r="M275"/>
      <c r="N275"/>
      <c r="O275"/>
      <c r="P275"/>
      <c r="Q275"/>
    </row>
    <row r="276" spans="1:17">
      <c r="B276" s="102" t="s">
        <v>205</v>
      </c>
      <c r="C276" s="1"/>
      <c r="D276" s="5"/>
      <c r="E276" s="5"/>
      <c r="F276" s="5"/>
      <c r="G276" s="5"/>
      <c r="H276" s="11"/>
      <c r="I276" s="5"/>
      <c r="J276" s="11"/>
      <c r="K276" s="5"/>
      <c r="L276"/>
      <c r="M276"/>
      <c r="N276"/>
      <c r="O276"/>
      <c r="P276"/>
      <c r="Q276"/>
    </row>
    <row r="277" spans="1:17">
      <c r="A277" s="1" t="s">
        <v>141</v>
      </c>
      <c r="B277" s="2" t="s">
        <v>204</v>
      </c>
      <c r="C277" s="11"/>
      <c r="D277" s="5"/>
      <c r="E277" s="5"/>
      <c r="F277" s="5"/>
      <c r="G277" s="25"/>
      <c r="H277" s="11"/>
      <c r="I277" s="5"/>
      <c r="J277" s="11"/>
      <c r="K277" s="5"/>
      <c r="L277"/>
      <c r="M277"/>
      <c r="N277"/>
      <c r="O277"/>
      <c r="P277"/>
      <c r="Q277"/>
    </row>
    <row r="278" spans="1:17" ht="16.5" thickBot="1">
      <c r="A278" s="18" t="s">
        <v>142</v>
      </c>
      <c r="C278" s="11"/>
      <c r="D278" s="5"/>
      <c r="E278" s="5"/>
      <c r="F278" s="5"/>
      <c r="G278" s="5"/>
      <c r="H278" s="11"/>
      <c r="I278" s="5"/>
      <c r="J278" s="11"/>
      <c r="K278" s="5"/>
      <c r="L278"/>
      <c r="M278"/>
      <c r="N278"/>
      <c r="O278"/>
      <c r="P278"/>
      <c r="Q278"/>
    </row>
    <row r="279" spans="1:17" ht="32.25" customHeight="1">
      <c r="A279" s="105" t="s">
        <v>143</v>
      </c>
      <c r="B279" s="595" t="s">
        <v>265</v>
      </c>
      <c r="C279" s="595"/>
      <c r="D279" s="595"/>
      <c r="E279" s="595"/>
      <c r="F279" s="595"/>
      <c r="G279" s="595"/>
      <c r="H279" s="595"/>
      <c r="I279" s="595"/>
      <c r="J279" s="595"/>
      <c r="K279" s="595"/>
      <c r="L279"/>
      <c r="M279"/>
      <c r="N279"/>
      <c r="O279"/>
      <c r="P279"/>
      <c r="Q279"/>
    </row>
    <row r="280" spans="1:17" ht="63" customHeight="1">
      <c r="A280" s="105" t="s">
        <v>144</v>
      </c>
      <c r="B280" s="595" t="s">
        <v>266</v>
      </c>
      <c r="C280" s="595"/>
      <c r="D280" s="595"/>
      <c r="E280" s="595"/>
      <c r="F280" s="595"/>
      <c r="G280" s="595"/>
      <c r="H280" s="595"/>
      <c r="I280" s="595"/>
      <c r="J280" s="595"/>
      <c r="K280" s="595"/>
      <c r="L280"/>
      <c r="M280"/>
      <c r="N280"/>
      <c r="O280"/>
      <c r="P280"/>
      <c r="Q280"/>
    </row>
    <row r="281" spans="1:17">
      <c r="A281" s="105" t="s">
        <v>145</v>
      </c>
      <c r="B281" s="595" t="s">
        <v>267</v>
      </c>
      <c r="C281" s="595"/>
      <c r="D281" s="595"/>
      <c r="E281" s="595"/>
      <c r="F281" s="595"/>
      <c r="G281" s="595"/>
      <c r="H281" s="595"/>
      <c r="I281" s="595"/>
      <c r="J281" s="595"/>
      <c r="K281" s="595"/>
      <c r="L281"/>
      <c r="M281"/>
      <c r="N281"/>
      <c r="O281"/>
      <c r="P281"/>
      <c r="Q281"/>
    </row>
    <row r="282" spans="1:17">
      <c r="A282" s="105" t="s">
        <v>146</v>
      </c>
      <c r="B282" s="595" t="s">
        <v>267</v>
      </c>
      <c r="C282" s="595"/>
      <c r="D282" s="595"/>
      <c r="E282" s="595"/>
      <c r="F282" s="595"/>
      <c r="G282" s="595"/>
      <c r="H282" s="595"/>
      <c r="I282" s="595"/>
      <c r="J282" s="595"/>
      <c r="K282" s="595"/>
      <c r="L282"/>
      <c r="M282"/>
      <c r="N282"/>
      <c r="O282"/>
      <c r="P282"/>
      <c r="Q282"/>
    </row>
    <row r="283" spans="1:17">
      <c r="A283" s="105" t="s">
        <v>147</v>
      </c>
      <c r="B283" s="595" t="s">
        <v>280</v>
      </c>
      <c r="C283" s="595"/>
      <c r="D283" s="595"/>
      <c r="E283" s="595"/>
      <c r="F283" s="595"/>
      <c r="G283" s="595"/>
      <c r="H283" s="595"/>
      <c r="I283" s="595"/>
      <c r="J283" s="595"/>
      <c r="K283" s="595"/>
      <c r="L283" s="12"/>
      <c r="N283" s="1"/>
      <c r="O283" s="12"/>
      <c r="P283" s="12"/>
    </row>
    <row r="284" spans="1:17" ht="48" customHeight="1">
      <c r="A284" s="105" t="s">
        <v>148</v>
      </c>
      <c r="B284" s="594" t="s">
        <v>241</v>
      </c>
      <c r="C284" s="594"/>
      <c r="D284" s="594"/>
      <c r="E284" s="594"/>
      <c r="F284" s="594"/>
      <c r="G284" s="594"/>
      <c r="H284" s="594"/>
      <c r="I284" s="594"/>
      <c r="J284" s="594"/>
      <c r="K284" s="594"/>
      <c r="L284" s="12"/>
      <c r="N284" s="1"/>
      <c r="O284" s="12"/>
      <c r="P284" s="12"/>
    </row>
    <row r="285" spans="1:17">
      <c r="A285" s="105" t="s">
        <v>149</v>
      </c>
      <c r="B285" s="594" t="s">
        <v>179</v>
      </c>
      <c r="C285" s="594"/>
      <c r="D285" s="594"/>
      <c r="E285" s="594"/>
      <c r="F285" s="594"/>
      <c r="G285" s="594"/>
      <c r="H285" s="594"/>
      <c r="I285" s="594"/>
      <c r="J285" s="594"/>
      <c r="K285" s="594"/>
      <c r="L285" s="12"/>
      <c r="N285" s="1"/>
      <c r="O285" s="12"/>
      <c r="P285" s="12"/>
    </row>
    <row r="286" spans="1:17" ht="32.25" customHeight="1">
      <c r="A286" s="105" t="s">
        <v>150</v>
      </c>
      <c r="B286" s="594" t="s">
        <v>242</v>
      </c>
      <c r="C286" s="594"/>
      <c r="D286" s="594"/>
      <c r="E286" s="594"/>
      <c r="F286" s="594"/>
      <c r="G286" s="594"/>
      <c r="H286" s="594"/>
      <c r="I286" s="594"/>
      <c r="J286" s="594"/>
      <c r="K286" s="594"/>
      <c r="L286" s="12"/>
      <c r="N286" s="1"/>
      <c r="O286" s="12"/>
      <c r="P286" s="12"/>
    </row>
    <row r="287" spans="1:17" ht="32.25" customHeight="1">
      <c r="A287" s="105" t="s">
        <v>151</v>
      </c>
      <c r="B287" s="595" t="s">
        <v>243</v>
      </c>
      <c r="C287" s="595"/>
      <c r="D287" s="595"/>
      <c r="E287" s="595"/>
      <c r="F287" s="595"/>
      <c r="G287" s="595"/>
      <c r="H287" s="595"/>
      <c r="I287" s="595"/>
      <c r="J287" s="595"/>
      <c r="K287" s="595"/>
      <c r="L287" s="12"/>
      <c r="N287" s="1"/>
      <c r="O287" s="12"/>
      <c r="P287" s="12"/>
    </row>
    <row r="288" spans="1:17" ht="32.25" customHeight="1">
      <c r="A288" s="105" t="s">
        <v>152</v>
      </c>
      <c r="B288" s="594" t="s">
        <v>244</v>
      </c>
      <c r="C288" s="594"/>
      <c r="D288" s="594"/>
      <c r="E288" s="594"/>
      <c r="F288" s="594"/>
      <c r="G288" s="594"/>
      <c r="H288" s="594"/>
      <c r="I288" s="594"/>
      <c r="J288" s="594"/>
      <c r="K288" s="594"/>
      <c r="L288" s="12"/>
      <c r="N288" s="1"/>
      <c r="O288" s="35"/>
      <c r="P288" s="12"/>
    </row>
    <row r="289" spans="1:16" ht="69" customHeight="1">
      <c r="A289" s="105" t="s">
        <v>153</v>
      </c>
      <c r="B289" s="594" t="s">
        <v>245</v>
      </c>
      <c r="C289" s="594"/>
      <c r="D289" s="594"/>
      <c r="E289" s="594"/>
      <c r="F289" s="594"/>
      <c r="G289" s="594"/>
      <c r="H289" s="594"/>
      <c r="I289" s="594"/>
      <c r="J289" s="594"/>
      <c r="K289" s="594"/>
      <c r="L289" s="12"/>
      <c r="N289" s="1"/>
      <c r="O289" s="12"/>
      <c r="P289" s="12"/>
    </row>
    <row r="290" spans="1:16">
      <c r="A290" s="105" t="s">
        <v>2</v>
      </c>
      <c r="B290" s="114" t="s">
        <v>240</v>
      </c>
      <c r="C290" s="108" t="s">
        <v>154</v>
      </c>
      <c r="D290" s="109">
        <v>0</v>
      </c>
      <c r="E290" s="108"/>
      <c r="F290" s="107"/>
      <c r="G290" s="107"/>
      <c r="H290" s="106"/>
      <c r="I290" s="107"/>
      <c r="J290" s="106"/>
      <c r="K290" s="107"/>
      <c r="L290" s="12"/>
      <c r="N290" s="1"/>
      <c r="O290" s="12"/>
      <c r="P290" s="12"/>
    </row>
    <row r="291" spans="1:16">
      <c r="A291" s="105"/>
      <c r="B291" s="108"/>
      <c r="C291" s="108" t="s">
        <v>155</v>
      </c>
      <c r="D291" s="109">
        <v>0</v>
      </c>
      <c r="E291" s="594" t="s">
        <v>156</v>
      </c>
      <c r="F291" s="594"/>
      <c r="G291" s="594"/>
      <c r="H291" s="594"/>
      <c r="I291" s="594"/>
      <c r="J291" s="594"/>
      <c r="K291" s="594"/>
      <c r="N291" s="1"/>
      <c r="O291" s="12"/>
      <c r="P291" s="12"/>
    </row>
    <row r="292" spans="1:16">
      <c r="A292" s="105"/>
      <c r="B292" s="108"/>
      <c r="C292" s="108" t="s">
        <v>157</v>
      </c>
      <c r="D292" s="109">
        <v>0</v>
      </c>
      <c r="E292" s="594" t="s">
        <v>158</v>
      </c>
      <c r="F292" s="594"/>
      <c r="G292" s="594"/>
      <c r="H292" s="594"/>
      <c r="I292" s="594"/>
      <c r="J292" s="594"/>
      <c r="K292" s="594"/>
      <c r="L292" s="12"/>
      <c r="N292" s="1"/>
      <c r="O292" s="12"/>
      <c r="P292" s="12"/>
    </row>
    <row r="293" spans="1:16">
      <c r="A293" s="105" t="s">
        <v>159</v>
      </c>
      <c r="B293" s="594" t="s">
        <v>193</v>
      </c>
      <c r="C293" s="594"/>
      <c r="D293" s="594"/>
      <c r="E293" s="594"/>
      <c r="F293" s="594"/>
      <c r="G293" s="594"/>
      <c r="H293" s="594"/>
      <c r="I293" s="594"/>
      <c r="J293" s="594"/>
      <c r="K293" s="594"/>
      <c r="L293" s="12"/>
      <c r="N293" s="1"/>
      <c r="O293" s="12"/>
      <c r="P293" s="12"/>
    </row>
    <row r="294" spans="1:16" ht="32.25" customHeight="1">
      <c r="A294" s="105" t="s">
        <v>160</v>
      </c>
      <c r="B294" s="594" t="s">
        <v>275</v>
      </c>
      <c r="C294" s="594"/>
      <c r="D294" s="594"/>
      <c r="E294" s="594"/>
      <c r="F294" s="594"/>
      <c r="G294" s="594"/>
      <c r="H294" s="594"/>
      <c r="I294" s="594"/>
      <c r="J294" s="594"/>
      <c r="K294" s="594"/>
      <c r="L294" s="99"/>
      <c r="N294" s="1"/>
      <c r="O294" s="12"/>
      <c r="P294" s="12"/>
    </row>
    <row r="295" spans="1:16" ht="48" customHeight="1">
      <c r="A295" s="105" t="s">
        <v>161</v>
      </c>
      <c r="B295" s="594" t="s">
        <v>263</v>
      </c>
      <c r="C295" s="594"/>
      <c r="D295" s="594"/>
      <c r="E295" s="594"/>
      <c r="F295" s="594"/>
      <c r="G295" s="594"/>
      <c r="H295" s="594"/>
      <c r="I295" s="594"/>
      <c r="J295" s="594"/>
      <c r="K295" s="594"/>
      <c r="L295" s="12"/>
      <c r="N295" s="1"/>
      <c r="O295" s="12"/>
      <c r="P295" s="12"/>
    </row>
    <row r="296" spans="1:16">
      <c r="A296" s="105" t="s">
        <v>162</v>
      </c>
      <c r="B296" s="594" t="s">
        <v>180</v>
      </c>
      <c r="C296" s="594"/>
      <c r="D296" s="594"/>
      <c r="E296" s="594"/>
      <c r="F296" s="594"/>
      <c r="G296" s="594"/>
      <c r="H296" s="594"/>
      <c r="I296" s="594"/>
      <c r="J296" s="594"/>
      <c r="K296" s="594"/>
      <c r="L296" s="12"/>
      <c r="N296" s="1"/>
      <c r="O296" s="35"/>
      <c r="P296" s="12"/>
    </row>
    <row r="297" spans="1:16" ht="34.5" customHeight="1">
      <c r="A297" s="105" t="s">
        <v>163</v>
      </c>
      <c r="B297" s="595" t="s">
        <v>246</v>
      </c>
      <c r="C297" s="595"/>
      <c r="D297" s="595"/>
      <c r="E297" s="595"/>
      <c r="F297" s="595"/>
      <c r="G297" s="595"/>
      <c r="H297" s="595"/>
      <c r="I297" s="595"/>
      <c r="J297" s="595"/>
      <c r="K297" s="595"/>
      <c r="L297" s="12"/>
      <c r="N297" s="1"/>
      <c r="O297" s="35"/>
      <c r="P297" s="12"/>
    </row>
    <row r="298" spans="1:16" ht="32.25" customHeight="1">
      <c r="A298" s="105" t="s">
        <v>164</v>
      </c>
      <c r="B298" s="594" t="s">
        <v>247</v>
      </c>
      <c r="C298" s="594"/>
      <c r="D298" s="594"/>
      <c r="E298" s="594"/>
      <c r="F298" s="594"/>
      <c r="G298" s="594"/>
      <c r="H298" s="594"/>
      <c r="I298" s="594"/>
      <c r="J298" s="594"/>
      <c r="K298" s="594"/>
      <c r="L298" s="12"/>
      <c r="N298" s="1"/>
      <c r="O298" s="12"/>
      <c r="P298" s="12"/>
    </row>
    <row r="299" spans="1:16">
      <c r="A299" s="105" t="s">
        <v>165</v>
      </c>
      <c r="B299" s="594" t="s">
        <v>166</v>
      </c>
      <c r="C299" s="594"/>
      <c r="D299" s="594"/>
      <c r="E299" s="594"/>
      <c r="F299" s="594"/>
      <c r="G299" s="594"/>
      <c r="H299" s="594"/>
      <c r="I299" s="594"/>
      <c r="J299" s="594"/>
      <c r="K299" s="594"/>
      <c r="L299" s="12"/>
      <c r="N299" s="1"/>
      <c r="O299" s="12"/>
      <c r="P299" s="12"/>
    </row>
    <row r="300" spans="1:16" ht="48" customHeight="1">
      <c r="A300" s="105" t="s">
        <v>181</v>
      </c>
      <c r="B300" s="594" t="s">
        <v>248</v>
      </c>
      <c r="C300" s="594"/>
      <c r="D300" s="594"/>
      <c r="E300" s="594"/>
      <c r="F300" s="594"/>
      <c r="G300" s="594"/>
      <c r="H300" s="594"/>
      <c r="I300" s="594"/>
      <c r="J300" s="594"/>
      <c r="K300" s="594"/>
      <c r="L300" s="12"/>
      <c r="N300" s="1"/>
      <c r="O300" s="12"/>
      <c r="P300" s="12"/>
    </row>
    <row r="301" spans="1:16" ht="65.25" customHeight="1">
      <c r="A301" s="111" t="s">
        <v>182</v>
      </c>
      <c r="B301" s="593" t="s">
        <v>262</v>
      </c>
      <c r="C301" s="593"/>
      <c r="D301" s="593"/>
      <c r="E301" s="593"/>
      <c r="F301" s="593"/>
      <c r="G301" s="593"/>
      <c r="H301" s="593"/>
      <c r="I301" s="593"/>
      <c r="J301" s="593"/>
      <c r="K301" s="593"/>
      <c r="L301" s="12"/>
      <c r="N301" s="1"/>
      <c r="O301" s="12"/>
      <c r="P301" s="12"/>
    </row>
    <row r="302" spans="1:16">
      <c r="A302" s="111" t="s">
        <v>188</v>
      </c>
      <c r="B302" s="593" t="s">
        <v>288</v>
      </c>
      <c r="C302" s="593"/>
      <c r="D302" s="593"/>
      <c r="E302" s="593"/>
      <c r="F302" s="593"/>
      <c r="G302" s="593"/>
      <c r="H302" s="593"/>
      <c r="I302" s="593"/>
      <c r="J302" s="593"/>
      <c r="K302" s="593"/>
      <c r="L302" s="12"/>
      <c r="N302" s="1"/>
      <c r="O302" s="12"/>
      <c r="P302" s="12"/>
    </row>
    <row r="303" spans="1:16">
      <c r="A303" s="112" t="s">
        <v>190</v>
      </c>
      <c r="B303" s="593" t="s">
        <v>289</v>
      </c>
      <c r="C303" s="593"/>
      <c r="D303" s="593"/>
      <c r="E303" s="593"/>
      <c r="F303" s="593"/>
      <c r="G303" s="593"/>
      <c r="H303" s="593"/>
      <c r="I303" s="593"/>
      <c r="J303" s="593"/>
      <c r="K303" s="593"/>
      <c r="L303" s="12"/>
      <c r="N303" s="48"/>
      <c r="O303" s="12"/>
      <c r="P303" s="12"/>
    </row>
    <row r="304" spans="1:16">
      <c r="A304" s="112" t="s">
        <v>195</v>
      </c>
      <c r="B304" s="593" t="s">
        <v>805</v>
      </c>
      <c r="C304" s="593"/>
      <c r="D304" s="593"/>
      <c r="E304" s="593"/>
      <c r="F304" s="593"/>
      <c r="G304" s="593"/>
      <c r="H304" s="593"/>
      <c r="I304" s="593"/>
      <c r="J304" s="593"/>
      <c r="K304" s="593"/>
      <c r="L304" s="12"/>
      <c r="N304" s="48"/>
      <c r="O304" s="12"/>
      <c r="P304" s="12"/>
    </row>
    <row r="305" spans="1:16" s="54" customFormat="1" ht="32.25" customHeight="1">
      <c r="A305" s="111" t="s">
        <v>196</v>
      </c>
      <c r="B305" s="593" t="s">
        <v>806</v>
      </c>
      <c r="C305" s="593"/>
      <c r="D305" s="593"/>
      <c r="E305" s="593"/>
      <c r="F305" s="593"/>
      <c r="G305" s="593"/>
      <c r="H305" s="593"/>
      <c r="I305" s="593"/>
      <c r="J305" s="593"/>
      <c r="K305" s="593"/>
      <c r="L305" s="116"/>
      <c r="N305" s="52"/>
      <c r="O305" s="116"/>
      <c r="P305" s="116"/>
    </row>
    <row r="306" spans="1:16" s="64" customFormat="1">
      <c r="A306" s="112" t="s">
        <v>273</v>
      </c>
      <c r="B306" s="593" t="s">
        <v>807</v>
      </c>
      <c r="C306" s="593"/>
      <c r="D306" s="593"/>
      <c r="E306" s="593"/>
      <c r="F306" s="593"/>
      <c r="G306" s="593"/>
      <c r="H306" s="593"/>
      <c r="I306" s="593"/>
      <c r="J306" s="593"/>
      <c r="K306" s="593"/>
      <c r="L306" s="66"/>
      <c r="N306" s="63"/>
      <c r="O306" s="66"/>
      <c r="P306" s="66"/>
    </row>
    <row r="307" spans="1:16" s="64" customFormat="1" ht="33" customHeight="1">
      <c r="A307" s="111" t="s">
        <v>274</v>
      </c>
      <c r="B307" s="593" t="s">
        <v>808</v>
      </c>
      <c r="C307" s="593"/>
      <c r="D307" s="593"/>
      <c r="E307" s="593"/>
      <c r="F307" s="593"/>
      <c r="G307" s="593"/>
      <c r="H307" s="593"/>
      <c r="I307" s="593"/>
      <c r="J307" s="593"/>
      <c r="K307" s="593"/>
      <c r="L307" s="66"/>
      <c r="N307" s="63"/>
      <c r="O307" s="66"/>
      <c r="P307" s="66"/>
    </row>
    <row r="308" spans="1:16" s="64" customFormat="1" ht="15" customHeight="1">
      <c r="A308" s="111" t="s">
        <v>276</v>
      </c>
      <c r="B308" s="120" t="s">
        <v>277</v>
      </c>
      <c r="C308" s="113"/>
      <c r="D308" s="113"/>
      <c r="E308" s="113"/>
      <c r="F308" s="113"/>
      <c r="G308" s="113"/>
      <c r="H308" s="113"/>
      <c r="I308" s="113"/>
      <c r="J308" s="113"/>
      <c r="K308" s="113"/>
      <c r="L308" s="66"/>
      <c r="N308" s="63"/>
      <c r="O308" s="66"/>
      <c r="P308" s="66"/>
    </row>
    <row r="309" spans="1:16" s="64" customFormat="1" ht="15" customHeight="1">
      <c r="A309" s="111" t="s">
        <v>278</v>
      </c>
      <c r="B309" s="121" t="s">
        <v>279</v>
      </c>
      <c r="C309" s="113"/>
      <c r="D309" s="113"/>
      <c r="E309" s="113"/>
      <c r="F309" s="113"/>
      <c r="G309" s="113"/>
      <c r="H309" s="113"/>
      <c r="I309" s="113"/>
      <c r="J309" s="113"/>
      <c r="K309" s="113"/>
      <c r="L309" s="66"/>
      <c r="N309" s="63"/>
      <c r="O309" s="66"/>
      <c r="P309" s="66"/>
    </row>
    <row r="310" spans="1:16" s="64" customFormat="1" ht="15" customHeight="1">
      <c r="A310" s="111" t="s">
        <v>727</v>
      </c>
      <c r="B310" s="121" t="s">
        <v>728</v>
      </c>
      <c r="C310" s="113"/>
      <c r="D310" s="113"/>
      <c r="E310" s="113"/>
      <c r="F310" s="113"/>
      <c r="G310" s="113"/>
      <c r="H310" s="113"/>
      <c r="I310" s="113"/>
      <c r="J310" s="113"/>
      <c r="K310" s="113"/>
      <c r="L310" s="66"/>
      <c r="N310" s="63"/>
      <c r="O310" s="66"/>
      <c r="P310" s="66"/>
    </row>
    <row r="311" spans="1:16" s="64" customFormat="1" ht="15" customHeight="1">
      <c r="A311" s="111"/>
      <c r="B311" s="110"/>
      <c r="C311" s="106"/>
      <c r="D311" s="106"/>
      <c r="E311" s="106"/>
      <c r="F311" s="106"/>
      <c r="G311" s="106"/>
      <c r="H311" s="106"/>
      <c r="I311" s="106"/>
      <c r="J311" s="106"/>
      <c r="K311" s="106"/>
      <c r="L311" s="66"/>
      <c r="N311" s="63"/>
      <c r="O311" s="66"/>
      <c r="P311" s="66"/>
    </row>
    <row r="312" spans="1:16">
      <c r="A312" s="1"/>
      <c r="B312" s="11"/>
      <c r="C312" s="11"/>
      <c r="D312" s="11"/>
      <c r="E312" s="11"/>
      <c r="F312" s="11"/>
      <c r="G312" s="11"/>
      <c r="H312" s="11"/>
      <c r="I312" s="11"/>
      <c r="J312" s="11"/>
      <c r="K312" s="11"/>
      <c r="N312" s="1"/>
      <c r="O312" s="12"/>
      <c r="P312" s="12"/>
    </row>
    <row r="313" spans="1:16">
      <c r="A313" s="1"/>
      <c r="B313" s="11"/>
      <c r="C313" s="11"/>
      <c r="D313" s="11"/>
      <c r="E313" s="11"/>
      <c r="F313" s="11"/>
      <c r="G313" s="11"/>
      <c r="H313" s="11"/>
      <c r="I313" s="11"/>
      <c r="J313" s="11"/>
      <c r="K313" s="11"/>
      <c r="N313" s="1"/>
      <c r="O313" s="12"/>
      <c r="P313" s="12"/>
    </row>
    <row r="314" spans="1:16">
      <c r="A314" s="1"/>
      <c r="B314" s="11"/>
      <c r="C314" s="11"/>
      <c r="D314" s="11"/>
      <c r="E314" s="11"/>
      <c r="F314" s="11"/>
      <c r="G314" s="11"/>
      <c r="H314" s="11"/>
      <c r="I314" s="11"/>
      <c r="J314" s="11"/>
      <c r="K314" s="11"/>
      <c r="N314" s="1"/>
      <c r="O314" s="12"/>
      <c r="P314" s="12"/>
    </row>
    <row r="315" spans="1:16">
      <c r="A315" s="1"/>
      <c r="B315" s="11"/>
      <c r="C315" s="11"/>
      <c r="D315" s="11"/>
      <c r="E315" s="11"/>
      <c r="F315" s="11"/>
      <c r="G315" s="11"/>
      <c r="H315" s="11"/>
      <c r="I315" s="11"/>
      <c r="J315" s="11"/>
      <c r="K315" s="11"/>
      <c r="N315" s="1"/>
      <c r="O315" s="12"/>
      <c r="P315" s="12"/>
    </row>
    <row r="316" spans="1:16">
      <c r="A316" s="1"/>
      <c r="B316" s="11"/>
      <c r="C316" s="11"/>
      <c r="D316" s="11"/>
      <c r="E316" s="11"/>
      <c r="F316" s="11"/>
      <c r="G316" s="11"/>
      <c r="H316" s="11"/>
      <c r="I316" s="11"/>
      <c r="J316" s="11"/>
      <c r="K316" s="11"/>
      <c r="N316" s="1"/>
      <c r="O316" s="12"/>
      <c r="P316" s="12"/>
    </row>
    <row r="317" spans="1:16">
      <c r="A317" s="1"/>
      <c r="B317" s="11"/>
      <c r="C317" s="11"/>
      <c r="D317" s="11"/>
      <c r="E317" s="11"/>
      <c r="F317" s="11"/>
      <c r="G317" s="11"/>
      <c r="H317" s="11"/>
      <c r="I317" s="11"/>
      <c r="J317" s="11"/>
      <c r="K317" s="11"/>
      <c r="N317" s="1"/>
      <c r="O317" s="12"/>
      <c r="P317" s="12"/>
    </row>
    <row r="318" spans="1:16">
      <c r="A318" s="1"/>
      <c r="B318" s="11"/>
      <c r="C318" s="11"/>
      <c r="D318" s="11"/>
      <c r="E318" s="11"/>
      <c r="F318" s="11"/>
      <c r="G318" s="11"/>
      <c r="H318" s="11"/>
      <c r="I318" s="11"/>
      <c r="J318" s="11"/>
      <c r="K318" s="11"/>
      <c r="N318" s="1"/>
      <c r="O318" s="12"/>
      <c r="P318" s="12"/>
    </row>
    <row r="319" spans="1:16">
      <c r="A319" s="1"/>
      <c r="B319" s="11"/>
      <c r="C319" s="11"/>
      <c r="D319" s="11"/>
      <c r="E319" s="11"/>
      <c r="F319" s="11"/>
      <c r="G319" s="11"/>
      <c r="H319" s="11"/>
      <c r="I319" s="11"/>
      <c r="J319" s="11"/>
      <c r="K319" s="11"/>
      <c r="N319" s="1"/>
      <c r="O319" s="12"/>
      <c r="P319" s="12"/>
    </row>
    <row r="320" spans="1:16">
      <c r="A320" s="1"/>
      <c r="B320" s="11"/>
      <c r="C320" s="11"/>
      <c r="D320" s="11"/>
      <c r="E320" s="11"/>
      <c r="F320" s="11"/>
      <c r="G320" s="11"/>
      <c r="H320" s="11"/>
      <c r="I320" s="11"/>
      <c r="J320" s="11"/>
      <c r="K320" s="11"/>
      <c r="N320" s="1"/>
      <c r="O320" s="12"/>
      <c r="P320" s="12"/>
    </row>
    <row r="321" spans="1:16">
      <c r="A321" s="1"/>
      <c r="B321" s="11"/>
      <c r="C321" s="11"/>
      <c r="D321" s="11"/>
      <c r="E321" s="11"/>
      <c r="F321" s="11"/>
      <c r="G321" s="11"/>
      <c r="H321" s="11"/>
      <c r="I321" s="11"/>
      <c r="J321" s="11"/>
      <c r="K321" s="11"/>
      <c r="N321" s="1"/>
      <c r="O321" s="12"/>
      <c r="P321" s="12"/>
    </row>
    <row r="322" spans="1:16">
      <c r="A322" s="1"/>
      <c r="B322" s="11"/>
      <c r="C322" s="11"/>
      <c r="D322" s="11"/>
      <c r="E322" s="11"/>
      <c r="F322" s="11"/>
      <c r="G322" s="11"/>
      <c r="H322" s="11"/>
      <c r="I322" s="11"/>
      <c r="J322" s="11"/>
      <c r="K322" s="11"/>
      <c r="N322" s="1"/>
      <c r="O322" s="12"/>
      <c r="P322" s="12"/>
    </row>
    <row r="323" spans="1:16">
      <c r="A323" s="1"/>
      <c r="B323" s="11"/>
      <c r="C323" s="11"/>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A325" s="1"/>
      <c r="B325" s="11"/>
      <c r="C325" s="11"/>
      <c r="D325" s="11"/>
      <c r="E325" s="11"/>
      <c r="F325" s="11"/>
      <c r="G325" s="11"/>
      <c r="H325" s="11"/>
      <c r="I325" s="11"/>
      <c r="J325" s="11"/>
      <c r="K325" s="11"/>
      <c r="N325" s="1"/>
      <c r="O325" s="12"/>
      <c r="P325" s="12"/>
    </row>
    <row r="326" spans="1:16">
      <c r="A326" s="1"/>
      <c r="B326" s="11"/>
      <c r="C326" s="11"/>
      <c r="D326" s="11"/>
      <c r="E326" s="11"/>
      <c r="F326" s="11"/>
      <c r="G326" s="11"/>
      <c r="H326" s="11"/>
      <c r="I326" s="11"/>
      <c r="J326" s="11"/>
      <c r="K326" s="11"/>
      <c r="N326" s="1"/>
      <c r="O326" s="12"/>
      <c r="P326" s="12"/>
    </row>
    <row r="327" spans="1:16">
      <c r="B327" s="12"/>
      <c r="C327" s="12"/>
      <c r="D327" s="12"/>
      <c r="E327" s="12"/>
      <c r="F327" s="12"/>
      <c r="G327" s="12"/>
      <c r="H327" s="12"/>
      <c r="I327" s="12"/>
      <c r="J327" s="11"/>
      <c r="K327" s="11"/>
      <c r="N327" s="1"/>
      <c r="O327" s="12"/>
      <c r="P327" s="12"/>
    </row>
    <row r="328" spans="1:16">
      <c r="B328" s="12"/>
      <c r="C328" s="12"/>
      <c r="D328" s="12"/>
      <c r="E328" s="12"/>
      <c r="F328" s="12"/>
      <c r="G328" s="12"/>
      <c r="H328" s="12"/>
      <c r="I328" s="12"/>
      <c r="J328" s="12"/>
      <c r="K328" s="12"/>
      <c r="N328" s="1"/>
      <c r="O328" s="12"/>
      <c r="P328" s="12"/>
    </row>
    <row r="329" spans="1:16">
      <c r="B329" s="12"/>
      <c r="C329" s="12"/>
      <c r="D329" s="12"/>
      <c r="E329" s="12"/>
      <c r="F329" s="12"/>
      <c r="G329" s="12"/>
      <c r="H329" s="12"/>
      <c r="I329" s="12"/>
      <c r="J329" s="12"/>
      <c r="K329" s="12"/>
      <c r="N329" s="1"/>
      <c r="O329" s="12"/>
      <c r="P329" s="12"/>
    </row>
    <row r="330" spans="1:16">
      <c r="B330" s="12"/>
      <c r="C330" s="12"/>
      <c r="D330" s="12"/>
      <c r="E330" s="12"/>
      <c r="F330" s="12"/>
      <c r="G330" s="12"/>
      <c r="H330" s="12"/>
      <c r="I330" s="12"/>
      <c r="J330" s="12"/>
      <c r="K330" s="12"/>
      <c r="N330" s="12"/>
      <c r="O330" s="12"/>
      <c r="P330" s="12"/>
    </row>
    <row r="331" spans="1:16">
      <c r="B331" s="12"/>
      <c r="C331" s="12"/>
      <c r="D331" s="12"/>
      <c r="E331" s="12"/>
      <c r="F331" s="12"/>
      <c r="G331" s="12"/>
      <c r="H331" s="12"/>
      <c r="I331" s="12"/>
      <c r="J331" s="12"/>
      <c r="K331" s="12"/>
      <c r="N331" s="12"/>
      <c r="O331" s="12"/>
      <c r="P331" s="12"/>
    </row>
    <row r="332" spans="1:16">
      <c r="B332" s="12"/>
      <c r="C332" s="12"/>
      <c r="D332" s="12"/>
      <c r="E332" s="12"/>
      <c r="F332" s="12"/>
      <c r="G332" s="12"/>
      <c r="H332" s="12"/>
      <c r="I332" s="12"/>
      <c r="J332" s="12"/>
      <c r="K332" s="12"/>
      <c r="N332" s="12"/>
      <c r="O332" s="12"/>
      <c r="P332" s="12"/>
    </row>
    <row r="333" spans="1:16">
      <c r="B333" s="12"/>
      <c r="C333" s="12"/>
      <c r="D333" s="12"/>
      <c r="E333" s="12"/>
      <c r="F333" s="12"/>
      <c r="G333" s="12"/>
      <c r="H333" s="12"/>
      <c r="I333" s="12"/>
      <c r="J333" s="12"/>
      <c r="K333" s="12"/>
      <c r="N333" s="12"/>
      <c r="O333" s="12"/>
      <c r="P333" s="12"/>
    </row>
    <row r="334" spans="1:16">
      <c r="B334" s="12"/>
      <c r="C334" s="12"/>
      <c r="D334" s="12"/>
      <c r="E334" s="12"/>
      <c r="F334" s="12"/>
      <c r="G334" s="12"/>
      <c r="H334" s="12"/>
      <c r="I334" s="12"/>
      <c r="J334" s="12"/>
      <c r="K334" s="12"/>
      <c r="N334" s="12"/>
      <c r="O334" s="12"/>
      <c r="P334" s="12"/>
    </row>
    <row r="335" spans="1:16">
      <c r="B335" s="12"/>
      <c r="C335" s="12"/>
      <c r="D335" s="12"/>
      <c r="E335" s="12"/>
      <c r="F335" s="12"/>
      <c r="G335" s="12"/>
      <c r="H335" s="12"/>
      <c r="I335" s="12"/>
      <c r="J335" s="12"/>
      <c r="K335" s="12"/>
      <c r="N335" s="12"/>
      <c r="O335" s="12"/>
      <c r="P335" s="12"/>
    </row>
    <row r="336" spans="1:16">
      <c r="J336" s="12"/>
      <c r="K336" s="12"/>
      <c r="N336" s="12"/>
      <c r="O336" s="12"/>
      <c r="P336" s="12"/>
    </row>
    <row r="337" spans="14:16">
      <c r="N337" s="12"/>
      <c r="O337" s="12"/>
      <c r="P337" s="12"/>
    </row>
    <row r="338" spans="14:16">
      <c r="N338" s="12"/>
      <c r="O338" s="12"/>
      <c r="P338" s="12"/>
    </row>
  </sheetData>
  <mergeCells count="29">
    <mergeCell ref="B281:K281"/>
    <mergeCell ref="C271:D271"/>
    <mergeCell ref="B280:K280"/>
    <mergeCell ref="B279:K279"/>
    <mergeCell ref="B283:K283"/>
    <mergeCell ref="B282:K282"/>
    <mergeCell ref="E292:K292"/>
    <mergeCell ref="E291:K291"/>
    <mergeCell ref="B298:K298"/>
    <mergeCell ref="B297:K297"/>
    <mergeCell ref="B296:K296"/>
    <mergeCell ref="B295:K295"/>
    <mergeCell ref="B294:K294"/>
    <mergeCell ref="B293:K293"/>
    <mergeCell ref="B289:K289"/>
    <mergeCell ref="B288:K288"/>
    <mergeCell ref="B287:K287"/>
    <mergeCell ref="B286:K286"/>
    <mergeCell ref="B285:K285"/>
    <mergeCell ref="B284:K284"/>
    <mergeCell ref="B306:K306"/>
    <mergeCell ref="B307:K307"/>
    <mergeCell ref="B301:K301"/>
    <mergeCell ref="B300:K300"/>
    <mergeCell ref="B299:K299"/>
    <mergeCell ref="B305:K305"/>
    <mergeCell ref="B303:K303"/>
    <mergeCell ref="B304:K304"/>
    <mergeCell ref="B302:K302"/>
  </mergeCells>
  <phoneticPr fontId="0" type="noConversion"/>
  <pageMargins left="0.5" right="0.25" top="0.5" bottom="0.75" header="0.09" footer="0.5"/>
  <pageSetup scale="64" fitToHeight="5" orientation="portrait" r:id="rId1"/>
  <headerFooter alignWithMargins="0">
    <oddHeader>&amp;L&amp;"Arial MT,Bold"Rochester Public Utilities
2015 Attachment O-RPU&amp;R&amp;"Arial MT,Bold"Exhibit RPU-9
&amp;P of &amp;N</oddHeader>
    <oddFooter>&amp;L&amp;8&amp;Z&amp;F&amp;A&amp;R&amp;8&amp;D</oddFooter>
  </headerFooter>
  <rowBreaks count="4" manualBreakCount="4">
    <brk id="69" max="10" man="1"/>
    <brk id="135" max="10" man="1"/>
    <brk id="202" max="10" man="1"/>
    <brk id="269" max="10" man="1"/>
  </rowBreaks>
  <ignoredErrors>
    <ignoredError sqref="I31 I262 I264" unlockedFormula="1"/>
  </ignoredErrors>
</worksheet>
</file>

<file path=xl/worksheets/sheet20.xml><?xml version="1.0" encoding="utf-8"?>
<worksheet xmlns="http://schemas.openxmlformats.org/spreadsheetml/2006/main" xmlns:r="http://schemas.openxmlformats.org/officeDocument/2006/relationships">
  <dimension ref="A1:G12"/>
  <sheetViews>
    <sheetView zoomScaleNormal="100" zoomScaleSheetLayoutView="100" workbookViewId="0">
      <selection activeCell="F12" sqref="F12:I15"/>
    </sheetView>
  </sheetViews>
  <sheetFormatPr defaultRowHeight="15"/>
  <cols>
    <col min="1" max="1" width="32.33203125" style="321" bestFit="1" customWidth="1"/>
    <col min="2" max="2" width="6.5546875" style="321" customWidth="1"/>
    <col min="3" max="3" width="5.33203125" style="321" customWidth="1"/>
    <col min="4" max="4" width="11.5546875" style="321" bestFit="1" customWidth="1"/>
    <col min="5" max="5" width="2.109375" style="321" customWidth="1"/>
    <col min="6" max="16384" width="8.88671875" style="321"/>
  </cols>
  <sheetData>
    <row r="1" spans="1:7" ht="23.25">
      <c r="A1" s="374" t="str">
        <f>Contents!B3</f>
        <v>Rochester Public Utilities</v>
      </c>
      <c r="B1" s="373"/>
      <c r="C1" s="373"/>
      <c r="D1" s="383"/>
      <c r="E1" s="383"/>
      <c r="F1" s="383"/>
      <c r="G1" s="383"/>
    </row>
    <row r="2" spans="1:7" ht="23.25">
      <c r="A2" s="374" t="str">
        <f>'18. EPRI Reg Comm Non Safety'!A2</f>
        <v>Forecasted 12 Months Ended December 31,</v>
      </c>
      <c r="B2" s="373"/>
      <c r="C2" s="374">
        <f>'18. EPRI Reg Comm Non Safety'!B2</f>
        <v>2015</v>
      </c>
      <c r="D2" s="383"/>
      <c r="E2" s="383"/>
      <c r="F2" s="383"/>
      <c r="G2" s="383"/>
    </row>
    <row r="4" spans="1:7" ht="21">
      <c r="A4" s="364" t="s">
        <v>616</v>
      </c>
      <c r="B4" s="364"/>
      <c r="C4" s="364"/>
    </row>
    <row r="6" spans="1:7" ht="15.75">
      <c r="A6" s="447" t="s">
        <v>617</v>
      </c>
      <c r="D6" s="365">
        <v>929370</v>
      </c>
      <c r="F6" s="321" t="s">
        <v>618</v>
      </c>
    </row>
    <row r="7" spans="1:7" ht="15.75">
      <c r="A7" s="321" t="s">
        <v>619</v>
      </c>
      <c r="D7" s="366">
        <v>0</v>
      </c>
      <c r="F7" s="321" t="s">
        <v>620</v>
      </c>
    </row>
    <row r="8" spans="1:7" ht="15.75">
      <c r="A8" s="321" t="s">
        <v>621</v>
      </c>
      <c r="D8" s="366">
        <v>0</v>
      </c>
      <c r="F8" s="321" t="s">
        <v>622</v>
      </c>
    </row>
    <row r="9" spans="1:7" ht="15.75">
      <c r="A9" s="321" t="s">
        <v>623</v>
      </c>
      <c r="D9" s="366">
        <v>0</v>
      </c>
      <c r="F9" s="321" t="s">
        <v>624</v>
      </c>
    </row>
    <row r="10" spans="1:7" ht="15.75">
      <c r="A10" s="127" t="s">
        <v>468</v>
      </c>
      <c r="D10" s="367">
        <v>8773263</v>
      </c>
      <c r="F10" s="321" t="s">
        <v>625</v>
      </c>
    </row>
    <row r="11" spans="1:7" ht="15.75">
      <c r="A11" s="321" t="s">
        <v>626</v>
      </c>
      <c r="D11" s="363">
        <v>0</v>
      </c>
      <c r="F11" s="321" t="s">
        <v>627</v>
      </c>
    </row>
    <row r="12" spans="1:7" ht="15.75">
      <c r="A12" s="321" t="s">
        <v>9</v>
      </c>
      <c r="D12" s="360">
        <f>SUM(D6:D11)</f>
        <v>9702633</v>
      </c>
    </row>
  </sheetData>
  <pageMargins left="0.45" right="0.2" top="0.75" bottom="0.75" header="0.3" footer="0.3"/>
  <pageSetup scale="108" orientation="landscape" r:id="rId1"/>
  <headerFooter>
    <oddHeader>&amp;L&amp;"Arial MT,Bold"Rochester Public Utilities
2015 Work Papers&amp;R&amp;"Arial MT,Bold"Exhibit RPU-8
Page 17 of 19</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D18"/>
  <sheetViews>
    <sheetView zoomScaleNormal="100" zoomScaleSheetLayoutView="100" workbookViewId="0">
      <selection activeCell="A22" sqref="A22"/>
    </sheetView>
  </sheetViews>
  <sheetFormatPr defaultRowHeight="15"/>
  <cols>
    <col min="1" max="1" width="57.5546875" style="321" bestFit="1" customWidth="1"/>
    <col min="2" max="2" width="8.77734375" style="321" customWidth="1"/>
    <col min="3" max="3" width="0.6640625" style="321" customWidth="1"/>
    <col min="4" max="4" width="57.21875" style="321" bestFit="1" customWidth="1"/>
    <col min="5" max="16384" width="8.88671875" style="321"/>
  </cols>
  <sheetData>
    <row r="1" spans="1:4" ht="15.75">
      <c r="A1" s="385" t="str">
        <f>Contents!B3</f>
        <v>Rochester Public Utilities</v>
      </c>
      <c r="B1" s="351"/>
      <c r="C1" s="351"/>
      <c r="D1" s="351"/>
    </row>
    <row r="2" spans="1:4" ht="15.75">
      <c r="A2" s="385" t="str">
        <f>'19. Taxes other than inc tax'!A2</f>
        <v>Forecasted 12 Months Ended December 31,</v>
      </c>
      <c r="B2" s="378">
        <f>'19. Taxes other than inc tax'!C2</f>
        <v>2015</v>
      </c>
      <c r="C2" s="384"/>
      <c r="D2" s="384"/>
    </row>
    <row r="3" spans="1:4">
      <c r="A3" s="368"/>
      <c r="B3" s="351"/>
      <c r="C3" s="351"/>
      <c r="D3" s="351" t="s">
        <v>628</v>
      </c>
    </row>
    <row r="5" spans="1:4" ht="18.75">
      <c r="A5" s="369" t="s">
        <v>629</v>
      </c>
      <c r="B5" s="354"/>
      <c r="C5" s="354"/>
    </row>
    <row r="8" spans="1:4">
      <c r="A8" s="370" t="s">
        <v>630</v>
      </c>
      <c r="B8" s="349" t="s">
        <v>7</v>
      </c>
    </row>
    <row r="10" spans="1:4" ht="15.75">
      <c r="A10" s="421" t="s">
        <v>705</v>
      </c>
      <c r="B10" s="418">
        <v>600</v>
      </c>
    </row>
    <row r="11" spans="1:4" ht="15.75">
      <c r="A11" s="413" t="s">
        <v>710</v>
      </c>
      <c r="B11" s="446">
        <f>3035*12</f>
        <v>36420</v>
      </c>
    </row>
    <row r="12" spans="1:4" ht="15.75">
      <c r="A12" s="321" t="s">
        <v>631</v>
      </c>
      <c r="B12" s="361">
        <v>0</v>
      </c>
    </row>
    <row r="13" spans="1:4">
      <c r="A13" s="321" t="s">
        <v>631</v>
      </c>
      <c r="B13" s="371">
        <v>0</v>
      </c>
    </row>
    <row r="14" spans="1:4">
      <c r="A14" s="321" t="s">
        <v>632</v>
      </c>
      <c r="B14" s="372">
        <f>SUM(B10:B13)</f>
        <v>37020</v>
      </c>
      <c r="D14" s="321" t="s">
        <v>633</v>
      </c>
    </row>
    <row r="15" spans="1:4" ht="16.5" customHeight="1">
      <c r="D15" s="452" t="s">
        <v>634</v>
      </c>
    </row>
    <row r="17" spans="1:2" ht="15" customHeight="1" thickBot="1">
      <c r="A17" s="421" t="s">
        <v>706</v>
      </c>
      <c r="B17" s="442">
        <f>259800-B10</f>
        <v>259200</v>
      </c>
    </row>
    <row r="18" spans="1:2">
      <c r="A18" s="420" t="s">
        <v>707</v>
      </c>
      <c r="B18" s="443">
        <f>B17+B14</f>
        <v>296220</v>
      </c>
    </row>
  </sheetData>
  <pageMargins left="0.7" right="0.45" top="0.75" bottom="0.75" header="0.3" footer="0.3"/>
  <pageSetup scale="84" orientation="landscape" r:id="rId1"/>
  <headerFooter>
    <oddHeader>&amp;L&amp;"Arial MT,Bold"Rochester Public Utilities
2015 Work Papers&amp;R&amp;"Arial MT,Bold"Exhibit RPU-8
Page 18 of 19</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H24"/>
  <sheetViews>
    <sheetView zoomScaleNormal="100" zoomScaleSheetLayoutView="100" workbookViewId="0"/>
  </sheetViews>
  <sheetFormatPr defaultRowHeight="15"/>
  <cols>
    <col min="1" max="1" width="15.77734375" style="321" customWidth="1"/>
    <col min="2" max="2" width="61" style="321" customWidth="1"/>
    <col min="3" max="3" width="28.77734375" style="321" bestFit="1" customWidth="1"/>
    <col min="4" max="4" width="1.5546875" style="321" customWidth="1"/>
    <col min="5" max="5" width="21.21875" style="321" bestFit="1" customWidth="1"/>
    <col min="6" max="16384" width="8.88671875" style="321"/>
  </cols>
  <sheetData>
    <row r="1" spans="1:8" ht="20.25" customHeight="1">
      <c r="B1" s="377" t="str">
        <f>Contents!B3</f>
        <v>Rochester Public Utilities</v>
      </c>
      <c r="C1" s="351"/>
      <c r="D1" s="351"/>
      <c r="E1" s="351"/>
      <c r="F1" s="351"/>
      <c r="G1" s="351"/>
      <c r="H1" s="351"/>
    </row>
    <row r="2" spans="1:8" ht="15.75">
      <c r="B2" s="377" t="str">
        <f>'20. Account 454'!A2</f>
        <v>Forecasted 12 Months Ended December 31,</v>
      </c>
      <c r="C2" s="378">
        <f>'20. Account 454'!B2</f>
        <v>2015</v>
      </c>
      <c r="D2" s="384"/>
      <c r="E2" s="384"/>
      <c r="F2" s="384"/>
      <c r="G2" s="384"/>
    </row>
    <row r="3" spans="1:8">
      <c r="A3" s="368"/>
      <c r="B3" s="376"/>
      <c r="C3" s="351" t="s">
        <v>635</v>
      </c>
      <c r="D3" s="351"/>
      <c r="E3" s="351"/>
    </row>
    <row r="4" spans="1:8">
      <c r="A4" s="351"/>
      <c r="B4" s="351"/>
      <c r="C4" s="351"/>
      <c r="D4" s="351"/>
      <c r="E4" s="351"/>
      <c r="F4" s="351"/>
      <c r="G4" s="351"/>
    </row>
    <row r="5" spans="1:8" ht="15.75">
      <c r="A5" s="351"/>
      <c r="B5" s="386" t="s">
        <v>636</v>
      </c>
      <c r="C5" s="570" t="s">
        <v>636</v>
      </c>
      <c r="D5" s="351"/>
      <c r="E5" s="444"/>
      <c r="F5" s="351"/>
      <c r="G5" s="351"/>
    </row>
    <row r="6" spans="1:8" ht="15.75">
      <c r="A6" s="351"/>
      <c r="B6" s="351"/>
      <c r="C6" s="387" t="s">
        <v>637</v>
      </c>
      <c r="E6" s="351"/>
      <c r="F6" s="351"/>
      <c r="G6" s="351"/>
    </row>
    <row r="7" spans="1:8">
      <c r="A7" s="351"/>
      <c r="B7" s="351"/>
      <c r="C7" s="351"/>
      <c r="D7" s="351"/>
      <c r="E7" s="351"/>
      <c r="F7" s="351"/>
      <c r="G7" s="351"/>
    </row>
    <row r="8" spans="1:8" ht="15.75">
      <c r="A8" s="351"/>
      <c r="B8" s="351" t="s">
        <v>638</v>
      </c>
      <c r="C8" s="388">
        <v>0</v>
      </c>
      <c r="D8" s="351"/>
      <c r="E8" s="351"/>
      <c r="F8" s="351"/>
      <c r="G8" s="351"/>
    </row>
    <row r="9" spans="1:8" ht="15.75">
      <c r="A9" s="351"/>
      <c r="B9" s="351" t="s">
        <v>639</v>
      </c>
      <c r="C9" s="388">
        <v>0</v>
      </c>
      <c r="D9" s="351"/>
      <c r="E9" s="351"/>
      <c r="F9" s="351"/>
      <c r="G9" s="351"/>
    </row>
    <row r="10" spans="1:8" ht="15.75">
      <c r="A10" s="351"/>
      <c r="B10" s="351" t="s">
        <v>640</v>
      </c>
      <c r="C10" s="388">
        <v>0</v>
      </c>
      <c r="D10" s="351"/>
      <c r="E10" s="351"/>
      <c r="F10" s="351"/>
      <c r="G10" s="351"/>
    </row>
    <row r="11" spans="1:8" ht="15.75">
      <c r="A11" s="351"/>
      <c r="B11" s="351" t="s">
        <v>641</v>
      </c>
      <c r="C11" s="388">
        <v>0</v>
      </c>
      <c r="D11" s="351"/>
      <c r="E11" s="351"/>
      <c r="F11" s="351"/>
      <c r="G11" s="351"/>
    </row>
    <row r="12" spans="1:8" ht="15.75">
      <c r="A12" s="351"/>
      <c r="B12" s="351" t="s">
        <v>642</v>
      </c>
      <c r="C12" s="388">
        <v>0</v>
      </c>
      <c r="D12" s="351"/>
      <c r="E12" s="351"/>
      <c r="F12" s="351"/>
      <c r="G12" s="351"/>
    </row>
    <row r="13" spans="1:8" ht="15.75">
      <c r="A13" s="351"/>
      <c r="B13" s="351" t="s">
        <v>643</v>
      </c>
      <c r="C13" s="388">
        <f>+'2. 2015 Att GG_RPU'!L95</f>
        <v>2262295.902186899</v>
      </c>
      <c r="D13" s="351"/>
      <c r="E13" s="351"/>
      <c r="F13" s="351"/>
      <c r="G13" s="351"/>
    </row>
    <row r="14" spans="1:8" ht="15.75">
      <c r="A14" s="351"/>
      <c r="B14" s="351" t="s">
        <v>644</v>
      </c>
      <c r="C14" s="388">
        <v>0</v>
      </c>
      <c r="D14" s="351"/>
      <c r="E14" s="389"/>
      <c r="F14" s="351"/>
      <c r="G14" s="351"/>
    </row>
    <row r="15" spans="1:8" ht="15.75">
      <c r="A15" s="351"/>
      <c r="B15" s="351" t="s">
        <v>645</v>
      </c>
      <c r="C15" s="388">
        <v>0</v>
      </c>
      <c r="D15" s="351"/>
      <c r="E15" s="389"/>
      <c r="F15" s="351"/>
      <c r="G15" s="351"/>
    </row>
    <row r="16" spans="1:8" ht="15.75">
      <c r="A16" s="351"/>
      <c r="B16" s="351" t="s">
        <v>645</v>
      </c>
      <c r="C16" s="388">
        <v>0</v>
      </c>
      <c r="D16" s="351"/>
      <c r="E16" s="389"/>
      <c r="F16" s="351"/>
      <c r="G16" s="351"/>
    </row>
    <row r="17" spans="1:7" ht="15.75">
      <c r="A17" s="351"/>
      <c r="B17" s="351" t="s">
        <v>646</v>
      </c>
      <c r="C17" s="390">
        <f>SUM(C8:C16)</f>
        <v>2262295.902186899</v>
      </c>
      <c r="D17" s="351"/>
      <c r="E17" s="389"/>
      <c r="F17" s="351"/>
      <c r="G17" s="351"/>
    </row>
    <row r="18" spans="1:7" ht="15.75">
      <c r="A18" s="351"/>
      <c r="B18" s="351"/>
      <c r="C18" s="391"/>
      <c r="D18" s="351"/>
      <c r="E18" s="389"/>
      <c r="F18" s="351"/>
      <c r="G18" s="351"/>
    </row>
    <row r="19" spans="1:7" ht="15.75">
      <c r="A19" s="351"/>
      <c r="B19" s="351"/>
      <c r="C19" s="392"/>
      <c r="D19" s="351"/>
      <c r="E19" s="389"/>
      <c r="F19" s="351"/>
      <c r="G19" s="351"/>
    </row>
    <row r="20" spans="1:7" ht="15.75">
      <c r="A20" s="393"/>
      <c r="B20" s="394" t="s">
        <v>139</v>
      </c>
      <c r="C20" s="392">
        <f>C17</f>
        <v>2262295.902186899</v>
      </c>
      <c r="D20" s="351"/>
      <c r="E20" s="389" t="s">
        <v>647</v>
      </c>
      <c r="F20" s="351"/>
      <c r="G20" s="351"/>
    </row>
    <row r="21" spans="1:7" ht="12.75" customHeight="1">
      <c r="A21" s="393"/>
      <c r="B21" s="395" t="s">
        <v>648</v>
      </c>
      <c r="C21" s="392">
        <f>C10+C11+C9+C12</f>
        <v>0</v>
      </c>
      <c r="D21" s="351"/>
      <c r="E21" s="389" t="s">
        <v>649</v>
      </c>
      <c r="F21" s="351"/>
      <c r="G21" s="351"/>
    </row>
    <row r="22" spans="1:7" ht="15.75">
      <c r="A22" s="396"/>
      <c r="B22" s="397" t="s">
        <v>292</v>
      </c>
      <c r="C22" s="392">
        <f>C13</f>
        <v>2262295.902186899</v>
      </c>
      <c r="D22" s="351"/>
      <c r="E22" s="389" t="s">
        <v>650</v>
      </c>
      <c r="F22" s="351"/>
      <c r="G22" s="351"/>
    </row>
    <row r="23" spans="1:7" ht="15.75">
      <c r="A23" s="396"/>
      <c r="B23" s="397" t="s">
        <v>293</v>
      </c>
      <c r="C23" s="392">
        <f>C14</f>
        <v>0</v>
      </c>
      <c r="D23" s="351"/>
      <c r="E23" s="389" t="s">
        <v>651</v>
      </c>
      <c r="F23" s="351"/>
      <c r="G23" s="351"/>
    </row>
    <row r="24" spans="1:7" ht="15.75">
      <c r="A24" s="393"/>
      <c r="B24" s="397" t="s">
        <v>652</v>
      </c>
      <c r="C24" s="398">
        <f>C20-C21-C22-C23</f>
        <v>0</v>
      </c>
      <c r="D24" s="351"/>
      <c r="E24" s="389" t="s">
        <v>653</v>
      </c>
      <c r="F24" s="351"/>
      <c r="G24" s="351"/>
    </row>
  </sheetData>
  <pageMargins left="0.45" right="0.45" top="0.75" bottom="0.5" header="0.3" footer="0.3"/>
  <pageSetup scale="96" orientation="landscape" r:id="rId1"/>
  <headerFooter>
    <oddHeader>&amp;L&amp;"Arial MT,Bold"Rochester Public Utilities
2015 Work Papers&amp;R&amp;"Arial MT,Bold"Exhibit RPU-8
Page 19 of 19</oddHeader>
  </headerFooter>
</worksheet>
</file>

<file path=xl/worksheets/sheet3.xml><?xml version="1.0" encoding="utf-8"?>
<worksheet xmlns="http://schemas.openxmlformats.org/spreadsheetml/2006/main" xmlns:r="http://schemas.openxmlformats.org/officeDocument/2006/relationships">
  <dimension ref="A1:BM306"/>
  <sheetViews>
    <sheetView zoomScale="70" zoomScaleNormal="70" zoomScaleSheetLayoutView="70" workbookViewId="0">
      <selection activeCell="D52" sqref="D52"/>
    </sheetView>
  </sheetViews>
  <sheetFormatPr defaultRowHeight="12.75"/>
  <cols>
    <col min="1" max="1" width="6" style="470" customWidth="1"/>
    <col min="2" max="2" width="1.44140625" style="470" customWidth="1"/>
    <col min="3" max="3" width="39.109375" style="470" customWidth="1"/>
    <col min="4" max="4" width="12" style="470" customWidth="1"/>
    <col min="5" max="5" width="14.44140625" style="470" customWidth="1"/>
    <col min="6" max="6" width="11.88671875" style="470" customWidth="1"/>
    <col min="7" max="7" width="14.109375" style="470" customWidth="1"/>
    <col min="8" max="8" width="13.88671875" style="470" customWidth="1"/>
    <col min="9" max="10" width="12.77734375" style="470" customWidth="1"/>
    <col min="11" max="11" width="13.5546875" style="470" customWidth="1"/>
    <col min="12" max="12" width="16" style="470" customWidth="1"/>
    <col min="13" max="13" width="12.77734375" style="470" customWidth="1"/>
    <col min="14" max="14" width="23.5546875" style="470" customWidth="1"/>
    <col min="15" max="15" width="1.88671875" style="470" customWidth="1"/>
    <col min="16" max="16" width="13" style="470" customWidth="1"/>
    <col min="17" max="17" width="8.88671875" style="470"/>
    <col min="18" max="18" width="16.88671875" style="470" customWidth="1"/>
    <col min="19" max="16384" width="8.88671875" style="470"/>
  </cols>
  <sheetData>
    <row r="1" spans="1:65">
      <c r="N1" s="471"/>
    </row>
    <row r="2" spans="1:65">
      <c r="N2" s="471"/>
    </row>
    <row r="4" spans="1:65" ht="18">
      <c r="N4" s="568" t="s">
        <v>809</v>
      </c>
    </row>
    <row r="5" spans="1:65" ht="15">
      <c r="C5" s="472" t="s">
        <v>729</v>
      </c>
      <c r="D5" s="472"/>
      <c r="E5" s="472"/>
      <c r="F5" s="472"/>
      <c r="G5" s="473" t="s">
        <v>730</v>
      </c>
      <c r="H5" s="472"/>
      <c r="I5" s="472"/>
      <c r="J5" s="472"/>
      <c r="K5" s="474"/>
      <c r="M5" s="475"/>
      <c r="N5" s="476" t="s">
        <v>731</v>
      </c>
      <c r="O5" s="477"/>
      <c r="P5" s="478"/>
      <c r="Q5" s="478"/>
      <c r="R5" s="477"/>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row>
    <row r="6" spans="1:65" ht="15">
      <c r="C6" s="472"/>
      <c r="D6" s="472"/>
      <c r="E6" s="480" t="s">
        <v>2</v>
      </c>
      <c r="F6" s="480"/>
      <c r="G6" s="480" t="s">
        <v>732</v>
      </c>
      <c r="H6" s="480"/>
      <c r="I6" s="480"/>
      <c r="J6" s="480"/>
      <c r="K6" s="474"/>
      <c r="M6" s="475"/>
      <c r="N6" s="474"/>
      <c r="O6" s="477"/>
      <c r="P6" s="481"/>
      <c r="Q6" s="478"/>
      <c r="R6" s="477"/>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79"/>
      <c r="BD6" s="479"/>
      <c r="BE6" s="479"/>
      <c r="BF6" s="479"/>
      <c r="BG6" s="479"/>
      <c r="BH6" s="479"/>
      <c r="BI6" s="479"/>
      <c r="BJ6" s="479"/>
      <c r="BK6" s="479"/>
      <c r="BL6" s="479"/>
      <c r="BM6" s="479"/>
    </row>
    <row r="7" spans="1:65" ht="15">
      <c r="C7" s="475"/>
      <c r="D7" s="475"/>
      <c r="E7" s="475"/>
      <c r="F7" s="475"/>
      <c r="G7" s="475"/>
      <c r="H7" s="475"/>
      <c r="I7" s="475"/>
      <c r="J7" s="475"/>
      <c r="K7" s="475"/>
      <c r="M7" s="475"/>
      <c r="N7" s="475" t="s">
        <v>733</v>
      </c>
      <c r="O7" s="477"/>
      <c r="P7" s="478"/>
      <c r="Q7" s="478"/>
      <c r="R7" s="477"/>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79"/>
      <c r="BE7" s="479"/>
      <c r="BF7" s="479"/>
      <c r="BG7" s="479"/>
      <c r="BH7" s="479"/>
      <c r="BI7" s="479"/>
      <c r="BJ7" s="479"/>
      <c r="BK7" s="479"/>
      <c r="BL7" s="479"/>
      <c r="BM7" s="479"/>
    </row>
    <row r="8" spans="1:65" ht="15">
      <c r="A8" s="482"/>
      <c r="C8" s="475"/>
      <c r="D8" s="475"/>
      <c r="E8" s="475"/>
      <c r="F8" s="475"/>
      <c r="G8" s="483" t="s">
        <v>680</v>
      </c>
      <c r="H8" s="475"/>
      <c r="I8" s="475"/>
      <c r="J8" s="475"/>
      <c r="K8" s="475"/>
      <c r="L8" s="475"/>
      <c r="M8" s="475"/>
      <c r="N8" s="475"/>
      <c r="O8" s="477"/>
      <c r="P8" s="478"/>
      <c r="Q8" s="478"/>
      <c r="R8" s="477"/>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c r="BC8" s="479"/>
      <c r="BD8" s="479"/>
      <c r="BE8" s="479"/>
      <c r="BF8" s="479"/>
      <c r="BG8" s="479"/>
      <c r="BH8" s="479"/>
      <c r="BI8" s="479"/>
      <c r="BJ8" s="479"/>
      <c r="BK8" s="479"/>
      <c r="BL8" s="479"/>
      <c r="BM8" s="479"/>
    </row>
    <row r="9" spans="1:65" ht="15">
      <c r="A9" s="482"/>
      <c r="C9" s="475"/>
      <c r="D9" s="475"/>
      <c r="E9" s="475"/>
      <c r="F9" s="475"/>
      <c r="G9" s="484"/>
      <c r="H9" s="475"/>
      <c r="I9" s="475"/>
      <c r="J9" s="475"/>
      <c r="K9" s="475"/>
      <c r="L9" s="475"/>
      <c r="M9" s="475"/>
      <c r="N9" s="475"/>
      <c r="O9" s="477"/>
      <c r="P9" s="478"/>
      <c r="Q9" s="478"/>
      <c r="R9" s="477"/>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79"/>
      <c r="AY9" s="479"/>
      <c r="AZ9" s="479"/>
      <c r="BA9" s="479"/>
      <c r="BB9" s="479"/>
      <c r="BC9" s="479"/>
      <c r="BD9" s="479"/>
      <c r="BE9" s="479"/>
      <c r="BF9" s="479"/>
      <c r="BG9" s="479"/>
      <c r="BH9" s="479"/>
      <c r="BI9" s="479"/>
      <c r="BJ9" s="479"/>
      <c r="BK9" s="479"/>
      <c r="BL9" s="479"/>
      <c r="BM9" s="479"/>
    </row>
    <row r="10" spans="1:65" ht="15">
      <c r="A10" s="482"/>
      <c r="C10" s="475" t="s">
        <v>816</v>
      </c>
      <c r="D10" s="475"/>
      <c r="E10" s="475"/>
      <c r="F10" s="475"/>
      <c r="G10" s="484"/>
      <c r="H10" s="475"/>
      <c r="I10" s="475"/>
      <c r="J10" s="475"/>
      <c r="K10" s="475"/>
      <c r="L10" s="475"/>
      <c r="M10" s="475"/>
      <c r="N10" s="475"/>
      <c r="O10" s="477"/>
      <c r="P10" s="478"/>
      <c r="Q10" s="478"/>
      <c r="R10" s="477"/>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c r="BC10" s="479"/>
      <c r="BD10" s="479"/>
      <c r="BE10" s="479"/>
      <c r="BF10" s="479"/>
      <c r="BG10" s="479"/>
      <c r="BH10" s="479"/>
      <c r="BI10" s="479"/>
      <c r="BJ10" s="479"/>
      <c r="BK10" s="479"/>
      <c r="BL10" s="479"/>
      <c r="BM10" s="479"/>
    </row>
    <row r="11" spans="1:65" ht="15">
      <c r="A11" s="482"/>
      <c r="C11" s="475"/>
      <c r="D11" s="475"/>
      <c r="E11" s="475"/>
      <c r="F11" s="475"/>
      <c r="G11" s="484"/>
      <c r="L11" s="475"/>
      <c r="M11" s="475"/>
      <c r="N11" s="475"/>
      <c r="O11" s="477"/>
      <c r="P11" s="477"/>
      <c r="Q11" s="477"/>
      <c r="R11" s="477"/>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c r="BB11" s="479"/>
      <c r="BC11" s="479"/>
      <c r="BD11" s="479"/>
      <c r="BE11" s="479"/>
      <c r="BF11" s="479"/>
      <c r="BG11" s="479"/>
      <c r="BH11" s="479"/>
      <c r="BI11" s="479"/>
      <c r="BJ11" s="479"/>
      <c r="BK11" s="479"/>
      <c r="BL11" s="479"/>
      <c r="BM11" s="479"/>
    </row>
    <row r="12" spans="1:65" ht="15">
      <c r="A12" s="482"/>
      <c r="C12" s="475"/>
      <c r="D12" s="475"/>
      <c r="E12" s="475"/>
      <c r="F12" s="475"/>
      <c r="G12" s="475"/>
      <c r="L12" s="485"/>
      <c r="M12" s="475"/>
      <c r="N12" s="475"/>
      <c r="O12" s="477"/>
      <c r="P12" s="477"/>
      <c r="Q12" s="477"/>
      <c r="R12" s="477"/>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79"/>
      <c r="AY12" s="479"/>
      <c r="AZ12" s="479"/>
      <c r="BA12" s="479"/>
      <c r="BB12" s="479"/>
      <c r="BC12" s="479"/>
      <c r="BD12" s="479"/>
      <c r="BE12" s="479"/>
      <c r="BF12" s="479"/>
      <c r="BG12" s="479"/>
      <c r="BH12" s="479"/>
      <c r="BI12" s="479"/>
      <c r="BJ12" s="479"/>
      <c r="BK12" s="479"/>
      <c r="BL12" s="479"/>
      <c r="BM12" s="479"/>
    </row>
    <row r="13" spans="1:65" ht="15">
      <c r="C13" s="486" t="s">
        <v>39</v>
      </c>
      <c r="D13" s="486"/>
      <c r="E13" s="486" t="s">
        <v>40</v>
      </c>
      <c r="F13" s="486"/>
      <c r="G13" s="486" t="s">
        <v>41</v>
      </c>
      <c r="L13" s="487" t="s">
        <v>42</v>
      </c>
      <c r="M13" s="480"/>
      <c r="N13" s="487"/>
      <c r="O13" s="488"/>
      <c r="P13" s="487"/>
      <c r="Q13" s="488"/>
      <c r="R13" s="489"/>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c r="AX13" s="479"/>
      <c r="AY13" s="479"/>
      <c r="AZ13" s="479"/>
      <c r="BA13" s="479"/>
      <c r="BB13" s="479"/>
      <c r="BC13" s="479"/>
      <c r="BD13" s="479"/>
      <c r="BE13" s="479"/>
      <c r="BF13" s="479"/>
      <c r="BG13" s="479"/>
      <c r="BH13" s="479"/>
      <c r="BI13" s="479"/>
      <c r="BJ13" s="479"/>
      <c r="BK13" s="479"/>
      <c r="BL13" s="479"/>
      <c r="BM13" s="479"/>
    </row>
    <row r="14" spans="1:65" ht="15.75">
      <c r="C14" s="490"/>
      <c r="D14" s="490"/>
      <c r="E14" s="491" t="s">
        <v>734</v>
      </c>
      <c r="F14" s="491"/>
      <c r="G14" s="480"/>
      <c r="M14" s="480"/>
      <c r="O14" s="488"/>
      <c r="P14" s="492"/>
      <c r="Q14" s="492"/>
      <c r="R14" s="489"/>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79"/>
      <c r="AZ14" s="479"/>
      <c r="BA14" s="479"/>
      <c r="BB14" s="479"/>
      <c r="BC14" s="479"/>
      <c r="BD14" s="479"/>
      <c r="BE14" s="479"/>
      <c r="BF14" s="479"/>
      <c r="BG14" s="479"/>
      <c r="BH14" s="479"/>
      <c r="BI14" s="479"/>
      <c r="BJ14" s="479"/>
      <c r="BK14" s="479"/>
      <c r="BL14" s="479"/>
      <c r="BM14" s="479"/>
    </row>
    <row r="15" spans="1:65" ht="15.75">
      <c r="A15" s="482" t="s">
        <v>4</v>
      </c>
      <c r="C15" s="490"/>
      <c r="D15" s="490"/>
      <c r="E15" s="493" t="s">
        <v>735</v>
      </c>
      <c r="F15" s="493"/>
      <c r="G15" s="494" t="s">
        <v>45</v>
      </c>
      <c r="L15" s="494" t="s">
        <v>10</v>
      </c>
      <c r="M15" s="480"/>
      <c r="O15" s="477"/>
      <c r="P15" s="495"/>
      <c r="Q15" s="492"/>
      <c r="R15" s="48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9"/>
      <c r="AX15" s="479"/>
      <c r="AY15" s="479"/>
      <c r="AZ15" s="479"/>
      <c r="BA15" s="479"/>
      <c r="BB15" s="479"/>
      <c r="BC15" s="479"/>
      <c r="BD15" s="479"/>
      <c r="BE15" s="479"/>
      <c r="BF15" s="479"/>
      <c r="BG15" s="479"/>
      <c r="BH15" s="479"/>
      <c r="BI15" s="479"/>
      <c r="BJ15" s="479"/>
      <c r="BK15" s="479"/>
      <c r="BL15" s="479"/>
      <c r="BM15" s="479"/>
    </row>
    <row r="16" spans="1:65" ht="15.75">
      <c r="A16" s="482" t="s">
        <v>6</v>
      </c>
      <c r="C16" s="496"/>
      <c r="D16" s="496"/>
      <c r="E16" s="480"/>
      <c r="F16" s="480"/>
      <c r="G16" s="480"/>
      <c r="L16" s="480"/>
      <c r="M16" s="480"/>
      <c r="N16" s="480"/>
      <c r="O16" s="477"/>
      <c r="P16" s="488"/>
      <c r="Q16" s="488"/>
      <c r="R16" s="489"/>
      <c r="S16" s="479"/>
      <c r="T16" s="479"/>
      <c r="U16" s="479"/>
      <c r="V16" s="479"/>
      <c r="W16" s="479"/>
      <c r="X16" s="479"/>
      <c r="Y16" s="479"/>
      <c r="Z16" s="479"/>
      <c r="AA16" s="479"/>
      <c r="AB16" s="479"/>
      <c r="AC16" s="479"/>
      <c r="AD16" s="479"/>
      <c r="AE16" s="479"/>
      <c r="AF16" s="479"/>
      <c r="AG16" s="479"/>
      <c r="AH16" s="479"/>
      <c r="AI16" s="479"/>
      <c r="AJ16" s="479"/>
      <c r="AK16" s="479"/>
      <c r="AL16" s="479"/>
      <c r="AM16" s="479"/>
      <c r="AN16" s="479"/>
      <c r="AO16" s="479"/>
      <c r="AP16" s="479"/>
      <c r="AQ16" s="479"/>
      <c r="AR16" s="479"/>
      <c r="AS16" s="479"/>
      <c r="AT16" s="479"/>
      <c r="AU16" s="479"/>
      <c r="AV16" s="479"/>
      <c r="AW16" s="479"/>
      <c r="AX16" s="479"/>
      <c r="AY16" s="479"/>
      <c r="AZ16" s="479"/>
      <c r="BA16" s="479"/>
      <c r="BB16" s="479"/>
      <c r="BC16" s="479"/>
      <c r="BD16" s="479"/>
      <c r="BE16" s="479"/>
      <c r="BF16" s="479"/>
      <c r="BG16" s="479"/>
      <c r="BH16" s="479"/>
      <c r="BI16" s="479"/>
      <c r="BJ16" s="479"/>
      <c r="BK16" s="479"/>
      <c r="BL16" s="479"/>
      <c r="BM16" s="479"/>
    </row>
    <row r="17" spans="1:65" ht="15.75">
      <c r="A17" s="497"/>
      <c r="C17" s="490"/>
      <c r="D17" s="490"/>
      <c r="E17" s="480"/>
      <c r="F17" s="480"/>
      <c r="G17" s="480"/>
      <c r="L17" s="480"/>
      <c r="M17" s="480"/>
      <c r="N17" s="480"/>
      <c r="O17" s="477"/>
      <c r="P17" s="488"/>
      <c r="Q17" s="488"/>
      <c r="R17" s="489"/>
      <c r="S17" s="479"/>
      <c r="T17" s="479"/>
      <c r="U17" s="479"/>
      <c r="V17" s="479"/>
      <c r="W17" s="479"/>
      <c r="X17" s="479"/>
      <c r="Y17" s="479"/>
      <c r="Z17" s="479"/>
      <c r="AA17" s="479"/>
      <c r="AB17" s="479"/>
      <c r="AC17" s="479"/>
      <c r="AD17" s="479"/>
      <c r="AE17" s="479"/>
      <c r="AF17" s="479"/>
      <c r="AG17" s="479"/>
      <c r="AH17" s="479"/>
      <c r="AI17" s="479"/>
      <c r="AJ17" s="479"/>
      <c r="AK17" s="479"/>
      <c r="AL17" s="479"/>
      <c r="AM17" s="479"/>
      <c r="AN17" s="479"/>
      <c r="AO17" s="479"/>
      <c r="AP17" s="479"/>
      <c r="AQ17" s="479"/>
      <c r="AR17" s="479"/>
      <c r="AS17" s="479"/>
      <c r="AT17" s="479"/>
      <c r="AU17" s="479"/>
      <c r="AV17" s="479"/>
      <c r="AW17" s="479"/>
      <c r="AX17" s="479"/>
      <c r="AY17" s="479"/>
      <c r="AZ17" s="479"/>
      <c r="BA17" s="479"/>
      <c r="BB17" s="479"/>
      <c r="BC17" s="479"/>
      <c r="BD17" s="479"/>
      <c r="BE17" s="479"/>
      <c r="BF17" s="479"/>
      <c r="BG17" s="479"/>
      <c r="BH17" s="479"/>
      <c r="BI17" s="479"/>
      <c r="BJ17" s="479"/>
      <c r="BK17" s="479"/>
      <c r="BL17" s="479"/>
      <c r="BM17" s="479"/>
    </row>
    <row r="18" spans="1:65" ht="15">
      <c r="A18" s="498">
        <v>1</v>
      </c>
      <c r="C18" s="490" t="s">
        <v>736</v>
      </c>
      <c r="D18" s="490"/>
      <c r="E18" s="499" t="s">
        <v>737</v>
      </c>
      <c r="F18" s="499"/>
      <c r="G18" s="500">
        <f>'1. 2015 Att O_RPU'!I81</f>
        <v>43355988.692307696</v>
      </c>
      <c r="M18" s="480"/>
      <c r="N18" s="480"/>
      <c r="O18" s="477"/>
      <c r="P18" s="488"/>
      <c r="Q18" s="488"/>
      <c r="R18" s="489"/>
      <c r="S18" s="479"/>
      <c r="T18" s="479"/>
      <c r="U18" s="479"/>
      <c r="V18" s="479"/>
      <c r="W18" s="479"/>
      <c r="X18" s="479"/>
      <c r="Y18" s="479"/>
      <c r="Z18" s="479"/>
      <c r="AA18" s="479"/>
      <c r="AB18" s="479"/>
      <c r="AC18" s="479"/>
      <c r="AD18" s="479"/>
      <c r="AE18" s="479"/>
      <c r="AF18" s="479"/>
      <c r="AG18" s="479"/>
      <c r="AH18" s="479"/>
      <c r="AI18" s="479"/>
      <c r="AJ18" s="479"/>
      <c r="AK18" s="479"/>
      <c r="AL18" s="479"/>
      <c r="AM18" s="479"/>
      <c r="AN18" s="479"/>
      <c r="AO18" s="479"/>
      <c r="AP18" s="479"/>
      <c r="AQ18" s="479"/>
      <c r="AR18" s="479"/>
      <c r="AS18" s="479"/>
      <c r="AT18" s="479"/>
      <c r="AU18" s="479"/>
      <c r="AV18" s="479"/>
      <c r="AW18" s="479"/>
      <c r="AX18" s="479"/>
      <c r="AY18" s="479"/>
      <c r="AZ18" s="479"/>
      <c r="BA18" s="479"/>
      <c r="BB18" s="479"/>
      <c r="BC18" s="479"/>
      <c r="BD18" s="479"/>
      <c r="BE18" s="479"/>
      <c r="BF18" s="479"/>
      <c r="BG18" s="479"/>
      <c r="BH18" s="479"/>
      <c r="BI18" s="479"/>
      <c r="BJ18" s="479"/>
      <c r="BK18" s="479"/>
      <c r="BL18" s="479"/>
      <c r="BM18" s="479"/>
    </row>
    <row r="19" spans="1:65" ht="15">
      <c r="A19" s="498">
        <v>2</v>
      </c>
      <c r="C19" s="490" t="s">
        <v>738</v>
      </c>
      <c r="D19" s="490"/>
      <c r="E19" s="499" t="s">
        <v>739</v>
      </c>
      <c r="F19" s="499"/>
      <c r="G19" s="501">
        <f>'1. 2015 Att O_RPU'!I97</f>
        <v>31209953.61538462</v>
      </c>
      <c r="M19" s="480"/>
      <c r="N19" s="480"/>
      <c r="O19" s="477"/>
      <c r="P19" s="488"/>
      <c r="Q19" s="488"/>
      <c r="R19" s="489"/>
      <c r="S19" s="479"/>
      <c r="T19" s="479"/>
      <c r="U19" s="479"/>
      <c r="V19" s="479"/>
      <c r="W19" s="479"/>
      <c r="X19" s="479"/>
      <c r="Y19" s="479"/>
      <c r="Z19" s="479"/>
      <c r="AA19" s="479"/>
      <c r="AB19" s="479"/>
      <c r="AC19" s="479"/>
      <c r="AD19" s="479"/>
      <c r="AE19" s="479"/>
      <c r="AF19" s="479"/>
      <c r="AG19" s="479"/>
      <c r="AH19" s="479"/>
      <c r="AI19" s="479"/>
      <c r="AJ19" s="479"/>
      <c r="AK19" s="479"/>
      <c r="AL19" s="479"/>
      <c r="AM19" s="479"/>
      <c r="AN19" s="479"/>
      <c r="AO19" s="479"/>
      <c r="AP19" s="479"/>
      <c r="AQ19" s="479"/>
      <c r="AR19" s="479"/>
      <c r="AS19" s="479"/>
      <c r="AT19" s="479"/>
      <c r="AU19" s="479"/>
      <c r="AV19" s="479"/>
      <c r="AW19" s="479"/>
      <c r="AX19" s="479"/>
      <c r="AY19" s="479"/>
      <c r="AZ19" s="479"/>
      <c r="BA19" s="479"/>
      <c r="BB19" s="479"/>
      <c r="BC19" s="479"/>
      <c r="BD19" s="479"/>
      <c r="BE19" s="479"/>
      <c r="BF19" s="479"/>
      <c r="BG19" s="479"/>
      <c r="BH19" s="479"/>
      <c r="BI19" s="479"/>
      <c r="BJ19" s="479"/>
      <c r="BK19" s="479"/>
      <c r="BL19" s="479"/>
      <c r="BM19" s="479"/>
    </row>
    <row r="20" spans="1:65" ht="15">
      <c r="A20" s="498"/>
      <c r="E20" s="499"/>
      <c r="F20" s="499"/>
      <c r="M20" s="480"/>
      <c r="N20" s="480"/>
      <c r="O20" s="477"/>
      <c r="P20" s="488"/>
      <c r="Q20" s="488"/>
      <c r="R20" s="489"/>
      <c r="S20" s="479"/>
      <c r="T20" s="479"/>
      <c r="U20" s="479"/>
      <c r="V20" s="479"/>
      <c r="W20" s="479"/>
      <c r="X20" s="479"/>
      <c r="Y20" s="479"/>
      <c r="Z20" s="479"/>
      <c r="AA20" s="479"/>
      <c r="AB20" s="479"/>
      <c r="AC20" s="479"/>
      <c r="AD20" s="479"/>
      <c r="AE20" s="479"/>
      <c r="AF20" s="479"/>
      <c r="AG20" s="479"/>
      <c r="AH20" s="479"/>
      <c r="AI20" s="479"/>
      <c r="AJ20" s="479"/>
      <c r="AK20" s="479"/>
      <c r="AL20" s="479"/>
      <c r="AM20" s="479"/>
      <c r="AN20" s="479"/>
      <c r="AO20" s="479"/>
      <c r="AP20" s="479"/>
      <c r="AQ20" s="479"/>
      <c r="AR20" s="479"/>
      <c r="AS20" s="479"/>
      <c r="AT20" s="479"/>
      <c r="AU20" s="479"/>
      <c r="AV20" s="479"/>
      <c r="AW20" s="479"/>
      <c r="AX20" s="479"/>
      <c r="AY20" s="479"/>
      <c r="AZ20" s="479"/>
      <c r="BA20" s="479"/>
      <c r="BB20" s="479"/>
      <c r="BC20" s="479"/>
      <c r="BD20" s="479"/>
      <c r="BE20" s="479"/>
      <c r="BF20" s="479"/>
      <c r="BG20" s="479"/>
      <c r="BH20" s="479"/>
      <c r="BI20" s="479"/>
      <c r="BJ20" s="479"/>
      <c r="BK20" s="479"/>
      <c r="BL20" s="479"/>
      <c r="BM20" s="479"/>
    </row>
    <row r="21" spans="1:65" ht="15">
      <c r="A21" s="498"/>
      <c r="C21" s="490" t="s">
        <v>740</v>
      </c>
      <c r="D21" s="490"/>
      <c r="E21" s="499"/>
      <c r="F21" s="499"/>
      <c r="G21" s="480"/>
      <c r="L21" s="480"/>
      <c r="M21" s="480"/>
      <c r="N21" s="480"/>
      <c r="O21" s="488"/>
      <c r="P21" s="488"/>
      <c r="Q21" s="488"/>
      <c r="R21" s="48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79"/>
      <c r="AY21" s="479"/>
      <c r="AZ21" s="479"/>
      <c r="BA21" s="479"/>
      <c r="BB21" s="479"/>
      <c r="BC21" s="479"/>
      <c r="BD21" s="479"/>
      <c r="BE21" s="479"/>
      <c r="BF21" s="479"/>
      <c r="BG21" s="479"/>
      <c r="BH21" s="479"/>
      <c r="BI21" s="479"/>
      <c r="BJ21" s="479"/>
      <c r="BK21" s="479"/>
      <c r="BL21" s="479"/>
      <c r="BM21" s="479"/>
    </row>
    <row r="22" spans="1:65" ht="15">
      <c r="A22" s="498">
        <v>3</v>
      </c>
      <c r="C22" s="490" t="s">
        <v>741</v>
      </c>
      <c r="D22" s="490"/>
      <c r="E22" s="499" t="s">
        <v>742</v>
      </c>
      <c r="F22" s="499"/>
      <c r="G22" s="500">
        <f>'1. 2015 Att O_RPU'!I155</f>
        <v>1713356.8746263746</v>
      </c>
      <c r="M22" s="480"/>
      <c r="N22" s="480"/>
      <c r="O22" s="488"/>
      <c r="P22" s="488"/>
      <c r="Q22" s="488"/>
      <c r="R22" s="48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c r="AT22" s="479"/>
      <c r="AU22" s="479"/>
      <c r="AV22" s="479"/>
      <c r="AW22" s="479"/>
      <c r="AX22" s="479"/>
      <c r="AY22" s="479"/>
      <c r="AZ22" s="479"/>
      <c r="BA22" s="479"/>
      <c r="BB22" s="479"/>
      <c r="BC22" s="479"/>
      <c r="BD22" s="479"/>
      <c r="BE22" s="479"/>
      <c r="BF22" s="479"/>
      <c r="BG22" s="479"/>
      <c r="BH22" s="479"/>
      <c r="BI22" s="479"/>
      <c r="BJ22" s="479"/>
      <c r="BK22" s="479"/>
      <c r="BL22" s="479"/>
      <c r="BM22" s="479"/>
    </row>
    <row r="23" spans="1:65" ht="15.75">
      <c r="A23" s="498">
        <v>4</v>
      </c>
      <c r="C23" s="490" t="s">
        <v>743</v>
      </c>
      <c r="D23" s="490"/>
      <c r="E23" s="499" t="s">
        <v>744</v>
      </c>
      <c r="F23" s="499"/>
      <c r="G23" s="502">
        <f>IF(G22=0,0,G22/G18)</f>
        <v>3.9518343977480594E-2</v>
      </c>
      <c r="L23" s="503">
        <f>G23</f>
        <v>3.9518343977480594E-2</v>
      </c>
      <c r="M23" s="480"/>
      <c r="N23" s="504"/>
      <c r="O23" s="505"/>
      <c r="P23" s="506"/>
      <c r="Q23" s="488"/>
      <c r="R23" s="489"/>
      <c r="S23" s="479"/>
      <c r="T23" s="479"/>
      <c r="U23" s="479"/>
      <c r="V23" s="479"/>
      <c r="W23" s="479"/>
      <c r="X23" s="479"/>
      <c r="Y23" s="479"/>
      <c r="Z23" s="479"/>
      <c r="AA23" s="479"/>
      <c r="AB23" s="479"/>
      <c r="AC23" s="479"/>
      <c r="AD23" s="479"/>
      <c r="AE23" s="479"/>
      <c r="AF23" s="479"/>
      <c r="AG23" s="479"/>
      <c r="AH23" s="479"/>
      <c r="AI23" s="479"/>
      <c r="AJ23" s="479"/>
      <c r="AK23" s="479"/>
      <c r="AL23" s="479"/>
      <c r="AM23" s="479"/>
      <c r="AN23" s="479"/>
      <c r="AO23" s="479"/>
      <c r="AP23" s="479"/>
      <c r="AQ23" s="479"/>
      <c r="AR23" s="479"/>
      <c r="AS23" s="479"/>
      <c r="AT23" s="479"/>
      <c r="AU23" s="479"/>
      <c r="AV23" s="479"/>
      <c r="AW23" s="479"/>
      <c r="AX23" s="479"/>
      <c r="AY23" s="479"/>
      <c r="AZ23" s="479"/>
      <c r="BA23" s="479"/>
      <c r="BB23" s="479"/>
      <c r="BC23" s="479"/>
      <c r="BD23" s="479"/>
      <c r="BE23" s="479"/>
      <c r="BF23" s="479"/>
      <c r="BG23" s="479"/>
      <c r="BH23" s="479"/>
      <c r="BI23" s="479"/>
      <c r="BJ23" s="479"/>
      <c r="BK23" s="479"/>
      <c r="BL23" s="479"/>
      <c r="BM23" s="479"/>
    </row>
    <row r="24" spans="1:65" ht="15.75">
      <c r="A24" s="498"/>
      <c r="C24" s="490"/>
      <c r="D24" s="490"/>
      <c r="E24" s="499"/>
      <c r="F24" s="499"/>
      <c r="G24" s="502"/>
      <c r="L24" s="503"/>
      <c r="M24" s="480"/>
      <c r="N24" s="504"/>
      <c r="O24" s="505"/>
      <c r="P24" s="506"/>
      <c r="Q24" s="488"/>
      <c r="R24" s="48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79"/>
      <c r="AU24" s="479"/>
      <c r="AV24" s="479"/>
      <c r="AW24" s="479"/>
      <c r="AX24" s="479"/>
      <c r="AY24" s="479"/>
      <c r="AZ24" s="479"/>
      <c r="BA24" s="479"/>
      <c r="BB24" s="479"/>
      <c r="BC24" s="479"/>
      <c r="BD24" s="479"/>
      <c r="BE24" s="479"/>
      <c r="BF24" s="479"/>
      <c r="BG24" s="479"/>
      <c r="BH24" s="479"/>
      <c r="BI24" s="479"/>
      <c r="BJ24" s="479"/>
      <c r="BK24" s="479"/>
      <c r="BL24" s="479"/>
      <c r="BM24" s="479"/>
    </row>
    <row r="25" spans="1:65" ht="15.75">
      <c r="A25" s="507"/>
      <c r="B25" s="479"/>
      <c r="C25" s="490" t="s">
        <v>745</v>
      </c>
      <c r="D25" s="490"/>
      <c r="E25" s="508"/>
      <c r="F25" s="508"/>
      <c r="G25" s="480"/>
      <c r="H25" s="479"/>
      <c r="I25" s="479"/>
      <c r="J25" s="479"/>
      <c r="K25" s="479"/>
      <c r="L25" s="480"/>
      <c r="M25" s="480"/>
      <c r="N25" s="504"/>
      <c r="O25" s="505"/>
      <c r="P25" s="506"/>
      <c r="Q25" s="488"/>
      <c r="R25" s="489"/>
      <c r="S25" s="479"/>
      <c r="T25" s="479"/>
      <c r="U25" s="479"/>
      <c r="V25" s="479"/>
      <c r="W25" s="479"/>
      <c r="X25" s="479"/>
      <c r="Y25" s="479"/>
      <c r="Z25" s="479"/>
      <c r="AA25" s="479"/>
      <c r="AB25" s="479"/>
      <c r="AC25" s="479"/>
      <c r="AD25" s="479"/>
      <c r="AE25" s="479"/>
      <c r="AF25" s="479"/>
      <c r="AG25" s="479"/>
      <c r="AH25" s="479"/>
      <c r="AI25" s="479"/>
      <c r="AJ25" s="479"/>
      <c r="AK25" s="479"/>
      <c r="AL25" s="479"/>
      <c r="AM25" s="479"/>
      <c r="AN25" s="479"/>
      <c r="AO25" s="479"/>
      <c r="AP25" s="479"/>
      <c r="AQ25" s="479"/>
      <c r="AR25" s="479"/>
      <c r="AS25" s="479"/>
      <c r="AT25" s="479"/>
      <c r="AU25" s="479"/>
      <c r="AV25" s="479"/>
      <c r="AW25" s="479"/>
      <c r="AX25" s="479"/>
      <c r="AY25" s="479"/>
      <c r="AZ25" s="479"/>
      <c r="BA25" s="479"/>
      <c r="BB25" s="479"/>
      <c r="BC25" s="479"/>
      <c r="BD25" s="479"/>
      <c r="BE25" s="479"/>
      <c r="BF25" s="479"/>
      <c r="BG25" s="479"/>
      <c r="BH25" s="479"/>
      <c r="BI25" s="479"/>
      <c r="BJ25" s="479"/>
      <c r="BK25" s="479"/>
      <c r="BL25" s="479"/>
      <c r="BM25" s="479"/>
    </row>
    <row r="26" spans="1:65" ht="15.75">
      <c r="A26" s="507" t="s">
        <v>746</v>
      </c>
      <c r="B26" s="479"/>
      <c r="C26" s="490" t="s">
        <v>747</v>
      </c>
      <c r="D26" s="490"/>
      <c r="E26" s="499" t="s">
        <v>748</v>
      </c>
      <c r="F26" s="499"/>
      <c r="G26" s="500">
        <f>'1. 2015 Att O_RPU'!I159+'1. 2015 Att O_RPU'!I160</f>
        <v>194938.16661419574</v>
      </c>
      <c r="H26" s="479"/>
      <c r="I26" s="479"/>
      <c r="J26" s="479"/>
      <c r="K26" s="479"/>
      <c r="L26" s="479"/>
      <c r="M26" s="480"/>
      <c r="N26" s="504"/>
      <c r="O26" s="505"/>
      <c r="P26" s="506"/>
      <c r="Q26" s="488"/>
      <c r="R26" s="489"/>
      <c r="S26" s="479"/>
      <c r="T26" s="479"/>
      <c r="U26" s="479"/>
      <c r="V26" s="479"/>
      <c r="W26" s="479"/>
      <c r="X26" s="479"/>
      <c r="Y26" s="479"/>
      <c r="Z26" s="479"/>
      <c r="AA26" s="479"/>
      <c r="AB26" s="479"/>
      <c r="AC26" s="479"/>
      <c r="AD26" s="479"/>
      <c r="AE26" s="479"/>
      <c r="AF26" s="479"/>
      <c r="AG26" s="479"/>
      <c r="AH26" s="479"/>
      <c r="AI26" s="479"/>
      <c r="AJ26" s="479"/>
      <c r="AK26" s="479"/>
      <c r="AL26" s="479"/>
      <c r="AM26" s="479"/>
      <c r="AN26" s="479"/>
      <c r="AO26" s="479"/>
      <c r="AP26" s="479"/>
      <c r="AQ26" s="479"/>
      <c r="AR26" s="479"/>
      <c r="AS26" s="479"/>
      <c r="AT26" s="479"/>
      <c r="AU26" s="479"/>
      <c r="AV26" s="479"/>
      <c r="AW26" s="479"/>
      <c r="AX26" s="479"/>
      <c r="AY26" s="479"/>
      <c r="AZ26" s="479"/>
      <c r="BA26" s="479"/>
      <c r="BB26" s="479"/>
      <c r="BC26" s="479"/>
      <c r="BD26" s="479"/>
      <c r="BE26" s="479"/>
      <c r="BF26" s="479"/>
      <c r="BG26" s="479"/>
      <c r="BH26" s="479"/>
      <c r="BI26" s="479"/>
      <c r="BJ26" s="479"/>
      <c r="BK26" s="479"/>
      <c r="BL26" s="479"/>
      <c r="BM26" s="479"/>
    </row>
    <row r="27" spans="1:65" ht="15.75">
      <c r="A27" s="507" t="s">
        <v>749</v>
      </c>
      <c r="B27" s="479"/>
      <c r="C27" s="490" t="s">
        <v>750</v>
      </c>
      <c r="D27" s="490"/>
      <c r="E27" s="499" t="s">
        <v>751</v>
      </c>
      <c r="F27" s="499"/>
      <c r="G27" s="502">
        <f>IF(G26=0,0,G26/G18)</f>
        <v>4.496222378819424E-3</v>
      </c>
      <c r="H27" s="479"/>
      <c r="I27" s="479"/>
      <c r="J27" s="479"/>
      <c r="K27" s="479"/>
      <c r="L27" s="503">
        <f>G27</f>
        <v>4.496222378819424E-3</v>
      </c>
      <c r="M27" s="480"/>
      <c r="N27" s="504"/>
      <c r="O27" s="505"/>
      <c r="P27" s="506"/>
      <c r="Q27" s="488"/>
      <c r="R27" s="489"/>
      <c r="S27" s="479"/>
      <c r="T27" s="479"/>
      <c r="U27" s="479"/>
      <c r="V27" s="479"/>
      <c r="W27" s="479"/>
      <c r="X27" s="479"/>
      <c r="Y27" s="479"/>
      <c r="Z27" s="479"/>
      <c r="AA27" s="479"/>
      <c r="AB27" s="479"/>
      <c r="AC27" s="479"/>
      <c r="AD27" s="479"/>
      <c r="AE27" s="479"/>
      <c r="AF27" s="479"/>
      <c r="AG27" s="479"/>
      <c r="AH27" s="479"/>
      <c r="AI27" s="479"/>
      <c r="AJ27" s="479"/>
      <c r="AK27" s="479"/>
      <c r="AL27" s="479"/>
      <c r="AM27" s="479"/>
      <c r="AN27" s="479"/>
      <c r="AO27" s="479"/>
      <c r="AP27" s="479"/>
      <c r="AQ27" s="479"/>
      <c r="AR27" s="479"/>
      <c r="AS27" s="479"/>
      <c r="AT27" s="479"/>
      <c r="AU27" s="479"/>
      <c r="AV27" s="479"/>
      <c r="AW27" s="479"/>
      <c r="AX27" s="479"/>
      <c r="AY27" s="479"/>
      <c r="AZ27" s="479"/>
      <c r="BA27" s="479"/>
      <c r="BB27" s="479"/>
      <c r="BC27" s="479"/>
      <c r="BD27" s="479"/>
      <c r="BE27" s="479"/>
      <c r="BF27" s="479"/>
      <c r="BG27" s="479"/>
      <c r="BH27" s="479"/>
      <c r="BI27" s="479"/>
      <c r="BJ27" s="479"/>
      <c r="BK27" s="479"/>
      <c r="BL27" s="479"/>
      <c r="BM27" s="479"/>
    </row>
    <row r="28" spans="1:65" ht="15.75">
      <c r="A28" s="498"/>
      <c r="C28" s="490"/>
      <c r="D28" s="490"/>
      <c r="E28" s="499"/>
      <c r="F28" s="499"/>
      <c r="G28" s="502"/>
      <c r="L28" s="503"/>
      <c r="M28" s="480"/>
      <c r="N28" s="504"/>
      <c r="O28" s="505"/>
      <c r="P28" s="506"/>
      <c r="Q28" s="488"/>
      <c r="R28" s="489"/>
      <c r="S28" s="479"/>
      <c r="T28" s="479"/>
      <c r="U28" s="479"/>
      <c r="V28" s="479"/>
      <c r="W28" s="479"/>
      <c r="X28" s="479"/>
      <c r="Y28" s="479"/>
      <c r="Z28" s="479"/>
      <c r="AA28" s="479"/>
      <c r="AB28" s="479"/>
      <c r="AC28" s="479"/>
      <c r="AD28" s="479"/>
      <c r="AE28" s="479"/>
      <c r="AF28" s="479"/>
      <c r="AG28" s="479"/>
      <c r="AH28" s="479"/>
      <c r="AI28" s="479"/>
      <c r="AJ28" s="479"/>
      <c r="AK28" s="479"/>
      <c r="AL28" s="479"/>
      <c r="AM28" s="479"/>
      <c r="AN28" s="479"/>
      <c r="AO28" s="479"/>
      <c r="AP28" s="479"/>
      <c r="AQ28" s="479"/>
      <c r="AR28" s="479"/>
      <c r="AS28" s="479"/>
      <c r="AT28" s="479"/>
      <c r="AU28" s="479"/>
      <c r="AV28" s="479"/>
      <c r="AW28" s="479"/>
      <c r="AX28" s="479"/>
      <c r="AY28" s="479"/>
      <c r="AZ28" s="479"/>
      <c r="BA28" s="479"/>
      <c r="BB28" s="479"/>
      <c r="BC28" s="479"/>
      <c r="BD28" s="479"/>
      <c r="BE28" s="479"/>
      <c r="BF28" s="479"/>
      <c r="BG28" s="479"/>
      <c r="BH28" s="479"/>
      <c r="BI28" s="479"/>
      <c r="BJ28" s="479"/>
      <c r="BK28" s="479"/>
      <c r="BL28" s="479"/>
      <c r="BM28" s="479"/>
    </row>
    <row r="29" spans="1:65" ht="15">
      <c r="A29" s="509"/>
      <c r="C29" s="490" t="s">
        <v>752</v>
      </c>
      <c r="D29" s="490"/>
      <c r="E29" s="508"/>
      <c r="F29" s="508"/>
      <c r="G29" s="480"/>
      <c r="L29" s="480"/>
      <c r="M29" s="480"/>
      <c r="N29" s="480"/>
      <c r="O29" s="488"/>
      <c r="P29" s="480"/>
      <c r="Q29" s="488"/>
      <c r="R29" s="489"/>
      <c r="S29" s="479"/>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c r="AP29" s="479"/>
      <c r="AQ29" s="479"/>
      <c r="AR29" s="479"/>
      <c r="AS29" s="479"/>
      <c r="AT29" s="479"/>
      <c r="AU29" s="479"/>
      <c r="AV29" s="479"/>
      <c r="AW29" s="479"/>
      <c r="AX29" s="479"/>
      <c r="AY29" s="479"/>
      <c r="AZ29" s="479"/>
      <c r="BA29" s="479"/>
      <c r="BB29" s="479"/>
      <c r="BC29" s="479"/>
      <c r="BD29" s="479"/>
      <c r="BE29" s="479"/>
      <c r="BF29" s="479"/>
      <c r="BG29" s="479"/>
      <c r="BH29" s="479"/>
      <c r="BI29" s="479"/>
      <c r="BJ29" s="479"/>
      <c r="BK29" s="479"/>
      <c r="BL29" s="479"/>
      <c r="BM29" s="479"/>
    </row>
    <row r="30" spans="1:65" ht="15.75">
      <c r="A30" s="509" t="s">
        <v>753</v>
      </c>
      <c r="C30" s="490" t="s">
        <v>754</v>
      </c>
      <c r="D30" s="490"/>
      <c r="E30" s="499" t="s">
        <v>755</v>
      </c>
      <c r="F30" s="499"/>
      <c r="G30" s="500">
        <f>'1. 2015 Att O_RPU'!I172</f>
        <v>1295266.098332139</v>
      </c>
      <c r="M30" s="480"/>
      <c r="N30" s="510"/>
      <c r="O30" s="488"/>
      <c r="P30" s="511"/>
      <c r="Q30" s="492"/>
      <c r="R30" s="48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479"/>
      <c r="BC30" s="479"/>
      <c r="BD30" s="479"/>
      <c r="BE30" s="479"/>
      <c r="BF30" s="479"/>
      <c r="BG30" s="479"/>
      <c r="BH30" s="479"/>
      <c r="BI30" s="479"/>
      <c r="BJ30" s="479"/>
      <c r="BK30" s="479"/>
      <c r="BL30" s="479"/>
      <c r="BM30" s="479"/>
    </row>
    <row r="31" spans="1:65" ht="15.75">
      <c r="A31" s="509" t="s">
        <v>756</v>
      </c>
      <c r="C31" s="490" t="s">
        <v>757</v>
      </c>
      <c r="D31" s="490"/>
      <c r="E31" s="499" t="s">
        <v>758</v>
      </c>
      <c r="F31" s="499"/>
      <c r="G31" s="502">
        <f>IF(G30=0,0,G30/G18)</f>
        <v>2.9875136916482026E-2</v>
      </c>
      <c r="L31" s="503">
        <f>G31</f>
        <v>2.9875136916482026E-2</v>
      </c>
      <c r="M31" s="480"/>
      <c r="N31" s="504"/>
      <c r="O31" s="488"/>
      <c r="P31" s="506"/>
      <c r="Q31" s="492"/>
      <c r="R31" s="48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c r="BM31" s="479"/>
    </row>
    <row r="32" spans="1:65" ht="15">
      <c r="A32" s="509"/>
      <c r="C32" s="490"/>
      <c r="D32" s="490"/>
      <c r="E32" s="499"/>
      <c r="F32" s="499"/>
      <c r="G32" s="480"/>
      <c r="L32" s="480"/>
      <c r="M32" s="480"/>
      <c r="Q32" s="488"/>
      <c r="R32" s="489"/>
      <c r="S32" s="479"/>
      <c r="T32" s="479"/>
      <c r="U32" s="479"/>
      <c r="V32" s="479"/>
      <c r="W32" s="479"/>
      <c r="X32" s="479"/>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79"/>
      <c r="AY32" s="479"/>
      <c r="AZ32" s="479"/>
      <c r="BA32" s="479"/>
      <c r="BB32" s="479"/>
      <c r="BC32" s="479"/>
      <c r="BD32" s="479"/>
      <c r="BE32" s="479"/>
      <c r="BF32" s="479"/>
      <c r="BG32" s="479"/>
      <c r="BH32" s="479"/>
      <c r="BI32" s="479"/>
      <c r="BJ32" s="479"/>
      <c r="BK32" s="479"/>
      <c r="BL32" s="479"/>
      <c r="BM32" s="479"/>
    </row>
    <row r="33" spans="1:65" ht="15.75">
      <c r="A33" s="512" t="s">
        <v>759</v>
      </c>
      <c r="B33" s="513"/>
      <c r="C33" s="496" t="s">
        <v>760</v>
      </c>
      <c r="D33" s="496"/>
      <c r="E33" s="491" t="s">
        <v>761</v>
      </c>
      <c r="F33" s="491"/>
      <c r="G33" s="514"/>
      <c r="L33" s="515">
        <f>L23+L27+L31</f>
        <v>7.3889703272782048E-2</v>
      </c>
      <c r="M33" s="480"/>
      <c r="Q33" s="488"/>
      <c r="R33" s="48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79"/>
      <c r="AY33" s="479"/>
      <c r="AZ33" s="479"/>
      <c r="BA33" s="479"/>
      <c r="BB33" s="479"/>
      <c r="BC33" s="479"/>
      <c r="BD33" s="479"/>
      <c r="BE33" s="479"/>
      <c r="BF33" s="479"/>
      <c r="BG33" s="479"/>
      <c r="BH33" s="479"/>
      <c r="BI33" s="479"/>
      <c r="BJ33" s="479"/>
      <c r="BK33" s="479"/>
      <c r="BL33" s="479"/>
      <c r="BM33" s="479"/>
    </row>
    <row r="34" spans="1:65" ht="15">
      <c r="A34" s="509"/>
      <c r="C34" s="490"/>
      <c r="D34" s="490"/>
      <c r="E34" s="499"/>
      <c r="F34" s="499"/>
      <c r="G34" s="480"/>
      <c r="L34" s="480"/>
      <c r="M34" s="480"/>
      <c r="N34" s="480"/>
      <c r="O34" s="488"/>
      <c r="P34" s="516"/>
      <c r="Q34" s="488"/>
      <c r="R34" s="489"/>
      <c r="S34" s="479"/>
      <c r="T34" s="479"/>
      <c r="U34" s="479"/>
      <c r="V34" s="479"/>
      <c r="W34" s="479"/>
      <c r="X34" s="479"/>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79"/>
      <c r="AY34" s="479"/>
      <c r="AZ34" s="479"/>
      <c r="BA34" s="479"/>
      <c r="BB34" s="479"/>
      <c r="BC34" s="479"/>
      <c r="BD34" s="479"/>
      <c r="BE34" s="479"/>
      <c r="BF34" s="479"/>
      <c r="BG34" s="479"/>
      <c r="BH34" s="479"/>
      <c r="BI34" s="479"/>
      <c r="BJ34" s="479"/>
      <c r="BK34" s="479"/>
      <c r="BL34" s="479"/>
      <c r="BM34" s="479"/>
    </row>
    <row r="35" spans="1:65" ht="15">
      <c r="A35" s="507"/>
      <c r="B35" s="517"/>
      <c r="C35" s="480" t="s">
        <v>762</v>
      </c>
      <c r="D35" s="480"/>
      <c r="E35" s="499"/>
      <c r="F35" s="499"/>
      <c r="G35" s="480"/>
      <c r="L35" s="480"/>
      <c r="M35" s="518"/>
      <c r="N35" s="517"/>
      <c r="Q35" s="492"/>
      <c r="R35" s="488" t="s">
        <v>2</v>
      </c>
      <c r="S35" s="479"/>
      <c r="T35" s="479"/>
      <c r="U35" s="479"/>
      <c r="V35" s="479"/>
      <c r="W35" s="479"/>
      <c r="X35" s="479"/>
      <c r="Y35" s="479"/>
      <c r="Z35" s="479"/>
      <c r="AA35" s="479"/>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79"/>
      <c r="AY35" s="479"/>
      <c r="AZ35" s="479"/>
      <c r="BA35" s="479"/>
      <c r="BB35" s="479"/>
      <c r="BC35" s="479"/>
      <c r="BD35" s="479"/>
      <c r="BE35" s="479"/>
      <c r="BF35" s="479"/>
      <c r="BG35" s="479"/>
      <c r="BH35" s="479"/>
      <c r="BI35" s="479"/>
      <c r="BJ35" s="479"/>
      <c r="BK35" s="479"/>
      <c r="BL35" s="479"/>
      <c r="BM35" s="479"/>
    </row>
    <row r="36" spans="1:65" ht="15">
      <c r="A36" s="509" t="s">
        <v>763</v>
      </c>
      <c r="B36" s="517"/>
      <c r="C36" s="480" t="s">
        <v>99</v>
      </c>
      <c r="D36" s="480"/>
      <c r="E36" s="499" t="s">
        <v>764</v>
      </c>
      <c r="F36" s="499"/>
      <c r="G36" s="500">
        <f>'1. 2015 Att O_RPU'!I184</f>
        <v>0</v>
      </c>
      <c r="L36" s="480"/>
      <c r="M36" s="518"/>
      <c r="N36" s="517"/>
      <c r="Q36" s="492"/>
      <c r="R36" s="488"/>
      <c r="S36" s="479"/>
      <c r="T36" s="479"/>
      <c r="U36" s="479"/>
      <c r="V36" s="479"/>
      <c r="W36" s="479"/>
      <c r="X36" s="479"/>
      <c r="Y36" s="479"/>
      <c r="Z36" s="479"/>
      <c r="AA36" s="479"/>
      <c r="AB36" s="479"/>
      <c r="AC36" s="479"/>
      <c r="AD36" s="479"/>
      <c r="AE36" s="479"/>
      <c r="AF36" s="479"/>
      <c r="AG36" s="479"/>
      <c r="AH36" s="479"/>
      <c r="AI36" s="479"/>
      <c r="AJ36" s="479"/>
      <c r="AK36" s="479"/>
      <c r="AL36" s="479"/>
      <c r="AM36" s="479"/>
      <c r="AN36" s="479"/>
      <c r="AO36" s="479"/>
      <c r="AP36" s="479"/>
      <c r="AQ36" s="479"/>
      <c r="AR36" s="479"/>
      <c r="AS36" s="479"/>
      <c r="AT36" s="479"/>
      <c r="AU36" s="479"/>
      <c r="AV36" s="479"/>
      <c r="AW36" s="479"/>
      <c r="AX36" s="479"/>
      <c r="AY36" s="479"/>
      <c r="AZ36" s="479"/>
      <c r="BA36" s="479"/>
      <c r="BB36" s="479"/>
      <c r="BC36" s="479"/>
      <c r="BD36" s="479"/>
      <c r="BE36" s="479"/>
      <c r="BF36" s="479"/>
      <c r="BG36" s="479"/>
      <c r="BH36" s="479"/>
      <c r="BI36" s="479"/>
      <c r="BJ36" s="479"/>
      <c r="BK36" s="479"/>
      <c r="BL36" s="479"/>
      <c r="BM36" s="479"/>
    </row>
    <row r="37" spans="1:65" ht="15">
      <c r="A37" s="509" t="s">
        <v>765</v>
      </c>
      <c r="B37" s="517"/>
      <c r="C37" s="480" t="s">
        <v>766</v>
      </c>
      <c r="D37" s="480"/>
      <c r="E37" s="499" t="s">
        <v>767</v>
      </c>
      <c r="F37" s="499"/>
      <c r="G37" s="502">
        <f>IF(G36=0,0,G36/G19)</f>
        <v>0</v>
      </c>
      <c r="L37" s="503">
        <f>G37</f>
        <v>0</v>
      </c>
      <c r="M37" s="518"/>
      <c r="N37" s="517"/>
      <c r="O37" s="488"/>
      <c r="P37" s="488"/>
      <c r="Q37" s="492"/>
      <c r="R37" s="488"/>
      <c r="S37" s="479"/>
      <c r="T37" s="479"/>
      <c r="U37" s="479"/>
      <c r="V37" s="479"/>
      <c r="W37" s="479"/>
      <c r="X37" s="479"/>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79"/>
      <c r="AY37" s="479"/>
      <c r="AZ37" s="479"/>
      <c r="BA37" s="479"/>
      <c r="BB37" s="479"/>
      <c r="BC37" s="479"/>
      <c r="BD37" s="479"/>
      <c r="BE37" s="479"/>
      <c r="BF37" s="479"/>
      <c r="BG37" s="479"/>
      <c r="BH37" s="479"/>
      <c r="BI37" s="479"/>
      <c r="BJ37" s="479"/>
      <c r="BK37" s="479"/>
      <c r="BL37" s="479"/>
      <c r="BM37" s="479"/>
    </row>
    <row r="38" spans="1:65" ht="15">
      <c r="A38" s="509"/>
      <c r="C38" s="480"/>
      <c r="D38" s="480"/>
      <c r="E38" s="499"/>
      <c r="F38" s="499"/>
      <c r="G38" s="480"/>
      <c r="L38" s="480"/>
      <c r="M38" s="480"/>
      <c r="O38" s="477"/>
      <c r="P38" s="488"/>
      <c r="Q38" s="477"/>
      <c r="R38" s="489"/>
      <c r="S38" s="479"/>
      <c r="T38" s="479"/>
      <c r="U38" s="479"/>
      <c r="V38" s="479"/>
      <c r="W38" s="479"/>
      <c r="X38" s="479"/>
      <c r="Y38" s="479"/>
      <c r="Z38" s="479"/>
      <c r="AA38" s="479"/>
      <c r="AB38" s="479"/>
      <c r="AC38" s="479"/>
      <c r="AD38" s="479"/>
      <c r="AE38" s="479"/>
      <c r="AF38" s="479"/>
      <c r="AG38" s="479"/>
      <c r="AH38" s="479"/>
      <c r="AI38" s="479"/>
      <c r="AJ38" s="479"/>
      <c r="AK38" s="479"/>
      <c r="AL38" s="479"/>
      <c r="AM38" s="479"/>
      <c r="AN38" s="479"/>
      <c r="AO38" s="479"/>
      <c r="AP38" s="479"/>
      <c r="AQ38" s="479"/>
      <c r="AR38" s="479"/>
      <c r="AS38" s="479"/>
      <c r="AT38" s="479"/>
      <c r="AU38" s="479"/>
      <c r="AV38" s="479"/>
      <c r="AW38" s="479"/>
      <c r="AX38" s="479"/>
      <c r="AY38" s="479"/>
      <c r="AZ38" s="479"/>
      <c r="BA38" s="479"/>
      <c r="BB38" s="479"/>
      <c r="BC38" s="479"/>
      <c r="BD38" s="479"/>
      <c r="BE38" s="479"/>
      <c r="BF38" s="479"/>
      <c r="BG38" s="479"/>
      <c r="BH38" s="479"/>
      <c r="BI38" s="479"/>
      <c r="BJ38" s="479"/>
      <c r="BK38" s="479"/>
      <c r="BL38" s="479"/>
      <c r="BM38" s="479"/>
    </row>
    <row r="39" spans="1:65" ht="15">
      <c r="A39" s="509"/>
      <c r="C39" s="490" t="s">
        <v>101</v>
      </c>
      <c r="D39" s="490"/>
      <c r="E39" s="519"/>
      <c r="F39" s="519"/>
      <c r="M39" s="480"/>
      <c r="O39" s="488"/>
      <c r="P39" s="488"/>
      <c r="Q39" s="488"/>
      <c r="R39" s="489"/>
      <c r="S39" s="479"/>
      <c r="T39" s="479"/>
      <c r="U39" s="479"/>
      <c r="V39" s="479"/>
      <c r="W39" s="479"/>
      <c r="X39" s="479"/>
      <c r="Y39" s="479"/>
      <c r="Z39" s="479"/>
      <c r="AA39" s="479"/>
      <c r="AB39" s="479"/>
      <c r="AC39" s="479"/>
      <c r="AD39" s="479"/>
      <c r="AE39" s="479"/>
      <c r="AF39" s="479"/>
      <c r="AG39" s="479"/>
      <c r="AH39" s="479"/>
      <c r="AI39" s="479"/>
      <c r="AJ39" s="479"/>
      <c r="AK39" s="479"/>
      <c r="AL39" s="479"/>
      <c r="AM39" s="479"/>
      <c r="AN39" s="479"/>
      <c r="AO39" s="479"/>
      <c r="AP39" s="479"/>
      <c r="AQ39" s="479"/>
      <c r="AR39" s="479"/>
      <c r="AS39" s="479"/>
      <c r="AT39" s="479"/>
      <c r="AU39" s="479"/>
      <c r="AV39" s="479"/>
      <c r="AW39" s="479"/>
      <c r="AX39" s="479"/>
      <c r="AY39" s="479"/>
      <c r="AZ39" s="479"/>
      <c r="BA39" s="479"/>
      <c r="BB39" s="479"/>
      <c r="BC39" s="479"/>
      <c r="BD39" s="479"/>
      <c r="BE39" s="479"/>
      <c r="BF39" s="479"/>
      <c r="BG39" s="479"/>
      <c r="BH39" s="479"/>
      <c r="BI39" s="479"/>
      <c r="BJ39" s="479"/>
      <c r="BK39" s="479"/>
      <c r="BL39" s="479"/>
      <c r="BM39" s="479"/>
    </row>
    <row r="40" spans="1:65" ht="15">
      <c r="A40" s="509" t="s">
        <v>768</v>
      </c>
      <c r="C40" s="490" t="s">
        <v>769</v>
      </c>
      <c r="D40" s="490"/>
      <c r="E40" s="499" t="s">
        <v>770</v>
      </c>
      <c r="F40" s="499"/>
      <c r="G40" s="500">
        <f>'1. 2015 Att O_RPU'!I186</f>
        <v>2768083.0307832235</v>
      </c>
      <c r="L40" s="480"/>
      <c r="M40" s="480"/>
      <c r="O40" s="488"/>
      <c r="P40" s="488"/>
      <c r="Q40" s="488"/>
      <c r="R40" s="48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c r="AW40" s="479"/>
      <c r="AX40" s="479"/>
      <c r="AY40" s="479"/>
      <c r="AZ40" s="479"/>
      <c r="BA40" s="479"/>
      <c r="BB40" s="479"/>
      <c r="BC40" s="479"/>
      <c r="BD40" s="479"/>
      <c r="BE40" s="479"/>
      <c r="BF40" s="479"/>
      <c r="BG40" s="479"/>
      <c r="BH40" s="479"/>
      <c r="BI40" s="479"/>
      <c r="BJ40" s="479"/>
      <c r="BK40" s="479"/>
      <c r="BL40" s="479"/>
      <c r="BM40" s="479"/>
    </row>
    <row r="41" spans="1:65" ht="15">
      <c r="A41" s="509" t="s">
        <v>771</v>
      </c>
      <c r="B41" s="517"/>
      <c r="C41" s="480" t="s">
        <v>772</v>
      </c>
      <c r="D41" s="480"/>
      <c r="E41" s="499" t="s">
        <v>773</v>
      </c>
      <c r="F41" s="499"/>
      <c r="G41" s="520">
        <f>IF(G40=0,0,G40/G19)</f>
        <v>8.8692314794685437E-2</v>
      </c>
      <c r="L41" s="503">
        <f>G41</f>
        <v>8.8692314794685437E-2</v>
      </c>
      <c r="M41" s="480"/>
      <c r="P41" s="521"/>
      <c r="Q41" s="492"/>
      <c r="R41" s="488"/>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row>
    <row r="42" spans="1:65" ht="15">
      <c r="A42" s="509"/>
      <c r="C42" s="490"/>
      <c r="D42" s="490"/>
      <c r="E42" s="499"/>
      <c r="F42" s="499"/>
      <c r="G42" s="480"/>
      <c r="L42" s="480"/>
      <c r="M42" s="480"/>
      <c r="N42" s="519"/>
      <c r="O42" s="488"/>
      <c r="P42" s="488"/>
      <c r="Q42" s="488"/>
      <c r="R42" s="489"/>
      <c r="S42" s="479"/>
      <c r="T42" s="479"/>
      <c r="U42" s="479"/>
      <c r="V42" s="479"/>
      <c r="W42" s="479"/>
      <c r="X42" s="479"/>
      <c r="Y42" s="479"/>
      <c r="Z42" s="479"/>
      <c r="AA42" s="479"/>
      <c r="AB42" s="479"/>
      <c r="AC42" s="479"/>
      <c r="AD42" s="479"/>
      <c r="AE42" s="479"/>
      <c r="AF42" s="479"/>
      <c r="AG42" s="479"/>
      <c r="AH42" s="479"/>
      <c r="AI42" s="479"/>
      <c r="AJ42" s="479"/>
      <c r="AK42" s="479"/>
      <c r="AL42" s="479"/>
      <c r="AM42" s="479"/>
      <c r="AN42" s="479"/>
      <c r="AO42" s="479"/>
      <c r="AP42" s="479"/>
      <c r="AQ42" s="479"/>
      <c r="AR42" s="479"/>
      <c r="AS42" s="479"/>
      <c r="AT42" s="479"/>
      <c r="AU42" s="479"/>
      <c r="AV42" s="479"/>
      <c r="AW42" s="479"/>
      <c r="AX42" s="479"/>
      <c r="AY42" s="479"/>
      <c r="AZ42" s="479"/>
      <c r="BA42" s="479"/>
      <c r="BB42" s="479"/>
      <c r="BC42" s="479"/>
      <c r="BD42" s="479"/>
      <c r="BE42" s="479"/>
      <c r="BF42" s="479"/>
      <c r="BG42" s="479"/>
      <c r="BH42" s="479"/>
      <c r="BI42" s="479"/>
      <c r="BJ42" s="479"/>
      <c r="BK42" s="479"/>
      <c r="BL42" s="479"/>
      <c r="BM42" s="479"/>
    </row>
    <row r="43" spans="1:65" ht="15.75">
      <c r="A43" s="512" t="s">
        <v>774</v>
      </c>
      <c r="B43" s="513"/>
      <c r="C43" s="496" t="s">
        <v>775</v>
      </c>
      <c r="D43" s="496"/>
      <c r="E43" s="491" t="s">
        <v>776</v>
      </c>
      <c r="F43" s="491"/>
      <c r="G43" s="514"/>
      <c r="L43" s="515">
        <f>L37+L41</f>
        <v>8.8692314794685437E-2</v>
      </c>
      <c r="M43" s="480"/>
      <c r="N43" s="519"/>
      <c r="O43" s="488"/>
      <c r="P43" s="488"/>
      <c r="Q43" s="488"/>
      <c r="R43" s="489"/>
      <c r="S43" s="479"/>
      <c r="T43" s="479"/>
      <c r="U43" s="479"/>
      <c r="V43" s="479"/>
      <c r="W43" s="479"/>
      <c r="X43" s="479"/>
      <c r="Y43" s="479"/>
      <c r="Z43" s="479"/>
      <c r="AA43" s="479"/>
      <c r="AB43" s="479"/>
      <c r="AC43" s="479"/>
      <c r="AD43" s="479"/>
      <c r="AE43" s="479"/>
      <c r="AF43" s="479"/>
      <c r="AG43" s="479"/>
      <c r="AH43" s="479"/>
      <c r="AI43" s="479"/>
      <c r="AJ43" s="479"/>
      <c r="AK43" s="479"/>
      <c r="AL43" s="479"/>
      <c r="AM43" s="479"/>
      <c r="AN43" s="479"/>
      <c r="AO43" s="479"/>
      <c r="AP43" s="479"/>
      <c r="AQ43" s="479"/>
      <c r="AR43" s="479"/>
      <c r="AS43" s="479"/>
      <c r="AT43" s="479"/>
      <c r="AU43" s="479"/>
      <c r="AV43" s="479"/>
      <c r="AW43" s="479"/>
      <c r="AX43" s="479"/>
      <c r="AY43" s="479"/>
      <c r="AZ43" s="479"/>
      <c r="BA43" s="479"/>
      <c r="BB43" s="479"/>
      <c r="BC43" s="479"/>
      <c r="BD43" s="479"/>
      <c r="BE43" s="479"/>
      <c r="BF43" s="479"/>
      <c r="BG43" s="479"/>
      <c r="BH43" s="479"/>
      <c r="BI43" s="479"/>
      <c r="BJ43" s="479"/>
      <c r="BK43" s="479"/>
      <c r="BL43" s="479"/>
      <c r="BM43" s="479"/>
    </row>
    <row r="44" spans="1:65" ht="15">
      <c r="M44" s="522"/>
      <c r="N44" s="522"/>
      <c r="O44" s="488"/>
      <c r="P44" s="488"/>
      <c r="Q44" s="488"/>
      <c r="R44" s="489"/>
      <c r="S44" s="479"/>
      <c r="T44" s="479"/>
      <c r="U44" s="479"/>
      <c r="V44" s="479"/>
      <c r="W44" s="479"/>
      <c r="X44" s="479"/>
      <c r="Y44" s="479"/>
      <c r="Z44" s="479"/>
      <c r="AA44" s="479"/>
      <c r="AB44" s="479"/>
      <c r="AC44" s="479"/>
      <c r="AD44" s="479"/>
      <c r="AE44" s="479"/>
      <c r="AF44" s="479"/>
      <c r="AG44" s="479"/>
      <c r="AH44" s="479"/>
      <c r="AI44" s="479"/>
      <c r="AJ44" s="479"/>
      <c r="AK44" s="479"/>
      <c r="AL44" s="479"/>
      <c r="AM44" s="479"/>
      <c r="AN44" s="479"/>
      <c r="AO44" s="479"/>
      <c r="AP44" s="479"/>
      <c r="AQ44" s="479"/>
      <c r="AR44" s="479"/>
      <c r="AS44" s="479"/>
      <c r="AT44" s="479"/>
      <c r="AU44" s="479"/>
      <c r="AV44" s="479"/>
      <c r="AW44" s="479"/>
      <c r="AX44" s="479"/>
      <c r="AY44" s="479"/>
      <c r="AZ44" s="479"/>
      <c r="BA44" s="479"/>
      <c r="BB44" s="479"/>
      <c r="BC44" s="479"/>
      <c r="BD44" s="479"/>
      <c r="BE44" s="479"/>
      <c r="BF44" s="479"/>
      <c r="BG44" s="479"/>
      <c r="BH44" s="479"/>
      <c r="BI44" s="479"/>
      <c r="BJ44" s="479"/>
      <c r="BK44" s="479"/>
      <c r="BL44" s="479"/>
      <c r="BM44" s="479"/>
    </row>
    <row r="45" spans="1:65" ht="15">
      <c r="M45" s="522"/>
      <c r="N45" s="522"/>
      <c r="O45" s="488"/>
      <c r="P45" s="488"/>
      <c r="Q45" s="488"/>
      <c r="R45" s="489"/>
      <c r="S45" s="479"/>
      <c r="T45" s="479"/>
      <c r="U45" s="479"/>
      <c r="V45" s="479"/>
      <c r="W45" s="479"/>
      <c r="X45" s="479"/>
      <c r="Y45" s="479"/>
      <c r="Z45" s="479"/>
      <c r="AA45" s="479"/>
      <c r="AB45" s="479"/>
      <c r="AC45" s="479"/>
      <c r="AD45" s="479"/>
      <c r="AE45" s="479"/>
      <c r="AF45" s="479"/>
      <c r="AG45" s="479"/>
      <c r="AH45" s="479"/>
      <c r="AI45" s="479"/>
      <c r="AJ45" s="479"/>
      <c r="AK45" s="479"/>
      <c r="AL45" s="479"/>
      <c r="AM45" s="479"/>
      <c r="AN45" s="479"/>
      <c r="AO45" s="479"/>
      <c r="AP45" s="479"/>
      <c r="AQ45" s="479"/>
      <c r="AR45" s="479"/>
      <c r="AS45" s="479"/>
      <c r="AT45" s="479"/>
      <c r="AU45" s="479"/>
      <c r="AV45" s="479"/>
      <c r="AW45" s="479"/>
      <c r="AX45" s="479"/>
      <c r="AY45" s="479"/>
      <c r="AZ45" s="479"/>
      <c r="BA45" s="479"/>
      <c r="BB45" s="479"/>
      <c r="BC45" s="479"/>
      <c r="BD45" s="479"/>
      <c r="BE45" s="479"/>
      <c r="BF45" s="479"/>
      <c r="BG45" s="479"/>
      <c r="BH45" s="479"/>
      <c r="BI45" s="479"/>
      <c r="BJ45" s="479"/>
      <c r="BK45" s="479"/>
      <c r="BL45" s="479"/>
      <c r="BM45" s="479"/>
    </row>
    <row r="46" spans="1:65" ht="15">
      <c r="M46" s="522"/>
      <c r="N46" s="522"/>
      <c r="O46" s="488"/>
      <c r="P46" s="488"/>
      <c r="Q46" s="488"/>
      <c r="R46" s="48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79"/>
      <c r="BH46" s="479"/>
      <c r="BI46" s="479"/>
      <c r="BJ46" s="479"/>
      <c r="BK46" s="479"/>
      <c r="BL46" s="479"/>
      <c r="BM46" s="479"/>
    </row>
    <row r="47" spans="1:65" ht="15">
      <c r="M47" s="475"/>
      <c r="N47" s="475"/>
      <c r="O47" s="489"/>
      <c r="P47" s="489"/>
      <c r="Q47" s="489"/>
      <c r="R47" s="48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c r="BL47" s="479"/>
      <c r="BM47" s="479"/>
    </row>
    <row r="48" spans="1:65" ht="15">
      <c r="M48" s="480"/>
      <c r="N48" s="480"/>
      <c r="O48" s="488"/>
      <c r="P48" s="477"/>
      <c r="Q48" s="488"/>
      <c r="R48" s="489"/>
      <c r="S48" s="479"/>
      <c r="T48" s="479"/>
      <c r="U48" s="479"/>
      <c r="V48" s="479"/>
      <c r="W48" s="479"/>
      <c r="X48" s="479"/>
      <c r="Y48" s="479"/>
      <c r="Z48" s="479"/>
      <c r="AA48" s="479"/>
      <c r="AB48" s="479"/>
      <c r="AC48" s="479"/>
      <c r="AD48" s="479"/>
      <c r="AE48" s="479"/>
      <c r="AF48" s="479"/>
      <c r="AG48" s="479"/>
      <c r="AH48" s="479"/>
      <c r="AI48" s="479"/>
      <c r="AJ48" s="479"/>
      <c r="AK48" s="479"/>
      <c r="AL48" s="479"/>
      <c r="AM48" s="479"/>
      <c r="AN48" s="479"/>
      <c r="AO48" s="479"/>
      <c r="AP48" s="479"/>
      <c r="AQ48" s="479"/>
      <c r="AR48" s="479"/>
      <c r="AS48" s="479"/>
      <c r="AT48" s="479"/>
      <c r="AU48" s="479"/>
      <c r="AV48" s="479"/>
      <c r="AW48" s="479"/>
      <c r="AX48" s="479"/>
      <c r="AY48" s="479"/>
      <c r="AZ48" s="479"/>
      <c r="BA48" s="479"/>
      <c r="BB48" s="479"/>
      <c r="BC48" s="479"/>
      <c r="BD48" s="479"/>
      <c r="BE48" s="479"/>
      <c r="BF48" s="479"/>
      <c r="BG48" s="479"/>
      <c r="BH48" s="479"/>
      <c r="BI48" s="479"/>
      <c r="BJ48" s="479"/>
      <c r="BK48" s="479"/>
      <c r="BL48" s="479"/>
      <c r="BM48" s="479"/>
    </row>
    <row r="49" spans="1:65" ht="15.75">
      <c r="M49" s="480"/>
      <c r="N49" s="504"/>
      <c r="O49" s="488"/>
      <c r="P49" s="488"/>
      <c r="Q49" s="511"/>
      <c r="R49" s="488"/>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AP49" s="479"/>
      <c r="AQ49" s="479"/>
      <c r="AR49" s="479"/>
      <c r="AS49" s="479"/>
      <c r="AT49" s="479"/>
      <c r="AU49" s="479"/>
      <c r="AV49" s="479"/>
      <c r="AW49" s="479"/>
      <c r="AX49" s="479"/>
      <c r="AY49" s="479"/>
      <c r="AZ49" s="479"/>
      <c r="BA49" s="479"/>
      <c r="BB49" s="479"/>
      <c r="BC49" s="479"/>
      <c r="BD49" s="479"/>
      <c r="BE49" s="479"/>
      <c r="BF49" s="479"/>
      <c r="BG49" s="479"/>
      <c r="BH49" s="479"/>
      <c r="BI49" s="479"/>
      <c r="BJ49" s="479"/>
      <c r="BK49" s="479"/>
      <c r="BL49" s="479"/>
      <c r="BM49" s="479"/>
    </row>
    <row r="50" spans="1:65" ht="15.75">
      <c r="M50" s="480"/>
      <c r="N50" s="504"/>
      <c r="O50" s="488"/>
      <c r="P50" s="488"/>
      <c r="Q50" s="511"/>
      <c r="R50" s="488"/>
      <c r="S50" s="479"/>
      <c r="T50" s="479"/>
      <c r="U50" s="479"/>
      <c r="V50" s="479"/>
      <c r="W50" s="479"/>
      <c r="X50" s="479"/>
      <c r="Y50" s="479"/>
      <c r="Z50" s="479"/>
      <c r="AA50" s="479"/>
      <c r="AB50" s="479"/>
      <c r="AC50" s="479"/>
      <c r="AD50" s="479"/>
      <c r="AE50" s="479"/>
      <c r="AF50" s="479"/>
      <c r="AG50" s="479"/>
      <c r="AH50" s="479"/>
      <c r="AI50" s="479"/>
      <c r="AJ50" s="479"/>
      <c r="AK50" s="479"/>
      <c r="AL50" s="479"/>
      <c r="AM50" s="479"/>
      <c r="AN50" s="479"/>
      <c r="AO50" s="479"/>
      <c r="AP50" s="479"/>
      <c r="AQ50" s="479"/>
      <c r="AR50" s="479"/>
      <c r="AS50" s="479"/>
      <c r="AT50" s="479"/>
      <c r="AU50" s="479"/>
      <c r="AV50" s="479"/>
      <c r="AW50" s="479"/>
      <c r="AX50" s="479"/>
      <c r="AY50" s="479"/>
      <c r="AZ50" s="479"/>
      <c r="BA50" s="479"/>
      <c r="BB50" s="479"/>
      <c r="BC50" s="479"/>
      <c r="BD50" s="479"/>
      <c r="BE50" s="479"/>
      <c r="BF50" s="479"/>
      <c r="BG50" s="479"/>
      <c r="BH50" s="479"/>
      <c r="BI50" s="479"/>
      <c r="BJ50" s="479"/>
      <c r="BK50" s="479"/>
      <c r="BL50" s="479"/>
      <c r="BM50" s="479"/>
    </row>
    <row r="51" spans="1:65" ht="15.75">
      <c r="M51" s="480"/>
      <c r="N51" s="504"/>
      <c r="O51" s="488"/>
      <c r="P51" s="488"/>
      <c r="Q51" s="511"/>
      <c r="R51" s="488"/>
      <c r="S51" s="479"/>
      <c r="T51" s="479"/>
      <c r="U51" s="479"/>
      <c r="V51" s="479"/>
      <c r="W51" s="479"/>
      <c r="X51" s="479"/>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79"/>
      <c r="AY51" s="479"/>
      <c r="AZ51" s="479"/>
      <c r="BA51" s="479"/>
      <c r="BB51" s="479"/>
      <c r="BC51" s="479"/>
      <c r="BD51" s="479"/>
      <c r="BE51" s="479"/>
      <c r="BF51" s="479"/>
      <c r="BG51" s="479"/>
      <c r="BH51" s="479"/>
      <c r="BI51" s="479"/>
      <c r="BJ51" s="479"/>
      <c r="BK51" s="479"/>
      <c r="BL51" s="479"/>
      <c r="BM51" s="479"/>
    </row>
    <row r="52" spans="1:65" ht="15.75">
      <c r="A52" s="507"/>
      <c r="B52" s="517"/>
      <c r="C52" s="523"/>
      <c r="D52" s="523"/>
      <c r="E52" s="508"/>
      <c r="F52" s="508"/>
      <c r="G52" s="480"/>
      <c r="H52" s="523"/>
      <c r="I52" s="523"/>
      <c r="J52" s="502"/>
      <c r="K52" s="523"/>
      <c r="L52" s="480"/>
      <c r="M52" s="480"/>
      <c r="N52" s="504"/>
      <c r="O52" s="488"/>
      <c r="P52" s="488"/>
      <c r="Q52" s="511"/>
      <c r="R52" s="488"/>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479"/>
      <c r="AP52" s="479"/>
      <c r="AQ52" s="479"/>
      <c r="AR52" s="479"/>
      <c r="AS52" s="479"/>
      <c r="AT52" s="479"/>
      <c r="AU52" s="479"/>
      <c r="AV52" s="479"/>
      <c r="AW52" s="479"/>
      <c r="AX52" s="479"/>
      <c r="AY52" s="479"/>
      <c r="AZ52" s="479"/>
      <c r="BA52" s="479"/>
      <c r="BB52" s="479"/>
      <c r="BC52" s="479"/>
      <c r="BD52" s="479"/>
      <c r="BE52" s="479"/>
      <c r="BF52" s="479"/>
      <c r="BG52" s="479"/>
      <c r="BH52" s="479"/>
      <c r="BI52" s="479"/>
      <c r="BJ52" s="479"/>
      <c r="BK52" s="479"/>
      <c r="BL52" s="479"/>
      <c r="BM52" s="479"/>
    </row>
    <row r="53" spans="1:65" ht="15.75">
      <c r="A53" s="507"/>
      <c r="B53" s="517"/>
      <c r="C53" s="523"/>
      <c r="D53" s="523"/>
      <c r="E53" s="508"/>
      <c r="F53" s="508"/>
      <c r="G53" s="480"/>
      <c r="H53" s="523"/>
      <c r="I53" s="523"/>
      <c r="J53" s="502"/>
      <c r="K53" s="523"/>
      <c r="L53" s="480"/>
      <c r="M53" s="480"/>
      <c r="N53" s="504"/>
      <c r="O53" s="488"/>
      <c r="P53" s="488"/>
      <c r="Q53" s="511"/>
      <c r="R53" s="488"/>
      <c r="S53" s="479"/>
      <c r="T53" s="479"/>
      <c r="U53" s="479"/>
      <c r="V53" s="479"/>
      <c r="W53" s="479"/>
      <c r="X53" s="479"/>
      <c r="Y53" s="479"/>
      <c r="Z53" s="479"/>
      <c r="AA53" s="479"/>
      <c r="AB53" s="479"/>
      <c r="AC53" s="479"/>
      <c r="AD53" s="479"/>
      <c r="AE53" s="479"/>
      <c r="AF53" s="479"/>
      <c r="AG53" s="479"/>
      <c r="AH53" s="479"/>
      <c r="AI53" s="479"/>
      <c r="AJ53" s="479"/>
      <c r="AK53" s="479"/>
      <c r="AL53" s="479"/>
      <c r="AM53" s="479"/>
      <c r="AN53" s="479"/>
      <c r="AO53" s="479"/>
      <c r="AP53" s="479"/>
      <c r="AQ53" s="479"/>
      <c r="AR53" s="479"/>
      <c r="AS53" s="479"/>
      <c r="AT53" s="479"/>
      <c r="AU53" s="479"/>
      <c r="AV53" s="479"/>
      <c r="AW53" s="479"/>
      <c r="AX53" s="479"/>
      <c r="AY53" s="479"/>
      <c r="AZ53" s="479"/>
      <c r="BA53" s="479"/>
      <c r="BB53" s="479"/>
      <c r="BC53" s="479"/>
      <c r="BD53" s="479"/>
      <c r="BE53" s="479"/>
      <c r="BF53" s="479"/>
      <c r="BG53" s="479"/>
      <c r="BH53" s="479"/>
      <c r="BI53" s="479"/>
      <c r="BJ53" s="479"/>
      <c r="BK53" s="479"/>
      <c r="BL53" s="479"/>
      <c r="BM53" s="479"/>
    </row>
    <row r="54" spans="1:65" ht="15.75">
      <c r="A54" s="524"/>
      <c r="B54" s="479"/>
      <c r="C54" s="507"/>
      <c r="D54" s="507"/>
      <c r="E54" s="508"/>
      <c r="F54" s="508"/>
      <c r="G54" s="480"/>
      <c r="H54" s="523"/>
      <c r="I54" s="523"/>
      <c r="J54" s="502"/>
      <c r="K54" s="523"/>
      <c r="M54" s="480"/>
      <c r="N54" s="525"/>
      <c r="O54" s="526"/>
      <c r="P54" s="488"/>
      <c r="Q54" s="511"/>
      <c r="R54" s="488"/>
      <c r="S54" s="479"/>
      <c r="T54" s="479"/>
      <c r="U54" s="479"/>
      <c r="V54" s="479"/>
      <c r="W54" s="479"/>
      <c r="X54" s="479"/>
      <c r="Y54" s="479"/>
      <c r="Z54" s="479"/>
      <c r="AA54" s="479"/>
      <c r="AB54" s="479"/>
      <c r="AC54" s="479"/>
      <c r="AD54" s="479"/>
      <c r="AE54" s="479"/>
      <c r="AF54" s="479"/>
      <c r="AG54" s="479"/>
      <c r="AH54" s="479"/>
      <c r="AI54" s="479"/>
      <c r="AJ54" s="479"/>
      <c r="AK54" s="479"/>
      <c r="AL54" s="479"/>
      <c r="AM54" s="479"/>
      <c r="AN54" s="479"/>
      <c r="AO54" s="479"/>
      <c r="AP54" s="479"/>
      <c r="AQ54" s="479"/>
      <c r="AR54" s="479"/>
      <c r="AS54" s="479"/>
      <c r="AT54" s="479"/>
      <c r="AU54" s="479"/>
      <c r="AV54" s="479"/>
      <c r="AW54" s="479"/>
      <c r="AX54" s="479"/>
      <c r="AY54" s="479"/>
      <c r="AZ54" s="479"/>
      <c r="BA54" s="479"/>
      <c r="BB54" s="479"/>
      <c r="BC54" s="479"/>
      <c r="BD54" s="479"/>
      <c r="BE54" s="479"/>
      <c r="BF54" s="479"/>
      <c r="BG54" s="479"/>
      <c r="BH54" s="479"/>
      <c r="BI54" s="479"/>
      <c r="BJ54" s="479"/>
      <c r="BK54" s="479"/>
      <c r="BL54" s="479"/>
      <c r="BM54" s="479"/>
    </row>
    <row r="55" spans="1:65" ht="15.75">
      <c r="A55" s="524"/>
      <c r="B55" s="479"/>
      <c r="C55" s="507"/>
      <c r="D55" s="507"/>
      <c r="E55" s="508"/>
      <c r="F55" s="508"/>
      <c r="G55" s="480"/>
      <c r="H55" s="523"/>
      <c r="I55" s="523"/>
      <c r="J55" s="502"/>
      <c r="K55" s="523"/>
      <c r="M55" s="480"/>
      <c r="N55" s="504"/>
      <c r="O55" s="526"/>
      <c r="P55" s="488"/>
      <c r="Q55" s="511"/>
      <c r="R55" s="488"/>
      <c r="S55" s="479"/>
      <c r="T55" s="479"/>
      <c r="U55" s="479"/>
      <c r="V55" s="479"/>
      <c r="W55" s="479"/>
      <c r="X55" s="479"/>
      <c r="Y55" s="479"/>
      <c r="Z55" s="479"/>
      <c r="AA55" s="479"/>
      <c r="AB55" s="479"/>
      <c r="AC55" s="479"/>
      <c r="AD55" s="479"/>
      <c r="AE55" s="479"/>
      <c r="AF55" s="479"/>
      <c r="AG55" s="479"/>
      <c r="AH55" s="479"/>
      <c r="AI55" s="479"/>
      <c r="AJ55" s="479"/>
      <c r="AK55" s="479"/>
      <c r="AL55" s="479"/>
      <c r="AM55" s="479"/>
      <c r="AN55" s="479"/>
      <c r="AO55" s="479"/>
      <c r="AP55" s="479"/>
      <c r="AQ55" s="479"/>
      <c r="AR55" s="479"/>
      <c r="AS55" s="479"/>
      <c r="AT55" s="479"/>
      <c r="AU55" s="479"/>
      <c r="AV55" s="479"/>
      <c r="AW55" s="479"/>
      <c r="AX55" s="479"/>
      <c r="AY55" s="479"/>
      <c r="AZ55" s="479"/>
      <c r="BA55" s="479"/>
      <c r="BB55" s="479"/>
      <c r="BC55" s="479"/>
      <c r="BD55" s="479"/>
      <c r="BE55" s="479"/>
      <c r="BF55" s="479"/>
      <c r="BG55" s="479"/>
      <c r="BH55" s="479"/>
      <c r="BI55" s="479"/>
      <c r="BJ55" s="479"/>
      <c r="BK55" s="479"/>
      <c r="BL55" s="479"/>
      <c r="BM55" s="479"/>
    </row>
    <row r="56" spans="1:65" ht="15.75">
      <c r="A56" s="527"/>
      <c r="B56" s="479"/>
      <c r="C56" s="507"/>
      <c r="D56" s="507"/>
      <c r="E56" s="508"/>
      <c r="F56" s="508"/>
      <c r="G56" s="480"/>
      <c r="H56" s="523"/>
      <c r="I56" s="523"/>
      <c r="J56" s="502"/>
      <c r="K56" s="523"/>
      <c r="M56" s="480"/>
      <c r="N56" s="504"/>
      <c r="O56" s="526"/>
      <c r="P56" s="488"/>
      <c r="Q56" s="511"/>
      <c r="R56" s="488"/>
      <c r="S56" s="479"/>
      <c r="T56" s="479"/>
      <c r="U56" s="479"/>
      <c r="V56" s="479"/>
      <c r="W56" s="479"/>
      <c r="X56" s="479"/>
      <c r="Y56" s="479"/>
      <c r="Z56" s="479"/>
      <c r="AA56" s="479"/>
      <c r="AB56" s="479"/>
      <c r="AC56" s="479"/>
      <c r="AD56" s="479"/>
      <c r="AE56" s="479"/>
      <c r="AF56" s="479"/>
      <c r="AG56" s="479"/>
      <c r="AH56" s="479"/>
      <c r="AI56" s="479"/>
      <c r="AJ56" s="479"/>
      <c r="AK56" s="479"/>
      <c r="AL56" s="479"/>
      <c r="AM56" s="479"/>
      <c r="AN56" s="479"/>
      <c r="AO56" s="479"/>
      <c r="AP56" s="479"/>
      <c r="AQ56" s="479"/>
      <c r="AR56" s="479"/>
      <c r="AS56" s="479"/>
      <c r="AT56" s="479"/>
      <c r="AU56" s="479"/>
      <c r="AV56" s="479"/>
      <c r="AW56" s="479"/>
      <c r="AX56" s="479"/>
      <c r="AY56" s="479"/>
      <c r="AZ56" s="479"/>
      <c r="BA56" s="479"/>
      <c r="BB56" s="479"/>
      <c r="BC56" s="479"/>
      <c r="BD56" s="479"/>
      <c r="BE56" s="479"/>
      <c r="BF56" s="479"/>
      <c r="BG56" s="479"/>
      <c r="BH56" s="479"/>
      <c r="BI56" s="479"/>
      <c r="BJ56" s="479"/>
      <c r="BK56" s="479"/>
      <c r="BL56" s="479"/>
      <c r="BM56" s="479"/>
    </row>
    <row r="57" spans="1:65" ht="15">
      <c r="A57" s="482"/>
      <c r="C57" s="523"/>
      <c r="D57" s="523"/>
      <c r="E57" s="523"/>
      <c r="F57" s="523"/>
      <c r="G57" s="480"/>
      <c r="H57" s="523"/>
      <c r="I57" s="523"/>
      <c r="J57" s="523"/>
      <c r="K57" s="523"/>
      <c r="M57" s="480"/>
      <c r="N57" s="480"/>
      <c r="O57" s="488"/>
      <c r="P57" s="488"/>
      <c r="Q57" s="492"/>
      <c r="R57" s="488" t="s">
        <v>2</v>
      </c>
      <c r="S57" s="479"/>
      <c r="T57" s="479"/>
      <c r="U57" s="479"/>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79"/>
      <c r="AY57" s="479"/>
      <c r="AZ57" s="479"/>
      <c r="BA57" s="479"/>
      <c r="BB57" s="479"/>
      <c r="BC57" s="479"/>
      <c r="BD57" s="479"/>
      <c r="BE57" s="479"/>
      <c r="BF57" s="479"/>
      <c r="BG57" s="479"/>
      <c r="BH57" s="479"/>
      <c r="BI57" s="479"/>
      <c r="BJ57" s="479"/>
      <c r="BK57" s="479"/>
      <c r="BL57" s="479"/>
      <c r="BM57" s="479"/>
    </row>
    <row r="58" spans="1:65">
      <c r="N58" s="471"/>
    </row>
    <row r="59" spans="1:65">
      <c r="N59" s="471"/>
    </row>
    <row r="61" spans="1:65" ht="18">
      <c r="A61" s="482"/>
      <c r="C61" s="523"/>
      <c r="D61" s="523"/>
      <c r="E61" s="523"/>
      <c r="F61" s="523"/>
      <c r="G61" s="480"/>
      <c r="H61" s="523"/>
      <c r="I61" s="523"/>
      <c r="J61" s="523"/>
      <c r="K61" s="523"/>
      <c r="M61" s="480"/>
      <c r="N61" s="568" t="s">
        <v>809</v>
      </c>
      <c r="O61" s="488"/>
      <c r="P61" s="477"/>
      <c r="Q61" s="488"/>
      <c r="R61" s="489"/>
      <c r="S61" s="479"/>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79"/>
      <c r="AZ61" s="479"/>
      <c r="BA61" s="479"/>
      <c r="BB61" s="479"/>
      <c r="BC61" s="479"/>
      <c r="BD61" s="479"/>
      <c r="BE61" s="479"/>
      <c r="BF61" s="479"/>
      <c r="BG61" s="479"/>
      <c r="BH61" s="479"/>
      <c r="BI61" s="479"/>
      <c r="BJ61" s="479"/>
      <c r="BK61" s="479"/>
      <c r="BL61" s="479"/>
      <c r="BM61" s="479"/>
    </row>
    <row r="62" spans="1:65" ht="15">
      <c r="A62" s="482"/>
      <c r="C62" s="490" t="str">
        <f>C5</f>
        <v>Formula Rate calculation</v>
      </c>
      <c r="D62" s="490"/>
      <c r="E62" s="523"/>
      <c r="F62" s="523"/>
      <c r="G62" s="523" t="str">
        <f>G5</f>
        <v xml:space="preserve">     Rate Formula Template</v>
      </c>
      <c r="H62" s="523"/>
      <c r="I62" s="523"/>
      <c r="J62" s="523"/>
      <c r="K62" s="523"/>
      <c r="M62" s="480"/>
      <c r="N62" s="528" t="str">
        <f>N5</f>
        <v>For  the 12 months ended 12/31/2015</v>
      </c>
      <c r="O62" s="488"/>
      <c r="P62" s="477"/>
      <c r="Q62" s="488"/>
      <c r="R62" s="48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479"/>
      <c r="BA62" s="479"/>
      <c r="BB62" s="479"/>
      <c r="BC62" s="479"/>
      <c r="BD62" s="479"/>
      <c r="BE62" s="479"/>
      <c r="BF62" s="479"/>
      <c r="BG62" s="479"/>
      <c r="BH62" s="479"/>
      <c r="BI62" s="479"/>
      <c r="BJ62" s="479"/>
      <c r="BK62" s="479"/>
      <c r="BL62" s="479"/>
      <c r="BM62" s="479"/>
    </row>
    <row r="63" spans="1:65" ht="15">
      <c r="A63" s="482"/>
      <c r="C63" s="490"/>
      <c r="D63" s="490"/>
      <c r="E63" s="523"/>
      <c r="F63" s="523"/>
      <c r="G63" s="523" t="str">
        <f>G6</f>
        <v xml:space="preserve"> Utilizing Attachment O Data</v>
      </c>
      <c r="H63" s="523"/>
      <c r="I63" s="523"/>
      <c r="J63" s="523"/>
      <c r="K63" s="523"/>
      <c r="L63" s="480"/>
      <c r="M63" s="480"/>
      <c r="O63" s="488"/>
      <c r="P63" s="477"/>
      <c r="Q63" s="488"/>
      <c r="R63" s="48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79"/>
      <c r="AY63" s="479"/>
      <c r="AZ63" s="479"/>
      <c r="BA63" s="479"/>
      <c r="BB63" s="479"/>
      <c r="BC63" s="479"/>
      <c r="BD63" s="479"/>
      <c r="BE63" s="479"/>
      <c r="BF63" s="479"/>
      <c r="BG63" s="479"/>
      <c r="BH63" s="479"/>
      <c r="BI63" s="479"/>
      <c r="BJ63" s="479"/>
      <c r="BK63" s="479"/>
      <c r="BL63" s="479"/>
      <c r="BM63" s="479"/>
    </row>
    <row r="64" spans="1:65" ht="14.25" customHeight="1">
      <c r="A64" s="482"/>
      <c r="C64" s="523"/>
      <c r="D64" s="523"/>
      <c r="E64" s="523"/>
      <c r="F64" s="523"/>
      <c r="G64" s="523"/>
      <c r="H64" s="523"/>
      <c r="I64" s="523"/>
      <c r="J64" s="523"/>
      <c r="K64" s="523"/>
      <c r="M64" s="480"/>
      <c r="N64" s="523" t="s">
        <v>777</v>
      </c>
      <c r="O64" s="488"/>
      <c r="P64" s="477"/>
      <c r="Q64" s="488"/>
      <c r="R64"/>
      <c r="S64"/>
      <c r="T64"/>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9"/>
      <c r="AX64" s="479"/>
      <c r="AY64" s="479"/>
      <c r="AZ64" s="479"/>
      <c r="BA64" s="479"/>
      <c r="BB64" s="479"/>
      <c r="BC64" s="479"/>
      <c r="BD64" s="479"/>
      <c r="BE64" s="479"/>
      <c r="BF64" s="479"/>
      <c r="BG64" s="479"/>
      <c r="BH64" s="479"/>
      <c r="BI64" s="479"/>
      <c r="BJ64" s="479"/>
      <c r="BK64" s="479"/>
      <c r="BL64" s="479"/>
      <c r="BM64" s="479"/>
    </row>
    <row r="65" spans="1:65" ht="15">
      <c r="A65" s="482"/>
      <c r="E65" s="523"/>
      <c r="F65" s="523"/>
      <c r="G65" s="523" t="str">
        <f>G8</f>
        <v>Rochester Public Utilities</v>
      </c>
      <c r="H65" s="523"/>
      <c r="I65" s="523"/>
      <c r="J65" s="523"/>
      <c r="K65" s="523"/>
      <c r="L65" s="523"/>
      <c r="M65" s="480"/>
      <c r="N65" s="480"/>
      <c r="O65" s="488"/>
      <c r="P65" s="477"/>
      <c r="Q65" s="488"/>
      <c r="R65"/>
      <c r="S65"/>
      <c r="T65"/>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79"/>
      <c r="AY65" s="479"/>
      <c r="AZ65" s="479"/>
      <c r="BA65" s="479"/>
      <c r="BB65" s="479"/>
      <c r="BC65" s="479"/>
      <c r="BD65" s="479"/>
      <c r="BE65" s="479"/>
      <c r="BF65" s="479"/>
      <c r="BG65" s="479"/>
      <c r="BH65" s="479"/>
      <c r="BI65" s="479"/>
      <c r="BJ65" s="479"/>
      <c r="BK65" s="479"/>
      <c r="BL65" s="479"/>
      <c r="BM65" s="479"/>
    </row>
    <row r="66" spans="1:65" ht="15">
      <c r="A66" s="482"/>
      <c r="E66" s="490"/>
      <c r="F66" s="490"/>
      <c r="G66" s="490"/>
      <c r="H66" s="490"/>
      <c r="I66" s="490"/>
      <c r="J66" s="490"/>
      <c r="K66" s="490"/>
      <c r="L66" s="490"/>
      <c r="M66" s="490"/>
      <c r="N66" s="490"/>
      <c r="O66" s="488"/>
      <c r="P66" s="477"/>
      <c r="Q66" s="488"/>
      <c r="R66"/>
      <c r="S66"/>
      <c r="T66"/>
      <c r="U66" s="479"/>
      <c r="V66" s="479"/>
      <c r="W66" s="479"/>
      <c r="X66" s="479"/>
      <c r="Y66" s="479"/>
      <c r="Z66" s="479"/>
      <c r="AA66" s="479"/>
      <c r="AB66" s="479"/>
      <c r="AC66" s="479"/>
      <c r="AD66" s="479"/>
      <c r="AE66" s="479"/>
      <c r="AF66" s="479"/>
      <c r="AG66" s="479"/>
      <c r="AH66" s="479"/>
      <c r="AI66" s="479"/>
      <c r="AJ66" s="479"/>
      <c r="AK66" s="479"/>
      <c r="AL66" s="479"/>
      <c r="AM66" s="479"/>
      <c r="AN66" s="479"/>
      <c r="AO66" s="479"/>
      <c r="AP66" s="479"/>
      <c r="AQ66" s="479"/>
      <c r="AR66" s="479"/>
      <c r="AS66" s="479"/>
      <c r="AT66" s="479"/>
      <c r="AU66" s="479"/>
      <c r="AV66" s="479"/>
      <c r="AW66" s="479"/>
      <c r="AX66" s="479"/>
      <c r="AY66" s="479"/>
      <c r="AZ66" s="479"/>
      <c r="BA66" s="479"/>
      <c r="BB66" s="479"/>
      <c r="BC66" s="479"/>
      <c r="BD66" s="479"/>
      <c r="BE66" s="479"/>
      <c r="BF66" s="479"/>
      <c r="BG66" s="479"/>
      <c r="BH66" s="479"/>
      <c r="BI66" s="479"/>
      <c r="BJ66" s="479"/>
      <c r="BK66" s="479"/>
      <c r="BL66" s="479"/>
      <c r="BM66" s="479"/>
    </row>
    <row r="67" spans="1:65" ht="15.75">
      <c r="A67" s="482"/>
      <c r="C67" s="523"/>
      <c r="D67" s="523"/>
      <c r="E67" s="496" t="s">
        <v>778</v>
      </c>
      <c r="F67" s="496"/>
      <c r="H67" s="475"/>
      <c r="I67" s="475"/>
      <c r="J67" s="475"/>
      <c r="K67" s="475"/>
      <c r="L67" s="475"/>
      <c r="M67" s="480"/>
      <c r="N67" s="480"/>
      <c r="O67" s="488"/>
      <c r="P67" s="477"/>
      <c r="Q67" s="488"/>
      <c r="R67"/>
      <c r="S67"/>
      <c r="T67"/>
      <c r="U67" s="479"/>
      <c r="V67" s="479"/>
      <c r="W67" s="479"/>
      <c r="X67" s="479"/>
      <c r="Y67" s="479"/>
      <c r="Z67" s="479"/>
      <c r="AA67" s="479"/>
      <c r="AB67" s="479"/>
      <c r="AC67" s="479"/>
      <c r="AD67" s="479"/>
      <c r="AE67" s="479"/>
      <c r="AF67" s="479"/>
      <c r="AG67" s="479"/>
      <c r="AH67" s="479"/>
      <c r="AI67" s="479"/>
      <c r="AJ67" s="479"/>
      <c r="AK67" s="479"/>
      <c r="AL67" s="479"/>
      <c r="AM67" s="479"/>
      <c r="AN67" s="479"/>
      <c r="AO67" s="479"/>
      <c r="AP67" s="479"/>
      <c r="AQ67" s="479"/>
      <c r="AR67" s="479"/>
      <c r="AS67" s="479"/>
      <c r="AT67" s="479"/>
      <c r="AU67" s="479"/>
      <c r="AV67" s="479"/>
      <c r="AW67" s="479"/>
      <c r="AX67" s="479"/>
      <c r="AY67" s="479"/>
      <c r="AZ67" s="479"/>
      <c r="BA67" s="479"/>
      <c r="BB67" s="479"/>
      <c r="BC67" s="479"/>
      <c r="BD67" s="479"/>
      <c r="BE67" s="479"/>
      <c r="BF67" s="479"/>
      <c r="BG67" s="479"/>
      <c r="BH67" s="479"/>
      <c r="BI67" s="479"/>
      <c r="BJ67" s="479"/>
      <c r="BK67" s="479"/>
      <c r="BL67" s="479"/>
      <c r="BM67" s="479"/>
    </row>
    <row r="68" spans="1:65" ht="15.75">
      <c r="A68" s="482"/>
      <c r="C68" s="523"/>
      <c r="D68" s="523"/>
      <c r="E68" s="496"/>
      <c r="F68" s="496"/>
      <c r="H68" s="475"/>
      <c r="I68" s="475"/>
      <c r="J68" s="475"/>
      <c r="K68" s="475"/>
      <c r="L68" s="475"/>
      <c r="M68" s="480"/>
      <c r="N68" s="480"/>
      <c r="O68" s="488"/>
      <c r="P68" s="477"/>
      <c r="Q68" s="488"/>
      <c r="R68"/>
      <c r="S68"/>
      <c r="T68"/>
      <c r="U68" s="479"/>
      <c r="V68" s="479"/>
      <c r="W68" s="479"/>
      <c r="X68" s="479"/>
      <c r="Y68" s="479"/>
      <c r="Z68" s="479"/>
      <c r="AA68" s="479"/>
      <c r="AB68" s="479"/>
      <c r="AC68" s="479"/>
      <c r="AD68" s="479"/>
      <c r="AE68" s="479"/>
      <c r="AF68" s="479"/>
      <c r="AG68" s="479"/>
      <c r="AH68" s="479"/>
      <c r="AI68" s="479"/>
      <c r="AJ68" s="479"/>
      <c r="AK68" s="479"/>
      <c r="AL68" s="479"/>
      <c r="AM68" s="479"/>
      <c r="AN68" s="479"/>
      <c r="AO68" s="479"/>
      <c r="AP68" s="479"/>
      <c r="AQ68" s="479"/>
      <c r="AR68" s="479"/>
      <c r="AS68" s="479"/>
      <c r="AT68" s="479"/>
      <c r="AU68" s="479"/>
      <c r="AV68" s="479"/>
      <c r="AW68" s="479"/>
      <c r="AX68" s="479"/>
      <c r="AY68" s="479"/>
      <c r="AZ68" s="479"/>
      <c r="BA68" s="479"/>
      <c r="BB68" s="479"/>
      <c r="BC68" s="479"/>
      <c r="BD68" s="479"/>
      <c r="BE68" s="479"/>
      <c r="BF68" s="479"/>
      <c r="BG68" s="479"/>
      <c r="BH68" s="479"/>
      <c r="BI68" s="479"/>
      <c r="BJ68" s="479"/>
      <c r="BK68" s="479"/>
      <c r="BL68" s="479"/>
      <c r="BM68" s="479"/>
    </row>
    <row r="69" spans="1:65" ht="15.75">
      <c r="A69" s="482"/>
      <c r="C69" s="529">
        <v>-1</v>
      </c>
      <c r="D69" s="529">
        <v>-2</v>
      </c>
      <c r="E69" s="529">
        <v>-3</v>
      </c>
      <c r="F69" s="529">
        <v>-4</v>
      </c>
      <c r="G69" s="529">
        <v>-5</v>
      </c>
      <c r="H69" s="529">
        <v>-6</v>
      </c>
      <c r="I69" s="529">
        <v>-7</v>
      </c>
      <c r="J69" s="529">
        <v>-8</v>
      </c>
      <c r="K69" s="529">
        <v>-9</v>
      </c>
      <c r="L69" s="529">
        <v>-10</v>
      </c>
      <c r="M69" s="529">
        <v>-11</v>
      </c>
      <c r="N69" s="529">
        <v>-12</v>
      </c>
      <c r="O69" s="488"/>
      <c r="P69" s="477"/>
      <c r="Q69" s="488"/>
      <c r="R69"/>
      <c r="S69"/>
      <c r="T69"/>
      <c r="U69" s="479"/>
      <c r="V69" s="479"/>
      <c r="W69" s="479"/>
      <c r="X69" s="479"/>
      <c r="Y69" s="479"/>
      <c r="Z69" s="479"/>
      <c r="AA69" s="479"/>
      <c r="AB69" s="479"/>
      <c r="AC69" s="479"/>
      <c r="AD69" s="479"/>
      <c r="AE69" s="479"/>
      <c r="AF69" s="479"/>
      <c r="AG69" s="479"/>
      <c r="AH69" s="479"/>
      <c r="AI69" s="479"/>
      <c r="AJ69" s="479"/>
      <c r="AK69" s="479"/>
      <c r="AL69" s="479"/>
      <c r="AM69" s="479"/>
      <c r="AN69" s="479"/>
      <c r="AO69" s="479"/>
      <c r="AP69" s="479"/>
      <c r="AQ69" s="479"/>
      <c r="AR69" s="479"/>
      <c r="AS69" s="479"/>
      <c r="AT69" s="479"/>
      <c r="AU69" s="479"/>
      <c r="AV69" s="479"/>
      <c r="AW69" s="479"/>
      <c r="AX69" s="479"/>
      <c r="AY69" s="479"/>
      <c r="AZ69" s="479"/>
      <c r="BA69" s="479"/>
      <c r="BB69" s="479"/>
      <c r="BC69" s="479"/>
      <c r="BD69" s="479"/>
      <c r="BE69" s="479"/>
      <c r="BF69" s="479"/>
      <c r="BG69" s="479"/>
      <c r="BH69" s="479"/>
      <c r="BI69" s="479"/>
      <c r="BJ69" s="479"/>
      <c r="BK69" s="479"/>
      <c r="BL69" s="479"/>
      <c r="BM69" s="479"/>
    </row>
    <row r="70" spans="1:65" ht="67.5" customHeight="1">
      <c r="A70" s="530" t="s">
        <v>485</v>
      </c>
      <c r="B70" s="531"/>
      <c r="C70" s="531" t="s">
        <v>779</v>
      </c>
      <c r="D70" s="532" t="s">
        <v>780</v>
      </c>
      <c r="E70" s="533" t="s">
        <v>781</v>
      </c>
      <c r="F70" s="533" t="s">
        <v>760</v>
      </c>
      <c r="G70" s="534" t="s">
        <v>782</v>
      </c>
      <c r="H70" s="533" t="s">
        <v>783</v>
      </c>
      <c r="I70" s="533" t="s">
        <v>775</v>
      </c>
      <c r="J70" s="534" t="s">
        <v>784</v>
      </c>
      <c r="K70" s="533" t="s">
        <v>785</v>
      </c>
      <c r="L70" s="535" t="s">
        <v>786</v>
      </c>
      <c r="M70" s="536" t="s">
        <v>787</v>
      </c>
      <c r="N70" s="535" t="s">
        <v>788</v>
      </c>
      <c r="O70" s="505"/>
      <c r="P70" s="477"/>
      <c r="Q70" s="488"/>
      <c r="R70"/>
      <c r="S70"/>
      <c r="T70"/>
      <c r="U70" s="479"/>
      <c r="V70" s="479"/>
      <c r="W70" s="479"/>
      <c r="X70" s="479"/>
      <c r="Y70" s="479"/>
      <c r="Z70" s="479"/>
      <c r="AA70" s="479"/>
      <c r="AB70" s="479"/>
      <c r="AC70" s="479"/>
      <c r="AD70" s="479"/>
      <c r="AE70" s="479"/>
      <c r="AF70" s="479"/>
      <c r="AG70" s="479"/>
      <c r="AH70" s="479"/>
      <c r="AI70" s="479"/>
      <c r="AJ70" s="479"/>
      <c r="AK70" s="479"/>
      <c r="AL70" s="479"/>
      <c r="AM70" s="479"/>
      <c r="AN70" s="479"/>
      <c r="AO70" s="479"/>
      <c r="AP70" s="479"/>
      <c r="AQ70" s="479"/>
      <c r="AR70" s="479"/>
      <c r="AS70" s="479"/>
      <c r="AT70" s="479"/>
      <c r="AU70" s="479"/>
      <c r="AV70" s="479"/>
      <c r="AW70" s="479"/>
      <c r="AX70" s="479"/>
      <c r="AY70" s="479"/>
      <c r="AZ70" s="479"/>
      <c r="BA70" s="479"/>
      <c r="BB70" s="479"/>
      <c r="BC70" s="479"/>
      <c r="BD70" s="479"/>
      <c r="BE70" s="479"/>
      <c r="BF70" s="479"/>
      <c r="BG70" s="479"/>
      <c r="BH70" s="479"/>
      <c r="BI70" s="479"/>
      <c r="BJ70" s="479"/>
      <c r="BK70" s="479"/>
      <c r="BL70" s="479"/>
      <c r="BM70" s="479"/>
    </row>
    <row r="71" spans="1:65" ht="35.25" customHeight="1">
      <c r="A71" s="537"/>
      <c r="B71" s="538"/>
      <c r="C71" s="538"/>
      <c r="D71" s="538"/>
      <c r="E71" s="539" t="s">
        <v>23</v>
      </c>
      <c r="F71" s="539" t="s">
        <v>789</v>
      </c>
      <c r="G71" s="540" t="s">
        <v>790</v>
      </c>
      <c r="H71" s="539" t="s">
        <v>25</v>
      </c>
      <c r="I71" s="539" t="s">
        <v>791</v>
      </c>
      <c r="J71" s="540" t="s">
        <v>792</v>
      </c>
      <c r="K71" s="539" t="s">
        <v>202</v>
      </c>
      <c r="L71" s="540" t="s">
        <v>793</v>
      </c>
      <c r="M71" s="541" t="s">
        <v>794</v>
      </c>
      <c r="N71" s="542" t="s">
        <v>795</v>
      </c>
      <c r="O71" s="488"/>
      <c r="P71" s="477"/>
      <c r="Q71" s="488"/>
      <c r="R71"/>
      <c r="S71"/>
      <c r="T71"/>
      <c r="U71" s="479"/>
      <c r="V71" s="479"/>
      <c r="W71" s="479"/>
      <c r="X71" s="479"/>
      <c r="Y71" s="479"/>
      <c r="Z71" s="479"/>
      <c r="AA71" s="479"/>
      <c r="AB71" s="479"/>
      <c r="AC71" s="479"/>
      <c r="AD71" s="479"/>
      <c r="AE71" s="479"/>
      <c r="AF71" s="479"/>
      <c r="AG71" s="479"/>
      <c r="AH71" s="479"/>
      <c r="AI71" s="479"/>
      <c r="AJ71" s="479"/>
      <c r="AK71" s="479"/>
      <c r="AL71" s="479"/>
      <c r="AM71" s="479"/>
      <c r="AN71" s="479"/>
      <c r="AO71" s="479"/>
      <c r="AP71" s="479"/>
      <c r="AQ71" s="479"/>
      <c r="AR71" s="479"/>
      <c r="AS71" s="479"/>
      <c r="AT71" s="479"/>
      <c r="AU71" s="479"/>
      <c r="AV71" s="479"/>
      <c r="AW71" s="479"/>
      <c r="AX71" s="479"/>
      <c r="AY71" s="479"/>
      <c r="AZ71" s="479"/>
      <c r="BA71" s="479"/>
      <c r="BB71" s="479"/>
      <c r="BC71" s="479"/>
      <c r="BD71" s="479"/>
      <c r="BE71" s="479"/>
      <c r="BF71" s="479"/>
      <c r="BG71" s="479"/>
      <c r="BH71" s="479"/>
      <c r="BI71" s="479"/>
      <c r="BJ71" s="479"/>
      <c r="BK71" s="479"/>
      <c r="BL71" s="479"/>
      <c r="BM71" s="479"/>
    </row>
    <row r="72" spans="1:65" ht="15">
      <c r="A72" s="543"/>
      <c r="B72" s="475"/>
      <c r="C72" s="475"/>
      <c r="D72" s="475"/>
      <c r="E72" s="475"/>
      <c r="F72" s="475"/>
      <c r="G72" s="544"/>
      <c r="H72" s="475"/>
      <c r="I72" s="475"/>
      <c r="J72" s="544"/>
      <c r="K72" s="475"/>
      <c r="L72" s="544"/>
      <c r="M72" s="480"/>
      <c r="N72" s="545"/>
      <c r="O72" s="488"/>
      <c r="P72" s="477"/>
      <c r="Q72" s="488"/>
      <c r="R72"/>
      <c r="S72"/>
      <c r="T72"/>
      <c r="U72" s="479"/>
      <c r="V72" s="479"/>
      <c r="W72" s="479"/>
      <c r="X72" s="479"/>
      <c r="Y72" s="479"/>
      <c r="Z72" s="479"/>
      <c r="AA72" s="479"/>
      <c r="AB72" s="479"/>
      <c r="AC72" s="479"/>
      <c r="AD72" s="479"/>
      <c r="AE72" s="479"/>
      <c r="AF72" s="479"/>
      <c r="AG72" s="479"/>
      <c r="AH72" s="479"/>
      <c r="AI72" s="479"/>
      <c r="AJ72" s="479"/>
      <c r="AK72" s="479"/>
      <c r="AL72" s="479"/>
      <c r="AM72" s="479"/>
      <c r="AN72" s="479"/>
      <c r="AO72" s="479"/>
      <c r="AP72" s="479"/>
      <c r="AQ72" s="479"/>
      <c r="AR72" s="479"/>
      <c r="AS72" s="479"/>
      <c r="AT72" s="479"/>
      <c r="AU72" s="479"/>
      <c r="AV72" s="479"/>
      <c r="AW72" s="479"/>
      <c r="AX72" s="479"/>
      <c r="AY72" s="479"/>
      <c r="AZ72" s="479"/>
      <c r="BA72" s="479"/>
      <c r="BB72" s="479"/>
      <c r="BC72" s="479"/>
      <c r="BD72" s="479"/>
      <c r="BE72" s="479"/>
      <c r="BF72" s="479"/>
      <c r="BG72" s="479"/>
      <c r="BH72" s="479"/>
      <c r="BI72" s="479"/>
      <c r="BJ72" s="479"/>
      <c r="BK72" s="479"/>
      <c r="BL72" s="479"/>
      <c r="BM72" s="479"/>
    </row>
    <row r="73" spans="1:65" ht="15">
      <c r="A73" s="546" t="s">
        <v>189</v>
      </c>
      <c r="C73" s="547" t="s">
        <v>796</v>
      </c>
      <c r="D73" s="548">
        <v>1024</v>
      </c>
      <c r="E73" s="549">
        <f>'9. Plant'!I24</f>
        <v>11740894</v>
      </c>
      <c r="F73" s="503">
        <f>$L$33</f>
        <v>7.3889703272782048E-2</v>
      </c>
      <c r="G73" s="576">
        <f>E73*F73</f>
        <v>867531.17381718708</v>
      </c>
      <c r="H73" s="549">
        <f>'9. Plant'!I59</f>
        <v>11574156.461538462</v>
      </c>
      <c r="I73" s="503">
        <f>$L$43</f>
        <v>8.8692314794685437E-2</v>
      </c>
      <c r="J73" s="576">
        <f>H73*I73</f>
        <v>1026538.7283697118</v>
      </c>
      <c r="K73" s="577">
        <f>'9. Plant'!I63</f>
        <v>368226</v>
      </c>
      <c r="L73" s="576">
        <f>G73+J73+K73</f>
        <v>2262295.902186899</v>
      </c>
      <c r="M73" s="551">
        <v>0</v>
      </c>
      <c r="N73" s="545">
        <f>L73+M73</f>
        <v>2262295.902186899</v>
      </c>
      <c r="O73" s="552"/>
      <c r="P73" s="552"/>
      <c r="Q73" s="552"/>
      <c r="R73"/>
      <c r="S73"/>
      <c r="T73"/>
      <c r="U73" s="552"/>
    </row>
    <row r="74" spans="1:65" ht="15">
      <c r="A74" s="546" t="s">
        <v>797</v>
      </c>
      <c r="D74" s="548"/>
      <c r="E74" s="549">
        <v>0</v>
      </c>
      <c r="F74" s="503">
        <f>$L$33</f>
        <v>7.3889703272782048E-2</v>
      </c>
      <c r="G74" s="576">
        <f t="shared" ref="G74:G75" si="0">E74*F74</f>
        <v>0</v>
      </c>
      <c r="H74" s="549">
        <v>0</v>
      </c>
      <c r="I74" s="503">
        <f>$L$43</f>
        <v>8.8692314794685437E-2</v>
      </c>
      <c r="J74" s="576">
        <f>H74*I74</f>
        <v>0</v>
      </c>
      <c r="K74" s="577">
        <v>0</v>
      </c>
      <c r="L74" s="576">
        <f>G74+J74+K74</f>
        <v>0</v>
      </c>
      <c r="M74" s="551">
        <v>0</v>
      </c>
      <c r="N74" s="545">
        <f>L74+M74</f>
        <v>0</v>
      </c>
      <c r="O74" s="552"/>
      <c r="P74" s="552"/>
      <c r="Q74" s="552"/>
      <c r="R74"/>
      <c r="S74"/>
      <c r="T74"/>
      <c r="U74" s="552"/>
    </row>
    <row r="75" spans="1:65" ht="15">
      <c r="A75" s="546" t="s">
        <v>798</v>
      </c>
      <c r="D75" s="548"/>
      <c r="E75" s="549">
        <v>0</v>
      </c>
      <c r="F75" s="503">
        <f>$L$33</f>
        <v>7.3889703272782048E-2</v>
      </c>
      <c r="G75" s="576">
        <f t="shared" si="0"/>
        <v>0</v>
      </c>
      <c r="H75" s="549">
        <v>0</v>
      </c>
      <c r="I75" s="503">
        <f>$L$43</f>
        <v>8.8692314794685437E-2</v>
      </c>
      <c r="J75" s="576">
        <f>H75*I75</f>
        <v>0</v>
      </c>
      <c r="K75" s="577">
        <v>0</v>
      </c>
      <c r="L75" s="576">
        <f>G75+J75+K75</f>
        <v>0</v>
      </c>
      <c r="M75" s="549">
        <v>0</v>
      </c>
      <c r="N75" s="545">
        <f>L75+M75</f>
        <v>0</v>
      </c>
      <c r="O75" s="552"/>
      <c r="P75" s="552"/>
      <c r="Q75" s="552"/>
      <c r="R75"/>
      <c r="S75"/>
      <c r="T75"/>
      <c r="U75" s="552"/>
    </row>
    <row r="76" spans="1:65" ht="15">
      <c r="A76" s="546"/>
      <c r="D76" s="548"/>
      <c r="G76" s="550"/>
      <c r="J76" s="550"/>
      <c r="L76" s="550"/>
      <c r="N76" s="550"/>
      <c r="O76" s="552"/>
      <c r="P76" s="552"/>
      <c r="Q76" s="552"/>
      <c r="R76"/>
      <c r="S76"/>
      <c r="T76"/>
      <c r="U76" s="552"/>
    </row>
    <row r="77" spans="1:65" ht="15">
      <c r="A77" s="546"/>
      <c r="G77" s="550"/>
      <c r="J77" s="550"/>
      <c r="L77" s="550"/>
      <c r="N77" s="550"/>
      <c r="O77" s="552"/>
      <c r="P77" s="552"/>
      <c r="Q77" s="552"/>
      <c r="R77"/>
      <c r="S77"/>
      <c r="T77"/>
      <c r="U77" s="552"/>
    </row>
    <row r="78" spans="1:65" ht="15">
      <c r="A78" s="546"/>
      <c r="G78" s="550"/>
      <c r="J78" s="550"/>
      <c r="L78" s="550"/>
      <c r="N78" s="550"/>
      <c r="O78" s="552"/>
      <c r="P78" s="552"/>
      <c r="Q78" s="552"/>
      <c r="R78"/>
      <c r="S78"/>
      <c r="T78"/>
      <c r="U78" s="552"/>
    </row>
    <row r="79" spans="1:65" ht="15">
      <c r="A79" s="546"/>
      <c r="G79" s="550"/>
      <c r="J79" s="550"/>
      <c r="L79" s="550"/>
      <c r="N79" s="550"/>
      <c r="O79" s="552"/>
      <c r="P79" s="552"/>
      <c r="Q79" s="552"/>
      <c r="R79"/>
      <c r="S79"/>
      <c r="T79"/>
      <c r="U79" s="552"/>
    </row>
    <row r="80" spans="1:65" ht="15">
      <c r="A80" s="546"/>
      <c r="G80" s="550"/>
      <c r="J80" s="550"/>
      <c r="L80" s="550"/>
      <c r="N80" s="550"/>
      <c r="O80" s="552"/>
      <c r="P80" s="552"/>
      <c r="Q80" s="552"/>
      <c r="R80"/>
      <c r="S80"/>
      <c r="T80"/>
      <c r="U80" s="552"/>
    </row>
    <row r="81" spans="1:21" ht="15">
      <c r="A81" s="546"/>
      <c r="C81" s="552"/>
      <c r="D81" s="552"/>
      <c r="E81" s="552"/>
      <c r="F81" s="552"/>
      <c r="G81" s="553"/>
      <c r="H81" s="552"/>
      <c r="I81" s="552"/>
      <c r="J81" s="553"/>
      <c r="K81" s="552"/>
      <c r="L81" s="553"/>
      <c r="M81" s="552"/>
      <c r="N81" s="553"/>
      <c r="O81" s="552"/>
      <c r="P81" s="552"/>
      <c r="Q81" s="552"/>
      <c r="R81"/>
      <c r="S81"/>
      <c r="T81"/>
      <c r="U81" s="552"/>
    </row>
    <row r="82" spans="1:21" ht="15">
      <c r="A82" s="546"/>
      <c r="C82" s="552"/>
      <c r="D82" s="552"/>
      <c r="E82" s="552"/>
      <c r="F82" s="552"/>
      <c r="G82" s="553"/>
      <c r="H82" s="552"/>
      <c r="I82" s="552"/>
      <c r="J82" s="553"/>
      <c r="K82" s="552"/>
      <c r="L82" s="553"/>
      <c r="M82" s="552"/>
      <c r="N82" s="553"/>
      <c r="O82" s="552"/>
      <c r="P82" s="552"/>
      <c r="Q82" s="552"/>
      <c r="R82"/>
      <c r="S82"/>
      <c r="T82"/>
      <c r="U82" s="552"/>
    </row>
    <row r="83" spans="1:21" ht="15">
      <c r="A83" s="546"/>
      <c r="C83" s="552"/>
      <c r="D83" s="552"/>
      <c r="E83" s="552"/>
      <c r="F83" s="552"/>
      <c r="G83" s="553"/>
      <c r="H83" s="552"/>
      <c r="I83" s="552"/>
      <c r="J83" s="553"/>
      <c r="K83" s="552"/>
      <c r="L83" s="553"/>
      <c r="M83" s="552"/>
      <c r="N83" s="553"/>
      <c r="O83" s="552"/>
      <c r="P83" s="552"/>
      <c r="Q83" s="552"/>
      <c r="R83"/>
      <c r="S83"/>
      <c r="T83"/>
      <c r="U83" s="552"/>
    </row>
    <row r="84" spans="1:21" ht="15">
      <c r="A84" s="546"/>
      <c r="C84" s="552"/>
      <c r="D84" s="552"/>
      <c r="E84" s="552"/>
      <c r="F84" s="552"/>
      <c r="G84" s="553"/>
      <c r="H84" s="552"/>
      <c r="I84" s="552"/>
      <c r="J84" s="553"/>
      <c r="K84" s="552"/>
      <c r="L84" s="553"/>
      <c r="M84" s="552"/>
      <c r="N84" s="553"/>
      <c r="O84" s="552"/>
      <c r="P84" s="552"/>
      <c r="Q84" s="552"/>
      <c r="R84"/>
      <c r="S84"/>
      <c r="T84"/>
      <c r="U84" s="552"/>
    </row>
    <row r="85" spans="1:21" ht="15">
      <c r="A85" s="546"/>
      <c r="C85" s="552"/>
      <c r="D85" s="552"/>
      <c r="E85" s="552"/>
      <c r="F85" s="552"/>
      <c r="G85" s="553"/>
      <c r="H85" s="552"/>
      <c r="I85" s="552"/>
      <c r="J85" s="553"/>
      <c r="K85" s="552"/>
      <c r="L85" s="553"/>
      <c r="M85" s="552"/>
      <c r="N85" s="553"/>
      <c r="O85" s="552"/>
      <c r="P85" s="552"/>
      <c r="Q85" s="552"/>
      <c r="R85"/>
      <c r="S85"/>
      <c r="T85"/>
      <c r="U85" s="552"/>
    </row>
    <row r="86" spans="1:21" ht="15">
      <c r="A86" s="546"/>
      <c r="C86" s="552"/>
      <c r="D86" s="552"/>
      <c r="E86" s="552"/>
      <c r="F86" s="552"/>
      <c r="G86" s="553"/>
      <c r="H86" s="552"/>
      <c r="I86" s="552"/>
      <c r="J86" s="553"/>
      <c r="K86" s="552"/>
      <c r="L86" s="553"/>
      <c r="M86" s="552"/>
      <c r="N86" s="553"/>
      <c r="O86" s="552"/>
      <c r="P86" s="552"/>
      <c r="Q86" s="552"/>
      <c r="R86"/>
      <c r="S86"/>
      <c r="T86"/>
      <c r="U86" s="552"/>
    </row>
    <row r="87" spans="1:21" ht="15">
      <c r="A87" s="546"/>
      <c r="C87" s="552"/>
      <c r="D87" s="552"/>
      <c r="E87" s="552"/>
      <c r="F87" s="552"/>
      <c r="G87" s="553"/>
      <c r="H87" s="552"/>
      <c r="I87" s="552"/>
      <c r="J87" s="553"/>
      <c r="K87" s="552"/>
      <c r="L87" s="553"/>
      <c r="M87" s="552"/>
      <c r="N87" s="553"/>
      <c r="O87" s="552"/>
      <c r="P87" s="552"/>
      <c r="Q87" s="552"/>
      <c r="R87"/>
      <c r="S87"/>
      <c r="T87"/>
      <c r="U87" s="552"/>
    </row>
    <row r="88" spans="1:21" ht="15">
      <c r="A88" s="546"/>
      <c r="C88" s="552"/>
      <c r="D88" s="552"/>
      <c r="E88" s="552"/>
      <c r="F88" s="552"/>
      <c r="G88" s="553"/>
      <c r="H88" s="552"/>
      <c r="I88" s="552"/>
      <c r="J88" s="553"/>
      <c r="K88" s="552"/>
      <c r="L88" s="553"/>
      <c r="M88" s="552"/>
      <c r="N88" s="553"/>
      <c r="O88" s="552"/>
      <c r="P88" s="552"/>
      <c r="Q88" s="552"/>
      <c r="R88"/>
      <c r="S88"/>
      <c r="T88"/>
      <c r="U88" s="552"/>
    </row>
    <row r="89" spans="1:21" ht="15">
      <c r="A89" s="546"/>
      <c r="C89" s="552"/>
      <c r="D89" s="552"/>
      <c r="E89" s="552"/>
      <c r="F89" s="552"/>
      <c r="G89" s="553"/>
      <c r="H89" s="552"/>
      <c r="I89" s="552"/>
      <c r="J89" s="553"/>
      <c r="K89" s="552"/>
      <c r="L89" s="553"/>
      <c r="M89" s="552"/>
      <c r="N89" s="553"/>
      <c r="O89" s="552"/>
      <c r="P89" s="552"/>
      <c r="Q89" s="552"/>
      <c r="R89"/>
      <c r="S89"/>
      <c r="T89"/>
      <c r="U89" s="552"/>
    </row>
    <row r="90" spans="1:21" ht="15">
      <c r="A90" s="546"/>
      <c r="C90" s="552"/>
      <c r="D90" s="552"/>
      <c r="E90" s="552"/>
      <c r="F90" s="552"/>
      <c r="G90" s="553"/>
      <c r="H90" s="552"/>
      <c r="I90" s="552"/>
      <c r="J90" s="553"/>
      <c r="K90" s="552"/>
      <c r="L90" s="553"/>
      <c r="M90" s="552"/>
      <c r="N90" s="553"/>
      <c r="O90" s="552"/>
      <c r="P90" s="552"/>
      <c r="Q90" s="552"/>
      <c r="R90"/>
      <c r="S90"/>
      <c r="T90"/>
      <c r="U90" s="552"/>
    </row>
    <row r="91" spans="1:21" ht="15">
      <c r="A91" s="546"/>
      <c r="C91" s="552"/>
      <c r="D91" s="552"/>
      <c r="E91" s="552"/>
      <c r="F91" s="552"/>
      <c r="G91" s="553"/>
      <c r="H91" s="552"/>
      <c r="I91" s="552"/>
      <c r="J91" s="553"/>
      <c r="K91" s="552"/>
      <c r="L91" s="553"/>
      <c r="M91" s="552"/>
      <c r="N91" s="553"/>
      <c r="O91" s="552"/>
      <c r="P91" s="552"/>
      <c r="Q91" s="552"/>
      <c r="R91"/>
      <c r="S91"/>
      <c r="T91"/>
      <c r="U91" s="552"/>
    </row>
    <row r="92" spans="1:21" ht="15">
      <c r="A92" s="554"/>
      <c r="B92" s="555"/>
      <c r="C92" s="556"/>
      <c r="D92" s="556"/>
      <c r="E92" s="556"/>
      <c r="F92" s="556"/>
      <c r="G92" s="557"/>
      <c r="H92" s="556"/>
      <c r="I92" s="556"/>
      <c r="J92" s="557"/>
      <c r="K92" s="556"/>
      <c r="L92" s="557"/>
      <c r="M92" s="556"/>
      <c r="N92" s="557"/>
      <c r="O92" s="552"/>
      <c r="P92" s="552"/>
      <c r="Q92" s="552"/>
      <c r="R92"/>
      <c r="S92"/>
      <c r="T92"/>
      <c r="U92" s="552"/>
    </row>
    <row r="93" spans="1:21" ht="15">
      <c r="A93" s="487" t="s">
        <v>799</v>
      </c>
      <c r="B93" s="517"/>
      <c r="C93" s="490" t="s">
        <v>800</v>
      </c>
      <c r="D93" s="490"/>
      <c r="E93" s="508">
        <f>SUM(E73:E92)</f>
        <v>11740894</v>
      </c>
      <c r="F93" s="508"/>
      <c r="G93" s="480"/>
      <c r="H93" s="480"/>
      <c r="I93" s="480"/>
      <c r="J93" s="480"/>
      <c r="K93" s="480"/>
      <c r="L93" s="558">
        <f>SUM(L73:L92)</f>
        <v>2262295.902186899</v>
      </c>
      <c r="M93" s="558">
        <f>SUM(M73:M92)</f>
        <v>0</v>
      </c>
      <c r="N93" s="558">
        <f>SUM(N73:N92)</f>
        <v>2262295.902186899</v>
      </c>
      <c r="O93" s="552"/>
      <c r="P93" s="552"/>
      <c r="Q93" s="552"/>
      <c r="R93"/>
      <c r="S93"/>
      <c r="T93"/>
      <c r="U93" s="552"/>
    </row>
    <row r="94" spans="1:21" ht="15">
      <c r="A94" s="547"/>
      <c r="B94" s="552"/>
      <c r="C94" s="552"/>
      <c r="D94" s="552"/>
      <c r="E94" s="552"/>
      <c r="F94" s="552"/>
      <c r="G94" s="552"/>
      <c r="H94" s="552"/>
      <c r="I94" s="552"/>
      <c r="J94" s="552"/>
      <c r="K94" s="552"/>
      <c r="L94" s="552"/>
      <c r="M94" s="552"/>
      <c r="N94" s="552"/>
      <c r="O94" s="552"/>
      <c r="P94" s="552"/>
      <c r="Q94" s="552"/>
      <c r="R94"/>
      <c r="S94"/>
      <c r="T94"/>
      <c r="U94" s="552"/>
    </row>
    <row r="95" spans="1:21" ht="15">
      <c r="A95" s="559">
        <v>3</v>
      </c>
      <c r="B95" s="552"/>
      <c r="C95" s="523" t="s">
        <v>815</v>
      </c>
      <c r="D95" s="552"/>
      <c r="E95" s="552"/>
      <c r="F95" s="552"/>
      <c r="G95" s="552"/>
      <c r="H95" s="552"/>
      <c r="I95" s="552"/>
      <c r="J95" s="552"/>
      <c r="K95" s="552"/>
      <c r="L95" s="558">
        <f>L93</f>
        <v>2262295.902186899</v>
      </c>
      <c r="M95" s="552"/>
      <c r="N95" s="552"/>
      <c r="O95" s="552"/>
      <c r="P95" s="552"/>
      <c r="Q95" s="552"/>
      <c r="R95"/>
      <c r="S95"/>
      <c r="T95"/>
      <c r="U95" s="552"/>
    </row>
    <row r="96" spans="1:21" ht="15">
      <c r="A96" s="552"/>
      <c r="B96" s="552"/>
      <c r="C96" s="552"/>
      <c r="D96" s="552"/>
      <c r="E96" s="552"/>
      <c r="F96" s="552"/>
      <c r="G96" s="552"/>
      <c r="H96" s="552"/>
      <c r="I96" s="552"/>
      <c r="J96" s="552"/>
      <c r="K96" s="552"/>
      <c r="L96" s="552"/>
      <c r="M96" s="552"/>
      <c r="N96" s="552"/>
      <c r="O96" s="552"/>
      <c r="P96" s="552"/>
      <c r="Q96" s="552"/>
      <c r="R96"/>
      <c r="S96"/>
      <c r="T96"/>
      <c r="U96" s="552"/>
    </row>
    <row r="97" spans="1:21" ht="15">
      <c r="A97" s="552"/>
      <c r="B97" s="552"/>
      <c r="C97" s="552"/>
      <c r="D97" s="552"/>
      <c r="E97" s="552"/>
      <c r="F97" s="552"/>
      <c r="G97" s="552"/>
      <c r="H97" s="552"/>
      <c r="I97" s="552"/>
      <c r="J97" s="552"/>
      <c r="K97" s="552"/>
      <c r="L97" s="552"/>
      <c r="M97" s="552"/>
      <c r="N97" s="552"/>
      <c r="O97" s="552"/>
      <c r="P97" s="552"/>
      <c r="Q97" s="552"/>
      <c r="R97"/>
      <c r="S97"/>
      <c r="T97"/>
      <c r="U97" s="552"/>
    </row>
    <row r="98" spans="1:21" ht="15">
      <c r="A98" s="523" t="s">
        <v>141</v>
      </c>
      <c r="B98" s="552"/>
      <c r="C98" s="552"/>
      <c r="D98" s="552"/>
      <c r="E98" s="552"/>
      <c r="F98" s="552"/>
      <c r="G98" s="552"/>
      <c r="H98" s="552"/>
      <c r="I98" s="552"/>
      <c r="J98" s="552"/>
      <c r="K98" s="552"/>
      <c r="L98" s="552"/>
      <c r="M98" s="552"/>
      <c r="N98" s="552"/>
      <c r="O98" s="552"/>
      <c r="P98" s="552"/>
      <c r="Q98" s="552"/>
      <c r="R98" s="552"/>
      <c r="S98" s="552"/>
      <c r="T98" s="552"/>
      <c r="U98" s="552"/>
    </row>
    <row r="99" spans="1:21" ht="15.75" thickBot="1">
      <c r="A99" s="560" t="s">
        <v>142</v>
      </c>
      <c r="B99" s="552"/>
      <c r="C99" s="552"/>
      <c r="D99" s="552"/>
      <c r="E99" s="552"/>
      <c r="F99" s="552"/>
      <c r="G99" s="552"/>
      <c r="H99" s="552"/>
      <c r="I99" s="552"/>
      <c r="J99" s="552"/>
      <c r="K99" s="552"/>
      <c r="L99" s="552"/>
      <c r="M99" s="552"/>
      <c r="N99" s="552"/>
      <c r="O99" s="552"/>
      <c r="P99" s="552"/>
      <c r="Q99" s="552"/>
      <c r="R99" s="552"/>
      <c r="S99" s="552"/>
      <c r="T99" s="552"/>
      <c r="U99" s="552"/>
    </row>
    <row r="100" spans="1:21" ht="14.25" customHeight="1">
      <c r="A100" s="571" t="s">
        <v>143</v>
      </c>
      <c r="B100" s="572"/>
      <c r="C100" s="598" t="s">
        <v>810</v>
      </c>
      <c r="D100" s="598"/>
      <c r="E100" s="598"/>
      <c r="F100" s="598"/>
      <c r="G100" s="598"/>
      <c r="H100" s="598"/>
      <c r="I100" s="598"/>
      <c r="J100" s="598"/>
      <c r="K100" s="598"/>
      <c r="L100" s="598"/>
      <c r="M100" s="598"/>
      <c r="N100" s="598"/>
      <c r="O100" s="552"/>
      <c r="P100" s="552"/>
      <c r="Q100" s="552"/>
      <c r="R100" s="552"/>
      <c r="S100" s="552"/>
      <c r="T100" s="552"/>
      <c r="U100" s="552"/>
    </row>
    <row r="101" spans="1:21" ht="15" customHeight="1">
      <c r="A101" s="571" t="s">
        <v>144</v>
      </c>
      <c r="B101" s="572"/>
      <c r="C101" s="598" t="s">
        <v>811</v>
      </c>
      <c r="D101" s="598"/>
      <c r="E101" s="598"/>
      <c r="F101" s="598"/>
      <c r="G101" s="598"/>
      <c r="H101" s="598"/>
      <c r="I101" s="598"/>
      <c r="J101" s="598"/>
      <c r="K101" s="598"/>
      <c r="L101" s="598"/>
      <c r="M101" s="598"/>
      <c r="N101" s="598"/>
      <c r="O101" s="552"/>
      <c r="P101" s="552"/>
      <c r="Q101" s="552"/>
      <c r="R101" s="552"/>
      <c r="S101" s="552"/>
      <c r="T101" s="552"/>
      <c r="U101" s="552"/>
    </row>
    <row r="102" spans="1:21" ht="15" customHeight="1">
      <c r="A102" s="571" t="s">
        <v>145</v>
      </c>
      <c r="B102" s="572"/>
      <c r="C102" s="599" t="s">
        <v>812</v>
      </c>
      <c r="D102" s="600"/>
      <c r="E102" s="600"/>
      <c r="F102" s="600"/>
      <c r="G102" s="600"/>
      <c r="H102" s="600"/>
      <c r="I102" s="600"/>
      <c r="J102" s="600"/>
      <c r="K102" s="600"/>
      <c r="L102" s="600"/>
      <c r="M102" s="600"/>
      <c r="N102" s="600"/>
      <c r="O102" s="552"/>
      <c r="P102" s="552"/>
      <c r="Q102" s="552"/>
      <c r="R102" s="552"/>
      <c r="S102" s="552"/>
      <c r="T102" s="552"/>
      <c r="U102" s="552"/>
    </row>
    <row r="103" spans="1:21" ht="15" customHeight="1">
      <c r="A103" s="571" t="s">
        <v>146</v>
      </c>
      <c r="B103" s="572"/>
      <c r="C103" s="601" t="s">
        <v>801</v>
      </c>
      <c r="D103" s="601"/>
      <c r="E103" s="601"/>
      <c r="F103" s="601"/>
      <c r="G103" s="601"/>
      <c r="H103" s="601"/>
      <c r="I103" s="601"/>
      <c r="J103" s="601"/>
      <c r="K103" s="601"/>
      <c r="L103" s="601"/>
      <c r="M103" s="601"/>
      <c r="N103" s="601"/>
      <c r="O103" s="552"/>
      <c r="P103" s="552"/>
      <c r="Q103" s="552"/>
      <c r="R103" s="552"/>
      <c r="S103" s="552"/>
      <c r="T103" s="552"/>
      <c r="U103" s="552"/>
    </row>
    <row r="104" spans="1:21" ht="15">
      <c r="A104" s="573" t="s">
        <v>147</v>
      </c>
      <c r="B104" s="572"/>
      <c r="C104" s="602" t="s">
        <v>802</v>
      </c>
      <c r="D104" s="602"/>
      <c r="E104" s="602"/>
      <c r="F104" s="602"/>
      <c r="G104" s="602"/>
      <c r="H104" s="602"/>
      <c r="I104" s="602"/>
      <c r="J104" s="602"/>
      <c r="K104" s="602"/>
      <c r="L104" s="602"/>
      <c r="M104" s="602"/>
      <c r="N104" s="602"/>
      <c r="O104" s="552"/>
      <c r="P104" s="552"/>
      <c r="Q104" s="552"/>
      <c r="R104" s="552"/>
      <c r="S104" s="552"/>
      <c r="T104" s="552"/>
      <c r="U104" s="552"/>
    </row>
    <row r="105" spans="1:21" ht="15">
      <c r="A105" s="573" t="s">
        <v>148</v>
      </c>
      <c r="B105" s="572"/>
      <c r="C105" s="603" t="s">
        <v>813</v>
      </c>
      <c r="D105" s="602"/>
      <c r="E105" s="602"/>
      <c r="F105" s="602"/>
      <c r="G105" s="602"/>
      <c r="H105" s="602"/>
      <c r="I105" s="602"/>
      <c r="J105" s="602"/>
      <c r="K105" s="602"/>
      <c r="L105" s="602"/>
      <c r="M105" s="602"/>
      <c r="N105" s="602"/>
      <c r="O105" s="552"/>
      <c r="P105" s="552"/>
      <c r="Q105" s="552"/>
      <c r="R105" s="552"/>
      <c r="S105" s="552"/>
      <c r="T105" s="552"/>
      <c r="U105" s="552"/>
    </row>
    <row r="106" spans="1:21" ht="15">
      <c r="A106" s="573" t="s">
        <v>149</v>
      </c>
      <c r="B106" s="572"/>
      <c r="C106" s="597" t="s">
        <v>814</v>
      </c>
      <c r="D106" s="597"/>
      <c r="E106" s="597"/>
      <c r="F106" s="597"/>
      <c r="G106" s="597"/>
      <c r="H106" s="597"/>
      <c r="I106" s="597"/>
      <c r="J106" s="597"/>
      <c r="K106" s="597"/>
      <c r="L106" s="597"/>
      <c r="M106" s="597"/>
      <c r="N106" s="597"/>
      <c r="O106" s="552"/>
      <c r="P106" s="552"/>
      <c r="Q106" s="552"/>
      <c r="R106" s="552"/>
      <c r="S106" s="552"/>
      <c r="T106" s="552"/>
      <c r="U106" s="552"/>
    </row>
    <row r="107" spans="1:21" ht="15">
      <c r="A107" s="574" t="s">
        <v>150</v>
      </c>
      <c r="B107" s="575"/>
      <c r="C107" s="597" t="s">
        <v>803</v>
      </c>
      <c r="D107" s="597"/>
      <c r="E107" s="597"/>
      <c r="F107" s="597"/>
      <c r="G107" s="597"/>
      <c r="H107" s="597"/>
      <c r="I107" s="597"/>
      <c r="J107" s="597"/>
      <c r="K107" s="597"/>
      <c r="L107" s="597"/>
      <c r="M107" s="597"/>
      <c r="N107" s="597"/>
      <c r="O107" s="552"/>
      <c r="P107" s="552"/>
      <c r="Q107" s="552"/>
      <c r="R107" s="552"/>
      <c r="S107" s="552"/>
      <c r="T107" s="552"/>
      <c r="U107" s="552"/>
    </row>
    <row r="108" spans="1:21">
      <c r="A108" s="561"/>
      <c r="B108" s="552"/>
      <c r="C108" s="552"/>
      <c r="D108" s="552"/>
      <c r="E108" s="552"/>
      <c r="F108" s="552"/>
      <c r="G108" s="552"/>
      <c r="H108" s="552"/>
      <c r="I108" s="552"/>
      <c r="J108" s="552"/>
      <c r="K108" s="552"/>
      <c r="L108" s="552"/>
      <c r="M108" s="552"/>
      <c r="N108" s="552"/>
      <c r="O108" s="552"/>
      <c r="P108" s="552"/>
      <c r="Q108" s="552"/>
      <c r="R108" s="552"/>
      <c r="S108" s="552"/>
      <c r="T108" s="552"/>
      <c r="U108" s="552"/>
    </row>
    <row r="109" spans="1:21" ht="15.75">
      <c r="A109" s="524"/>
      <c r="B109" s="562"/>
      <c r="C109" s="563"/>
      <c r="D109" s="507"/>
      <c r="E109" s="508"/>
      <c r="F109" s="508"/>
      <c r="G109" s="480"/>
      <c r="H109" s="523"/>
      <c r="I109" s="523"/>
      <c r="J109" s="502"/>
      <c r="K109" s="523"/>
      <c r="M109" s="480"/>
      <c r="N109" s="525"/>
      <c r="O109" s="552"/>
      <c r="P109" s="552"/>
      <c r="Q109" s="552"/>
      <c r="R109" s="552"/>
      <c r="S109" s="552"/>
      <c r="T109" s="552"/>
      <c r="U109" s="552"/>
    </row>
    <row r="110" spans="1:21" ht="15.75">
      <c r="A110" s="524"/>
      <c r="B110" s="562"/>
      <c r="C110" s="563"/>
      <c r="D110" s="507"/>
      <c r="E110" s="508"/>
      <c r="F110" s="508"/>
      <c r="G110" s="480"/>
      <c r="H110" s="523"/>
      <c r="I110" s="523"/>
      <c r="J110" s="502"/>
      <c r="K110" s="523"/>
      <c r="M110" s="480"/>
      <c r="N110" s="504"/>
      <c r="O110" s="552"/>
      <c r="P110" s="552"/>
      <c r="Q110" s="552"/>
      <c r="R110" s="552"/>
      <c r="S110" s="552"/>
      <c r="T110" s="552"/>
      <c r="U110" s="552"/>
    </row>
    <row r="111" spans="1:21">
      <c r="C111" s="552"/>
      <c r="D111" s="552"/>
      <c r="E111" s="552"/>
      <c r="F111" s="552"/>
      <c r="G111" s="552"/>
      <c r="H111" s="552"/>
      <c r="I111" s="552"/>
      <c r="J111" s="552"/>
      <c r="K111" s="552"/>
      <c r="L111" s="552"/>
      <c r="M111" s="552"/>
      <c r="N111" s="552"/>
      <c r="O111" s="552"/>
      <c r="P111" s="552"/>
      <c r="Q111" s="552"/>
      <c r="R111" s="552"/>
      <c r="S111" s="552"/>
      <c r="T111" s="552"/>
      <c r="U111" s="552"/>
    </row>
    <row r="112" spans="1:21">
      <c r="C112" s="552"/>
      <c r="D112" s="552"/>
      <c r="E112" s="552"/>
      <c r="F112" s="552"/>
      <c r="G112" s="552"/>
      <c r="H112" s="552"/>
      <c r="I112" s="552"/>
      <c r="J112" s="552"/>
      <c r="K112" s="552"/>
      <c r="L112" s="552"/>
      <c r="M112" s="552"/>
      <c r="N112" s="552"/>
      <c r="O112" s="552"/>
      <c r="P112" s="552"/>
      <c r="Q112" s="552"/>
      <c r="R112" s="552"/>
      <c r="S112" s="552"/>
      <c r="T112" s="552"/>
      <c r="U112" s="552"/>
    </row>
    <row r="113" spans="3:21">
      <c r="C113" s="552"/>
      <c r="D113" s="552"/>
      <c r="E113" s="552"/>
      <c r="F113" s="552"/>
      <c r="G113" s="552"/>
      <c r="H113" s="552"/>
      <c r="I113" s="552"/>
      <c r="J113" s="552"/>
      <c r="K113" s="552"/>
      <c r="L113" s="552"/>
      <c r="M113" s="552"/>
      <c r="N113" s="552"/>
      <c r="O113" s="552"/>
      <c r="P113" s="552"/>
      <c r="Q113" s="552"/>
      <c r="R113" s="552"/>
      <c r="S113" s="552"/>
      <c r="T113" s="552"/>
      <c r="U113" s="552"/>
    </row>
    <row r="114" spans="3:21">
      <c r="C114" s="552"/>
      <c r="D114" s="552"/>
      <c r="E114" s="552"/>
      <c r="F114" s="552"/>
      <c r="G114" s="552"/>
      <c r="H114" s="552"/>
      <c r="I114" s="552"/>
      <c r="J114" s="552"/>
      <c r="K114" s="552"/>
      <c r="L114" s="552"/>
      <c r="M114" s="552"/>
      <c r="N114" s="552"/>
      <c r="O114" s="552"/>
      <c r="P114" s="552"/>
      <c r="Q114" s="552"/>
      <c r="R114" s="552"/>
      <c r="S114" s="552"/>
      <c r="T114" s="552"/>
      <c r="U114" s="552"/>
    </row>
    <row r="115" spans="3:21">
      <c r="C115" s="552"/>
      <c r="D115" s="552"/>
      <c r="E115" s="552"/>
      <c r="F115" s="552"/>
      <c r="G115" s="552"/>
      <c r="H115" s="552"/>
      <c r="I115" s="552"/>
      <c r="J115" s="552"/>
      <c r="K115" s="552"/>
      <c r="L115" s="552"/>
      <c r="M115" s="552"/>
      <c r="N115" s="552"/>
      <c r="O115" s="552"/>
      <c r="P115" s="552"/>
      <c r="Q115" s="552"/>
      <c r="R115" s="552"/>
      <c r="S115" s="552"/>
      <c r="T115" s="552"/>
      <c r="U115" s="552"/>
    </row>
    <row r="116" spans="3:21">
      <c r="C116" s="552"/>
      <c r="D116" s="552"/>
      <c r="E116" s="552"/>
      <c r="F116" s="552"/>
      <c r="G116" s="552"/>
      <c r="H116" s="552"/>
      <c r="I116" s="552"/>
      <c r="J116" s="552"/>
      <c r="K116" s="552"/>
      <c r="L116" s="552"/>
      <c r="M116" s="552"/>
      <c r="N116" s="552"/>
      <c r="O116" s="552"/>
      <c r="P116" s="552"/>
      <c r="Q116" s="552"/>
      <c r="R116" s="552"/>
      <c r="S116" s="552"/>
      <c r="T116" s="552"/>
      <c r="U116" s="552"/>
    </row>
    <row r="117" spans="3:21">
      <c r="C117" s="552"/>
      <c r="D117" s="552"/>
      <c r="E117" s="552"/>
      <c r="F117" s="552"/>
      <c r="G117" s="552"/>
      <c r="H117" s="552"/>
      <c r="I117" s="552"/>
      <c r="J117" s="552"/>
      <c r="K117" s="552"/>
      <c r="L117" s="552"/>
      <c r="M117" s="552"/>
      <c r="N117" s="552"/>
      <c r="O117" s="552"/>
      <c r="P117" s="552"/>
      <c r="Q117" s="552"/>
      <c r="R117" s="552"/>
      <c r="S117" s="552"/>
      <c r="T117" s="552"/>
      <c r="U117" s="552"/>
    </row>
    <row r="118" spans="3:21">
      <c r="C118" s="552"/>
      <c r="D118" s="552"/>
      <c r="E118" s="552"/>
      <c r="F118" s="552"/>
      <c r="G118" s="552"/>
      <c r="H118" s="552"/>
      <c r="I118" s="552"/>
      <c r="J118" s="552"/>
      <c r="K118" s="552"/>
      <c r="L118" s="552"/>
      <c r="M118" s="552"/>
      <c r="N118" s="552"/>
      <c r="O118" s="552"/>
      <c r="P118" s="552"/>
      <c r="Q118" s="552"/>
      <c r="R118" s="552"/>
      <c r="S118" s="552"/>
      <c r="T118" s="552"/>
      <c r="U118" s="552"/>
    </row>
    <row r="119" spans="3:21">
      <c r="C119" s="552"/>
      <c r="D119" s="552"/>
      <c r="E119" s="552"/>
      <c r="F119" s="552"/>
      <c r="G119" s="552"/>
      <c r="H119" s="552"/>
      <c r="I119" s="552"/>
      <c r="J119" s="552"/>
      <c r="K119" s="552"/>
      <c r="L119" s="552"/>
      <c r="M119" s="552"/>
      <c r="N119" s="552"/>
      <c r="O119" s="552"/>
      <c r="P119" s="552"/>
      <c r="Q119" s="552"/>
      <c r="R119" s="552"/>
      <c r="S119" s="552"/>
      <c r="T119" s="552"/>
      <c r="U119" s="552"/>
    </row>
    <row r="120" spans="3:21">
      <c r="C120" s="552"/>
      <c r="D120" s="552"/>
      <c r="E120" s="552"/>
      <c r="F120" s="552"/>
      <c r="G120" s="552"/>
      <c r="H120" s="552"/>
      <c r="I120" s="552"/>
      <c r="J120" s="552"/>
      <c r="K120" s="552"/>
      <c r="L120" s="552"/>
      <c r="M120" s="552"/>
      <c r="N120" s="552"/>
      <c r="O120" s="552"/>
      <c r="P120" s="552"/>
      <c r="Q120" s="552"/>
      <c r="R120" s="552"/>
      <c r="S120" s="552"/>
      <c r="T120" s="552"/>
      <c r="U120" s="552"/>
    </row>
    <row r="121" spans="3:21">
      <c r="C121" s="552"/>
      <c r="D121" s="552"/>
      <c r="E121" s="552"/>
      <c r="F121" s="552"/>
      <c r="G121" s="552"/>
      <c r="H121" s="552"/>
      <c r="I121" s="552"/>
      <c r="J121" s="552"/>
      <c r="K121" s="552"/>
      <c r="L121" s="552"/>
      <c r="M121" s="552"/>
      <c r="N121" s="552"/>
      <c r="O121" s="552"/>
      <c r="P121" s="552"/>
      <c r="Q121" s="552"/>
      <c r="R121" s="552"/>
      <c r="S121" s="552"/>
      <c r="T121" s="552"/>
      <c r="U121" s="552"/>
    </row>
    <row r="122" spans="3:21">
      <c r="C122" s="552"/>
      <c r="D122" s="552"/>
      <c r="E122" s="552"/>
      <c r="F122" s="552"/>
      <c r="G122" s="552"/>
      <c r="H122" s="552"/>
      <c r="I122" s="552"/>
      <c r="J122" s="552"/>
      <c r="K122" s="552"/>
      <c r="L122" s="552"/>
      <c r="M122" s="552"/>
      <c r="N122" s="552"/>
      <c r="O122" s="552"/>
      <c r="P122" s="552"/>
      <c r="Q122" s="552"/>
      <c r="R122" s="552"/>
      <c r="S122" s="552"/>
      <c r="T122" s="552"/>
      <c r="U122" s="552"/>
    </row>
    <row r="123" spans="3:21">
      <c r="C123" s="552"/>
      <c r="D123" s="552"/>
      <c r="E123" s="552"/>
      <c r="F123" s="552"/>
      <c r="G123" s="552"/>
      <c r="H123" s="552"/>
      <c r="I123" s="552"/>
      <c r="J123" s="552"/>
      <c r="K123" s="552"/>
      <c r="L123" s="552"/>
      <c r="M123" s="552"/>
      <c r="N123" s="552"/>
      <c r="O123" s="552"/>
      <c r="P123" s="552"/>
      <c r="Q123" s="552"/>
      <c r="R123" s="552"/>
      <c r="S123" s="552"/>
      <c r="T123" s="552"/>
      <c r="U123" s="552"/>
    </row>
    <row r="124" spans="3:21">
      <c r="C124" s="552"/>
      <c r="D124" s="552"/>
      <c r="E124" s="552"/>
      <c r="F124" s="552"/>
      <c r="G124" s="552"/>
      <c r="H124" s="552"/>
      <c r="I124" s="552"/>
      <c r="J124" s="552"/>
      <c r="K124" s="552"/>
      <c r="L124" s="552"/>
      <c r="M124" s="552"/>
      <c r="N124" s="552"/>
      <c r="O124" s="552"/>
      <c r="P124" s="552"/>
      <c r="Q124" s="552"/>
      <c r="R124" s="552"/>
      <c r="S124" s="552"/>
      <c r="T124" s="552"/>
      <c r="U124" s="552"/>
    </row>
    <row r="125" spans="3:21">
      <c r="C125" s="552"/>
      <c r="D125" s="552"/>
      <c r="E125" s="552"/>
      <c r="F125" s="552"/>
      <c r="G125" s="552"/>
      <c r="H125" s="552"/>
      <c r="I125" s="552"/>
      <c r="J125" s="552"/>
      <c r="K125" s="552"/>
      <c r="L125" s="552"/>
      <c r="M125" s="552"/>
      <c r="N125" s="552"/>
      <c r="O125" s="552"/>
      <c r="P125" s="552"/>
      <c r="Q125" s="552"/>
      <c r="R125" s="552"/>
      <c r="S125" s="552"/>
      <c r="T125" s="552"/>
      <c r="U125" s="552"/>
    </row>
    <row r="126" spans="3:21">
      <c r="C126" s="552"/>
      <c r="D126" s="552"/>
      <c r="E126" s="552"/>
      <c r="F126" s="552"/>
      <c r="G126" s="552"/>
      <c r="H126" s="552"/>
      <c r="I126" s="552"/>
      <c r="J126" s="552"/>
      <c r="K126" s="552"/>
      <c r="L126" s="552"/>
      <c r="M126" s="552"/>
      <c r="N126" s="552"/>
      <c r="O126" s="552"/>
      <c r="P126" s="552"/>
      <c r="Q126" s="552"/>
      <c r="R126" s="552"/>
      <c r="S126" s="552"/>
      <c r="T126" s="552"/>
      <c r="U126" s="552"/>
    </row>
    <row r="127" spans="3:21">
      <c r="C127" s="552"/>
      <c r="D127" s="552"/>
      <c r="E127" s="552"/>
      <c r="F127" s="552"/>
      <c r="G127" s="552"/>
      <c r="H127" s="552"/>
      <c r="I127" s="552"/>
      <c r="J127" s="552"/>
      <c r="K127" s="552"/>
      <c r="L127" s="552"/>
      <c r="M127" s="552"/>
      <c r="N127" s="552"/>
      <c r="O127" s="552"/>
      <c r="P127" s="552"/>
      <c r="Q127" s="552"/>
      <c r="R127" s="552"/>
      <c r="S127" s="552"/>
      <c r="T127" s="552"/>
      <c r="U127" s="552"/>
    </row>
    <row r="128" spans="3:21">
      <c r="C128" s="552"/>
      <c r="D128" s="552"/>
      <c r="E128" s="552"/>
      <c r="F128" s="552"/>
      <c r="G128" s="552"/>
      <c r="H128" s="552"/>
      <c r="I128" s="552"/>
      <c r="J128" s="552"/>
      <c r="K128" s="552"/>
      <c r="L128" s="552"/>
      <c r="M128" s="552"/>
      <c r="N128" s="552"/>
      <c r="O128" s="552"/>
      <c r="P128" s="552"/>
      <c r="Q128" s="552"/>
      <c r="R128" s="552"/>
      <c r="S128" s="552"/>
      <c r="T128" s="552"/>
      <c r="U128" s="552"/>
    </row>
    <row r="129" spans="3:21">
      <c r="C129" s="552"/>
      <c r="D129" s="552"/>
      <c r="E129" s="552"/>
      <c r="F129" s="552"/>
      <c r="G129" s="552"/>
      <c r="H129" s="552"/>
      <c r="I129" s="552"/>
      <c r="J129" s="552"/>
      <c r="K129" s="552"/>
      <c r="L129" s="552"/>
      <c r="M129" s="552"/>
      <c r="N129" s="552"/>
      <c r="O129" s="552"/>
      <c r="P129" s="552"/>
      <c r="Q129" s="552"/>
      <c r="R129" s="552"/>
      <c r="S129" s="552"/>
      <c r="T129" s="552"/>
      <c r="U129" s="552"/>
    </row>
    <row r="130" spans="3:21">
      <c r="C130" s="552"/>
      <c r="D130" s="552"/>
      <c r="E130" s="552"/>
      <c r="F130" s="552"/>
      <c r="G130" s="552"/>
      <c r="H130" s="552"/>
      <c r="I130" s="552"/>
      <c r="J130" s="552"/>
      <c r="K130" s="552"/>
      <c r="L130" s="552"/>
      <c r="M130" s="552"/>
      <c r="N130" s="552"/>
      <c r="O130" s="552"/>
      <c r="P130" s="552"/>
      <c r="Q130" s="552"/>
      <c r="R130" s="552"/>
      <c r="S130" s="552"/>
      <c r="T130" s="552"/>
      <c r="U130" s="552"/>
    </row>
    <row r="131" spans="3:21">
      <c r="C131" s="552"/>
      <c r="D131" s="552"/>
      <c r="E131" s="552"/>
      <c r="F131" s="552"/>
      <c r="G131" s="552"/>
      <c r="H131" s="552"/>
      <c r="I131" s="552"/>
      <c r="J131" s="552"/>
      <c r="K131" s="552"/>
      <c r="L131" s="552"/>
      <c r="M131" s="552"/>
      <c r="N131" s="552"/>
      <c r="O131" s="552"/>
      <c r="P131" s="552"/>
      <c r="Q131" s="552"/>
      <c r="R131" s="552"/>
      <c r="S131" s="552"/>
      <c r="T131" s="552"/>
      <c r="U131" s="552"/>
    </row>
    <row r="132" spans="3:21">
      <c r="C132" s="552"/>
      <c r="D132" s="552"/>
      <c r="E132" s="552"/>
      <c r="F132" s="552"/>
      <c r="G132" s="552"/>
      <c r="H132" s="552"/>
      <c r="I132" s="552"/>
      <c r="J132" s="552"/>
      <c r="K132" s="552"/>
      <c r="L132" s="552"/>
      <c r="M132" s="552"/>
      <c r="N132" s="552"/>
      <c r="O132" s="552"/>
      <c r="P132" s="552"/>
      <c r="Q132" s="552"/>
      <c r="R132" s="552"/>
      <c r="S132" s="552"/>
      <c r="T132" s="552"/>
      <c r="U132" s="552"/>
    </row>
    <row r="133" spans="3:21">
      <c r="C133" s="552"/>
      <c r="D133" s="552"/>
      <c r="E133" s="552"/>
      <c r="F133" s="552"/>
      <c r="G133" s="552"/>
      <c r="H133" s="552"/>
      <c r="I133" s="552"/>
      <c r="J133" s="552"/>
      <c r="K133" s="552"/>
      <c r="L133" s="552"/>
      <c r="M133" s="552"/>
      <c r="N133" s="552"/>
      <c r="O133" s="552"/>
      <c r="P133" s="552"/>
      <c r="Q133" s="552"/>
      <c r="R133" s="552"/>
      <c r="S133" s="552"/>
      <c r="T133" s="552"/>
      <c r="U133" s="552"/>
    </row>
    <row r="134" spans="3:21">
      <c r="C134" s="552"/>
      <c r="D134" s="552"/>
      <c r="E134" s="552"/>
      <c r="F134" s="552"/>
      <c r="G134" s="552"/>
      <c r="H134" s="552"/>
      <c r="I134" s="552"/>
      <c r="J134" s="552"/>
      <c r="K134" s="552"/>
      <c r="L134" s="552"/>
      <c r="M134" s="552"/>
      <c r="N134" s="552"/>
      <c r="O134" s="552"/>
      <c r="P134" s="552"/>
      <c r="Q134" s="552"/>
      <c r="R134" s="552"/>
      <c r="S134" s="552"/>
      <c r="T134" s="552"/>
      <c r="U134" s="552"/>
    </row>
    <row r="135" spans="3:21">
      <c r="C135" s="552"/>
      <c r="D135" s="552"/>
      <c r="E135" s="552"/>
      <c r="F135" s="552"/>
      <c r="G135" s="552"/>
      <c r="H135" s="552"/>
      <c r="I135" s="552"/>
      <c r="J135" s="552"/>
      <c r="K135" s="552"/>
      <c r="L135" s="552"/>
      <c r="M135" s="552"/>
      <c r="N135" s="552"/>
      <c r="O135" s="552"/>
      <c r="P135" s="552"/>
      <c r="Q135" s="552"/>
      <c r="R135" s="552"/>
      <c r="S135" s="552"/>
      <c r="T135" s="552"/>
      <c r="U135" s="552"/>
    </row>
    <row r="136" spans="3:21">
      <c r="C136" s="552"/>
      <c r="D136" s="552"/>
      <c r="E136" s="552"/>
      <c r="F136" s="552"/>
      <c r="G136" s="552"/>
      <c r="H136" s="552"/>
      <c r="I136" s="552"/>
      <c r="J136" s="552"/>
      <c r="K136" s="552"/>
      <c r="L136" s="552"/>
      <c r="M136" s="552"/>
      <c r="N136" s="552"/>
      <c r="O136" s="552"/>
      <c r="P136" s="552"/>
      <c r="Q136" s="552"/>
      <c r="R136" s="552"/>
      <c r="S136" s="552"/>
      <c r="T136" s="552"/>
      <c r="U136" s="552"/>
    </row>
    <row r="137" spans="3:21">
      <c r="C137" s="552"/>
      <c r="D137" s="552"/>
      <c r="E137" s="552"/>
      <c r="F137" s="552"/>
      <c r="G137" s="552"/>
      <c r="H137" s="552"/>
      <c r="I137" s="552"/>
      <c r="J137" s="552"/>
      <c r="K137" s="552"/>
      <c r="L137" s="552"/>
      <c r="M137" s="552"/>
      <c r="N137" s="552"/>
      <c r="O137" s="552"/>
      <c r="P137" s="552"/>
      <c r="Q137" s="552"/>
      <c r="R137" s="552"/>
      <c r="S137" s="552"/>
      <c r="T137" s="552"/>
      <c r="U137" s="552"/>
    </row>
    <row r="138" spans="3:21">
      <c r="C138" s="552"/>
      <c r="D138" s="552"/>
      <c r="E138" s="552"/>
      <c r="F138" s="552"/>
      <c r="G138" s="552"/>
      <c r="H138" s="552"/>
      <c r="I138" s="552"/>
      <c r="J138" s="552"/>
      <c r="K138" s="552"/>
      <c r="L138" s="552"/>
      <c r="M138" s="552"/>
      <c r="N138" s="552"/>
      <c r="O138" s="552"/>
      <c r="P138" s="552"/>
      <c r="Q138" s="552"/>
      <c r="R138" s="552"/>
      <c r="S138" s="552"/>
      <c r="T138" s="552"/>
      <c r="U138" s="552"/>
    </row>
    <row r="139" spans="3:21">
      <c r="C139" s="552"/>
      <c r="D139" s="552"/>
      <c r="E139" s="552"/>
      <c r="F139" s="552"/>
      <c r="G139" s="552"/>
      <c r="H139" s="552"/>
      <c r="I139" s="552"/>
      <c r="J139" s="552"/>
      <c r="K139" s="552"/>
      <c r="L139" s="552"/>
      <c r="M139" s="552"/>
      <c r="N139" s="552"/>
      <c r="O139" s="552"/>
      <c r="P139" s="552"/>
      <c r="Q139" s="552"/>
      <c r="R139" s="552"/>
      <c r="S139" s="552"/>
      <c r="T139" s="552"/>
      <c r="U139" s="552"/>
    </row>
    <row r="140" spans="3:21">
      <c r="C140" s="552"/>
      <c r="D140" s="552"/>
      <c r="E140" s="552"/>
      <c r="F140" s="552"/>
      <c r="G140" s="552"/>
      <c r="H140" s="552"/>
      <c r="I140" s="552"/>
      <c r="J140" s="552"/>
      <c r="K140" s="552"/>
      <c r="L140" s="552"/>
      <c r="M140" s="552"/>
      <c r="N140" s="552"/>
      <c r="O140" s="552"/>
      <c r="P140" s="552"/>
      <c r="Q140" s="552"/>
      <c r="R140" s="552"/>
      <c r="S140" s="552"/>
      <c r="T140" s="552"/>
      <c r="U140" s="552"/>
    </row>
    <row r="141" spans="3:21">
      <c r="C141" s="552"/>
      <c r="D141" s="552"/>
      <c r="E141" s="552"/>
      <c r="F141" s="552"/>
      <c r="G141" s="552"/>
      <c r="H141" s="552"/>
      <c r="I141" s="552"/>
      <c r="J141" s="552"/>
      <c r="K141" s="552"/>
      <c r="L141" s="552"/>
      <c r="M141" s="552"/>
      <c r="N141" s="552"/>
      <c r="O141" s="552"/>
      <c r="P141" s="552"/>
      <c r="Q141" s="552"/>
      <c r="R141" s="552"/>
      <c r="S141" s="552"/>
      <c r="T141" s="552"/>
      <c r="U141" s="552"/>
    </row>
    <row r="142" spans="3:21">
      <c r="C142" s="552"/>
      <c r="D142" s="552"/>
      <c r="E142" s="552"/>
      <c r="F142" s="552"/>
      <c r="G142" s="552"/>
      <c r="H142" s="552"/>
      <c r="I142" s="552"/>
      <c r="J142" s="552"/>
      <c r="K142" s="552"/>
      <c r="L142" s="552"/>
      <c r="M142" s="552"/>
      <c r="N142" s="552"/>
      <c r="O142" s="552"/>
      <c r="P142" s="552"/>
      <c r="Q142" s="552"/>
      <c r="R142" s="552"/>
      <c r="S142" s="552"/>
      <c r="T142" s="552"/>
      <c r="U142" s="552"/>
    </row>
    <row r="143" spans="3:21">
      <c r="C143" s="552"/>
      <c r="D143" s="552"/>
      <c r="E143" s="552"/>
      <c r="F143" s="552"/>
      <c r="G143" s="552"/>
      <c r="H143" s="552"/>
      <c r="I143" s="552"/>
      <c r="J143" s="552"/>
      <c r="K143" s="552"/>
      <c r="L143" s="552"/>
      <c r="M143" s="552"/>
      <c r="N143" s="552"/>
      <c r="O143" s="552"/>
      <c r="P143" s="552"/>
      <c r="Q143" s="552"/>
      <c r="R143" s="552"/>
      <c r="S143" s="552"/>
      <c r="T143" s="552"/>
      <c r="U143" s="552"/>
    </row>
    <row r="144" spans="3:21">
      <c r="C144" s="552"/>
      <c r="D144" s="552"/>
      <c r="E144" s="552"/>
      <c r="F144" s="552"/>
      <c r="G144" s="552"/>
      <c r="H144" s="552"/>
      <c r="I144" s="552"/>
      <c r="J144" s="552"/>
      <c r="K144" s="552"/>
      <c r="L144" s="552"/>
      <c r="M144" s="552"/>
      <c r="N144" s="552"/>
      <c r="O144" s="552"/>
      <c r="P144" s="552"/>
      <c r="Q144" s="552"/>
      <c r="R144" s="552"/>
      <c r="S144" s="552"/>
      <c r="T144" s="552"/>
      <c r="U144" s="552"/>
    </row>
    <row r="145" spans="3:21">
      <c r="C145" s="552"/>
      <c r="D145" s="552"/>
      <c r="E145" s="552"/>
      <c r="F145" s="552"/>
      <c r="G145" s="552"/>
      <c r="H145" s="552"/>
      <c r="I145" s="552"/>
      <c r="J145" s="552"/>
      <c r="K145" s="552"/>
      <c r="L145" s="552"/>
      <c r="M145" s="552"/>
      <c r="N145" s="552"/>
      <c r="O145" s="552"/>
      <c r="P145" s="552"/>
      <c r="Q145" s="552"/>
      <c r="R145" s="552"/>
      <c r="S145" s="552"/>
      <c r="T145" s="552"/>
      <c r="U145" s="552"/>
    </row>
    <row r="146" spans="3:21">
      <c r="C146" s="552"/>
      <c r="D146" s="552"/>
      <c r="E146" s="552"/>
      <c r="F146" s="552"/>
      <c r="G146" s="552"/>
      <c r="H146" s="552"/>
      <c r="I146" s="552"/>
      <c r="J146" s="552"/>
      <c r="K146" s="552"/>
      <c r="L146" s="552"/>
      <c r="M146" s="552"/>
      <c r="N146" s="552"/>
      <c r="O146" s="552"/>
      <c r="P146" s="552"/>
      <c r="Q146" s="552"/>
      <c r="R146" s="552"/>
      <c r="S146" s="552"/>
      <c r="T146" s="552"/>
      <c r="U146" s="552"/>
    </row>
    <row r="147" spans="3:21">
      <c r="C147" s="552"/>
      <c r="D147" s="552"/>
      <c r="E147" s="552"/>
      <c r="F147" s="552"/>
      <c r="G147" s="552"/>
      <c r="H147" s="552"/>
      <c r="I147" s="552"/>
      <c r="J147" s="552"/>
      <c r="K147" s="552"/>
      <c r="L147" s="552"/>
      <c r="M147" s="552"/>
      <c r="N147" s="552"/>
      <c r="O147" s="552"/>
      <c r="P147" s="552"/>
      <c r="Q147" s="552"/>
      <c r="R147" s="552"/>
      <c r="S147" s="552"/>
      <c r="T147" s="552"/>
      <c r="U147" s="552"/>
    </row>
    <row r="148" spans="3:21">
      <c r="C148" s="552"/>
      <c r="D148" s="552"/>
      <c r="E148" s="552"/>
      <c r="F148" s="552"/>
      <c r="G148" s="552"/>
      <c r="H148" s="552"/>
      <c r="I148" s="552"/>
      <c r="J148" s="552"/>
      <c r="K148" s="552"/>
      <c r="L148" s="552"/>
      <c r="M148" s="552"/>
      <c r="N148" s="552"/>
      <c r="O148" s="552"/>
      <c r="P148" s="552"/>
      <c r="Q148" s="552"/>
      <c r="R148" s="552"/>
      <c r="S148" s="552"/>
      <c r="T148" s="552"/>
      <c r="U148" s="552"/>
    </row>
    <row r="149" spans="3:21">
      <c r="C149" s="552"/>
      <c r="D149" s="552"/>
      <c r="E149" s="552"/>
      <c r="F149" s="552"/>
      <c r="G149" s="552"/>
      <c r="H149" s="552"/>
      <c r="I149" s="552"/>
      <c r="J149" s="552"/>
      <c r="K149" s="552"/>
      <c r="L149" s="552"/>
      <c r="M149" s="552"/>
      <c r="N149" s="552"/>
      <c r="O149" s="552"/>
      <c r="P149" s="552"/>
      <c r="Q149" s="552"/>
      <c r="R149" s="552"/>
      <c r="S149" s="552"/>
      <c r="T149" s="552"/>
      <c r="U149" s="552"/>
    </row>
    <row r="150" spans="3:21">
      <c r="C150" s="552"/>
      <c r="D150" s="552"/>
      <c r="E150" s="552"/>
      <c r="F150" s="552"/>
      <c r="G150" s="552"/>
      <c r="H150" s="552"/>
      <c r="I150" s="552"/>
      <c r="J150" s="552"/>
      <c r="K150" s="552"/>
      <c r="L150" s="552"/>
      <c r="M150" s="552"/>
      <c r="N150" s="552"/>
      <c r="O150" s="552"/>
      <c r="P150" s="552"/>
      <c r="Q150" s="552"/>
      <c r="R150" s="552"/>
      <c r="S150" s="552"/>
      <c r="T150" s="552"/>
      <c r="U150" s="552"/>
    </row>
    <row r="151" spans="3:21">
      <c r="C151" s="552"/>
      <c r="D151" s="552"/>
      <c r="E151" s="552"/>
      <c r="F151" s="552"/>
      <c r="G151" s="552"/>
      <c r="H151" s="552"/>
      <c r="I151" s="552"/>
      <c r="J151" s="552"/>
      <c r="K151" s="552"/>
      <c r="L151" s="552"/>
      <c r="M151" s="552"/>
      <c r="N151" s="552"/>
      <c r="O151" s="552"/>
      <c r="P151" s="552"/>
      <c r="Q151" s="552"/>
      <c r="R151" s="552"/>
      <c r="S151" s="552"/>
      <c r="T151" s="552"/>
      <c r="U151" s="552"/>
    </row>
    <row r="152" spans="3:21">
      <c r="C152" s="552"/>
      <c r="D152" s="552"/>
      <c r="E152" s="552"/>
      <c r="F152" s="552"/>
      <c r="G152" s="552"/>
      <c r="H152" s="552"/>
      <c r="I152" s="552"/>
      <c r="J152" s="552"/>
      <c r="K152" s="552"/>
      <c r="L152" s="552"/>
      <c r="M152" s="552"/>
      <c r="N152" s="552"/>
      <c r="O152" s="552"/>
      <c r="P152" s="552"/>
      <c r="Q152" s="552"/>
      <c r="R152" s="552"/>
      <c r="S152" s="552"/>
      <c r="T152" s="552"/>
      <c r="U152" s="552"/>
    </row>
    <row r="153" spans="3:21">
      <c r="C153" s="552"/>
      <c r="D153" s="552"/>
      <c r="E153" s="552"/>
      <c r="F153" s="552"/>
      <c r="G153" s="552"/>
      <c r="H153" s="552"/>
      <c r="I153" s="552"/>
      <c r="J153" s="552"/>
      <c r="K153" s="552"/>
      <c r="L153" s="552"/>
      <c r="M153" s="552"/>
      <c r="N153" s="552"/>
      <c r="O153" s="552"/>
      <c r="P153" s="552"/>
      <c r="Q153" s="552"/>
      <c r="R153" s="552"/>
      <c r="S153" s="552"/>
      <c r="T153" s="552"/>
      <c r="U153" s="552"/>
    </row>
    <row r="154" spans="3:21">
      <c r="C154" s="552"/>
      <c r="D154" s="552"/>
      <c r="E154" s="552"/>
      <c r="F154" s="552"/>
      <c r="G154" s="552"/>
      <c r="H154" s="552"/>
      <c r="I154" s="552"/>
      <c r="J154" s="552"/>
      <c r="K154" s="552"/>
      <c r="L154" s="552"/>
      <c r="M154" s="552"/>
      <c r="N154" s="552"/>
      <c r="O154" s="552"/>
      <c r="P154" s="552"/>
      <c r="Q154" s="552"/>
      <c r="R154" s="552"/>
      <c r="S154" s="552"/>
      <c r="T154" s="552"/>
      <c r="U154" s="552"/>
    </row>
    <row r="155" spans="3:21">
      <c r="C155" s="552"/>
      <c r="D155" s="552"/>
      <c r="E155" s="552"/>
      <c r="F155" s="552"/>
      <c r="G155" s="552"/>
      <c r="H155" s="552"/>
      <c r="I155" s="552"/>
      <c r="J155" s="552"/>
      <c r="K155" s="552"/>
      <c r="L155" s="552"/>
      <c r="M155" s="552"/>
      <c r="N155" s="552"/>
      <c r="O155" s="552"/>
      <c r="P155" s="552"/>
      <c r="Q155" s="552"/>
      <c r="R155" s="552"/>
      <c r="S155" s="552"/>
      <c r="T155" s="552"/>
      <c r="U155" s="552"/>
    </row>
    <row r="156" spans="3:21">
      <c r="C156" s="552"/>
      <c r="D156" s="552"/>
      <c r="E156" s="552"/>
      <c r="F156" s="552"/>
      <c r="G156" s="552"/>
      <c r="H156" s="552"/>
      <c r="I156" s="552"/>
      <c r="J156" s="552"/>
      <c r="K156" s="552"/>
      <c r="L156" s="552"/>
      <c r="M156" s="552"/>
      <c r="N156" s="552"/>
      <c r="O156" s="552"/>
      <c r="P156" s="552"/>
      <c r="Q156" s="552"/>
      <c r="R156" s="552"/>
      <c r="S156" s="552"/>
      <c r="T156" s="552"/>
      <c r="U156" s="552"/>
    </row>
    <row r="157" spans="3:21">
      <c r="C157" s="552"/>
      <c r="D157" s="552"/>
      <c r="E157" s="552"/>
      <c r="F157" s="552"/>
      <c r="G157" s="552"/>
      <c r="H157" s="552"/>
      <c r="I157" s="552"/>
      <c r="J157" s="552"/>
      <c r="K157" s="552"/>
      <c r="L157" s="552"/>
      <c r="M157" s="552"/>
      <c r="N157" s="552"/>
      <c r="O157" s="552"/>
      <c r="P157" s="552"/>
      <c r="Q157" s="552"/>
      <c r="R157" s="552"/>
      <c r="S157" s="552"/>
      <c r="T157" s="552"/>
      <c r="U157" s="552"/>
    </row>
    <row r="158" spans="3:21">
      <c r="C158" s="552"/>
      <c r="D158" s="552"/>
      <c r="E158" s="552"/>
      <c r="F158" s="552"/>
      <c r="G158" s="552"/>
      <c r="H158" s="552"/>
      <c r="I158" s="552"/>
      <c r="J158" s="552"/>
      <c r="K158" s="552"/>
      <c r="L158" s="552"/>
      <c r="M158" s="552"/>
      <c r="N158" s="552"/>
      <c r="O158" s="552"/>
      <c r="P158" s="552"/>
      <c r="Q158" s="552"/>
      <c r="R158" s="552"/>
      <c r="S158" s="552"/>
      <c r="T158" s="552"/>
      <c r="U158" s="552"/>
    </row>
    <row r="159" spans="3:21">
      <c r="C159" s="552"/>
      <c r="D159" s="552"/>
      <c r="E159" s="552"/>
      <c r="F159" s="552"/>
      <c r="G159" s="552"/>
      <c r="H159" s="552"/>
      <c r="I159" s="552"/>
      <c r="J159" s="552"/>
      <c r="K159" s="552"/>
      <c r="L159" s="552"/>
      <c r="M159" s="552"/>
      <c r="N159" s="552"/>
      <c r="O159" s="552"/>
      <c r="P159" s="552"/>
      <c r="Q159" s="552"/>
      <c r="R159" s="552"/>
      <c r="S159" s="552"/>
      <c r="T159" s="552"/>
      <c r="U159" s="552"/>
    </row>
    <row r="160" spans="3:21">
      <c r="C160" s="552"/>
      <c r="D160" s="552"/>
      <c r="E160" s="552"/>
      <c r="F160" s="552"/>
      <c r="G160" s="552"/>
      <c r="H160" s="552"/>
      <c r="I160" s="552"/>
      <c r="J160" s="552"/>
      <c r="K160" s="552"/>
      <c r="L160" s="552"/>
      <c r="M160" s="552"/>
      <c r="N160" s="552"/>
      <c r="O160" s="552"/>
      <c r="P160" s="552"/>
      <c r="Q160" s="552"/>
      <c r="R160" s="552"/>
      <c r="S160" s="552"/>
      <c r="T160" s="552"/>
      <c r="U160" s="552"/>
    </row>
    <row r="161" spans="3:21">
      <c r="C161" s="552"/>
      <c r="D161" s="552"/>
      <c r="E161" s="552"/>
      <c r="F161" s="552"/>
      <c r="G161" s="552"/>
      <c r="H161" s="552"/>
      <c r="I161" s="552"/>
      <c r="J161" s="552"/>
      <c r="K161" s="552"/>
      <c r="L161" s="552"/>
      <c r="M161" s="552"/>
      <c r="N161" s="552"/>
      <c r="O161" s="552"/>
      <c r="P161" s="552"/>
      <c r="Q161" s="552"/>
      <c r="R161" s="552"/>
      <c r="S161" s="552"/>
      <c r="T161" s="552"/>
      <c r="U161" s="552"/>
    </row>
    <row r="162" spans="3:21">
      <c r="C162" s="552"/>
      <c r="D162" s="552"/>
      <c r="E162" s="552"/>
      <c r="F162" s="552"/>
      <c r="G162" s="552"/>
      <c r="H162" s="552"/>
      <c r="I162" s="552"/>
      <c r="J162" s="552"/>
      <c r="K162" s="552"/>
      <c r="L162" s="552"/>
      <c r="M162" s="552"/>
      <c r="N162" s="552"/>
      <c r="O162" s="552"/>
      <c r="P162" s="552"/>
      <c r="Q162" s="552"/>
      <c r="R162" s="552"/>
      <c r="S162" s="552"/>
      <c r="T162" s="552"/>
      <c r="U162" s="552"/>
    </row>
    <row r="163" spans="3:21">
      <c r="C163" s="552"/>
      <c r="D163" s="552"/>
      <c r="E163" s="552"/>
      <c r="F163" s="552"/>
      <c r="G163" s="552"/>
      <c r="H163" s="552"/>
      <c r="I163" s="552"/>
      <c r="J163" s="552"/>
      <c r="K163" s="552"/>
      <c r="L163" s="552"/>
      <c r="M163" s="552"/>
      <c r="N163" s="552"/>
      <c r="O163" s="552"/>
      <c r="P163" s="552"/>
      <c r="Q163" s="552"/>
      <c r="R163" s="552"/>
      <c r="S163" s="552"/>
      <c r="T163" s="552"/>
      <c r="U163" s="552"/>
    </row>
    <row r="164" spans="3:21">
      <c r="C164" s="552"/>
      <c r="D164" s="552"/>
      <c r="E164" s="552"/>
      <c r="F164" s="552"/>
      <c r="G164" s="552"/>
      <c r="H164" s="552"/>
      <c r="I164" s="552"/>
      <c r="J164" s="552"/>
      <c r="K164" s="552"/>
      <c r="L164" s="552"/>
      <c r="M164" s="552"/>
      <c r="N164" s="552"/>
      <c r="O164" s="552"/>
      <c r="P164" s="552"/>
      <c r="Q164" s="552"/>
      <c r="R164" s="552"/>
      <c r="S164" s="552"/>
      <c r="T164" s="552"/>
      <c r="U164" s="552"/>
    </row>
    <row r="165" spans="3:21">
      <c r="C165" s="552"/>
      <c r="D165" s="552"/>
      <c r="E165" s="552"/>
      <c r="F165" s="552"/>
      <c r="G165" s="552"/>
      <c r="H165" s="552"/>
      <c r="I165" s="552"/>
      <c r="J165" s="552"/>
      <c r="K165" s="552"/>
      <c r="L165" s="552"/>
      <c r="M165" s="552"/>
      <c r="N165" s="552"/>
      <c r="O165" s="552"/>
      <c r="P165" s="552"/>
      <c r="Q165" s="552"/>
      <c r="R165" s="552"/>
      <c r="S165" s="552"/>
      <c r="T165" s="552"/>
      <c r="U165" s="552"/>
    </row>
    <row r="166" spans="3:21">
      <c r="C166" s="552"/>
      <c r="D166" s="552"/>
      <c r="E166" s="552"/>
      <c r="F166" s="552"/>
      <c r="G166" s="552"/>
      <c r="H166" s="552"/>
      <c r="I166" s="552"/>
      <c r="J166" s="552"/>
      <c r="K166" s="552"/>
      <c r="L166" s="552"/>
      <c r="M166" s="552"/>
      <c r="N166" s="552"/>
      <c r="O166" s="552"/>
      <c r="P166" s="552"/>
      <c r="Q166" s="552"/>
      <c r="R166" s="552"/>
      <c r="S166" s="552"/>
      <c r="T166" s="552"/>
      <c r="U166" s="552"/>
    </row>
    <row r="167" spans="3:21">
      <c r="C167" s="552"/>
      <c r="D167" s="552"/>
      <c r="E167" s="552"/>
      <c r="F167" s="552"/>
      <c r="G167" s="552"/>
      <c r="H167" s="552"/>
      <c r="I167" s="552"/>
      <c r="J167" s="552"/>
      <c r="K167" s="552"/>
      <c r="L167" s="552"/>
      <c r="M167" s="552"/>
      <c r="N167" s="552"/>
      <c r="O167" s="552"/>
      <c r="P167" s="552"/>
      <c r="Q167" s="552"/>
      <c r="R167" s="552"/>
      <c r="S167" s="552"/>
      <c r="T167" s="552"/>
      <c r="U167" s="552"/>
    </row>
    <row r="168" spans="3:21">
      <c r="C168" s="552"/>
      <c r="D168" s="552"/>
      <c r="E168" s="552"/>
      <c r="F168" s="552"/>
      <c r="G168" s="552"/>
      <c r="H168" s="552"/>
      <c r="I168" s="552"/>
      <c r="J168" s="552"/>
      <c r="K168" s="552"/>
      <c r="L168" s="552"/>
      <c r="M168" s="552"/>
      <c r="N168" s="552"/>
      <c r="O168" s="552"/>
      <c r="P168" s="552"/>
      <c r="Q168" s="552"/>
      <c r="R168" s="552"/>
      <c r="S168" s="552"/>
      <c r="T168" s="552"/>
      <c r="U168" s="552"/>
    </row>
    <row r="169" spans="3:21">
      <c r="C169" s="552"/>
      <c r="D169" s="552"/>
      <c r="E169" s="552"/>
      <c r="F169" s="552"/>
      <c r="G169" s="552"/>
      <c r="H169" s="552"/>
      <c r="I169" s="552"/>
      <c r="J169" s="552"/>
      <c r="K169" s="552"/>
      <c r="L169" s="552"/>
      <c r="M169" s="552"/>
      <c r="N169" s="552"/>
      <c r="O169" s="552"/>
      <c r="P169" s="552"/>
      <c r="Q169" s="552"/>
      <c r="R169" s="552"/>
      <c r="S169" s="552"/>
      <c r="T169" s="552"/>
      <c r="U169" s="552"/>
    </row>
    <row r="170" spans="3:21">
      <c r="C170" s="552"/>
      <c r="D170" s="552"/>
      <c r="E170" s="552"/>
      <c r="F170" s="552"/>
      <c r="G170" s="552"/>
      <c r="H170" s="552"/>
      <c r="I170" s="552"/>
      <c r="J170" s="552"/>
      <c r="K170" s="552"/>
      <c r="L170" s="552"/>
      <c r="M170" s="552"/>
      <c r="N170" s="552"/>
      <c r="O170" s="552"/>
      <c r="P170" s="552"/>
      <c r="Q170" s="552"/>
      <c r="R170" s="552"/>
      <c r="S170" s="552"/>
      <c r="T170" s="552"/>
      <c r="U170" s="552"/>
    </row>
    <row r="171" spans="3:21">
      <c r="C171" s="552"/>
      <c r="D171" s="552"/>
      <c r="E171" s="552"/>
      <c r="F171" s="552"/>
      <c r="G171" s="552"/>
      <c r="H171" s="552"/>
      <c r="I171" s="552"/>
      <c r="J171" s="552"/>
      <c r="K171" s="552"/>
      <c r="L171" s="552"/>
      <c r="M171" s="552"/>
      <c r="N171" s="552"/>
      <c r="O171" s="552"/>
      <c r="P171" s="552"/>
      <c r="Q171" s="552"/>
      <c r="R171" s="552"/>
      <c r="S171" s="552"/>
      <c r="T171" s="552"/>
      <c r="U171" s="552"/>
    </row>
    <row r="172" spans="3:21">
      <c r="C172" s="552"/>
      <c r="D172" s="552"/>
      <c r="E172" s="552"/>
      <c r="F172" s="552"/>
      <c r="G172" s="552"/>
      <c r="H172" s="552"/>
      <c r="I172" s="552"/>
      <c r="J172" s="552"/>
      <c r="K172" s="552"/>
      <c r="L172" s="552"/>
      <c r="M172" s="552"/>
      <c r="N172" s="552"/>
      <c r="O172" s="552"/>
      <c r="P172" s="552"/>
      <c r="Q172" s="552"/>
      <c r="R172" s="552"/>
      <c r="S172" s="552"/>
      <c r="T172" s="552"/>
      <c r="U172" s="552"/>
    </row>
    <row r="173" spans="3:21">
      <c r="C173" s="552"/>
      <c r="D173" s="552"/>
      <c r="E173" s="552"/>
      <c r="F173" s="552"/>
      <c r="G173" s="552"/>
      <c r="H173" s="552"/>
      <c r="I173" s="552"/>
      <c r="J173" s="552"/>
      <c r="K173" s="552"/>
      <c r="L173" s="552"/>
      <c r="M173" s="552"/>
      <c r="N173" s="552"/>
      <c r="O173" s="552"/>
      <c r="P173" s="552"/>
      <c r="Q173" s="552"/>
      <c r="R173" s="552"/>
      <c r="S173" s="552"/>
      <c r="T173" s="552"/>
      <c r="U173" s="552"/>
    </row>
    <row r="174" spans="3:21">
      <c r="C174" s="552"/>
      <c r="D174" s="552"/>
      <c r="E174" s="552"/>
      <c r="F174" s="552"/>
      <c r="G174" s="552"/>
      <c r="H174" s="552"/>
      <c r="I174" s="552"/>
      <c r="J174" s="552"/>
      <c r="K174" s="552"/>
      <c r="L174" s="552"/>
      <c r="M174" s="552"/>
      <c r="N174" s="552"/>
      <c r="O174" s="552"/>
      <c r="P174" s="552"/>
      <c r="Q174" s="552"/>
      <c r="R174" s="552"/>
      <c r="S174" s="552"/>
      <c r="T174" s="552"/>
      <c r="U174" s="552"/>
    </row>
    <row r="175" spans="3:21">
      <c r="C175" s="552"/>
      <c r="D175" s="552"/>
      <c r="E175" s="552"/>
      <c r="F175" s="552"/>
      <c r="G175" s="552"/>
      <c r="H175" s="552"/>
      <c r="I175" s="552"/>
      <c r="J175" s="552"/>
      <c r="K175" s="552"/>
      <c r="L175" s="552"/>
      <c r="M175" s="552"/>
      <c r="N175" s="552"/>
      <c r="O175" s="552"/>
      <c r="P175" s="552"/>
      <c r="Q175" s="552"/>
      <c r="R175" s="552"/>
      <c r="S175" s="552"/>
      <c r="T175" s="552"/>
      <c r="U175" s="552"/>
    </row>
    <row r="176" spans="3:21">
      <c r="C176" s="552"/>
      <c r="D176" s="552"/>
      <c r="E176" s="552"/>
      <c r="F176" s="552"/>
      <c r="G176" s="552"/>
      <c r="H176" s="552"/>
      <c r="I176" s="552"/>
      <c r="J176" s="552"/>
      <c r="K176" s="552"/>
      <c r="L176" s="552"/>
      <c r="M176" s="552"/>
      <c r="N176" s="552"/>
      <c r="O176" s="552"/>
      <c r="P176" s="552"/>
      <c r="Q176" s="552"/>
      <c r="R176" s="552"/>
      <c r="S176" s="552"/>
      <c r="T176" s="552"/>
      <c r="U176" s="552"/>
    </row>
    <row r="177" spans="3:21">
      <c r="C177" s="552"/>
      <c r="D177" s="552"/>
      <c r="E177" s="552"/>
      <c r="F177" s="552"/>
      <c r="G177" s="552"/>
      <c r="H177" s="552"/>
      <c r="I177" s="552"/>
      <c r="J177" s="552"/>
      <c r="K177" s="552"/>
      <c r="L177" s="552"/>
      <c r="M177" s="552"/>
      <c r="N177" s="552"/>
      <c r="O177" s="552"/>
      <c r="P177" s="552"/>
      <c r="Q177" s="552"/>
      <c r="R177" s="552"/>
      <c r="S177" s="552"/>
      <c r="T177" s="552"/>
      <c r="U177" s="552"/>
    </row>
    <row r="178" spans="3:21">
      <c r="C178" s="552"/>
      <c r="D178" s="552"/>
      <c r="E178" s="552"/>
      <c r="F178" s="552"/>
      <c r="G178" s="552"/>
      <c r="H178" s="552"/>
      <c r="I178" s="552"/>
      <c r="J178" s="552"/>
      <c r="K178" s="552"/>
      <c r="L178" s="552"/>
      <c r="M178" s="552"/>
      <c r="N178" s="552"/>
      <c r="O178" s="552"/>
      <c r="P178" s="552"/>
      <c r="Q178" s="552"/>
      <c r="R178" s="552"/>
      <c r="S178" s="552"/>
      <c r="T178" s="552"/>
      <c r="U178" s="552"/>
    </row>
    <row r="179" spans="3:21">
      <c r="C179" s="552"/>
      <c r="D179" s="552"/>
      <c r="E179" s="552"/>
      <c r="F179" s="552"/>
      <c r="G179" s="552"/>
      <c r="H179" s="552"/>
      <c r="I179" s="552"/>
      <c r="J179" s="552"/>
      <c r="K179" s="552"/>
      <c r="L179" s="552"/>
      <c r="M179" s="552"/>
      <c r="N179" s="552"/>
      <c r="O179" s="552"/>
      <c r="P179" s="552"/>
      <c r="Q179" s="552"/>
      <c r="R179" s="552"/>
      <c r="S179" s="552"/>
      <c r="T179" s="552"/>
      <c r="U179" s="552"/>
    </row>
    <row r="180" spans="3:21">
      <c r="C180" s="552"/>
      <c r="D180" s="552"/>
      <c r="E180" s="552"/>
      <c r="F180" s="552"/>
      <c r="G180" s="552"/>
      <c r="H180" s="552"/>
      <c r="I180" s="552"/>
      <c r="J180" s="552"/>
      <c r="K180" s="552"/>
      <c r="L180" s="552"/>
      <c r="M180" s="552"/>
      <c r="N180" s="552"/>
      <c r="O180" s="552"/>
      <c r="P180" s="552"/>
      <c r="Q180" s="552"/>
      <c r="R180" s="552"/>
      <c r="S180" s="552"/>
      <c r="T180" s="552"/>
      <c r="U180" s="552"/>
    </row>
    <row r="181" spans="3:21">
      <c r="C181" s="552"/>
      <c r="D181" s="552"/>
      <c r="E181" s="552"/>
      <c r="F181" s="552"/>
      <c r="G181" s="552"/>
      <c r="H181" s="552"/>
      <c r="I181" s="552"/>
      <c r="J181" s="552"/>
      <c r="K181" s="552"/>
      <c r="L181" s="552"/>
      <c r="M181" s="552"/>
      <c r="N181" s="552"/>
      <c r="O181" s="552"/>
      <c r="P181" s="552"/>
      <c r="Q181" s="552"/>
      <c r="R181" s="552"/>
      <c r="S181" s="552"/>
      <c r="T181" s="552"/>
      <c r="U181" s="552"/>
    </row>
    <row r="182" spans="3:21">
      <c r="C182" s="552"/>
      <c r="D182" s="552"/>
      <c r="E182" s="552"/>
      <c r="F182" s="552"/>
      <c r="G182" s="552"/>
      <c r="H182" s="552"/>
      <c r="I182" s="552"/>
      <c r="J182" s="552"/>
      <c r="K182" s="552"/>
      <c r="L182" s="552"/>
      <c r="M182" s="552"/>
      <c r="N182" s="552"/>
      <c r="O182" s="552"/>
      <c r="P182" s="552"/>
      <c r="Q182" s="552"/>
      <c r="R182" s="552"/>
      <c r="S182" s="552"/>
      <c r="T182" s="552"/>
      <c r="U182" s="552"/>
    </row>
    <row r="183" spans="3:21">
      <c r="C183" s="552"/>
      <c r="D183" s="552"/>
      <c r="E183" s="552"/>
      <c r="F183" s="552"/>
      <c r="G183" s="552"/>
      <c r="H183" s="552"/>
      <c r="I183" s="552"/>
      <c r="J183" s="552"/>
      <c r="K183" s="552"/>
      <c r="L183" s="552"/>
      <c r="M183" s="552"/>
      <c r="N183" s="552"/>
      <c r="O183" s="552"/>
      <c r="P183" s="552"/>
      <c r="Q183" s="552"/>
      <c r="R183" s="552"/>
      <c r="S183" s="552"/>
      <c r="T183" s="552"/>
      <c r="U183" s="552"/>
    </row>
    <row r="184" spans="3:21">
      <c r="C184" s="552"/>
      <c r="D184" s="552"/>
      <c r="E184" s="552"/>
      <c r="F184" s="552"/>
      <c r="G184" s="552"/>
      <c r="H184" s="552"/>
      <c r="I184" s="552"/>
      <c r="J184" s="552"/>
      <c r="K184" s="552"/>
      <c r="L184" s="552"/>
      <c r="M184" s="552"/>
      <c r="N184" s="552"/>
      <c r="O184" s="552"/>
      <c r="P184" s="552"/>
      <c r="Q184" s="552"/>
      <c r="R184" s="552"/>
      <c r="S184" s="552"/>
      <c r="T184" s="552"/>
      <c r="U184" s="552"/>
    </row>
    <row r="185" spans="3:21">
      <c r="C185" s="552"/>
      <c r="D185" s="552"/>
      <c r="E185" s="552"/>
      <c r="F185" s="552"/>
      <c r="G185" s="552"/>
      <c r="H185" s="552"/>
      <c r="I185" s="552"/>
      <c r="J185" s="552"/>
      <c r="K185" s="552"/>
      <c r="L185" s="552"/>
      <c r="M185" s="552"/>
      <c r="N185" s="552"/>
      <c r="O185" s="552"/>
      <c r="P185" s="552"/>
      <c r="Q185" s="552"/>
      <c r="R185" s="552"/>
      <c r="S185" s="552"/>
      <c r="T185" s="552"/>
      <c r="U185" s="552"/>
    </row>
    <row r="186" spans="3:21">
      <c r="C186" s="552"/>
      <c r="D186" s="552"/>
      <c r="E186" s="552"/>
      <c r="F186" s="552"/>
      <c r="G186" s="552"/>
      <c r="H186" s="552"/>
      <c r="I186" s="552"/>
      <c r="J186" s="552"/>
      <c r="K186" s="552"/>
      <c r="L186" s="552"/>
      <c r="M186" s="552"/>
      <c r="N186" s="552"/>
      <c r="O186" s="552"/>
      <c r="P186" s="552"/>
      <c r="Q186" s="552"/>
      <c r="R186" s="552"/>
      <c r="S186" s="552"/>
      <c r="T186" s="552"/>
      <c r="U186" s="552"/>
    </row>
    <row r="187" spans="3:21">
      <c r="C187" s="552"/>
      <c r="D187" s="552"/>
      <c r="E187" s="552"/>
      <c r="F187" s="552"/>
      <c r="G187" s="552"/>
      <c r="H187" s="552"/>
      <c r="I187" s="552"/>
      <c r="J187" s="552"/>
      <c r="K187" s="552"/>
      <c r="L187" s="552"/>
      <c r="M187" s="552"/>
      <c r="N187" s="552"/>
      <c r="O187" s="552"/>
      <c r="P187" s="552"/>
      <c r="Q187" s="552"/>
      <c r="R187" s="552"/>
      <c r="S187" s="552"/>
      <c r="T187" s="552"/>
      <c r="U187" s="552"/>
    </row>
    <row r="188" spans="3:21">
      <c r="C188" s="552"/>
      <c r="D188" s="552"/>
      <c r="E188" s="552"/>
      <c r="F188" s="552"/>
      <c r="G188" s="552"/>
      <c r="H188" s="552"/>
      <c r="I188" s="552"/>
      <c r="J188" s="552"/>
      <c r="K188" s="552"/>
      <c r="L188" s="552"/>
      <c r="M188" s="552"/>
      <c r="N188" s="552"/>
      <c r="O188" s="552"/>
      <c r="P188" s="552"/>
      <c r="Q188" s="552"/>
      <c r="R188" s="552"/>
      <c r="S188" s="552"/>
      <c r="T188" s="552"/>
      <c r="U188" s="552"/>
    </row>
    <row r="189" spans="3:21">
      <c r="C189" s="552"/>
      <c r="D189" s="552"/>
      <c r="E189" s="552"/>
      <c r="F189" s="552"/>
      <c r="G189" s="552"/>
      <c r="H189" s="552"/>
      <c r="I189" s="552"/>
      <c r="J189" s="552"/>
      <c r="K189" s="552"/>
      <c r="L189" s="552"/>
      <c r="M189" s="552"/>
      <c r="N189" s="552"/>
      <c r="O189" s="552"/>
      <c r="P189" s="552"/>
      <c r="Q189" s="552"/>
      <c r="R189" s="552"/>
      <c r="S189" s="552"/>
      <c r="T189" s="552"/>
      <c r="U189" s="552"/>
    </row>
    <row r="190" spans="3:21">
      <c r="C190" s="552"/>
      <c r="D190" s="552"/>
      <c r="E190" s="552"/>
      <c r="F190" s="552"/>
      <c r="G190" s="552"/>
      <c r="H190" s="552"/>
      <c r="I190" s="552"/>
      <c r="J190" s="552"/>
      <c r="K190" s="552"/>
      <c r="L190" s="552"/>
      <c r="M190" s="552"/>
      <c r="N190" s="552"/>
      <c r="O190" s="552"/>
      <c r="P190" s="552"/>
      <c r="Q190" s="552"/>
      <c r="R190" s="552"/>
      <c r="S190" s="552"/>
      <c r="T190" s="552"/>
      <c r="U190" s="552"/>
    </row>
    <row r="191" spans="3:21">
      <c r="C191" s="552"/>
      <c r="D191" s="552"/>
      <c r="E191" s="552"/>
      <c r="F191" s="552"/>
      <c r="G191" s="552"/>
      <c r="H191" s="552"/>
      <c r="I191" s="552"/>
      <c r="J191" s="552"/>
      <c r="K191" s="552"/>
      <c r="L191" s="552"/>
      <c r="M191" s="552"/>
      <c r="N191" s="552"/>
      <c r="O191" s="552"/>
      <c r="P191" s="552"/>
      <c r="Q191" s="552"/>
      <c r="R191" s="552"/>
      <c r="S191" s="552"/>
      <c r="T191" s="552"/>
      <c r="U191" s="552"/>
    </row>
    <row r="192" spans="3:21">
      <c r="C192" s="552"/>
      <c r="D192" s="552"/>
      <c r="E192" s="552"/>
      <c r="F192" s="552"/>
      <c r="G192" s="552"/>
      <c r="H192" s="552"/>
      <c r="I192" s="552"/>
      <c r="J192" s="552"/>
      <c r="K192" s="552"/>
      <c r="L192" s="552"/>
      <c r="M192" s="552"/>
      <c r="N192" s="552"/>
      <c r="O192" s="552"/>
      <c r="P192" s="552"/>
      <c r="Q192" s="552"/>
      <c r="R192" s="552"/>
      <c r="S192" s="552"/>
      <c r="T192" s="552"/>
      <c r="U192" s="552"/>
    </row>
    <row r="193" spans="3:21">
      <c r="C193" s="552"/>
      <c r="D193" s="552"/>
      <c r="E193" s="552"/>
      <c r="F193" s="552"/>
      <c r="G193" s="552"/>
      <c r="H193" s="552"/>
      <c r="I193" s="552"/>
      <c r="J193" s="552"/>
      <c r="K193" s="552"/>
      <c r="L193" s="552"/>
      <c r="M193" s="552"/>
      <c r="N193" s="552"/>
      <c r="O193" s="552"/>
      <c r="P193" s="552"/>
      <c r="Q193" s="552"/>
      <c r="R193" s="552"/>
      <c r="S193" s="552"/>
      <c r="T193" s="552"/>
      <c r="U193" s="552"/>
    </row>
    <row r="194" spans="3:21">
      <c r="C194" s="552"/>
      <c r="D194" s="552"/>
      <c r="E194" s="552"/>
      <c r="F194" s="552"/>
      <c r="G194" s="552"/>
      <c r="H194" s="552"/>
      <c r="I194" s="552"/>
      <c r="J194" s="552"/>
      <c r="K194" s="552"/>
      <c r="L194" s="552"/>
      <c r="M194" s="552"/>
      <c r="N194" s="552"/>
      <c r="O194" s="552"/>
      <c r="P194" s="552"/>
      <c r="Q194" s="552"/>
      <c r="R194" s="552"/>
      <c r="S194" s="552"/>
      <c r="T194" s="552"/>
      <c r="U194" s="552"/>
    </row>
    <row r="195" spans="3:21">
      <c r="C195" s="552"/>
      <c r="D195" s="552"/>
      <c r="E195" s="552"/>
      <c r="F195" s="552"/>
      <c r="G195" s="552"/>
      <c r="H195" s="552"/>
      <c r="I195" s="552"/>
      <c r="J195" s="552"/>
      <c r="K195" s="552"/>
      <c r="L195" s="552"/>
      <c r="M195" s="552"/>
      <c r="N195" s="552"/>
      <c r="O195" s="552"/>
      <c r="P195" s="552"/>
      <c r="Q195" s="552"/>
      <c r="R195" s="552"/>
      <c r="S195" s="552"/>
      <c r="T195" s="552"/>
      <c r="U195" s="552"/>
    </row>
    <row r="196" spans="3:21">
      <c r="C196" s="552"/>
      <c r="D196" s="552"/>
      <c r="E196" s="552"/>
      <c r="F196" s="552"/>
      <c r="G196" s="552"/>
      <c r="H196" s="552"/>
      <c r="I196" s="552"/>
      <c r="J196" s="552"/>
      <c r="K196" s="552"/>
      <c r="L196" s="552"/>
      <c r="M196" s="552"/>
      <c r="N196" s="552"/>
      <c r="O196" s="552"/>
      <c r="P196" s="552"/>
      <c r="Q196" s="552"/>
      <c r="R196" s="552"/>
      <c r="S196" s="552"/>
      <c r="T196" s="552"/>
      <c r="U196" s="552"/>
    </row>
    <row r="197" spans="3:21">
      <c r="C197" s="552"/>
      <c r="D197" s="552"/>
      <c r="E197" s="552"/>
      <c r="F197" s="552"/>
      <c r="G197" s="552"/>
      <c r="H197" s="552"/>
      <c r="I197" s="552"/>
      <c r="J197" s="552"/>
      <c r="K197" s="552"/>
      <c r="L197" s="552"/>
      <c r="M197" s="552"/>
      <c r="N197" s="552"/>
      <c r="O197" s="552"/>
      <c r="P197" s="552"/>
      <c r="Q197" s="552"/>
      <c r="R197" s="552"/>
      <c r="S197" s="552"/>
      <c r="T197" s="552"/>
      <c r="U197" s="552"/>
    </row>
    <row r="198" spans="3:21">
      <c r="C198" s="552"/>
      <c r="D198" s="552"/>
      <c r="E198" s="552"/>
      <c r="F198" s="552"/>
      <c r="G198" s="552"/>
      <c r="H198" s="552"/>
      <c r="I198" s="552"/>
      <c r="J198" s="552"/>
      <c r="K198" s="552"/>
      <c r="L198" s="552"/>
      <c r="M198" s="552"/>
      <c r="N198" s="552"/>
      <c r="O198" s="552"/>
      <c r="P198" s="552"/>
      <c r="Q198" s="552"/>
      <c r="R198" s="552"/>
      <c r="S198" s="552"/>
      <c r="T198" s="552"/>
      <c r="U198" s="552"/>
    </row>
    <row r="199" spans="3:21">
      <c r="C199" s="552"/>
      <c r="D199" s="552"/>
      <c r="E199" s="552"/>
      <c r="F199" s="552"/>
      <c r="G199" s="552"/>
      <c r="H199" s="552"/>
      <c r="I199" s="552"/>
      <c r="J199" s="552"/>
      <c r="K199" s="552"/>
      <c r="L199" s="552"/>
      <c r="M199" s="552"/>
      <c r="N199" s="552"/>
      <c r="O199" s="552"/>
      <c r="P199" s="552"/>
      <c r="Q199" s="552"/>
      <c r="R199" s="552"/>
      <c r="S199" s="552"/>
      <c r="T199" s="552"/>
      <c r="U199" s="552"/>
    </row>
    <row r="200" spans="3:21">
      <c r="C200" s="552"/>
      <c r="D200" s="552"/>
      <c r="E200" s="552"/>
      <c r="F200" s="552"/>
      <c r="G200" s="552"/>
      <c r="H200" s="552"/>
      <c r="I200" s="552"/>
      <c r="J200" s="552"/>
      <c r="K200" s="552"/>
      <c r="L200" s="552"/>
      <c r="M200" s="552"/>
      <c r="N200" s="552"/>
      <c r="O200" s="552"/>
      <c r="P200" s="552"/>
      <c r="Q200" s="552"/>
      <c r="R200" s="552"/>
      <c r="S200" s="552"/>
      <c r="T200" s="552"/>
      <c r="U200" s="552"/>
    </row>
    <row r="201" spans="3:21">
      <c r="C201" s="552"/>
      <c r="D201" s="552"/>
      <c r="E201" s="552"/>
      <c r="F201" s="552"/>
      <c r="G201" s="552"/>
      <c r="H201" s="552"/>
      <c r="I201" s="552"/>
      <c r="J201" s="552"/>
      <c r="K201" s="552"/>
      <c r="L201" s="552"/>
      <c r="M201" s="552"/>
      <c r="N201" s="552"/>
      <c r="O201" s="552"/>
      <c r="P201" s="552"/>
      <c r="Q201" s="552"/>
      <c r="R201" s="552"/>
      <c r="S201" s="552"/>
      <c r="T201" s="552"/>
      <c r="U201" s="552"/>
    </row>
    <row r="202" spans="3:21">
      <c r="C202" s="552"/>
      <c r="D202" s="552"/>
      <c r="E202" s="552"/>
      <c r="F202" s="552"/>
      <c r="G202" s="552"/>
      <c r="H202" s="552"/>
      <c r="I202" s="552"/>
      <c r="J202" s="552"/>
      <c r="K202" s="552"/>
      <c r="L202" s="552"/>
      <c r="M202" s="552"/>
      <c r="N202" s="552"/>
      <c r="O202" s="552"/>
      <c r="P202" s="552"/>
      <c r="Q202" s="552"/>
      <c r="R202" s="552"/>
      <c r="S202" s="552"/>
      <c r="T202" s="552"/>
      <c r="U202" s="552"/>
    </row>
    <row r="203" spans="3:21">
      <c r="C203" s="552"/>
      <c r="D203" s="552"/>
      <c r="E203" s="552"/>
      <c r="F203" s="552"/>
      <c r="G203" s="552"/>
      <c r="H203" s="552"/>
      <c r="I203" s="552"/>
      <c r="J203" s="552"/>
      <c r="K203" s="552"/>
      <c r="L203" s="552"/>
      <c r="M203" s="552"/>
      <c r="N203" s="552"/>
      <c r="O203" s="552"/>
      <c r="P203" s="552"/>
      <c r="Q203" s="552"/>
      <c r="R203" s="552"/>
      <c r="S203" s="552"/>
      <c r="T203" s="552"/>
      <c r="U203" s="552"/>
    </row>
    <row r="204" spans="3:21">
      <c r="C204" s="552"/>
      <c r="D204" s="552"/>
      <c r="E204" s="552"/>
      <c r="F204" s="552"/>
      <c r="G204" s="552"/>
      <c r="H204" s="552"/>
      <c r="I204" s="552"/>
      <c r="J204" s="552"/>
      <c r="K204" s="552"/>
      <c r="L204" s="552"/>
      <c r="M204" s="552"/>
      <c r="N204" s="552"/>
      <c r="O204" s="552"/>
      <c r="P204" s="552"/>
      <c r="Q204" s="552"/>
      <c r="R204" s="552"/>
      <c r="S204" s="552"/>
      <c r="T204" s="552"/>
      <c r="U204" s="552"/>
    </row>
    <row r="205" spans="3:21">
      <c r="C205" s="552"/>
      <c r="D205" s="552"/>
      <c r="E205" s="552"/>
      <c r="F205" s="552"/>
      <c r="G205" s="552"/>
      <c r="H205" s="552"/>
      <c r="I205" s="552"/>
      <c r="J205" s="552"/>
      <c r="K205" s="552"/>
      <c r="L205" s="552"/>
      <c r="M205" s="552"/>
      <c r="N205" s="552"/>
      <c r="O205" s="552"/>
      <c r="P205" s="552"/>
      <c r="Q205" s="552"/>
      <c r="R205" s="552"/>
      <c r="S205" s="552"/>
      <c r="T205" s="552"/>
      <c r="U205" s="552"/>
    </row>
    <row r="206" spans="3:21">
      <c r="C206" s="552"/>
      <c r="D206" s="552"/>
      <c r="E206" s="552"/>
      <c r="F206" s="552"/>
      <c r="G206" s="552"/>
      <c r="H206" s="552"/>
      <c r="I206" s="552"/>
      <c r="J206" s="552"/>
      <c r="K206" s="552"/>
      <c r="L206" s="552"/>
      <c r="M206" s="552"/>
      <c r="N206" s="552"/>
      <c r="O206" s="552"/>
      <c r="P206" s="552"/>
      <c r="Q206" s="552"/>
      <c r="R206" s="552"/>
      <c r="S206" s="552"/>
      <c r="T206" s="552"/>
      <c r="U206" s="552"/>
    </row>
    <row r="207" spans="3:21">
      <c r="C207" s="552"/>
      <c r="D207" s="552"/>
      <c r="E207" s="552"/>
      <c r="F207" s="552"/>
      <c r="G207" s="552"/>
      <c r="H207" s="552"/>
      <c r="I207" s="552"/>
      <c r="J207" s="552"/>
      <c r="K207" s="552"/>
      <c r="L207" s="552"/>
      <c r="M207" s="552"/>
      <c r="N207" s="552"/>
      <c r="O207" s="552"/>
      <c r="P207" s="552"/>
      <c r="Q207" s="552"/>
      <c r="R207" s="552"/>
      <c r="S207" s="552"/>
      <c r="T207" s="552"/>
      <c r="U207" s="552"/>
    </row>
    <row r="208" spans="3:21">
      <c r="C208" s="552"/>
      <c r="D208" s="552"/>
      <c r="E208" s="552"/>
      <c r="F208" s="552"/>
      <c r="G208" s="552"/>
      <c r="H208" s="552"/>
      <c r="I208" s="552"/>
      <c r="J208" s="552"/>
      <c r="K208" s="552"/>
      <c r="L208" s="552"/>
      <c r="M208" s="552"/>
      <c r="N208" s="552"/>
      <c r="O208" s="552"/>
      <c r="P208" s="552"/>
      <c r="Q208" s="552"/>
      <c r="R208" s="552"/>
      <c r="S208" s="552"/>
      <c r="T208" s="552"/>
      <c r="U208" s="552"/>
    </row>
    <row r="209" spans="3:21">
      <c r="C209" s="552"/>
      <c r="D209" s="552"/>
      <c r="E209" s="552"/>
      <c r="F209" s="552"/>
      <c r="G209" s="552"/>
      <c r="H209" s="552"/>
      <c r="I209" s="552"/>
      <c r="J209" s="552"/>
      <c r="K209" s="552"/>
      <c r="L209" s="552"/>
      <c r="M209" s="552"/>
      <c r="N209" s="552"/>
      <c r="O209" s="552"/>
      <c r="P209" s="552"/>
      <c r="Q209" s="552"/>
      <c r="R209" s="552"/>
      <c r="S209" s="552"/>
      <c r="T209" s="552"/>
      <c r="U209" s="552"/>
    </row>
    <row r="210" spans="3:21">
      <c r="C210" s="552"/>
      <c r="D210" s="552"/>
      <c r="E210" s="552"/>
      <c r="F210" s="552"/>
      <c r="G210" s="552"/>
      <c r="H210" s="552"/>
      <c r="I210" s="552"/>
      <c r="J210" s="552"/>
      <c r="K210" s="552"/>
      <c r="L210" s="552"/>
      <c r="M210" s="552"/>
      <c r="N210" s="552"/>
      <c r="O210" s="552"/>
      <c r="P210" s="552"/>
      <c r="Q210" s="552"/>
      <c r="R210" s="552"/>
      <c r="S210" s="552"/>
      <c r="T210" s="552"/>
      <c r="U210" s="552"/>
    </row>
    <row r="211" spans="3:21">
      <c r="C211" s="552"/>
      <c r="D211" s="552"/>
      <c r="E211" s="552"/>
      <c r="F211" s="552"/>
      <c r="G211" s="552"/>
      <c r="H211" s="552"/>
      <c r="I211" s="552"/>
      <c r="J211" s="552"/>
      <c r="K211" s="552"/>
      <c r="L211" s="552"/>
      <c r="M211" s="552"/>
      <c r="N211" s="552"/>
      <c r="O211" s="552"/>
      <c r="P211" s="552"/>
      <c r="Q211" s="552"/>
      <c r="R211" s="552"/>
      <c r="S211" s="552"/>
      <c r="T211" s="552"/>
      <c r="U211" s="552"/>
    </row>
    <row r="212" spans="3:21">
      <c r="C212" s="552"/>
      <c r="D212" s="552"/>
      <c r="E212" s="552"/>
      <c r="F212" s="552"/>
      <c r="G212" s="552"/>
      <c r="H212" s="552"/>
      <c r="I212" s="552"/>
      <c r="J212" s="552"/>
      <c r="K212" s="552"/>
      <c r="L212" s="552"/>
      <c r="M212" s="552"/>
      <c r="N212" s="552"/>
      <c r="O212" s="552"/>
      <c r="P212" s="552"/>
      <c r="Q212" s="552"/>
      <c r="R212" s="552"/>
      <c r="S212" s="552"/>
      <c r="T212" s="552"/>
      <c r="U212" s="552"/>
    </row>
    <row r="213" spans="3:21">
      <c r="C213" s="552"/>
      <c r="D213" s="552"/>
      <c r="E213" s="552"/>
      <c r="F213" s="552"/>
      <c r="G213" s="552"/>
      <c r="H213" s="552"/>
      <c r="I213" s="552"/>
      <c r="J213" s="552"/>
      <c r="K213" s="552"/>
      <c r="L213" s="552"/>
      <c r="M213" s="552"/>
      <c r="N213" s="552"/>
      <c r="O213" s="552"/>
      <c r="P213" s="552"/>
      <c r="Q213" s="552"/>
      <c r="R213" s="552"/>
      <c r="S213" s="552"/>
      <c r="T213" s="552"/>
      <c r="U213" s="552"/>
    </row>
    <row r="214" spans="3:21">
      <c r="C214" s="552"/>
      <c r="D214" s="552"/>
      <c r="E214" s="552"/>
      <c r="F214" s="552"/>
      <c r="G214" s="552"/>
      <c r="H214" s="552"/>
      <c r="I214" s="552"/>
      <c r="J214" s="552"/>
      <c r="K214" s="552"/>
      <c r="L214" s="552"/>
      <c r="M214" s="552"/>
      <c r="N214" s="552"/>
      <c r="O214" s="552"/>
      <c r="P214" s="552"/>
      <c r="Q214" s="552"/>
      <c r="R214" s="552"/>
      <c r="S214" s="552"/>
      <c r="T214" s="552"/>
      <c r="U214" s="552"/>
    </row>
    <row r="215" spans="3:21">
      <c r="C215" s="552"/>
      <c r="D215" s="552"/>
      <c r="E215" s="552"/>
      <c r="F215" s="552"/>
      <c r="G215" s="552"/>
      <c r="H215" s="552"/>
      <c r="I215" s="552"/>
      <c r="J215" s="552"/>
      <c r="K215" s="552"/>
      <c r="L215" s="552"/>
      <c r="M215" s="552"/>
      <c r="N215" s="552"/>
      <c r="O215" s="552"/>
      <c r="P215" s="552"/>
      <c r="Q215" s="552"/>
      <c r="R215" s="552"/>
      <c r="S215" s="552"/>
      <c r="T215" s="552"/>
      <c r="U215" s="552"/>
    </row>
    <row r="216" spans="3:21">
      <c r="C216" s="552"/>
      <c r="D216" s="552"/>
      <c r="E216" s="552"/>
      <c r="F216" s="552"/>
      <c r="G216" s="552"/>
      <c r="H216" s="552"/>
      <c r="I216" s="552"/>
      <c r="J216" s="552"/>
      <c r="K216" s="552"/>
      <c r="L216" s="552"/>
      <c r="M216" s="552"/>
      <c r="N216" s="552"/>
      <c r="O216" s="552"/>
      <c r="P216" s="552"/>
      <c r="Q216" s="552"/>
      <c r="R216" s="552"/>
      <c r="S216" s="552"/>
      <c r="T216" s="552"/>
      <c r="U216" s="552"/>
    </row>
    <row r="217" spans="3:21">
      <c r="C217" s="552"/>
      <c r="D217" s="552"/>
      <c r="E217" s="552"/>
      <c r="F217" s="552"/>
      <c r="G217" s="552"/>
      <c r="H217" s="552"/>
      <c r="I217" s="552"/>
      <c r="J217" s="552"/>
      <c r="K217" s="552"/>
      <c r="L217" s="552"/>
      <c r="M217" s="552"/>
      <c r="N217" s="552"/>
      <c r="O217" s="552"/>
      <c r="P217" s="552"/>
      <c r="Q217" s="552"/>
      <c r="R217" s="552"/>
      <c r="S217" s="552"/>
      <c r="T217" s="552"/>
      <c r="U217" s="552"/>
    </row>
    <row r="218" spans="3:21">
      <c r="C218" s="552"/>
      <c r="D218" s="552"/>
      <c r="E218" s="552"/>
      <c r="F218" s="552"/>
      <c r="G218" s="552"/>
      <c r="H218" s="552"/>
      <c r="I218" s="552"/>
      <c r="J218" s="552"/>
      <c r="K218" s="552"/>
      <c r="L218" s="552"/>
      <c r="M218" s="552"/>
      <c r="N218" s="552"/>
      <c r="O218" s="552"/>
      <c r="P218" s="552"/>
      <c r="Q218" s="552"/>
      <c r="R218" s="552"/>
      <c r="S218" s="552"/>
      <c r="T218" s="552"/>
      <c r="U218" s="552"/>
    </row>
    <row r="219" spans="3:21">
      <c r="C219" s="552"/>
      <c r="D219" s="552"/>
      <c r="E219" s="552"/>
      <c r="F219" s="552"/>
      <c r="G219" s="552"/>
      <c r="H219" s="552"/>
      <c r="I219" s="552"/>
      <c r="J219" s="552"/>
      <c r="K219" s="552"/>
      <c r="L219" s="552"/>
      <c r="M219" s="552"/>
      <c r="N219" s="552"/>
      <c r="O219" s="552"/>
      <c r="P219" s="552"/>
      <c r="Q219" s="552"/>
      <c r="R219" s="552"/>
      <c r="S219" s="552"/>
      <c r="T219" s="552"/>
      <c r="U219" s="552"/>
    </row>
    <row r="220" spans="3:21">
      <c r="C220" s="552"/>
      <c r="D220" s="552"/>
      <c r="E220" s="552"/>
      <c r="F220" s="552"/>
      <c r="G220" s="552"/>
      <c r="H220" s="552"/>
      <c r="I220" s="552"/>
      <c r="J220" s="552"/>
      <c r="K220" s="552"/>
      <c r="L220" s="552"/>
      <c r="M220" s="552"/>
      <c r="N220" s="552"/>
      <c r="O220" s="552"/>
      <c r="P220" s="552"/>
      <c r="Q220" s="552"/>
      <c r="R220" s="552"/>
      <c r="S220" s="552"/>
      <c r="T220" s="552"/>
      <c r="U220" s="552"/>
    </row>
    <row r="221" spans="3:21">
      <c r="C221" s="552"/>
      <c r="D221" s="552"/>
      <c r="E221" s="552"/>
      <c r="F221" s="552"/>
      <c r="G221" s="552"/>
      <c r="H221" s="552"/>
      <c r="I221" s="552"/>
      <c r="J221" s="552"/>
      <c r="K221" s="552"/>
      <c r="L221" s="552"/>
      <c r="M221" s="552"/>
      <c r="N221" s="552"/>
      <c r="O221" s="552"/>
      <c r="P221" s="552"/>
      <c r="Q221" s="552"/>
      <c r="R221" s="552"/>
      <c r="S221" s="552"/>
      <c r="T221" s="552"/>
      <c r="U221" s="552"/>
    </row>
    <row r="222" spans="3:21">
      <c r="C222" s="552"/>
      <c r="D222" s="552"/>
      <c r="E222" s="552"/>
      <c r="F222" s="552"/>
      <c r="G222" s="552"/>
      <c r="H222" s="552"/>
      <c r="I222" s="552"/>
      <c r="J222" s="552"/>
      <c r="K222" s="552"/>
      <c r="L222" s="552"/>
      <c r="M222" s="552"/>
      <c r="N222" s="552"/>
      <c r="O222" s="552"/>
      <c r="P222" s="552"/>
      <c r="Q222" s="552"/>
      <c r="R222" s="552"/>
      <c r="S222" s="552"/>
      <c r="T222" s="552"/>
      <c r="U222" s="552"/>
    </row>
    <row r="223" spans="3:21">
      <c r="C223" s="552"/>
      <c r="D223" s="552"/>
      <c r="E223" s="552"/>
      <c r="F223" s="552"/>
      <c r="G223" s="552"/>
      <c r="H223" s="552"/>
      <c r="I223" s="552"/>
      <c r="J223" s="552"/>
      <c r="K223" s="552"/>
      <c r="L223" s="552"/>
      <c r="M223" s="552"/>
      <c r="N223" s="552"/>
      <c r="O223" s="552"/>
      <c r="P223" s="552"/>
      <c r="Q223" s="552"/>
      <c r="R223" s="552"/>
      <c r="S223" s="552"/>
      <c r="T223" s="552"/>
      <c r="U223" s="552"/>
    </row>
    <row r="224" spans="3:21">
      <c r="C224" s="552"/>
      <c r="D224" s="552"/>
      <c r="E224" s="552"/>
      <c r="F224" s="552"/>
      <c r="G224" s="552"/>
      <c r="H224" s="552"/>
      <c r="I224" s="552"/>
      <c r="J224" s="552"/>
      <c r="K224" s="552"/>
      <c r="L224" s="552"/>
      <c r="M224" s="552"/>
      <c r="N224" s="552"/>
      <c r="O224" s="552"/>
      <c r="P224" s="552"/>
      <c r="Q224" s="552"/>
      <c r="R224" s="552"/>
      <c r="S224" s="552"/>
      <c r="T224" s="552"/>
      <c r="U224" s="552"/>
    </row>
    <row r="225" spans="3:21">
      <c r="C225" s="552"/>
      <c r="D225" s="552"/>
      <c r="E225" s="552"/>
      <c r="F225" s="552"/>
      <c r="G225" s="552"/>
      <c r="H225" s="552"/>
      <c r="I225" s="552"/>
      <c r="J225" s="552"/>
      <c r="K225" s="552"/>
      <c r="L225" s="552"/>
      <c r="M225" s="552"/>
      <c r="N225" s="552"/>
      <c r="O225" s="552"/>
      <c r="P225" s="552"/>
      <c r="Q225" s="552"/>
      <c r="R225" s="552"/>
      <c r="S225" s="552"/>
      <c r="T225" s="552"/>
      <c r="U225" s="552"/>
    </row>
    <row r="226" spans="3:21">
      <c r="C226" s="552"/>
      <c r="D226" s="552"/>
      <c r="E226" s="552"/>
      <c r="F226" s="552"/>
      <c r="G226" s="552"/>
      <c r="H226" s="552"/>
      <c r="I226" s="552"/>
      <c r="J226" s="552"/>
      <c r="K226" s="552"/>
      <c r="L226" s="552"/>
      <c r="M226" s="552"/>
      <c r="N226" s="552"/>
      <c r="O226" s="552"/>
      <c r="P226" s="552"/>
      <c r="Q226" s="552"/>
      <c r="R226" s="552"/>
      <c r="S226" s="552"/>
      <c r="T226" s="552"/>
      <c r="U226" s="552"/>
    </row>
    <row r="227" spans="3:21">
      <c r="C227" s="552"/>
      <c r="D227" s="552"/>
      <c r="E227" s="552"/>
      <c r="F227" s="552"/>
      <c r="G227" s="552"/>
      <c r="H227" s="552"/>
      <c r="I227" s="552"/>
      <c r="J227" s="552"/>
      <c r="K227" s="552"/>
      <c r="L227" s="552"/>
      <c r="M227" s="552"/>
      <c r="N227" s="552"/>
      <c r="O227" s="552"/>
      <c r="P227" s="552"/>
      <c r="Q227" s="552"/>
      <c r="R227" s="552"/>
      <c r="S227" s="552"/>
      <c r="T227" s="552"/>
      <c r="U227" s="552"/>
    </row>
    <row r="228" spans="3:21">
      <c r="C228" s="552"/>
      <c r="D228" s="552"/>
      <c r="E228" s="552"/>
      <c r="F228" s="552"/>
      <c r="G228" s="552"/>
      <c r="H228" s="552"/>
      <c r="I228" s="552"/>
      <c r="J228" s="552"/>
      <c r="K228" s="552"/>
      <c r="L228" s="552"/>
      <c r="M228" s="552"/>
      <c r="N228" s="552"/>
      <c r="O228" s="552"/>
      <c r="P228" s="552"/>
      <c r="Q228" s="552"/>
      <c r="R228" s="552"/>
      <c r="S228" s="552"/>
      <c r="T228" s="552"/>
      <c r="U228" s="552"/>
    </row>
    <row r="229" spans="3:21">
      <c r="C229" s="552"/>
      <c r="D229" s="552"/>
      <c r="E229" s="552"/>
      <c r="F229" s="552"/>
      <c r="G229" s="552"/>
      <c r="H229" s="552"/>
      <c r="I229" s="552"/>
      <c r="J229" s="552"/>
      <c r="K229" s="552"/>
      <c r="L229" s="552"/>
      <c r="M229" s="552"/>
      <c r="N229" s="552"/>
      <c r="O229" s="552"/>
      <c r="P229" s="552"/>
      <c r="Q229" s="552"/>
      <c r="R229" s="552"/>
      <c r="S229" s="552"/>
      <c r="T229" s="552"/>
      <c r="U229" s="552"/>
    </row>
    <row r="230" spans="3:21">
      <c r="C230" s="552"/>
      <c r="D230" s="552"/>
      <c r="E230" s="552"/>
      <c r="F230" s="552"/>
      <c r="G230" s="552"/>
      <c r="H230" s="552"/>
      <c r="I230" s="552"/>
      <c r="J230" s="552"/>
      <c r="K230" s="552"/>
      <c r="L230" s="552"/>
      <c r="M230" s="552"/>
      <c r="N230" s="552"/>
      <c r="O230" s="552"/>
      <c r="P230" s="552"/>
      <c r="Q230" s="552"/>
      <c r="R230" s="552"/>
      <c r="S230" s="552"/>
      <c r="T230" s="552"/>
      <c r="U230" s="552"/>
    </row>
    <row r="231" spans="3:21">
      <c r="C231" s="552"/>
      <c r="D231" s="552"/>
      <c r="E231" s="552"/>
      <c r="F231" s="552"/>
      <c r="G231" s="552"/>
      <c r="H231" s="552"/>
      <c r="I231" s="552"/>
      <c r="J231" s="552"/>
      <c r="K231" s="552"/>
      <c r="L231" s="552"/>
      <c r="M231" s="552"/>
      <c r="N231" s="552"/>
      <c r="O231" s="552"/>
      <c r="P231" s="552"/>
      <c r="Q231" s="552"/>
      <c r="R231" s="552"/>
      <c r="S231" s="552"/>
      <c r="T231" s="552"/>
      <c r="U231" s="552"/>
    </row>
    <row r="232" spans="3:21">
      <c r="C232" s="552"/>
      <c r="D232" s="552"/>
      <c r="E232" s="552"/>
      <c r="F232" s="552"/>
      <c r="G232" s="552"/>
      <c r="H232" s="552"/>
      <c r="I232" s="552"/>
      <c r="J232" s="552"/>
      <c r="K232" s="552"/>
      <c r="L232" s="552"/>
      <c r="M232" s="552"/>
      <c r="N232" s="552"/>
      <c r="O232" s="552"/>
      <c r="P232" s="552"/>
      <c r="Q232" s="552"/>
      <c r="R232" s="552"/>
      <c r="S232" s="552"/>
      <c r="T232" s="552"/>
      <c r="U232" s="552"/>
    </row>
    <row r="233" spans="3:21">
      <c r="C233" s="552"/>
      <c r="D233" s="552"/>
      <c r="E233" s="552"/>
      <c r="F233" s="552"/>
      <c r="G233" s="552"/>
      <c r="H233" s="552"/>
      <c r="I233" s="552"/>
      <c r="J233" s="552"/>
      <c r="K233" s="552"/>
      <c r="L233" s="552"/>
      <c r="M233" s="552"/>
      <c r="N233" s="552"/>
      <c r="O233" s="552"/>
      <c r="P233" s="552"/>
      <c r="Q233" s="552"/>
      <c r="R233" s="552"/>
      <c r="S233" s="552"/>
      <c r="T233" s="552"/>
      <c r="U233" s="552"/>
    </row>
    <row r="234" spans="3:21">
      <c r="C234" s="552"/>
      <c r="D234" s="552"/>
      <c r="E234" s="552"/>
      <c r="F234" s="552"/>
      <c r="G234" s="552"/>
      <c r="H234" s="552"/>
      <c r="I234" s="552"/>
      <c r="J234" s="552"/>
      <c r="K234" s="552"/>
      <c r="L234" s="552"/>
      <c r="M234" s="552"/>
      <c r="N234" s="552"/>
      <c r="O234" s="552"/>
      <c r="P234" s="552"/>
      <c r="Q234" s="552"/>
      <c r="R234" s="552"/>
      <c r="S234" s="552"/>
      <c r="T234" s="552"/>
      <c r="U234" s="552"/>
    </row>
    <row r="235" spans="3:21">
      <c r="C235" s="552"/>
      <c r="D235" s="552"/>
      <c r="E235" s="552"/>
      <c r="F235" s="552"/>
      <c r="G235" s="552"/>
      <c r="H235" s="552"/>
      <c r="I235" s="552"/>
      <c r="J235" s="552"/>
      <c r="K235" s="552"/>
      <c r="L235" s="552"/>
      <c r="M235" s="552"/>
      <c r="N235" s="552"/>
      <c r="O235" s="552"/>
      <c r="P235" s="552"/>
      <c r="Q235" s="552"/>
      <c r="R235" s="552"/>
      <c r="S235" s="552"/>
      <c r="T235" s="552"/>
      <c r="U235" s="552"/>
    </row>
    <row r="236" spans="3:21">
      <c r="C236" s="552"/>
      <c r="D236" s="552"/>
      <c r="E236" s="552"/>
      <c r="F236" s="552"/>
      <c r="G236" s="552"/>
      <c r="H236" s="552"/>
      <c r="I236" s="552"/>
      <c r="J236" s="552"/>
      <c r="K236" s="552"/>
      <c r="L236" s="552"/>
      <c r="M236" s="552"/>
      <c r="N236" s="552"/>
      <c r="O236" s="552"/>
      <c r="P236" s="552"/>
      <c r="Q236" s="552"/>
      <c r="R236" s="552"/>
      <c r="S236" s="552"/>
      <c r="T236" s="552"/>
      <c r="U236" s="552"/>
    </row>
    <row r="237" spans="3:21">
      <c r="C237" s="552"/>
      <c r="D237" s="552"/>
      <c r="E237" s="552"/>
      <c r="F237" s="552"/>
      <c r="G237" s="552"/>
      <c r="H237" s="552"/>
      <c r="I237" s="552"/>
      <c r="J237" s="552"/>
      <c r="K237" s="552"/>
      <c r="L237" s="552"/>
      <c r="M237" s="552"/>
      <c r="N237" s="552"/>
      <c r="O237" s="552"/>
      <c r="P237" s="552"/>
      <c r="Q237" s="552"/>
      <c r="R237" s="552"/>
      <c r="S237" s="552"/>
      <c r="T237" s="552"/>
      <c r="U237" s="552"/>
    </row>
    <row r="238" spans="3:21">
      <c r="C238" s="552"/>
      <c r="D238" s="552"/>
      <c r="E238" s="552"/>
      <c r="F238" s="552"/>
      <c r="G238" s="552"/>
      <c r="H238" s="552"/>
      <c r="I238" s="552"/>
      <c r="J238" s="552"/>
      <c r="K238" s="552"/>
      <c r="L238" s="552"/>
      <c r="M238" s="552"/>
      <c r="N238" s="552"/>
      <c r="O238" s="552"/>
      <c r="P238" s="552"/>
      <c r="Q238" s="552"/>
      <c r="R238" s="552"/>
      <c r="S238" s="552"/>
      <c r="T238" s="552"/>
      <c r="U238" s="552"/>
    </row>
    <row r="239" spans="3:21">
      <c r="C239" s="552"/>
      <c r="D239" s="552"/>
      <c r="E239" s="552"/>
      <c r="F239" s="552"/>
      <c r="G239" s="552"/>
      <c r="H239" s="552"/>
      <c r="I239" s="552"/>
      <c r="J239" s="552"/>
      <c r="K239" s="552"/>
      <c r="L239" s="552"/>
      <c r="M239" s="552"/>
      <c r="N239" s="552"/>
      <c r="O239" s="552"/>
      <c r="P239" s="552"/>
      <c r="Q239" s="552"/>
      <c r="R239" s="552"/>
      <c r="S239" s="552"/>
      <c r="T239" s="552"/>
      <c r="U239" s="552"/>
    </row>
    <row r="240" spans="3:21">
      <c r="C240" s="552"/>
      <c r="D240" s="552"/>
      <c r="E240" s="552"/>
      <c r="F240" s="552"/>
      <c r="G240" s="552"/>
      <c r="H240" s="552"/>
      <c r="I240" s="552"/>
      <c r="J240" s="552"/>
      <c r="K240" s="552"/>
      <c r="L240" s="552"/>
      <c r="M240" s="552"/>
      <c r="N240" s="552"/>
      <c r="O240" s="552"/>
      <c r="P240" s="552"/>
      <c r="Q240" s="552"/>
      <c r="R240" s="552"/>
      <c r="S240" s="552"/>
      <c r="T240" s="552"/>
      <c r="U240" s="552"/>
    </row>
    <row r="241" spans="3:21">
      <c r="C241" s="552"/>
      <c r="D241" s="552"/>
      <c r="E241" s="552"/>
      <c r="F241" s="552"/>
      <c r="G241" s="552"/>
      <c r="H241" s="552"/>
      <c r="I241" s="552"/>
      <c r="J241" s="552"/>
      <c r="K241" s="552"/>
      <c r="L241" s="552"/>
      <c r="M241" s="552"/>
      <c r="N241" s="552"/>
      <c r="O241" s="552"/>
      <c r="P241" s="552"/>
      <c r="Q241" s="552"/>
      <c r="R241" s="552"/>
      <c r="S241" s="552"/>
      <c r="T241" s="552"/>
      <c r="U241" s="552"/>
    </row>
    <row r="242" spans="3:21">
      <c r="C242" s="552"/>
      <c r="D242" s="552"/>
      <c r="E242" s="552"/>
      <c r="F242" s="552"/>
      <c r="G242" s="552"/>
      <c r="H242" s="552"/>
      <c r="I242" s="552"/>
      <c r="J242" s="552"/>
      <c r="K242" s="552"/>
      <c r="L242" s="552"/>
      <c r="M242" s="552"/>
      <c r="N242" s="552"/>
      <c r="O242" s="552"/>
      <c r="P242" s="552"/>
      <c r="Q242" s="552"/>
      <c r="R242" s="552"/>
      <c r="S242" s="552"/>
      <c r="T242" s="552"/>
      <c r="U242" s="552"/>
    </row>
    <row r="243" spans="3:21">
      <c r="C243" s="552"/>
      <c r="D243" s="552"/>
      <c r="E243" s="552"/>
      <c r="F243" s="552"/>
      <c r="G243" s="552"/>
      <c r="H243" s="552"/>
      <c r="I243" s="552"/>
      <c r="J243" s="552"/>
      <c r="K243" s="552"/>
      <c r="L243" s="552"/>
      <c r="M243" s="552"/>
      <c r="N243" s="552"/>
      <c r="O243" s="552"/>
      <c r="P243" s="552"/>
      <c r="Q243" s="552"/>
      <c r="R243" s="552"/>
      <c r="S243" s="552"/>
      <c r="T243" s="552"/>
      <c r="U243" s="552"/>
    </row>
    <row r="244" spans="3:21">
      <c r="C244" s="552"/>
      <c r="D244" s="552"/>
      <c r="E244" s="552"/>
      <c r="F244" s="552"/>
      <c r="G244" s="552"/>
      <c r="H244" s="552"/>
      <c r="I244" s="552"/>
      <c r="J244" s="552"/>
      <c r="K244" s="552"/>
      <c r="L244" s="552"/>
      <c r="M244" s="552"/>
      <c r="N244" s="552"/>
      <c r="O244" s="552"/>
      <c r="P244" s="552"/>
      <c r="Q244" s="552"/>
      <c r="R244" s="552"/>
      <c r="S244" s="552"/>
      <c r="T244" s="552"/>
      <c r="U244" s="552"/>
    </row>
    <row r="245" spans="3:21">
      <c r="C245" s="552"/>
      <c r="D245" s="552"/>
      <c r="E245" s="552"/>
      <c r="F245" s="552"/>
      <c r="G245" s="552"/>
      <c r="H245" s="552"/>
      <c r="I245" s="552"/>
      <c r="J245" s="552"/>
      <c r="K245" s="552"/>
      <c r="L245" s="552"/>
      <c r="M245" s="552"/>
      <c r="N245" s="552"/>
      <c r="O245" s="552"/>
      <c r="P245" s="552"/>
      <c r="Q245" s="552"/>
      <c r="R245" s="552"/>
      <c r="S245" s="552"/>
      <c r="T245" s="552"/>
      <c r="U245" s="552"/>
    </row>
    <row r="246" spans="3:21">
      <c r="C246" s="552"/>
      <c r="D246" s="552"/>
      <c r="E246" s="552"/>
      <c r="F246" s="552"/>
      <c r="G246" s="552"/>
      <c r="H246" s="552"/>
      <c r="I246" s="552"/>
      <c r="J246" s="552"/>
      <c r="K246" s="552"/>
      <c r="L246" s="552"/>
      <c r="M246" s="552"/>
      <c r="N246" s="552"/>
      <c r="O246" s="552"/>
      <c r="P246" s="552"/>
      <c r="Q246" s="552"/>
      <c r="R246" s="552"/>
      <c r="S246" s="552"/>
      <c r="T246" s="552"/>
      <c r="U246" s="552"/>
    </row>
    <row r="247" spans="3:21">
      <c r="C247" s="552"/>
      <c r="D247" s="552"/>
      <c r="E247" s="552"/>
      <c r="F247" s="552"/>
      <c r="G247" s="552"/>
      <c r="H247" s="552"/>
      <c r="I247" s="552"/>
      <c r="J247" s="552"/>
      <c r="K247" s="552"/>
      <c r="L247" s="552"/>
      <c r="M247" s="552"/>
      <c r="N247" s="552"/>
      <c r="O247" s="552"/>
      <c r="P247" s="552"/>
      <c r="Q247" s="552"/>
      <c r="R247" s="552"/>
      <c r="S247" s="552"/>
      <c r="T247" s="552"/>
      <c r="U247" s="552"/>
    </row>
    <row r="248" spans="3:21">
      <c r="C248" s="552"/>
      <c r="D248" s="552"/>
      <c r="E248" s="552"/>
      <c r="F248" s="552"/>
      <c r="G248" s="552"/>
      <c r="H248" s="552"/>
      <c r="I248" s="552"/>
      <c r="J248" s="552"/>
      <c r="K248" s="552"/>
      <c r="L248" s="552"/>
      <c r="M248" s="552"/>
      <c r="N248" s="552"/>
      <c r="O248" s="552"/>
      <c r="P248" s="552"/>
      <c r="Q248" s="552"/>
      <c r="R248" s="552"/>
      <c r="S248" s="552"/>
      <c r="T248" s="552"/>
      <c r="U248" s="552"/>
    </row>
    <row r="249" spans="3:21">
      <c r="C249" s="552"/>
      <c r="D249" s="552"/>
      <c r="E249" s="552"/>
      <c r="F249" s="552"/>
      <c r="G249" s="552"/>
      <c r="H249" s="552"/>
      <c r="I249" s="552"/>
      <c r="J249" s="552"/>
      <c r="K249" s="552"/>
      <c r="L249" s="552"/>
      <c r="M249" s="552"/>
      <c r="N249" s="552"/>
      <c r="O249" s="552"/>
      <c r="P249" s="552"/>
      <c r="Q249" s="552"/>
      <c r="R249" s="552"/>
      <c r="S249" s="552"/>
      <c r="T249" s="552"/>
      <c r="U249" s="552"/>
    </row>
    <row r="250" spans="3:21">
      <c r="C250" s="552"/>
      <c r="D250" s="552"/>
      <c r="E250" s="552"/>
      <c r="F250" s="552"/>
      <c r="G250" s="552"/>
      <c r="H250" s="552"/>
      <c r="I250" s="552"/>
      <c r="J250" s="552"/>
      <c r="K250" s="552"/>
      <c r="L250" s="552"/>
      <c r="M250" s="552"/>
      <c r="N250" s="552"/>
      <c r="O250" s="552"/>
      <c r="P250" s="552"/>
      <c r="Q250" s="552"/>
      <c r="R250" s="552"/>
      <c r="S250" s="552"/>
      <c r="T250" s="552"/>
      <c r="U250" s="552"/>
    </row>
    <row r="251" spans="3:21">
      <c r="C251" s="552"/>
      <c r="D251" s="552"/>
      <c r="E251" s="552"/>
      <c r="F251" s="552"/>
      <c r="G251" s="552"/>
      <c r="H251" s="552"/>
      <c r="I251" s="552"/>
      <c r="J251" s="552"/>
      <c r="K251" s="552"/>
      <c r="L251" s="552"/>
      <c r="M251" s="552"/>
      <c r="N251" s="552"/>
      <c r="O251" s="552"/>
      <c r="P251" s="552"/>
      <c r="Q251" s="552"/>
      <c r="R251" s="552"/>
      <c r="S251" s="552"/>
      <c r="T251" s="552"/>
      <c r="U251" s="552"/>
    </row>
    <row r="252" spans="3:21">
      <c r="C252" s="552"/>
      <c r="D252" s="552"/>
      <c r="E252" s="552"/>
      <c r="F252" s="552"/>
      <c r="G252" s="552"/>
      <c r="H252" s="552"/>
      <c r="I252" s="552"/>
      <c r="J252" s="552"/>
      <c r="K252" s="552"/>
      <c r="L252" s="552"/>
      <c r="M252" s="552"/>
      <c r="N252" s="552"/>
      <c r="O252" s="552"/>
      <c r="P252" s="552"/>
      <c r="Q252" s="552"/>
      <c r="R252" s="552"/>
      <c r="S252" s="552"/>
      <c r="T252" s="552"/>
      <c r="U252" s="552"/>
    </row>
    <row r="253" spans="3:21">
      <c r="C253" s="552"/>
      <c r="D253" s="552"/>
      <c r="E253" s="552"/>
      <c r="F253" s="552"/>
      <c r="G253" s="552"/>
      <c r="H253" s="552"/>
      <c r="I253" s="552"/>
      <c r="J253" s="552"/>
      <c r="K253" s="552"/>
      <c r="L253" s="552"/>
      <c r="M253" s="552"/>
      <c r="N253" s="552"/>
      <c r="O253" s="552"/>
      <c r="P253" s="552"/>
      <c r="Q253" s="552"/>
      <c r="R253" s="552"/>
      <c r="S253" s="552"/>
      <c r="T253" s="552"/>
      <c r="U253" s="552"/>
    </row>
    <row r="254" spans="3:21">
      <c r="C254" s="552"/>
      <c r="D254" s="552"/>
      <c r="E254" s="552"/>
      <c r="F254" s="552"/>
      <c r="G254" s="552"/>
      <c r="H254" s="552"/>
      <c r="I254" s="552"/>
      <c r="J254" s="552"/>
      <c r="K254" s="552"/>
      <c r="L254" s="552"/>
      <c r="M254" s="552"/>
      <c r="N254" s="552"/>
      <c r="O254" s="552"/>
      <c r="P254" s="552"/>
      <c r="Q254" s="552"/>
      <c r="R254" s="552"/>
      <c r="S254" s="552"/>
      <c r="T254" s="552"/>
      <c r="U254" s="552"/>
    </row>
    <row r="255" spans="3:21">
      <c r="C255" s="552"/>
      <c r="D255" s="552"/>
      <c r="E255" s="552"/>
      <c r="F255" s="552"/>
      <c r="G255" s="552"/>
      <c r="H255" s="552"/>
      <c r="I255" s="552"/>
      <c r="J255" s="552"/>
      <c r="K255" s="552"/>
      <c r="L255" s="552"/>
      <c r="M255" s="552"/>
      <c r="N255" s="552"/>
      <c r="O255" s="552"/>
      <c r="P255" s="552"/>
      <c r="Q255" s="552"/>
      <c r="R255" s="552"/>
      <c r="S255" s="552"/>
      <c r="T255" s="552"/>
      <c r="U255" s="552"/>
    </row>
    <row r="256" spans="3:21">
      <c r="C256" s="552"/>
      <c r="D256" s="552"/>
      <c r="E256" s="552"/>
      <c r="F256" s="552"/>
      <c r="G256" s="552"/>
      <c r="H256" s="552"/>
      <c r="I256" s="552"/>
      <c r="J256" s="552"/>
      <c r="K256" s="552"/>
      <c r="L256" s="552"/>
      <c r="M256" s="552"/>
      <c r="N256" s="552"/>
      <c r="O256" s="552"/>
      <c r="P256" s="552"/>
      <c r="Q256" s="552"/>
      <c r="R256" s="552"/>
      <c r="S256" s="552"/>
      <c r="T256" s="552"/>
      <c r="U256" s="552"/>
    </row>
    <row r="257" spans="3:21">
      <c r="C257" s="552"/>
      <c r="D257" s="552"/>
      <c r="E257" s="552"/>
      <c r="F257" s="552"/>
      <c r="G257" s="552"/>
      <c r="H257" s="552"/>
      <c r="I257" s="552"/>
      <c r="J257" s="552"/>
      <c r="K257" s="552"/>
      <c r="L257" s="552"/>
      <c r="M257" s="552"/>
      <c r="N257" s="552"/>
      <c r="O257" s="552"/>
      <c r="P257" s="552"/>
      <c r="Q257" s="552"/>
      <c r="R257" s="552"/>
      <c r="S257" s="552"/>
      <c r="T257" s="552"/>
      <c r="U257" s="552"/>
    </row>
    <row r="258" spans="3:21">
      <c r="C258" s="552"/>
      <c r="D258" s="552"/>
      <c r="E258" s="552"/>
      <c r="F258" s="552"/>
      <c r="G258" s="552"/>
      <c r="H258" s="552"/>
      <c r="I258" s="552"/>
      <c r="J258" s="552"/>
      <c r="K258" s="552"/>
      <c r="L258" s="552"/>
      <c r="M258" s="552"/>
      <c r="N258" s="552"/>
      <c r="O258" s="552"/>
      <c r="P258" s="552"/>
      <c r="Q258" s="552"/>
      <c r="R258" s="552"/>
      <c r="S258" s="552"/>
      <c r="T258" s="552"/>
      <c r="U258" s="552"/>
    </row>
    <row r="259" spans="3:21">
      <c r="C259" s="552"/>
      <c r="D259" s="552"/>
      <c r="E259" s="552"/>
      <c r="F259" s="552"/>
      <c r="G259" s="552"/>
      <c r="H259" s="552"/>
      <c r="I259" s="552"/>
      <c r="J259" s="552"/>
      <c r="K259" s="552"/>
      <c r="L259" s="552"/>
      <c r="M259" s="552"/>
      <c r="N259" s="552"/>
      <c r="O259" s="552"/>
      <c r="P259" s="552"/>
      <c r="Q259" s="552"/>
      <c r="R259" s="552"/>
      <c r="S259" s="552"/>
      <c r="T259" s="552"/>
      <c r="U259" s="552"/>
    </row>
    <row r="260" spans="3:21">
      <c r="C260" s="552"/>
      <c r="D260" s="552"/>
      <c r="E260" s="552"/>
      <c r="F260" s="552"/>
      <c r="G260" s="552"/>
      <c r="H260" s="552"/>
      <c r="I260" s="552"/>
      <c r="J260" s="552"/>
      <c r="K260" s="552"/>
      <c r="L260" s="552"/>
      <c r="M260" s="552"/>
      <c r="N260" s="552"/>
      <c r="O260" s="552"/>
      <c r="P260" s="552"/>
      <c r="Q260" s="552"/>
      <c r="R260" s="552"/>
      <c r="S260" s="552"/>
      <c r="T260" s="552"/>
      <c r="U260" s="552"/>
    </row>
    <row r="261" spans="3:21">
      <c r="C261" s="552"/>
      <c r="D261" s="552"/>
      <c r="E261" s="552"/>
      <c r="F261" s="552"/>
      <c r="G261" s="552"/>
      <c r="H261" s="552"/>
      <c r="I261" s="552"/>
      <c r="J261" s="552"/>
      <c r="K261" s="552"/>
      <c r="L261" s="552"/>
      <c r="M261" s="552"/>
      <c r="N261" s="552"/>
      <c r="O261" s="552"/>
      <c r="P261" s="552"/>
      <c r="Q261" s="552"/>
      <c r="R261" s="552"/>
      <c r="S261" s="552"/>
      <c r="T261" s="552"/>
      <c r="U261" s="552"/>
    </row>
    <row r="262" spans="3:21">
      <c r="C262" s="552"/>
      <c r="D262" s="552"/>
      <c r="E262" s="552"/>
      <c r="F262" s="552"/>
      <c r="G262" s="552"/>
      <c r="H262" s="552"/>
      <c r="I262" s="552"/>
      <c r="J262" s="552"/>
      <c r="K262" s="552"/>
      <c r="L262" s="552"/>
      <c r="M262" s="552"/>
      <c r="N262" s="552"/>
      <c r="O262" s="552"/>
      <c r="P262" s="552"/>
      <c r="Q262" s="552"/>
      <c r="R262" s="552"/>
      <c r="S262" s="552"/>
      <c r="T262" s="552"/>
      <c r="U262" s="552"/>
    </row>
    <row r="263" spans="3:21">
      <c r="C263" s="552"/>
      <c r="D263" s="552"/>
      <c r="E263" s="552"/>
      <c r="F263" s="552"/>
      <c r="G263" s="552"/>
      <c r="H263" s="552"/>
      <c r="I263" s="552"/>
      <c r="J263" s="552"/>
      <c r="K263" s="552"/>
      <c r="L263" s="552"/>
      <c r="M263" s="552"/>
      <c r="N263" s="552"/>
      <c r="O263" s="552"/>
      <c r="P263" s="552"/>
      <c r="Q263" s="552"/>
      <c r="R263" s="552"/>
      <c r="S263" s="552"/>
      <c r="T263" s="552"/>
      <c r="U263" s="552"/>
    </row>
    <row r="264" spans="3:21">
      <c r="C264" s="552"/>
      <c r="D264" s="552"/>
      <c r="E264" s="552"/>
      <c r="F264" s="552"/>
      <c r="G264" s="552"/>
      <c r="H264" s="552"/>
      <c r="I264" s="552"/>
      <c r="J264" s="552"/>
      <c r="K264" s="552"/>
      <c r="L264" s="552"/>
      <c r="M264" s="552"/>
      <c r="N264" s="552"/>
      <c r="O264" s="552"/>
      <c r="P264" s="552"/>
      <c r="Q264" s="552"/>
      <c r="R264" s="552"/>
      <c r="S264" s="552"/>
      <c r="T264" s="552"/>
      <c r="U264" s="552"/>
    </row>
    <row r="265" spans="3:21">
      <c r="C265" s="552"/>
      <c r="D265" s="552"/>
      <c r="E265" s="552"/>
      <c r="F265" s="552"/>
      <c r="G265" s="552"/>
      <c r="H265" s="552"/>
      <c r="I265" s="552"/>
      <c r="J265" s="552"/>
      <c r="K265" s="552"/>
      <c r="L265" s="552"/>
      <c r="M265" s="552"/>
      <c r="N265" s="552"/>
      <c r="O265" s="552"/>
      <c r="P265" s="552"/>
      <c r="Q265" s="552"/>
      <c r="R265" s="552"/>
      <c r="S265" s="552"/>
      <c r="T265" s="552"/>
      <c r="U265" s="552"/>
    </row>
    <row r="266" spans="3:21">
      <c r="C266" s="552"/>
      <c r="D266" s="552"/>
      <c r="E266" s="552"/>
      <c r="F266" s="552"/>
      <c r="G266" s="552"/>
      <c r="H266" s="552"/>
      <c r="I266" s="552"/>
      <c r="J266" s="552"/>
      <c r="K266" s="552"/>
      <c r="L266" s="552"/>
      <c r="M266" s="552"/>
      <c r="N266" s="552"/>
      <c r="O266" s="552"/>
      <c r="P266" s="552"/>
      <c r="Q266" s="552"/>
      <c r="R266" s="552"/>
      <c r="S266" s="552"/>
      <c r="T266" s="552"/>
      <c r="U266" s="552"/>
    </row>
    <row r="267" spans="3:21">
      <c r="C267" s="552"/>
      <c r="D267" s="552"/>
      <c r="E267" s="552"/>
      <c r="F267" s="552"/>
      <c r="G267" s="552"/>
      <c r="H267" s="552"/>
      <c r="I267" s="552"/>
      <c r="J267" s="552"/>
      <c r="K267" s="552"/>
      <c r="L267" s="552"/>
      <c r="M267" s="552"/>
      <c r="N267" s="552"/>
      <c r="O267" s="552"/>
      <c r="P267" s="552"/>
      <c r="Q267" s="552"/>
      <c r="R267" s="552"/>
      <c r="S267" s="552"/>
      <c r="T267" s="552"/>
      <c r="U267" s="552"/>
    </row>
    <row r="268" spans="3:21">
      <c r="C268" s="552"/>
      <c r="D268" s="552"/>
      <c r="E268" s="552"/>
      <c r="F268" s="552"/>
      <c r="G268" s="552"/>
      <c r="H268" s="552"/>
      <c r="I268" s="552"/>
      <c r="J268" s="552"/>
      <c r="K268" s="552"/>
      <c r="L268" s="552"/>
      <c r="M268" s="552"/>
      <c r="N268" s="552"/>
      <c r="O268" s="552"/>
      <c r="P268" s="552"/>
      <c r="Q268" s="552"/>
      <c r="R268" s="552"/>
      <c r="S268" s="552"/>
      <c r="T268" s="552"/>
      <c r="U268" s="552"/>
    </row>
    <row r="269" spans="3:21">
      <c r="C269" s="552"/>
      <c r="D269" s="552"/>
      <c r="E269" s="552"/>
      <c r="F269" s="552"/>
      <c r="G269" s="552"/>
      <c r="H269" s="552"/>
      <c r="I269" s="552"/>
      <c r="J269" s="552"/>
      <c r="K269" s="552"/>
      <c r="L269" s="552"/>
      <c r="M269" s="552"/>
      <c r="N269" s="552"/>
      <c r="O269" s="552"/>
      <c r="P269" s="552"/>
      <c r="Q269" s="552"/>
      <c r="R269" s="552"/>
      <c r="S269" s="552"/>
      <c r="T269" s="552"/>
      <c r="U269" s="552"/>
    </row>
    <row r="270" spans="3:21">
      <c r="C270" s="552"/>
      <c r="D270" s="552"/>
      <c r="E270" s="552"/>
      <c r="F270" s="552"/>
      <c r="G270" s="552"/>
      <c r="H270" s="552"/>
      <c r="I270" s="552"/>
      <c r="J270" s="552"/>
      <c r="K270" s="552"/>
      <c r="L270" s="552"/>
      <c r="M270" s="552"/>
      <c r="N270" s="552"/>
      <c r="O270" s="552"/>
      <c r="P270" s="552"/>
      <c r="Q270" s="552"/>
      <c r="R270" s="552"/>
      <c r="S270" s="552"/>
      <c r="T270" s="552"/>
      <c r="U270" s="552"/>
    </row>
    <row r="271" spans="3:21">
      <c r="C271" s="552"/>
      <c r="D271" s="552"/>
      <c r="E271" s="552"/>
      <c r="F271" s="552"/>
      <c r="G271" s="552"/>
      <c r="H271" s="552"/>
      <c r="I271" s="552"/>
      <c r="J271" s="552"/>
      <c r="K271" s="552"/>
      <c r="L271" s="552"/>
      <c r="M271" s="552"/>
      <c r="N271" s="552"/>
      <c r="O271" s="552"/>
      <c r="P271" s="552"/>
      <c r="Q271" s="552"/>
      <c r="R271" s="552"/>
      <c r="S271" s="552"/>
      <c r="T271" s="552"/>
      <c r="U271" s="552"/>
    </row>
    <row r="272" spans="3:21">
      <c r="C272" s="552"/>
      <c r="D272" s="552"/>
      <c r="E272" s="552"/>
      <c r="F272" s="552"/>
      <c r="G272" s="552"/>
      <c r="H272" s="552"/>
      <c r="I272" s="552"/>
      <c r="J272" s="552"/>
      <c r="K272" s="552"/>
      <c r="L272" s="552"/>
      <c r="M272" s="552"/>
      <c r="N272" s="552"/>
      <c r="O272" s="552"/>
      <c r="P272" s="552"/>
      <c r="Q272" s="552"/>
      <c r="R272" s="552"/>
      <c r="S272" s="552"/>
      <c r="T272" s="552"/>
      <c r="U272" s="552"/>
    </row>
    <row r="273" spans="3:21">
      <c r="C273" s="552"/>
      <c r="D273" s="552"/>
      <c r="E273" s="552"/>
      <c r="F273" s="552"/>
      <c r="G273" s="552"/>
      <c r="H273" s="552"/>
      <c r="I273" s="552"/>
      <c r="J273" s="552"/>
      <c r="K273" s="552"/>
      <c r="L273" s="552"/>
      <c r="M273" s="552"/>
      <c r="N273" s="552"/>
      <c r="O273" s="552"/>
      <c r="P273" s="552"/>
      <c r="Q273" s="552"/>
      <c r="R273" s="552"/>
      <c r="S273" s="552"/>
      <c r="T273" s="552"/>
      <c r="U273" s="552"/>
    </row>
    <row r="274" spans="3:21">
      <c r="C274" s="552"/>
      <c r="D274" s="552"/>
      <c r="E274" s="552"/>
      <c r="F274" s="552"/>
      <c r="G274" s="552"/>
      <c r="H274" s="552"/>
      <c r="I274" s="552"/>
      <c r="J274" s="552"/>
      <c r="K274" s="552"/>
      <c r="L274" s="552"/>
      <c r="M274" s="552"/>
      <c r="N274" s="552"/>
      <c r="O274" s="552"/>
      <c r="P274" s="552"/>
      <c r="Q274" s="552"/>
      <c r="R274" s="552"/>
      <c r="S274" s="552"/>
      <c r="T274" s="552"/>
      <c r="U274" s="552"/>
    </row>
    <row r="275" spans="3:21">
      <c r="C275" s="552"/>
      <c r="D275" s="552"/>
      <c r="E275" s="552"/>
      <c r="F275" s="552"/>
      <c r="G275" s="552"/>
      <c r="H275" s="552"/>
      <c r="I275" s="552"/>
      <c r="J275" s="552"/>
      <c r="K275" s="552"/>
      <c r="L275" s="552"/>
      <c r="M275" s="552"/>
      <c r="N275" s="552"/>
      <c r="O275" s="552"/>
      <c r="P275" s="552"/>
      <c r="Q275" s="552"/>
      <c r="R275" s="552"/>
      <c r="S275" s="552"/>
      <c r="T275" s="552"/>
      <c r="U275" s="552"/>
    </row>
    <row r="276" spans="3:21">
      <c r="C276" s="552"/>
      <c r="D276" s="552"/>
      <c r="E276" s="552"/>
      <c r="F276" s="552"/>
      <c r="G276" s="552"/>
      <c r="H276" s="552"/>
      <c r="I276" s="552"/>
      <c r="J276" s="552"/>
      <c r="K276" s="552"/>
      <c r="L276" s="552"/>
      <c r="M276" s="552"/>
      <c r="N276" s="552"/>
      <c r="O276" s="552"/>
      <c r="P276" s="552"/>
      <c r="Q276" s="552"/>
      <c r="R276" s="552"/>
      <c r="S276" s="552"/>
      <c r="T276" s="552"/>
      <c r="U276" s="552"/>
    </row>
    <row r="277" spans="3:21">
      <c r="C277" s="552"/>
      <c r="D277" s="552"/>
      <c r="E277" s="552"/>
      <c r="F277" s="552"/>
      <c r="G277" s="552"/>
      <c r="H277" s="552"/>
      <c r="I277" s="552"/>
      <c r="J277" s="552"/>
      <c r="K277" s="552"/>
      <c r="L277" s="552"/>
      <c r="M277" s="552"/>
      <c r="N277" s="552"/>
      <c r="O277" s="552"/>
      <c r="P277" s="552"/>
      <c r="Q277" s="552"/>
      <c r="R277" s="552"/>
      <c r="S277" s="552"/>
      <c r="T277" s="552"/>
      <c r="U277" s="552"/>
    </row>
    <row r="278" spans="3:21">
      <c r="C278" s="552"/>
      <c r="D278" s="552"/>
      <c r="E278" s="552"/>
      <c r="F278" s="552"/>
      <c r="G278" s="552"/>
      <c r="H278" s="552"/>
      <c r="I278" s="552"/>
      <c r="J278" s="552"/>
      <c r="K278" s="552"/>
      <c r="L278" s="552"/>
      <c r="M278" s="552"/>
      <c r="N278" s="552"/>
      <c r="O278" s="552"/>
      <c r="P278" s="552"/>
      <c r="Q278" s="552"/>
      <c r="R278" s="552"/>
      <c r="S278" s="552"/>
      <c r="T278" s="552"/>
      <c r="U278" s="552"/>
    </row>
    <row r="279" spans="3:21">
      <c r="C279" s="552"/>
      <c r="D279" s="552"/>
      <c r="E279" s="552"/>
      <c r="F279" s="552"/>
      <c r="G279" s="552"/>
      <c r="H279" s="552"/>
      <c r="I279" s="552"/>
      <c r="J279" s="552"/>
      <c r="K279" s="552"/>
      <c r="L279" s="552"/>
      <c r="M279" s="552"/>
      <c r="N279" s="552"/>
      <c r="O279" s="552"/>
      <c r="P279" s="552"/>
      <c r="Q279" s="552"/>
      <c r="R279" s="552"/>
      <c r="S279" s="552"/>
      <c r="T279" s="552"/>
      <c r="U279" s="552"/>
    </row>
    <row r="280" spans="3:21">
      <c r="C280" s="552"/>
      <c r="D280" s="552"/>
      <c r="E280" s="552"/>
      <c r="F280" s="552"/>
      <c r="G280" s="552"/>
      <c r="H280" s="552"/>
      <c r="I280" s="552"/>
      <c r="J280" s="552"/>
      <c r="K280" s="552"/>
      <c r="L280" s="552"/>
      <c r="M280" s="552"/>
      <c r="N280" s="552"/>
      <c r="O280" s="552"/>
      <c r="P280" s="552"/>
      <c r="Q280" s="552"/>
      <c r="R280" s="552"/>
      <c r="S280" s="552"/>
      <c r="T280" s="552"/>
      <c r="U280" s="552"/>
    </row>
    <row r="281" spans="3:21">
      <c r="C281" s="552"/>
      <c r="D281" s="552"/>
      <c r="E281" s="552"/>
      <c r="F281" s="552"/>
      <c r="G281" s="552"/>
      <c r="H281" s="552"/>
      <c r="I281" s="552"/>
      <c r="J281" s="552"/>
      <c r="K281" s="552"/>
      <c r="L281" s="552"/>
      <c r="M281" s="552"/>
      <c r="N281" s="552"/>
      <c r="O281" s="552"/>
      <c r="P281" s="552"/>
      <c r="Q281" s="552"/>
      <c r="R281" s="552"/>
      <c r="S281" s="552"/>
      <c r="T281" s="552"/>
      <c r="U281" s="552"/>
    </row>
    <row r="282" spans="3:21">
      <c r="C282" s="552"/>
      <c r="D282" s="552"/>
      <c r="E282" s="552"/>
      <c r="F282" s="552"/>
      <c r="G282" s="552"/>
      <c r="H282" s="552"/>
      <c r="I282" s="552"/>
      <c r="J282" s="552"/>
      <c r="K282" s="552"/>
      <c r="L282" s="552"/>
      <c r="M282" s="552"/>
      <c r="N282" s="552"/>
      <c r="O282" s="552"/>
      <c r="P282" s="552"/>
      <c r="Q282" s="552"/>
      <c r="R282" s="552"/>
      <c r="S282" s="552"/>
      <c r="T282" s="552"/>
      <c r="U282" s="552"/>
    </row>
    <row r="283" spans="3:21">
      <c r="C283" s="552"/>
      <c r="D283" s="552"/>
      <c r="E283" s="552"/>
      <c r="F283" s="552"/>
      <c r="G283" s="552"/>
      <c r="H283" s="552"/>
      <c r="I283" s="552"/>
      <c r="J283" s="552"/>
      <c r="K283" s="552"/>
      <c r="L283" s="552"/>
      <c r="M283" s="552"/>
      <c r="N283" s="552"/>
      <c r="O283" s="552"/>
      <c r="P283" s="552"/>
      <c r="Q283" s="552"/>
      <c r="R283" s="552"/>
      <c r="S283" s="552"/>
      <c r="T283" s="552"/>
      <c r="U283" s="552"/>
    </row>
    <row r="284" spans="3:21">
      <c r="C284" s="552"/>
      <c r="D284" s="552"/>
      <c r="E284" s="552"/>
      <c r="F284" s="552"/>
      <c r="G284" s="552"/>
      <c r="H284" s="552"/>
      <c r="I284" s="552"/>
      <c r="J284" s="552"/>
      <c r="K284" s="552"/>
      <c r="L284" s="552"/>
      <c r="M284" s="552"/>
      <c r="N284" s="552"/>
      <c r="O284" s="552"/>
      <c r="P284" s="552"/>
      <c r="Q284" s="552"/>
      <c r="R284" s="552"/>
      <c r="S284" s="552"/>
      <c r="T284" s="552"/>
      <c r="U284" s="552"/>
    </row>
    <row r="285" spans="3:21">
      <c r="C285" s="552"/>
      <c r="D285" s="552"/>
      <c r="E285" s="552"/>
      <c r="F285" s="552"/>
      <c r="G285" s="552"/>
      <c r="H285" s="552"/>
      <c r="I285" s="552"/>
      <c r="J285" s="552"/>
      <c r="K285" s="552"/>
      <c r="L285" s="552"/>
      <c r="M285" s="552"/>
      <c r="N285" s="552"/>
      <c r="O285" s="552"/>
      <c r="P285" s="552"/>
      <c r="Q285" s="552"/>
      <c r="R285" s="552"/>
      <c r="S285" s="552"/>
      <c r="T285" s="552"/>
      <c r="U285" s="552"/>
    </row>
    <row r="286" spans="3:21">
      <c r="C286" s="552"/>
      <c r="D286" s="552"/>
      <c r="E286" s="552"/>
      <c r="F286" s="552"/>
      <c r="G286" s="552"/>
      <c r="H286" s="552"/>
      <c r="I286" s="552"/>
      <c r="J286" s="552"/>
      <c r="K286" s="552"/>
      <c r="L286" s="552"/>
      <c r="M286" s="552"/>
      <c r="N286" s="552"/>
      <c r="O286" s="552"/>
      <c r="P286" s="552"/>
      <c r="Q286" s="552"/>
      <c r="R286" s="552"/>
      <c r="S286" s="552"/>
      <c r="T286" s="552"/>
      <c r="U286" s="552"/>
    </row>
    <row r="287" spans="3:21">
      <c r="C287" s="552"/>
      <c r="D287" s="552"/>
      <c r="E287" s="552"/>
      <c r="F287" s="552"/>
      <c r="G287" s="552"/>
      <c r="H287" s="552"/>
      <c r="I287" s="552"/>
      <c r="J287" s="552"/>
      <c r="K287" s="552"/>
      <c r="L287" s="552"/>
      <c r="M287" s="552"/>
      <c r="N287" s="552"/>
      <c r="O287" s="552"/>
      <c r="P287" s="552"/>
      <c r="Q287" s="552"/>
      <c r="R287" s="552"/>
      <c r="S287" s="552"/>
      <c r="T287" s="552"/>
      <c r="U287" s="552"/>
    </row>
    <row r="288" spans="3:21">
      <c r="C288" s="552"/>
      <c r="D288" s="552"/>
      <c r="E288" s="552"/>
      <c r="F288" s="552"/>
      <c r="G288" s="552"/>
      <c r="H288" s="552"/>
      <c r="I288" s="552"/>
      <c r="J288" s="552"/>
      <c r="K288" s="552"/>
      <c r="L288" s="552"/>
      <c r="M288" s="552"/>
      <c r="N288" s="552"/>
      <c r="O288" s="552"/>
      <c r="P288" s="552"/>
      <c r="Q288" s="552"/>
      <c r="R288" s="552"/>
      <c r="S288" s="552"/>
      <c r="T288" s="552"/>
      <c r="U288" s="552"/>
    </row>
    <row r="289" spans="3:21">
      <c r="C289" s="552"/>
      <c r="D289" s="552"/>
      <c r="E289" s="552"/>
      <c r="F289" s="552"/>
      <c r="G289" s="552"/>
      <c r="H289" s="552"/>
      <c r="I289" s="552"/>
      <c r="J289" s="552"/>
      <c r="K289" s="552"/>
      <c r="L289" s="552"/>
      <c r="M289" s="552"/>
      <c r="N289" s="552"/>
      <c r="O289" s="552"/>
      <c r="P289" s="552"/>
      <c r="Q289" s="552"/>
      <c r="R289" s="552"/>
      <c r="S289" s="552"/>
      <c r="T289" s="552"/>
      <c r="U289" s="552"/>
    </row>
    <row r="290" spans="3:21">
      <c r="C290" s="552"/>
      <c r="D290" s="552"/>
      <c r="E290" s="552"/>
      <c r="F290" s="552"/>
      <c r="G290" s="552"/>
      <c r="H290" s="552"/>
      <c r="I290" s="552"/>
      <c r="J290" s="552"/>
      <c r="K290" s="552"/>
      <c r="L290" s="552"/>
      <c r="M290" s="552"/>
      <c r="N290" s="552"/>
      <c r="O290" s="552"/>
      <c r="P290" s="552"/>
      <c r="Q290" s="552"/>
      <c r="R290" s="552"/>
      <c r="S290" s="552"/>
      <c r="T290" s="552"/>
      <c r="U290" s="552"/>
    </row>
    <row r="291" spans="3:21">
      <c r="C291" s="552"/>
      <c r="D291" s="552"/>
      <c r="E291" s="552"/>
      <c r="F291" s="552"/>
      <c r="G291" s="552"/>
      <c r="H291" s="552"/>
      <c r="I291" s="552"/>
      <c r="J291" s="552"/>
      <c r="K291" s="552"/>
      <c r="L291" s="552"/>
      <c r="M291" s="552"/>
      <c r="N291" s="552"/>
      <c r="O291" s="552"/>
      <c r="P291" s="552"/>
      <c r="Q291" s="552"/>
      <c r="R291" s="552"/>
      <c r="S291" s="552"/>
      <c r="T291" s="552"/>
      <c r="U291" s="552"/>
    </row>
    <row r="292" spans="3:21">
      <c r="C292" s="552"/>
      <c r="D292" s="552"/>
      <c r="E292" s="552"/>
      <c r="F292" s="552"/>
      <c r="G292" s="552"/>
      <c r="H292" s="552"/>
      <c r="I292" s="552"/>
      <c r="J292" s="552"/>
      <c r="K292" s="552"/>
      <c r="L292" s="552"/>
      <c r="M292" s="552"/>
      <c r="N292" s="552"/>
      <c r="O292" s="552"/>
      <c r="P292" s="552"/>
      <c r="Q292" s="552"/>
      <c r="R292" s="552"/>
      <c r="S292" s="552"/>
      <c r="T292" s="552"/>
      <c r="U292" s="552"/>
    </row>
    <row r="293" spans="3:21">
      <c r="C293" s="552"/>
      <c r="D293" s="552"/>
      <c r="E293" s="552"/>
      <c r="F293" s="552"/>
      <c r="G293" s="552"/>
      <c r="H293" s="552"/>
      <c r="I293" s="552"/>
      <c r="J293" s="552"/>
      <c r="K293" s="552"/>
      <c r="L293" s="552"/>
      <c r="M293" s="552"/>
      <c r="N293" s="552"/>
      <c r="O293" s="552"/>
      <c r="P293" s="552"/>
      <c r="Q293" s="552"/>
      <c r="R293" s="552"/>
      <c r="S293" s="552"/>
      <c r="T293" s="552"/>
      <c r="U293" s="552"/>
    </row>
    <row r="294" spans="3:21">
      <c r="C294" s="552"/>
      <c r="D294" s="552"/>
      <c r="E294" s="552"/>
      <c r="F294" s="552"/>
      <c r="G294" s="552"/>
      <c r="H294" s="552"/>
      <c r="I294" s="552"/>
      <c r="J294" s="552"/>
      <c r="K294" s="552"/>
      <c r="L294" s="552"/>
      <c r="M294" s="552"/>
      <c r="N294" s="552"/>
      <c r="O294" s="552"/>
      <c r="P294" s="552"/>
      <c r="Q294" s="552"/>
      <c r="R294" s="552"/>
      <c r="S294" s="552"/>
      <c r="T294" s="552"/>
      <c r="U294" s="552"/>
    </row>
    <row r="295" spans="3:21">
      <c r="C295" s="552"/>
      <c r="D295" s="552"/>
      <c r="E295" s="552"/>
      <c r="F295" s="552"/>
      <c r="G295" s="552"/>
      <c r="H295" s="552"/>
      <c r="I295" s="552"/>
      <c r="J295" s="552"/>
      <c r="K295" s="552"/>
      <c r="L295" s="552"/>
      <c r="M295" s="552"/>
      <c r="N295" s="552"/>
      <c r="O295" s="552"/>
      <c r="P295" s="552"/>
      <c r="Q295" s="552"/>
      <c r="R295" s="552"/>
      <c r="S295" s="552"/>
      <c r="T295" s="552"/>
      <c r="U295" s="552"/>
    </row>
    <row r="296" spans="3:21">
      <c r="C296" s="552"/>
      <c r="D296" s="552"/>
      <c r="E296" s="552"/>
      <c r="F296" s="552"/>
      <c r="G296" s="552"/>
      <c r="H296" s="552"/>
      <c r="I296" s="552"/>
      <c r="J296" s="552"/>
      <c r="K296" s="552"/>
      <c r="L296" s="552"/>
      <c r="M296" s="552"/>
      <c r="N296" s="552"/>
      <c r="O296" s="552"/>
      <c r="P296" s="552"/>
      <c r="Q296" s="552"/>
      <c r="R296" s="552"/>
      <c r="S296" s="552"/>
      <c r="T296" s="552"/>
      <c r="U296" s="552"/>
    </row>
    <row r="297" spans="3:21">
      <c r="C297" s="552"/>
      <c r="D297" s="552"/>
      <c r="E297" s="552"/>
      <c r="F297" s="552"/>
      <c r="G297" s="552"/>
      <c r="H297" s="552"/>
      <c r="I297" s="552"/>
      <c r="J297" s="552"/>
      <c r="K297" s="552"/>
      <c r="L297" s="552"/>
      <c r="M297" s="552"/>
      <c r="N297" s="552"/>
      <c r="O297" s="552"/>
      <c r="P297" s="552"/>
      <c r="Q297" s="552"/>
      <c r="R297" s="552"/>
      <c r="S297" s="552"/>
      <c r="T297" s="552"/>
      <c r="U297" s="552"/>
    </row>
    <row r="298" spans="3:21">
      <c r="C298" s="552"/>
      <c r="D298" s="552"/>
      <c r="E298" s="552"/>
      <c r="F298" s="552"/>
      <c r="G298" s="552"/>
      <c r="H298" s="552"/>
      <c r="I298" s="552"/>
      <c r="J298" s="552"/>
      <c r="K298" s="552"/>
      <c r="L298" s="552"/>
      <c r="M298" s="552"/>
      <c r="N298" s="552"/>
      <c r="O298" s="552"/>
      <c r="P298" s="552"/>
      <c r="Q298" s="552"/>
      <c r="R298" s="552"/>
      <c r="S298" s="552"/>
      <c r="T298" s="552"/>
      <c r="U298" s="552"/>
    </row>
    <row r="299" spans="3:21">
      <c r="C299" s="552"/>
      <c r="D299" s="552"/>
      <c r="E299" s="552"/>
      <c r="F299" s="552"/>
      <c r="G299" s="552"/>
      <c r="H299" s="552"/>
      <c r="I299" s="552"/>
      <c r="J299" s="552"/>
      <c r="K299" s="552"/>
      <c r="L299" s="552"/>
      <c r="M299" s="552"/>
      <c r="N299" s="552"/>
    </row>
    <row r="300" spans="3:21">
      <c r="C300" s="552"/>
      <c r="D300" s="552"/>
      <c r="E300" s="552"/>
      <c r="F300" s="552"/>
      <c r="G300" s="552"/>
      <c r="H300" s="552"/>
      <c r="I300" s="552"/>
      <c r="J300" s="552"/>
      <c r="K300" s="552"/>
      <c r="L300" s="552"/>
      <c r="M300" s="552"/>
      <c r="N300" s="552"/>
    </row>
    <row r="301" spans="3:21">
      <c r="C301" s="552"/>
      <c r="D301" s="552"/>
      <c r="E301" s="552"/>
      <c r="F301" s="552"/>
      <c r="G301" s="552"/>
      <c r="H301" s="552"/>
      <c r="I301" s="552"/>
      <c r="J301" s="552"/>
      <c r="K301" s="552"/>
      <c r="L301" s="552"/>
      <c r="M301" s="552"/>
      <c r="N301" s="552"/>
    </row>
    <row r="302" spans="3:21">
      <c r="C302" s="552"/>
      <c r="D302" s="552"/>
      <c r="E302" s="552"/>
      <c r="F302" s="552"/>
      <c r="G302" s="552"/>
      <c r="H302" s="552"/>
      <c r="I302" s="552"/>
      <c r="J302" s="552"/>
      <c r="K302" s="552"/>
      <c r="L302" s="552"/>
      <c r="M302" s="552"/>
      <c r="N302" s="552"/>
    </row>
    <row r="303" spans="3:21">
      <c r="C303" s="552"/>
      <c r="D303" s="552"/>
      <c r="E303" s="552"/>
      <c r="F303" s="552"/>
      <c r="G303" s="552"/>
      <c r="H303" s="552"/>
      <c r="I303" s="552"/>
      <c r="J303" s="552"/>
      <c r="K303" s="552"/>
      <c r="L303" s="552"/>
      <c r="M303" s="552"/>
      <c r="N303" s="552"/>
    </row>
    <row r="304" spans="3:21">
      <c r="C304" s="552"/>
      <c r="D304" s="552"/>
      <c r="E304" s="552"/>
      <c r="F304" s="552"/>
      <c r="G304" s="552"/>
      <c r="H304" s="552"/>
      <c r="I304" s="552"/>
      <c r="J304" s="552"/>
      <c r="K304" s="552"/>
      <c r="L304" s="552"/>
      <c r="M304" s="552"/>
      <c r="N304" s="552"/>
    </row>
    <row r="305" spans="3:14">
      <c r="C305" s="552"/>
      <c r="D305" s="552"/>
      <c r="E305" s="552"/>
      <c r="F305" s="552"/>
      <c r="G305" s="552"/>
      <c r="H305" s="552"/>
      <c r="I305" s="552"/>
      <c r="J305" s="552"/>
      <c r="K305" s="552"/>
      <c r="L305" s="552"/>
      <c r="M305" s="552"/>
      <c r="N305" s="552"/>
    </row>
    <row r="306" spans="3:14">
      <c r="C306" s="552"/>
      <c r="D306" s="552"/>
      <c r="E306" s="552"/>
      <c r="F306" s="552"/>
      <c r="G306" s="552"/>
      <c r="H306" s="552"/>
      <c r="I306" s="552"/>
      <c r="J306" s="552"/>
      <c r="K306" s="552"/>
      <c r="L306" s="552"/>
      <c r="M306" s="552"/>
      <c r="N306" s="552"/>
    </row>
  </sheetData>
  <mergeCells count="8">
    <mergeCell ref="C106:N106"/>
    <mergeCell ref="C107:N107"/>
    <mergeCell ref="C100:N100"/>
    <mergeCell ref="C101:N101"/>
    <mergeCell ref="C102:N102"/>
    <mergeCell ref="C103:N103"/>
    <mergeCell ref="C104:N104"/>
    <mergeCell ref="C105:N105"/>
  </mergeCells>
  <pageMargins left="0.2" right="0.2" top="0.5" bottom="0.5" header="0.3" footer="0.3"/>
  <pageSetup scale="54" orientation="landscape" r:id="rId1"/>
  <headerFooter>
    <oddHeader>&amp;L&amp;"Arial MT,Bold"Rochester Public Utilities
2015 Attachment GG-RPU&amp;R&amp;"Arial MT,Bold"Exhibit RPU-10
&amp;P of &amp;N</oddHeader>
  </headerFooter>
  <rowBreaks count="1" manualBreakCount="1">
    <brk id="58" max="16383" man="1"/>
  </rowBreaks>
  <colBreaks count="1" manualBreakCount="1">
    <brk id="15" max="106" man="1"/>
  </colBreaks>
</worksheet>
</file>

<file path=xl/worksheets/sheet4.xml><?xml version="1.0" encoding="utf-8"?>
<worksheet xmlns="http://schemas.openxmlformats.org/spreadsheetml/2006/main" xmlns:r="http://schemas.openxmlformats.org/officeDocument/2006/relationships">
  <sheetPr>
    <pageSetUpPr fitToPage="1"/>
  </sheetPr>
  <dimension ref="A1:H76"/>
  <sheetViews>
    <sheetView topLeftCell="A22" zoomScale="80" zoomScaleNormal="80" workbookViewId="0">
      <selection activeCell="C50" sqref="C50"/>
    </sheetView>
  </sheetViews>
  <sheetFormatPr defaultRowHeight="12.75"/>
  <cols>
    <col min="1" max="1" width="5.21875" style="127" customWidth="1"/>
    <col min="2" max="2" width="30.88671875" style="127" customWidth="1"/>
    <col min="3" max="3" width="13" style="127" customWidth="1"/>
    <col min="4" max="4" width="5.21875" style="127" customWidth="1"/>
    <col min="5" max="5" width="30.88671875" style="127" customWidth="1"/>
    <col min="6" max="6" width="13" style="126" customWidth="1"/>
    <col min="7" max="16384" width="8.88671875" style="127"/>
  </cols>
  <sheetData>
    <row r="1" spans="1:6" s="126" customFormat="1" ht="15.75">
      <c r="A1" s="604" t="str">
        <f>Contents!B3</f>
        <v>Rochester Public Utilities</v>
      </c>
      <c r="B1" s="604"/>
      <c r="C1" s="604"/>
      <c r="D1" s="604"/>
      <c r="E1" s="604"/>
      <c r="F1" s="604"/>
    </row>
    <row r="2" spans="1:6" s="126" customFormat="1" ht="15">
      <c r="A2" s="605" t="s">
        <v>294</v>
      </c>
      <c r="B2" s="605"/>
      <c r="C2" s="605"/>
      <c r="D2" s="605"/>
      <c r="E2" s="605"/>
      <c r="F2" s="605"/>
    </row>
    <row r="3" spans="1:6" s="126" customFormat="1" ht="15">
      <c r="A3" s="605" t="s">
        <v>295</v>
      </c>
      <c r="B3" s="605"/>
      <c r="C3" s="605"/>
      <c r="D3" s="605"/>
      <c r="E3" s="605"/>
      <c r="F3" s="605"/>
    </row>
    <row r="4" spans="1:6" s="126" customFormat="1" ht="15.75">
      <c r="A4" s="606">
        <v>42369</v>
      </c>
      <c r="B4" s="606"/>
      <c r="C4" s="606"/>
      <c r="D4" s="606"/>
      <c r="E4" s="606"/>
      <c r="F4" s="606"/>
    </row>
    <row r="6" spans="1:6" ht="15">
      <c r="A6" s="607" t="s">
        <v>296</v>
      </c>
      <c r="B6" s="607"/>
      <c r="C6" s="607"/>
      <c r="D6" s="607"/>
      <c r="E6" s="607"/>
      <c r="F6" s="607"/>
    </row>
    <row r="7" spans="1:6">
      <c r="A7" s="128" t="s">
        <v>4</v>
      </c>
      <c r="B7" s="129"/>
      <c r="C7" s="130" t="s">
        <v>297</v>
      </c>
      <c r="D7" s="130" t="s">
        <v>4</v>
      </c>
      <c r="E7" s="129"/>
      <c r="F7" s="236" t="s">
        <v>297</v>
      </c>
    </row>
    <row r="8" spans="1:6">
      <c r="A8" s="131" t="s">
        <v>6</v>
      </c>
      <c r="B8" s="132" t="s">
        <v>298</v>
      </c>
      <c r="C8" s="133" t="s">
        <v>299</v>
      </c>
      <c r="D8" s="133" t="s">
        <v>300</v>
      </c>
      <c r="E8" s="133" t="s">
        <v>301</v>
      </c>
      <c r="F8" s="241" t="s">
        <v>299</v>
      </c>
    </row>
    <row r="9" spans="1:6" ht="15">
      <c r="A9" s="134"/>
      <c r="B9" s="135" t="s">
        <v>302</v>
      </c>
      <c r="C9" s="136"/>
      <c r="D9" s="137"/>
      <c r="E9" s="138" t="s">
        <v>303</v>
      </c>
      <c r="F9" s="242"/>
    </row>
    <row r="10" spans="1:6" ht="15">
      <c r="A10" s="134">
        <v>1</v>
      </c>
      <c r="B10" s="139" t="s">
        <v>304</v>
      </c>
      <c r="C10" s="140"/>
      <c r="D10" s="141"/>
      <c r="E10" s="142"/>
      <c r="F10" s="243"/>
    </row>
    <row r="11" spans="1:6">
      <c r="A11" s="131"/>
      <c r="B11" s="143" t="s">
        <v>305</v>
      </c>
      <c r="C11" s="144">
        <f>ROUND('5. Plant Sched 4'!G25,0)</f>
        <v>361801899</v>
      </c>
      <c r="D11" s="145">
        <v>29</v>
      </c>
      <c r="E11" s="146" t="s">
        <v>306</v>
      </c>
      <c r="F11" s="144">
        <v>100420070</v>
      </c>
    </row>
    <row r="12" spans="1:6">
      <c r="A12" s="147">
        <v>2</v>
      </c>
      <c r="B12" s="148" t="s">
        <v>307</v>
      </c>
      <c r="C12" s="253">
        <v>6560574</v>
      </c>
      <c r="D12" s="149">
        <v>30</v>
      </c>
      <c r="E12" s="150" t="s">
        <v>308</v>
      </c>
      <c r="F12" s="244">
        <v>0</v>
      </c>
    </row>
    <row r="13" spans="1:6" ht="15">
      <c r="A13" s="134">
        <v>3</v>
      </c>
      <c r="B13" s="139" t="s">
        <v>309</v>
      </c>
      <c r="C13" s="140"/>
      <c r="D13" s="141"/>
      <c r="E13" s="142"/>
      <c r="F13" s="243"/>
    </row>
    <row r="14" spans="1:6" ht="15">
      <c r="A14" s="134"/>
      <c r="B14" s="151" t="s">
        <v>310</v>
      </c>
      <c r="C14" s="140"/>
      <c r="D14" s="141">
        <v>31</v>
      </c>
      <c r="E14" s="142" t="s">
        <v>311</v>
      </c>
      <c r="F14" s="243"/>
    </row>
    <row r="15" spans="1:6" ht="13.5" thickBot="1">
      <c r="A15" s="131"/>
      <c r="B15" s="143" t="s">
        <v>312</v>
      </c>
      <c r="C15" s="152">
        <f>ROUND('5. Plant Sched 4'!I28,0)</f>
        <v>193861118</v>
      </c>
      <c r="D15" s="145"/>
      <c r="E15" s="153" t="s">
        <v>313</v>
      </c>
      <c r="F15" s="152">
        <v>25742332</v>
      </c>
    </row>
    <row r="16" spans="1:6" ht="13.5" thickBot="1">
      <c r="A16" s="147">
        <v>4</v>
      </c>
      <c r="B16" s="154" t="s">
        <v>314</v>
      </c>
      <c r="C16" s="155">
        <f>+C11+C12-C15</f>
        <v>174501355</v>
      </c>
      <c r="D16" s="156">
        <v>32</v>
      </c>
      <c r="E16" s="157" t="s">
        <v>315</v>
      </c>
      <c r="F16" s="155">
        <f>+F15+F11+F12</f>
        <v>126162402</v>
      </c>
    </row>
    <row r="17" spans="1:6">
      <c r="A17" s="137">
        <v>5</v>
      </c>
      <c r="B17" s="142" t="s">
        <v>316</v>
      </c>
      <c r="C17" s="158">
        <v>0</v>
      </c>
      <c r="D17" s="141"/>
      <c r="E17" s="159" t="s">
        <v>317</v>
      </c>
      <c r="F17" s="243"/>
    </row>
    <row r="18" spans="1:6" ht="15">
      <c r="A18" s="141">
        <v>6</v>
      </c>
      <c r="B18" s="160" t="s">
        <v>309</v>
      </c>
      <c r="C18" s="140"/>
      <c r="D18" s="161"/>
      <c r="E18" s="142"/>
      <c r="F18" s="243"/>
    </row>
    <row r="19" spans="1:6" ht="15">
      <c r="A19" s="134"/>
      <c r="B19" s="151" t="s">
        <v>318</v>
      </c>
      <c r="C19" s="140"/>
      <c r="D19" s="141"/>
      <c r="E19" s="142"/>
      <c r="F19" s="243"/>
    </row>
    <row r="20" spans="1:6">
      <c r="A20" s="134"/>
      <c r="B20" s="151" t="s">
        <v>319</v>
      </c>
      <c r="C20" s="152">
        <v>0</v>
      </c>
      <c r="D20" s="145">
        <v>33</v>
      </c>
      <c r="E20" s="146" t="s">
        <v>320</v>
      </c>
      <c r="F20" s="254">
        <f>ROUND('13. Capital Structure'!H22,0)</f>
        <v>107660000</v>
      </c>
    </row>
    <row r="21" spans="1:6" ht="13.5" thickBot="1">
      <c r="A21" s="162">
        <v>7</v>
      </c>
      <c r="B21" s="163" t="s">
        <v>321</v>
      </c>
      <c r="C21" s="164"/>
      <c r="D21" s="161">
        <v>34</v>
      </c>
      <c r="E21" s="142" t="s">
        <v>322</v>
      </c>
      <c r="F21" s="243"/>
    </row>
    <row r="22" spans="1:6" ht="13.5" thickBot="1">
      <c r="A22" s="131"/>
      <c r="B22" s="165" t="s">
        <v>323</v>
      </c>
      <c r="C22" s="155">
        <f>+C16+C17-C20</f>
        <v>174501355</v>
      </c>
      <c r="D22" s="133"/>
      <c r="E22" s="153" t="s">
        <v>324</v>
      </c>
      <c r="F22" s="255">
        <v>0</v>
      </c>
    </row>
    <row r="23" spans="1:6" ht="15">
      <c r="A23" s="134"/>
      <c r="B23" s="166" t="s">
        <v>325</v>
      </c>
      <c r="C23" s="140"/>
      <c r="D23" s="141">
        <v>35</v>
      </c>
      <c r="E23" s="142" t="s">
        <v>326</v>
      </c>
      <c r="F23" s="243"/>
    </row>
    <row r="24" spans="1:6">
      <c r="A24" s="131">
        <v>8</v>
      </c>
      <c r="B24" s="167" t="s">
        <v>327</v>
      </c>
      <c r="C24" s="168">
        <v>5866332</v>
      </c>
      <c r="D24" s="145"/>
      <c r="E24" s="153" t="s">
        <v>328</v>
      </c>
      <c r="F24" s="168">
        <f>ROUND('13. Capital Structure'!I22,0)</f>
        <v>6304788</v>
      </c>
    </row>
    <row r="25" spans="1:6" ht="15">
      <c r="A25" s="134">
        <v>9</v>
      </c>
      <c r="B25" s="139" t="s">
        <v>309</v>
      </c>
      <c r="C25" s="169"/>
      <c r="D25" s="141">
        <v>36</v>
      </c>
      <c r="E25" s="142" t="s">
        <v>329</v>
      </c>
      <c r="F25" s="245"/>
    </row>
    <row r="26" spans="1:6">
      <c r="A26" s="131"/>
      <c r="B26" s="143" t="s">
        <v>330</v>
      </c>
      <c r="C26" s="168">
        <v>2920759</v>
      </c>
      <c r="D26" s="145"/>
      <c r="E26" s="153" t="s">
        <v>331</v>
      </c>
      <c r="F26" s="168">
        <f>ROUND('13. Capital Structure'!J22,0)</f>
        <v>102460</v>
      </c>
    </row>
    <row r="27" spans="1:6" ht="15.75" thickBot="1">
      <c r="A27" s="134">
        <v>10</v>
      </c>
      <c r="B27" s="139" t="s">
        <v>332</v>
      </c>
      <c r="C27" s="169"/>
      <c r="D27" s="141"/>
      <c r="E27" s="142"/>
      <c r="F27" s="245"/>
    </row>
    <row r="28" spans="1:6" ht="13.5" thickBot="1">
      <c r="A28" s="131"/>
      <c r="B28" s="143" t="s">
        <v>333</v>
      </c>
      <c r="C28" s="152">
        <v>0</v>
      </c>
      <c r="D28" s="145">
        <v>37</v>
      </c>
      <c r="E28" s="170" t="s">
        <v>334</v>
      </c>
      <c r="F28" s="171">
        <f>+F20+F22+F24-F26</f>
        <v>113862328</v>
      </c>
    </row>
    <row r="29" spans="1:6" ht="13.5" thickBot="1">
      <c r="A29" s="147">
        <v>11</v>
      </c>
      <c r="B29" s="148" t="s">
        <v>335</v>
      </c>
      <c r="C29" s="172">
        <v>6372630</v>
      </c>
      <c r="D29" s="145"/>
      <c r="E29" s="146"/>
      <c r="F29" s="246"/>
    </row>
    <row r="30" spans="1:6" ht="13.5" thickBot="1">
      <c r="A30" s="147">
        <v>12</v>
      </c>
      <c r="B30" s="173" t="s">
        <v>336</v>
      </c>
      <c r="C30" s="171">
        <f>+C24-C26+C28+C29</f>
        <v>9318203</v>
      </c>
      <c r="D30" s="133"/>
      <c r="E30" s="174" t="s">
        <v>337</v>
      </c>
      <c r="F30" s="246"/>
    </row>
    <row r="31" spans="1:6" ht="15">
      <c r="A31" s="134"/>
      <c r="B31" s="166" t="s">
        <v>338</v>
      </c>
      <c r="C31" s="169"/>
      <c r="D31" s="149">
        <v>38</v>
      </c>
      <c r="E31" s="150" t="s">
        <v>339</v>
      </c>
      <c r="F31" s="175">
        <v>784331</v>
      </c>
    </row>
    <row r="32" spans="1:6" ht="15.75" thickBot="1">
      <c r="A32" s="134">
        <v>13</v>
      </c>
      <c r="B32" s="139" t="s">
        <v>340</v>
      </c>
      <c r="C32" s="169"/>
      <c r="D32" s="149">
        <v>39</v>
      </c>
      <c r="E32" s="150" t="s">
        <v>341</v>
      </c>
      <c r="F32" s="152">
        <v>0</v>
      </c>
    </row>
    <row r="33" spans="1:8" ht="13.5" thickBot="1">
      <c r="A33" s="131"/>
      <c r="B33" s="143" t="s">
        <v>342</v>
      </c>
      <c r="C33" s="168">
        <v>36835470</v>
      </c>
      <c r="D33" s="145">
        <v>40</v>
      </c>
      <c r="E33" s="170" t="s">
        <v>343</v>
      </c>
      <c r="F33" s="171">
        <f>SUM(F31:F32)</f>
        <v>784331</v>
      </c>
    </row>
    <row r="34" spans="1:8" ht="15">
      <c r="A34" s="134">
        <v>14</v>
      </c>
      <c r="B34" s="139" t="s">
        <v>344</v>
      </c>
      <c r="C34" s="169"/>
      <c r="D34" s="141"/>
      <c r="E34" s="142"/>
      <c r="F34" s="245"/>
    </row>
    <row r="35" spans="1:8">
      <c r="A35" s="131"/>
      <c r="B35" s="143" t="s">
        <v>345</v>
      </c>
      <c r="C35" s="168"/>
      <c r="D35" s="145"/>
      <c r="E35" s="174" t="s">
        <v>346</v>
      </c>
      <c r="F35" s="246"/>
      <c r="H35" s="176"/>
    </row>
    <row r="36" spans="1:8">
      <c r="A36" s="147">
        <v>15</v>
      </c>
      <c r="B36" s="148" t="s">
        <v>347</v>
      </c>
      <c r="C36" s="175">
        <v>7885750</v>
      </c>
      <c r="D36" s="145">
        <v>41</v>
      </c>
      <c r="E36" s="146" t="s">
        <v>348</v>
      </c>
      <c r="F36" s="253">
        <v>0</v>
      </c>
      <c r="H36" s="176"/>
    </row>
    <row r="37" spans="1:8" ht="15">
      <c r="A37" s="134">
        <v>16</v>
      </c>
      <c r="B37" s="139" t="s">
        <v>309</v>
      </c>
      <c r="C37" s="169"/>
      <c r="D37" s="141"/>
      <c r="E37" s="142"/>
      <c r="F37" s="245"/>
      <c r="H37" s="176"/>
    </row>
    <row r="38" spans="1:8">
      <c r="A38" s="131"/>
      <c r="B38" s="143" t="s">
        <v>349</v>
      </c>
      <c r="C38" s="168">
        <v>200000</v>
      </c>
      <c r="D38" s="145">
        <v>42</v>
      </c>
      <c r="E38" s="146" t="s">
        <v>350</v>
      </c>
      <c r="F38" s="168">
        <v>8705716</v>
      </c>
    </row>
    <row r="39" spans="1:8" ht="15">
      <c r="A39" s="134">
        <v>17</v>
      </c>
      <c r="B39" s="139" t="s">
        <v>351</v>
      </c>
      <c r="C39" s="169"/>
      <c r="D39" s="141">
        <v>43</v>
      </c>
      <c r="E39" s="142" t="s">
        <v>352</v>
      </c>
      <c r="F39" s="245"/>
    </row>
    <row r="40" spans="1:8">
      <c r="A40" s="131"/>
      <c r="B40" s="143" t="s">
        <v>353</v>
      </c>
      <c r="C40" s="168">
        <v>162563</v>
      </c>
      <c r="D40" s="145"/>
      <c r="E40" s="153" t="s">
        <v>354</v>
      </c>
      <c r="F40" s="168">
        <v>1852573</v>
      </c>
    </row>
    <row r="41" spans="1:8">
      <c r="A41" s="147">
        <v>18</v>
      </c>
      <c r="B41" s="148" t="s">
        <v>355</v>
      </c>
      <c r="C41" s="175">
        <v>7649187</v>
      </c>
      <c r="D41" s="145">
        <v>44</v>
      </c>
      <c r="E41" s="146" t="s">
        <v>356</v>
      </c>
      <c r="F41" s="168">
        <v>475810</v>
      </c>
    </row>
    <row r="42" spans="1:8">
      <c r="A42" s="147">
        <v>19</v>
      </c>
      <c r="B42" s="148" t="s">
        <v>357</v>
      </c>
      <c r="C42" s="175"/>
      <c r="D42" s="145">
        <v>45</v>
      </c>
      <c r="E42" s="146" t="s">
        <v>358</v>
      </c>
      <c r="F42" s="168"/>
    </row>
    <row r="43" spans="1:8">
      <c r="A43" s="147">
        <v>20</v>
      </c>
      <c r="B43" s="148" t="s">
        <v>359</v>
      </c>
      <c r="C43" s="152">
        <v>0</v>
      </c>
      <c r="D43" s="145">
        <v>46</v>
      </c>
      <c r="E43" s="146" t="s">
        <v>360</v>
      </c>
      <c r="F43" s="168"/>
    </row>
    <row r="44" spans="1:8" ht="13.5" thickBot="1">
      <c r="A44" s="149">
        <v>21</v>
      </c>
      <c r="B44" s="148" t="s">
        <v>361</v>
      </c>
      <c r="C44" s="175">
        <v>5844354</v>
      </c>
      <c r="D44" s="145">
        <v>47</v>
      </c>
      <c r="E44" s="146" t="s">
        <v>362</v>
      </c>
      <c r="F44" s="177">
        <v>2945059</v>
      </c>
    </row>
    <row r="45" spans="1:8" ht="13.5" thickBot="1">
      <c r="A45" s="149">
        <v>22</v>
      </c>
      <c r="B45" s="148" t="s">
        <v>363</v>
      </c>
      <c r="C45" s="152">
        <v>0</v>
      </c>
      <c r="D45" s="145">
        <v>48</v>
      </c>
      <c r="E45" s="170" t="s">
        <v>364</v>
      </c>
      <c r="F45" s="171">
        <f>+F44+F43+F42+F41+F40+F38+F36</f>
        <v>13979158</v>
      </c>
    </row>
    <row r="46" spans="1:8" ht="13.5" thickBot="1">
      <c r="A46" s="149">
        <v>23</v>
      </c>
      <c r="B46" s="173" t="s">
        <v>365</v>
      </c>
      <c r="C46" s="171">
        <f>+C33+C35+C36-C38+C40+C42+C43+C44+C45+C41</f>
        <v>58177324</v>
      </c>
      <c r="D46" s="133"/>
      <c r="E46" s="174" t="s">
        <v>366</v>
      </c>
      <c r="F46" s="246"/>
    </row>
    <row r="47" spans="1:8" ht="15">
      <c r="A47" s="139"/>
      <c r="B47" s="166" t="s">
        <v>367</v>
      </c>
      <c r="C47" s="169"/>
      <c r="D47" s="141">
        <v>49</v>
      </c>
      <c r="E47" s="142" t="s">
        <v>368</v>
      </c>
      <c r="F47" s="245"/>
    </row>
    <row r="48" spans="1:8">
      <c r="A48" s="145">
        <v>24</v>
      </c>
      <c r="B48" s="167" t="s">
        <v>369</v>
      </c>
      <c r="C48" s="254">
        <v>0</v>
      </c>
      <c r="D48" s="145"/>
      <c r="E48" s="178" t="s">
        <v>370</v>
      </c>
      <c r="F48" s="254">
        <v>0</v>
      </c>
    </row>
    <row r="49" spans="1:6" ht="15">
      <c r="A49" s="141">
        <v>25</v>
      </c>
      <c r="B49" s="139" t="s">
        <v>371</v>
      </c>
      <c r="C49" s="169"/>
      <c r="D49" s="141">
        <v>50</v>
      </c>
      <c r="E49" s="142" t="s">
        <v>372</v>
      </c>
      <c r="F49" s="245"/>
    </row>
    <row r="50" spans="1:6">
      <c r="A50" s="167"/>
      <c r="B50" s="143" t="s">
        <v>373</v>
      </c>
      <c r="C50" s="168">
        <v>12295713</v>
      </c>
      <c r="D50" s="145"/>
      <c r="E50" s="153" t="s">
        <v>374</v>
      </c>
      <c r="F50" s="168">
        <v>519735</v>
      </c>
    </row>
    <row r="51" spans="1:6" ht="15">
      <c r="A51" s="141">
        <v>26</v>
      </c>
      <c r="B51" s="139" t="s">
        <v>375</v>
      </c>
      <c r="C51" s="169"/>
      <c r="D51" s="141"/>
      <c r="E51" s="142"/>
      <c r="F51" s="245"/>
    </row>
    <row r="52" spans="1:6" ht="15">
      <c r="A52" s="134"/>
      <c r="B52" s="151" t="s">
        <v>376</v>
      </c>
      <c r="C52" s="169"/>
      <c r="D52" s="141">
        <v>51</v>
      </c>
      <c r="E52" s="142" t="s">
        <v>377</v>
      </c>
      <c r="F52" s="245"/>
    </row>
    <row r="53" spans="1:6" ht="13.5" thickBot="1">
      <c r="A53" s="131"/>
      <c r="B53" s="143" t="s">
        <v>378</v>
      </c>
      <c r="C53" s="448">
        <v>1015359</v>
      </c>
      <c r="D53" s="145"/>
      <c r="E53" s="178" t="s">
        <v>379</v>
      </c>
      <c r="F53" s="454">
        <v>0</v>
      </c>
    </row>
    <row r="54" spans="1:6" ht="13.5" thickBot="1">
      <c r="A54" s="147">
        <v>27</v>
      </c>
      <c r="B54" s="173" t="s">
        <v>380</v>
      </c>
      <c r="C54" s="171">
        <f>C48+C50+C53</f>
        <v>13311072</v>
      </c>
      <c r="D54" s="133">
        <v>52</v>
      </c>
      <c r="E54" s="170" t="s">
        <v>381</v>
      </c>
      <c r="F54" s="171">
        <f>+F53+F50+F48</f>
        <v>519735</v>
      </c>
    </row>
    <row r="55" spans="1:6" ht="13.5" thickBot="1">
      <c r="A55" s="134"/>
      <c r="B55" s="179"/>
      <c r="C55" s="180"/>
      <c r="D55" s="141"/>
      <c r="E55" s="142"/>
      <c r="F55" s="245"/>
    </row>
    <row r="56" spans="1:6" ht="13.5" thickBot="1">
      <c r="A56" s="181">
        <v>28</v>
      </c>
      <c r="B56" s="182" t="s">
        <v>382</v>
      </c>
      <c r="C56" s="183">
        <f>+C54+C46+C21+C22+C30</f>
        <v>255307954</v>
      </c>
      <c r="D56" s="184">
        <v>53</v>
      </c>
      <c r="E56" s="185" t="s">
        <v>383</v>
      </c>
      <c r="F56" s="183">
        <f>+F54+F45+F28+F16+F33</f>
        <v>255307954</v>
      </c>
    </row>
    <row r="57" spans="1:6" ht="15">
      <c r="A57" s="186"/>
      <c r="B57" s="186"/>
      <c r="C57" s="187"/>
      <c r="D57" s="188"/>
      <c r="E57" s="188"/>
      <c r="F57" s="247"/>
    </row>
    <row r="58" spans="1:6" ht="15">
      <c r="A58" s="186"/>
      <c r="B58" s="188"/>
      <c r="C58" s="187"/>
      <c r="D58" s="188"/>
      <c r="E58" s="188"/>
      <c r="F58" s="441">
        <f>ROUND(+C56-F56,0)</f>
        <v>0</v>
      </c>
    </row>
    <row r="59" spans="1:6">
      <c r="A59" s="186"/>
      <c r="B59" s="429" t="s">
        <v>699</v>
      </c>
      <c r="C59" s="189"/>
      <c r="D59" s="188"/>
      <c r="E59" s="188"/>
      <c r="F59" s="248"/>
    </row>
    <row r="60" spans="1:6">
      <c r="A60" s="186"/>
      <c r="B60" s="429" t="s">
        <v>700</v>
      </c>
      <c r="C60" s="190"/>
      <c r="D60" s="186"/>
      <c r="E60" s="186"/>
      <c r="F60" s="249"/>
    </row>
    <row r="61" spans="1:6">
      <c r="A61" s="186"/>
      <c r="B61" s="186"/>
      <c r="C61" s="190"/>
      <c r="D61" s="186"/>
      <c r="E61" s="186"/>
      <c r="F61" s="249"/>
    </row>
    <row r="62" spans="1:6">
      <c r="A62" s="186"/>
      <c r="B62" s="186"/>
      <c r="C62" s="190"/>
      <c r="D62" s="186"/>
      <c r="E62" s="186"/>
      <c r="F62" s="250"/>
    </row>
    <row r="63" spans="1:6">
      <c r="A63" s="186"/>
      <c r="B63" s="186"/>
      <c r="C63" s="190"/>
      <c r="D63" s="186"/>
      <c r="E63" s="186"/>
      <c r="F63" s="250"/>
    </row>
    <row r="64" spans="1:6">
      <c r="A64" s="186"/>
      <c r="B64" s="186"/>
      <c r="C64" s="190"/>
      <c r="D64" s="186"/>
      <c r="E64" s="186"/>
      <c r="F64" s="234"/>
    </row>
    <row r="65" spans="1:6">
      <c r="A65" s="186"/>
      <c r="B65" s="186"/>
      <c r="C65" s="190"/>
      <c r="D65" s="186"/>
      <c r="E65" s="186"/>
      <c r="F65" s="251"/>
    </row>
    <row r="66" spans="1:6">
      <c r="A66" s="186"/>
      <c r="B66" s="186"/>
      <c r="C66" s="190"/>
      <c r="D66" s="186"/>
      <c r="E66" s="186"/>
      <c r="F66" s="234"/>
    </row>
    <row r="67" spans="1:6">
      <c r="A67" s="186"/>
      <c r="B67" s="186"/>
      <c r="C67" s="190"/>
      <c r="D67" s="186"/>
      <c r="E67" s="186"/>
      <c r="F67" s="234"/>
    </row>
    <row r="68" spans="1:6">
      <c r="A68" s="186"/>
      <c r="B68" s="186"/>
      <c r="C68" s="190"/>
      <c r="D68" s="186"/>
      <c r="E68" s="186"/>
      <c r="F68" s="234"/>
    </row>
    <row r="69" spans="1:6">
      <c r="A69" s="186"/>
      <c r="B69" s="186"/>
      <c r="C69" s="186"/>
      <c r="D69" s="186"/>
      <c r="E69" s="186"/>
      <c r="F69" s="234"/>
    </row>
    <row r="70" spans="1:6">
      <c r="A70" s="186"/>
      <c r="B70" s="186"/>
      <c r="C70" s="186"/>
      <c r="D70" s="186"/>
      <c r="E70" s="186"/>
      <c r="F70" s="234"/>
    </row>
    <row r="71" spans="1:6">
      <c r="A71" s="186"/>
      <c r="B71" s="186"/>
      <c r="C71" s="186"/>
      <c r="D71" s="186"/>
      <c r="E71" s="186"/>
      <c r="F71" s="234"/>
    </row>
    <row r="72" spans="1:6">
      <c r="A72" s="186"/>
      <c r="B72" s="186"/>
      <c r="C72" s="186"/>
      <c r="D72" s="186"/>
      <c r="E72" s="186"/>
      <c r="F72" s="234"/>
    </row>
    <row r="73" spans="1:6">
      <c r="A73" s="186"/>
      <c r="B73" s="186"/>
      <c r="C73" s="186"/>
      <c r="D73" s="186"/>
      <c r="E73" s="186"/>
      <c r="F73" s="234"/>
    </row>
    <row r="74" spans="1:6">
      <c r="A74" s="186"/>
      <c r="B74" s="186"/>
      <c r="C74" s="186"/>
      <c r="D74" s="186"/>
      <c r="E74" s="186"/>
      <c r="F74" s="234"/>
    </row>
    <row r="75" spans="1:6">
      <c r="A75" s="186"/>
      <c r="B75" s="186"/>
      <c r="C75" s="186"/>
      <c r="D75" s="186"/>
      <c r="E75" s="186"/>
      <c r="F75" s="234"/>
    </row>
    <row r="76" spans="1:6">
      <c r="A76" s="186"/>
      <c r="B76" s="186"/>
      <c r="C76" s="186"/>
      <c r="D76" s="186"/>
      <c r="E76" s="186"/>
      <c r="F76" s="234"/>
    </row>
  </sheetData>
  <mergeCells count="5">
    <mergeCell ref="A1:F1"/>
    <mergeCell ref="A2:F2"/>
    <mergeCell ref="A3:F3"/>
    <mergeCell ref="A4:F4"/>
    <mergeCell ref="A6:F6"/>
  </mergeCells>
  <pageMargins left="0.5" right="0.2" top="0.75" bottom="0.5" header="0.5" footer="0.5"/>
  <pageSetup scale="84" orientation="portrait" r:id="rId1"/>
  <headerFooter alignWithMargins="0">
    <oddHeader>&amp;L&amp;"Arial MT,Bold"Rochester Public Utilities
2015 Work Papers&amp;R&amp;"Arial MT,Bold"Exhibit RPU-8
Page 1 of 19</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47"/>
  <sheetViews>
    <sheetView topLeftCell="A16" zoomScale="90" zoomScaleNormal="90" workbookViewId="0">
      <selection activeCell="C9" sqref="C9"/>
    </sheetView>
  </sheetViews>
  <sheetFormatPr defaultRowHeight="12.75"/>
  <cols>
    <col min="1" max="1" width="5.21875" style="127" customWidth="1"/>
    <col min="2" max="2" width="60" style="127" customWidth="1"/>
    <col min="3" max="3" width="13" style="127" customWidth="1"/>
    <col min="4" max="4" width="10.88671875" style="127" customWidth="1"/>
    <col min="5" max="5" width="16.88671875" style="127" customWidth="1"/>
    <col min="6" max="6" width="10.77734375" style="127" bestFit="1" customWidth="1"/>
    <col min="7" max="7" width="3.6640625" style="127" customWidth="1"/>
    <col min="8" max="8" width="10.77734375" style="127" bestFit="1" customWidth="1"/>
    <col min="9" max="9" width="9" style="127" bestFit="1" customWidth="1"/>
    <col min="10" max="16384" width="8.88671875" style="127"/>
  </cols>
  <sheetData>
    <row r="1" spans="1:9" s="126" customFormat="1" ht="15.75">
      <c r="A1" s="604" t="str">
        <f>Contents!B3</f>
        <v>Rochester Public Utilities</v>
      </c>
      <c r="B1" s="604"/>
      <c r="C1" s="604"/>
      <c r="D1" s="191"/>
      <c r="E1" s="191"/>
      <c r="F1" s="191"/>
    </row>
    <row r="2" spans="1:9" s="126" customFormat="1" ht="15">
      <c r="A2" s="605" t="s">
        <v>294</v>
      </c>
      <c r="B2" s="605"/>
      <c r="C2" s="605"/>
      <c r="D2" s="191"/>
      <c r="E2" s="191"/>
      <c r="F2" s="191"/>
    </row>
    <row r="3" spans="1:9" s="126" customFormat="1" ht="15">
      <c r="A3" s="605" t="s">
        <v>384</v>
      </c>
      <c r="B3" s="605"/>
      <c r="C3" s="605"/>
      <c r="D3" s="191"/>
      <c r="E3" s="191"/>
      <c r="F3" s="191"/>
    </row>
    <row r="4" spans="1:9" s="126" customFormat="1" ht="15.75">
      <c r="A4" s="606">
        <f>+'3. Balance sheet Sched 2'!A4:F4</f>
        <v>42369</v>
      </c>
      <c r="B4" s="606"/>
      <c r="C4" s="606"/>
      <c r="D4" s="192"/>
      <c r="E4" s="192"/>
      <c r="F4" s="192"/>
    </row>
    <row r="5" spans="1:9" s="126" customFormat="1" ht="15">
      <c r="A5" s="193"/>
      <c r="B5" s="193"/>
      <c r="C5" s="193"/>
      <c r="D5" s="310"/>
      <c r="E5" s="310"/>
      <c r="F5" s="193"/>
    </row>
    <row r="6" spans="1:9" ht="15">
      <c r="A6" s="608" t="s">
        <v>385</v>
      </c>
      <c r="B6" s="608"/>
      <c r="C6" s="608"/>
      <c r="D6" s="309"/>
      <c r="E6" s="309"/>
      <c r="F6" s="194"/>
    </row>
    <row r="7" spans="1:9" ht="15">
      <c r="A7" s="195" t="s">
        <v>4</v>
      </c>
      <c r="B7" s="196"/>
      <c r="C7" s="197" t="s">
        <v>7</v>
      </c>
      <c r="D7" s="311"/>
      <c r="E7" s="311"/>
    </row>
    <row r="8" spans="1:9" ht="15">
      <c r="A8" s="146" t="s">
        <v>6</v>
      </c>
      <c r="B8" s="198"/>
      <c r="C8" s="133" t="s">
        <v>299</v>
      </c>
      <c r="D8" s="311"/>
      <c r="E8" s="311"/>
    </row>
    <row r="9" spans="1:9" ht="15">
      <c r="A9" s="145"/>
      <c r="B9" s="198" t="s">
        <v>386</v>
      </c>
      <c r="C9" s="256">
        <v>144805761</v>
      </c>
      <c r="D9" s="311"/>
      <c r="E9" s="311"/>
    </row>
    <row r="10" spans="1:9" ht="15">
      <c r="A10" s="145">
        <v>2</v>
      </c>
      <c r="B10" s="198" t="s">
        <v>387</v>
      </c>
      <c r="C10" s="199">
        <f>ROUND('7. Op &amp; Maint Sched 7'!D42,0)</f>
        <v>110273905</v>
      </c>
      <c r="D10" s="311"/>
      <c r="E10" s="311"/>
    </row>
    <row r="11" spans="1:9" ht="15">
      <c r="A11" s="145">
        <v>3</v>
      </c>
      <c r="B11" s="198" t="s">
        <v>388</v>
      </c>
      <c r="C11" s="199">
        <f>ROUND('7. Op &amp; Maint Sched 7'!E42,0)</f>
        <v>5631799</v>
      </c>
      <c r="D11" s="311"/>
      <c r="E11" s="311"/>
      <c r="F11" s="274"/>
      <c r="G11" s="274"/>
      <c r="H11" s="274"/>
      <c r="I11" s="274"/>
    </row>
    <row r="12" spans="1:9" ht="15">
      <c r="A12" s="149">
        <v>4</v>
      </c>
      <c r="B12" s="200" t="s">
        <v>389</v>
      </c>
      <c r="C12" s="201">
        <v>10993511</v>
      </c>
      <c r="D12" s="311"/>
      <c r="E12" s="469"/>
      <c r="F12" s="274"/>
      <c r="G12" s="274"/>
      <c r="H12" s="274"/>
      <c r="I12" s="274"/>
    </row>
    <row r="13" spans="1:9" ht="15">
      <c r="A13" s="145">
        <v>5</v>
      </c>
      <c r="B13" s="198" t="s">
        <v>390</v>
      </c>
      <c r="C13" s="199">
        <v>500000</v>
      </c>
      <c r="D13" s="311"/>
      <c r="E13" s="311"/>
      <c r="F13" s="274"/>
      <c r="G13" s="274"/>
      <c r="H13" s="274"/>
      <c r="I13" s="274"/>
    </row>
    <row r="14" spans="1:9" ht="15.75" thickBot="1">
      <c r="A14" s="141">
        <v>6</v>
      </c>
      <c r="B14" s="202" t="s">
        <v>391</v>
      </c>
      <c r="C14" s="199">
        <v>9702633</v>
      </c>
      <c r="D14" s="311"/>
      <c r="E14" s="311"/>
      <c r="F14" s="274"/>
      <c r="G14" s="274"/>
      <c r="H14" s="274"/>
      <c r="I14" s="274"/>
    </row>
    <row r="15" spans="1:9" ht="15.75" thickBot="1">
      <c r="A15" s="204">
        <v>7</v>
      </c>
      <c r="B15" s="205" t="s">
        <v>392</v>
      </c>
      <c r="C15" s="206">
        <f>SUM(C10:C14)</f>
        <v>137101848</v>
      </c>
      <c r="D15" s="311"/>
      <c r="E15" s="311"/>
      <c r="F15" s="274"/>
      <c r="G15" s="274"/>
      <c r="H15" s="274"/>
      <c r="I15" s="274"/>
    </row>
    <row r="16" spans="1:9" ht="15.75" thickBot="1">
      <c r="A16" s="204">
        <v>8</v>
      </c>
      <c r="B16" s="207" t="s">
        <v>393</v>
      </c>
      <c r="C16" s="206">
        <f>+C9-C15</f>
        <v>7703913</v>
      </c>
      <c r="D16" s="311"/>
      <c r="E16" s="311"/>
      <c r="F16" s="274"/>
      <c r="G16" s="274"/>
      <c r="H16" s="274"/>
      <c r="I16" s="274"/>
    </row>
    <row r="17" spans="1:5" ht="15.75" thickBot="1">
      <c r="A17" s="141">
        <v>9</v>
      </c>
      <c r="B17" s="202" t="s">
        <v>394</v>
      </c>
      <c r="C17" s="203">
        <v>0</v>
      </c>
      <c r="D17" s="311"/>
      <c r="E17" s="311"/>
    </row>
    <row r="18" spans="1:5" ht="15.75" thickBot="1">
      <c r="A18" s="208">
        <v>10</v>
      </c>
      <c r="B18" s="209" t="s">
        <v>395</v>
      </c>
      <c r="C18" s="206">
        <f>+C17+C16</f>
        <v>7703913</v>
      </c>
      <c r="D18" s="311"/>
      <c r="E18" s="311"/>
    </row>
    <row r="19" spans="1:5" ht="15">
      <c r="A19" s="145">
        <v>11</v>
      </c>
      <c r="B19" s="198" t="s">
        <v>396</v>
      </c>
      <c r="C19" s="199">
        <v>922825</v>
      </c>
      <c r="D19" s="311"/>
      <c r="E19" s="311"/>
    </row>
    <row r="20" spans="1:5" ht="15">
      <c r="A20" s="145">
        <v>12</v>
      </c>
      <c r="B20" s="198" t="s">
        <v>397</v>
      </c>
      <c r="C20" s="199">
        <v>1519605</v>
      </c>
      <c r="D20" s="311"/>
      <c r="E20" s="311"/>
    </row>
    <row r="21" spans="1:5" ht="15">
      <c r="A21" s="145">
        <v>13</v>
      </c>
      <c r="B21" s="198" t="s">
        <v>398</v>
      </c>
      <c r="C21" s="199"/>
      <c r="D21" s="311"/>
      <c r="E21" s="311"/>
    </row>
    <row r="22" spans="1:5" ht="15.75" thickBot="1">
      <c r="A22" s="141">
        <v>14</v>
      </c>
      <c r="B22" s="202" t="s">
        <v>399</v>
      </c>
      <c r="C22" s="203">
        <v>0</v>
      </c>
      <c r="D22" s="311"/>
      <c r="E22" s="311"/>
    </row>
    <row r="23" spans="1:5" ht="15.75" thickBot="1">
      <c r="A23" s="204">
        <v>15</v>
      </c>
      <c r="B23" s="205" t="s">
        <v>400</v>
      </c>
      <c r="C23" s="206">
        <f>+C18+C19-C20-C21-C22</f>
        <v>7107133</v>
      </c>
      <c r="D23" s="311"/>
      <c r="E23" s="311"/>
    </row>
    <row r="24" spans="1:5" ht="15">
      <c r="A24" s="145">
        <v>16</v>
      </c>
      <c r="B24" s="198" t="s">
        <v>401</v>
      </c>
      <c r="C24" s="199">
        <v>5077929</v>
      </c>
      <c r="D24" s="311"/>
      <c r="E24" s="311"/>
    </row>
    <row r="25" spans="1:5" ht="15">
      <c r="A25" s="145">
        <v>17</v>
      </c>
      <c r="B25" s="198" t="s">
        <v>402</v>
      </c>
      <c r="C25" s="199">
        <v>-380624</v>
      </c>
      <c r="D25" s="311"/>
      <c r="E25" s="311"/>
    </row>
    <row r="26" spans="1:5" ht="15.75" thickBot="1">
      <c r="A26" s="141">
        <v>18</v>
      </c>
      <c r="B26" s="202" t="s">
        <v>403</v>
      </c>
      <c r="C26" s="203">
        <v>-1161263</v>
      </c>
      <c r="D26" s="311"/>
      <c r="E26" s="311"/>
    </row>
    <row r="27" spans="1:5" ht="15.75" thickBot="1">
      <c r="A27" s="204">
        <v>19</v>
      </c>
      <c r="B27" s="205" t="s">
        <v>404</v>
      </c>
      <c r="C27" s="206">
        <f>SUM(C24:C26)</f>
        <v>3536042</v>
      </c>
      <c r="D27" s="311"/>
      <c r="E27" s="311"/>
    </row>
    <row r="28" spans="1:5" ht="15.75" thickBot="1">
      <c r="A28" s="204">
        <v>20</v>
      </c>
      <c r="B28" s="205" t="s">
        <v>405</v>
      </c>
      <c r="C28" s="206">
        <f>+C23-C27</f>
        <v>3571091</v>
      </c>
      <c r="D28" s="311"/>
      <c r="E28" s="311"/>
    </row>
    <row r="29" spans="1:5" ht="15">
      <c r="A29" s="145">
        <v>21</v>
      </c>
      <c r="B29" s="198" t="s">
        <v>406</v>
      </c>
      <c r="C29" s="199"/>
      <c r="D29" s="311"/>
      <c r="E29" s="312"/>
    </row>
    <row r="30" spans="1:5" ht="15.75" thickBot="1">
      <c r="A30" s="141">
        <v>22</v>
      </c>
      <c r="B30" s="202" t="s">
        <v>407</v>
      </c>
      <c r="C30" s="199">
        <v>0</v>
      </c>
      <c r="D30" s="311"/>
      <c r="E30" s="311"/>
    </row>
    <row r="31" spans="1:5" ht="15.75" thickBot="1">
      <c r="A31" s="204">
        <v>23</v>
      </c>
      <c r="B31" s="207" t="s">
        <v>408</v>
      </c>
      <c r="C31" s="210">
        <f>SUM(C28:C30)</f>
        <v>3571091</v>
      </c>
      <c r="D31" s="311"/>
      <c r="E31" s="311"/>
    </row>
    <row r="32" spans="1:5" ht="15">
      <c r="A32" s="186"/>
      <c r="B32" s="186"/>
      <c r="C32" s="190"/>
      <c r="D32" s="311"/>
      <c r="E32" s="311"/>
    </row>
    <row r="33" spans="1:5" ht="15">
      <c r="A33" s="429" t="s">
        <v>701</v>
      </c>
      <c r="B33" s="313"/>
      <c r="C33" s="314"/>
      <c r="D33" s="313"/>
      <c r="E33" s="311"/>
    </row>
    <row r="34" spans="1:5">
      <c r="A34" s="429" t="s">
        <v>702</v>
      </c>
      <c r="C34" s="190"/>
      <c r="D34" s="186"/>
    </row>
    <row r="35" spans="1:5">
      <c r="A35" s="186"/>
      <c r="C35" s="190"/>
      <c r="D35" s="186"/>
    </row>
    <row r="36" spans="1:5">
      <c r="A36" s="186"/>
      <c r="B36" s="186"/>
      <c r="C36" s="190"/>
      <c r="D36" s="186"/>
    </row>
    <row r="37" spans="1:5">
      <c r="A37" s="186"/>
      <c r="B37" s="186"/>
      <c r="C37" s="190"/>
      <c r="D37" s="186"/>
    </row>
    <row r="38" spans="1:5">
      <c r="C38" s="211"/>
    </row>
    <row r="39" spans="1:5">
      <c r="C39" s="211"/>
    </row>
    <row r="40" spans="1:5">
      <c r="C40" s="211"/>
    </row>
    <row r="41" spans="1:5">
      <c r="C41" s="211"/>
    </row>
    <row r="42" spans="1:5">
      <c r="C42" s="211"/>
    </row>
    <row r="43" spans="1:5">
      <c r="C43" s="211"/>
    </row>
    <row r="44" spans="1:5">
      <c r="C44" s="211"/>
    </row>
    <row r="45" spans="1:5">
      <c r="C45" s="211"/>
    </row>
    <row r="46" spans="1:5">
      <c r="C46" s="211"/>
    </row>
    <row r="47" spans="1:5">
      <c r="C47" s="211"/>
    </row>
  </sheetData>
  <mergeCells count="5">
    <mergeCell ref="A1:C1"/>
    <mergeCell ref="A2:C2"/>
    <mergeCell ref="A3:C3"/>
    <mergeCell ref="A4:C4"/>
    <mergeCell ref="A6:C6"/>
  </mergeCells>
  <pageMargins left="0.25" right="0.25" top="0.75" bottom="0.5" header="0.5" footer="0.5"/>
  <pageSetup scale="99" orientation="landscape" r:id="rId1"/>
  <headerFooter alignWithMargins="0">
    <oddHeader>&amp;L&amp;"Arial MT,Bold"Rochester Public Utilities
2015 Work Papers&amp;R&amp;"Arial MT,Bold"Exhibit RPU-8
Page 2 of 19</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29"/>
  <sheetViews>
    <sheetView zoomScale="90" workbookViewId="0">
      <selection sqref="A1:G1"/>
    </sheetView>
  </sheetViews>
  <sheetFormatPr defaultRowHeight="12.75"/>
  <cols>
    <col min="1" max="1" width="5.21875" style="276" customWidth="1"/>
    <col min="2" max="2" width="24.77734375" style="276" customWidth="1"/>
    <col min="3" max="7" width="12.21875" style="276" customWidth="1"/>
    <col min="8" max="8" width="0.77734375" style="276" customWidth="1"/>
    <col min="9" max="9" width="12.77734375" style="276" customWidth="1"/>
    <col min="10" max="10" width="0.77734375" style="276" customWidth="1"/>
    <col min="11" max="11" width="13.44140625" style="276" customWidth="1"/>
    <col min="12" max="12" width="0.77734375" style="276" customWidth="1"/>
    <col min="13" max="13" width="11.6640625" style="276" bestFit="1" customWidth="1"/>
    <col min="14" max="14" width="10.33203125" style="276" bestFit="1" customWidth="1"/>
    <col min="15" max="16" width="11.5546875" style="276" bestFit="1" customWidth="1"/>
    <col min="17" max="17" width="10.77734375" style="276" bestFit="1" customWidth="1"/>
    <col min="18" max="16384" width="8.88671875" style="276"/>
  </cols>
  <sheetData>
    <row r="1" spans="1:12" ht="15.75">
      <c r="A1" s="609" t="str">
        <f>Contents!B3</f>
        <v>Rochester Public Utilities</v>
      </c>
      <c r="B1" s="609"/>
      <c r="C1" s="609"/>
      <c r="D1" s="609"/>
      <c r="E1" s="609"/>
      <c r="F1" s="609"/>
      <c r="G1" s="609"/>
    </row>
    <row r="2" spans="1:12" ht="15.75">
      <c r="A2" s="610" t="s">
        <v>294</v>
      </c>
      <c r="B2" s="610"/>
      <c r="C2" s="610"/>
      <c r="D2" s="610"/>
      <c r="E2" s="610"/>
      <c r="F2" s="610"/>
      <c r="G2" s="610"/>
    </row>
    <row r="3" spans="1:12" ht="15.75">
      <c r="A3" s="610" t="s">
        <v>409</v>
      </c>
      <c r="B3" s="610"/>
      <c r="C3" s="610"/>
      <c r="D3" s="610"/>
      <c r="E3" s="610"/>
      <c r="F3" s="610"/>
      <c r="G3" s="610"/>
    </row>
    <row r="4" spans="1:12" ht="15.75">
      <c r="A4" s="611">
        <f>+'4. Income Sched 3'!A4:C4</f>
        <v>42369</v>
      </c>
      <c r="B4" s="611"/>
      <c r="C4" s="611"/>
      <c r="D4" s="611"/>
      <c r="E4" s="611"/>
      <c r="F4" s="611"/>
      <c r="G4" s="611"/>
    </row>
    <row r="5" spans="1:12">
      <c r="A5" s="277"/>
      <c r="B5" s="277"/>
      <c r="C5" s="277"/>
    </row>
    <row r="6" spans="1:12" ht="15">
      <c r="A6" s="612" t="s">
        <v>302</v>
      </c>
      <c r="B6" s="612"/>
      <c r="C6" s="612"/>
      <c r="D6" s="612"/>
      <c r="E6" s="612"/>
      <c r="F6" s="612"/>
      <c r="G6" s="612"/>
    </row>
    <row r="7" spans="1:12">
      <c r="A7" s="278" t="s">
        <v>4</v>
      </c>
      <c r="B7" s="279"/>
      <c r="C7" s="279" t="s">
        <v>410</v>
      </c>
      <c r="D7" s="279"/>
      <c r="E7" s="279"/>
      <c r="F7" s="279"/>
      <c r="G7" s="279" t="s">
        <v>411</v>
      </c>
      <c r="I7" s="278" t="s">
        <v>412</v>
      </c>
      <c r="K7" s="278" t="s">
        <v>574</v>
      </c>
    </row>
    <row r="8" spans="1:12">
      <c r="A8" s="280" t="s">
        <v>6</v>
      </c>
      <c r="B8" s="281"/>
      <c r="C8" s="281" t="s">
        <v>413</v>
      </c>
      <c r="D8" s="281" t="s">
        <v>414</v>
      </c>
      <c r="E8" s="281" t="s">
        <v>415</v>
      </c>
      <c r="F8" s="281" t="s">
        <v>416</v>
      </c>
      <c r="G8" s="281" t="s">
        <v>413</v>
      </c>
      <c r="I8" s="282" t="s">
        <v>417</v>
      </c>
      <c r="K8" s="282" t="s">
        <v>418</v>
      </c>
    </row>
    <row r="9" spans="1:12" ht="20.100000000000001" customHeight="1">
      <c r="A9" s="283">
        <v>1</v>
      </c>
      <c r="B9" s="284" t="s">
        <v>419</v>
      </c>
      <c r="C9" s="285">
        <v>367762</v>
      </c>
      <c r="D9" s="285">
        <v>0</v>
      </c>
      <c r="E9" s="285">
        <v>0</v>
      </c>
      <c r="F9" s="285">
        <v>0</v>
      </c>
      <c r="G9" s="286">
        <f>+C9+D9-E9+F9</f>
        <v>367762</v>
      </c>
      <c r="I9" s="287">
        <f>ROUND('9. Plant'!M40,0)</f>
        <v>51689</v>
      </c>
      <c r="K9" s="287">
        <f>ROUND(I9-'9. Plant'!M28,0)</f>
        <v>12924</v>
      </c>
    </row>
    <row r="10" spans="1:12" ht="12.75" customHeight="1">
      <c r="A10" s="283"/>
      <c r="B10" s="284"/>
      <c r="C10" s="288"/>
      <c r="D10" s="288"/>
      <c r="E10" s="288"/>
      <c r="F10" s="288"/>
      <c r="G10" s="286"/>
      <c r="I10" s="287"/>
      <c r="K10" s="287"/>
    </row>
    <row r="11" spans="1:12" ht="20.100000000000001" customHeight="1">
      <c r="A11" s="283">
        <v>2</v>
      </c>
      <c r="B11" s="284" t="s">
        <v>420</v>
      </c>
      <c r="C11" s="289">
        <v>73943950</v>
      </c>
      <c r="D11" s="289">
        <v>0</v>
      </c>
      <c r="E11" s="289">
        <v>0</v>
      </c>
      <c r="F11" s="289"/>
      <c r="G11" s="290">
        <f>+C11+D11-E11+F11</f>
        <v>73943950</v>
      </c>
      <c r="I11" s="287">
        <v>69480809</v>
      </c>
      <c r="K11" s="287">
        <v>1742682</v>
      </c>
    </row>
    <row r="12" spans="1:12" ht="20.100000000000001" customHeight="1">
      <c r="A12" s="283">
        <v>3</v>
      </c>
      <c r="B12" s="284" t="s">
        <v>421</v>
      </c>
      <c r="C12" s="291">
        <v>0</v>
      </c>
      <c r="D12" s="291">
        <v>0</v>
      </c>
      <c r="E12" s="291">
        <v>0</v>
      </c>
      <c r="F12" s="291">
        <v>0</v>
      </c>
      <c r="G12" s="290">
        <f>+C12+D12-E12+F12</f>
        <v>0</v>
      </c>
      <c r="H12" s="292"/>
      <c r="I12" s="293">
        <v>0</v>
      </c>
      <c r="J12" s="292"/>
      <c r="K12" s="293">
        <v>0</v>
      </c>
      <c r="L12" s="292"/>
    </row>
    <row r="13" spans="1:12" ht="20.100000000000001" customHeight="1">
      <c r="A13" s="283">
        <v>4</v>
      </c>
      <c r="B13" s="284" t="s">
        <v>422</v>
      </c>
      <c r="C13" s="289">
        <v>3624639</v>
      </c>
      <c r="D13" s="291">
        <v>0</v>
      </c>
      <c r="E13" s="291">
        <v>0</v>
      </c>
      <c r="F13" s="291">
        <v>0</v>
      </c>
      <c r="G13" s="290">
        <f>+C13+D13-E13+F13</f>
        <v>3624639</v>
      </c>
      <c r="H13" s="292"/>
      <c r="I13" s="293">
        <v>2655048</v>
      </c>
      <c r="J13" s="292"/>
      <c r="K13" s="293">
        <v>27882</v>
      </c>
      <c r="L13" s="292"/>
    </row>
    <row r="14" spans="1:12" ht="20.100000000000001" customHeight="1" thickBot="1">
      <c r="A14" s="283">
        <v>5</v>
      </c>
      <c r="B14" s="284" t="s">
        <v>423</v>
      </c>
      <c r="C14" s="289">
        <v>33796175</v>
      </c>
      <c r="D14" s="294">
        <v>0</v>
      </c>
      <c r="E14" s="294"/>
      <c r="F14" s="294"/>
      <c r="G14" s="290">
        <f>+C14+D14-E14+F14</f>
        <v>33796175</v>
      </c>
      <c r="H14" s="292"/>
      <c r="I14" s="295">
        <v>16053510</v>
      </c>
      <c r="J14" s="292"/>
      <c r="K14" s="293">
        <v>988670</v>
      </c>
      <c r="L14" s="292"/>
    </row>
    <row r="15" spans="1:12" ht="20.100000000000001" customHeight="1" thickBot="1">
      <c r="A15" s="283">
        <v>6</v>
      </c>
      <c r="B15" s="296" t="s">
        <v>424</v>
      </c>
      <c r="C15" s="297">
        <f>SUM(C11:C14)</f>
        <v>111364764</v>
      </c>
      <c r="D15" s="298">
        <f>SUM(D11:D14)</f>
        <v>0</v>
      </c>
      <c r="E15" s="298">
        <f>SUM(E11:E14)</f>
        <v>0</v>
      </c>
      <c r="F15" s="298">
        <f>SUM(F11:F14)</f>
        <v>0</v>
      </c>
      <c r="G15" s="299">
        <f>+C15+D15-E15+F15</f>
        <v>111364764</v>
      </c>
      <c r="H15" s="292"/>
      <c r="I15" s="300">
        <f>SUM(I11:I14)</f>
        <v>88189367</v>
      </c>
      <c r="J15" s="292"/>
      <c r="K15" s="297">
        <f>SUM(K11:K14)</f>
        <v>2759234</v>
      </c>
      <c r="L15" s="292"/>
    </row>
    <row r="16" spans="1:12" ht="12" customHeight="1">
      <c r="A16" s="283"/>
      <c r="B16" s="301"/>
      <c r="C16" s="302"/>
      <c r="D16" s="302"/>
      <c r="E16" s="302"/>
      <c r="F16" s="302"/>
      <c r="G16" s="302"/>
      <c r="H16" s="292"/>
      <c r="I16" s="303"/>
      <c r="J16" s="292"/>
      <c r="K16" s="316"/>
      <c r="L16" s="292"/>
    </row>
    <row r="17" spans="1:17" ht="20.100000000000001" customHeight="1">
      <c r="A17" s="283">
        <v>7</v>
      </c>
      <c r="B17" s="284" t="s">
        <v>425</v>
      </c>
      <c r="C17" s="289">
        <v>28973763</v>
      </c>
      <c r="D17" s="291">
        <v>22977388</v>
      </c>
      <c r="E17" s="291">
        <v>0</v>
      </c>
      <c r="F17" s="291">
        <v>13176350</v>
      </c>
      <c r="G17" s="290">
        <f t="shared" ref="G17:G19" si="0">+C17+D17-E17+F17</f>
        <v>65127501</v>
      </c>
      <c r="H17" s="292"/>
      <c r="I17" s="293">
        <f>ROUND('9. Plant'!J40,0)</f>
        <v>12907213</v>
      </c>
      <c r="J17" s="292"/>
      <c r="K17" s="293">
        <f>ROUND(I17-'9. Plant'!J28,0)</f>
        <v>1310423</v>
      </c>
      <c r="L17" s="292"/>
    </row>
    <row r="18" spans="1:17" ht="20.100000000000001" customHeight="1">
      <c r="A18" s="283">
        <v>8</v>
      </c>
      <c r="B18" s="284" t="s">
        <v>426</v>
      </c>
      <c r="C18" s="289">
        <v>135702558</v>
      </c>
      <c r="D18" s="291">
        <v>3833701</v>
      </c>
      <c r="E18" s="291">
        <v>1351294</v>
      </c>
      <c r="F18" s="291">
        <v>0</v>
      </c>
      <c r="G18" s="290">
        <f t="shared" si="0"/>
        <v>138184965</v>
      </c>
      <c r="H18" s="292">
        <v>0</v>
      </c>
      <c r="I18" s="293">
        <f>ROUND('9. Plant'!K40,0)</f>
        <v>65067666</v>
      </c>
      <c r="J18" s="292">
        <v>0</v>
      </c>
      <c r="K18" s="293">
        <f>ROUND(I18-'9. Plant'!K28,0)</f>
        <v>4015587</v>
      </c>
      <c r="L18" s="292"/>
      <c r="O18" s="275"/>
      <c r="P18" s="275"/>
      <c r="Q18" s="275"/>
    </row>
    <row r="19" spans="1:17" ht="20.100000000000001" customHeight="1" thickBot="1">
      <c r="A19" s="283">
        <v>9</v>
      </c>
      <c r="B19" s="284" t="s">
        <v>427</v>
      </c>
      <c r="C19" s="289">
        <v>46181702</v>
      </c>
      <c r="D19" s="294">
        <v>5406913</v>
      </c>
      <c r="E19" s="294">
        <v>4831708</v>
      </c>
      <c r="F19" s="294">
        <v>0</v>
      </c>
      <c r="G19" s="290">
        <f t="shared" si="0"/>
        <v>46756907</v>
      </c>
      <c r="H19" s="292"/>
      <c r="I19" s="295">
        <f>ROUND('9. Plant'!L40,0)</f>
        <v>27645183</v>
      </c>
      <c r="J19" s="292"/>
      <c r="K19" s="293">
        <f>ROUND(I19-'9. Plant'!L28,0)</f>
        <v>2447013</v>
      </c>
      <c r="L19" s="292"/>
    </row>
    <row r="20" spans="1:17" ht="20.100000000000001" customHeight="1" thickBot="1">
      <c r="A20" s="283">
        <v>10</v>
      </c>
      <c r="B20" s="296" t="s">
        <v>428</v>
      </c>
      <c r="C20" s="297">
        <f>SUM(C15:C19)+C9</f>
        <v>322590549</v>
      </c>
      <c r="D20" s="297">
        <f>SUM(D15:D19)+D9</f>
        <v>32218002</v>
      </c>
      <c r="E20" s="297">
        <f>SUM(E15:E19)+E9</f>
        <v>6183002</v>
      </c>
      <c r="F20" s="297">
        <f>SUM(F15:F19)+F9</f>
        <v>13176350</v>
      </c>
      <c r="G20" s="299">
        <f>+C20+D20-E20+F20</f>
        <v>361801899</v>
      </c>
      <c r="H20" s="292"/>
      <c r="I20" s="297">
        <f>SUM(I15:I19)+I9</f>
        <v>193861118</v>
      </c>
      <c r="J20" s="292"/>
      <c r="K20" s="297">
        <f>SUM(K15:K19)+K9</f>
        <v>10545181</v>
      </c>
      <c r="L20" s="292"/>
      <c r="N20" s="304"/>
    </row>
    <row r="21" spans="1:17" ht="11.25" customHeight="1">
      <c r="A21" s="283"/>
      <c r="B21" s="301"/>
      <c r="C21" s="302"/>
      <c r="D21" s="302"/>
      <c r="E21" s="302"/>
      <c r="F21" s="302"/>
      <c r="G21" s="302"/>
      <c r="H21" s="292"/>
      <c r="I21" s="305"/>
      <c r="J21" s="292"/>
      <c r="K21" s="318"/>
      <c r="L21" s="292"/>
    </row>
    <row r="22" spans="1:17" ht="20.100000000000001" customHeight="1">
      <c r="A22" s="283">
        <v>11</v>
      </c>
      <c r="B22" s="284" t="s">
        <v>429</v>
      </c>
      <c r="C22" s="291">
        <v>0</v>
      </c>
      <c r="D22" s="291">
        <v>0</v>
      </c>
      <c r="E22" s="291">
        <v>0</v>
      </c>
      <c r="F22" s="291">
        <v>0</v>
      </c>
      <c r="G22" s="291">
        <f>+C22+D22+E22+F22</f>
        <v>0</v>
      </c>
      <c r="H22" s="292"/>
      <c r="I22" s="293">
        <v>0</v>
      </c>
      <c r="J22" s="292"/>
      <c r="K22" s="317">
        <v>0</v>
      </c>
      <c r="L22" s="292"/>
    </row>
    <row r="23" spans="1:17" ht="20.100000000000001" customHeight="1">
      <c r="A23" s="283">
        <v>12</v>
      </c>
      <c r="B23" s="284" t="s">
        <v>430</v>
      </c>
      <c r="C23" s="291">
        <v>0</v>
      </c>
      <c r="D23" s="291">
        <v>0</v>
      </c>
      <c r="E23" s="291">
        <v>0</v>
      </c>
      <c r="F23" s="291">
        <v>0</v>
      </c>
      <c r="G23" s="291">
        <f>+C23+D23+E23+F23</f>
        <v>0</v>
      </c>
      <c r="H23" s="292"/>
      <c r="I23" s="293">
        <v>0</v>
      </c>
      <c r="J23" s="292"/>
      <c r="K23" s="317">
        <v>0</v>
      </c>
      <c r="L23" s="292"/>
    </row>
    <row r="24" spans="1:17" ht="20.100000000000001" customHeight="1" thickBot="1">
      <c r="A24" s="283">
        <v>13</v>
      </c>
      <c r="B24" s="284" t="s">
        <v>431</v>
      </c>
      <c r="C24" s="294">
        <v>0</v>
      </c>
      <c r="D24" s="294">
        <v>0</v>
      </c>
      <c r="E24" s="294">
        <v>0</v>
      </c>
      <c r="F24" s="294">
        <v>0</v>
      </c>
      <c r="G24" s="294">
        <f>+C24+D24+E24+F24</f>
        <v>0</v>
      </c>
      <c r="H24" s="292"/>
      <c r="I24" s="295">
        <v>0</v>
      </c>
      <c r="J24" s="292"/>
      <c r="K24" s="315">
        <v>0</v>
      </c>
      <c r="L24" s="292"/>
    </row>
    <row r="25" spans="1:17" ht="20.100000000000001" customHeight="1" thickBot="1">
      <c r="A25" s="283">
        <v>14</v>
      </c>
      <c r="B25" s="296" t="s">
        <v>304</v>
      </c>
      <c r="C25" s="297">
        <f>SUM(C20:C24)</f>
        <v>322590549</v>
      </c>
      <c r="D25" s="298">
        <f>SUM(D20:D24)</f>
        <v>32218002</v>
      </c>
      <c r="E25" s="298">
        <f>SUM(E20:E24)</f>
        <v>6183002</v>
      </c>
      <c r="F25" s="298">
        <f>SUM(F20:F24)</f>
        <v>13176350</v>
      </c>
      <c r="G25" s="299">
        <f>+C25+D25-E25+F25</f>
        <v>361801899</v>
      </c>
      <c r="H25" s="292"/>
      <c r="I25" s="300">
        <f>SUM(I20:I24)</f>
        <v>193861118</v>
      </c>
      <c r="J25" s="292"/>
      <c r="K25" s="297">
        <f>SUM(K20:K24)</f>
        <v>10545181</v>
      </c>
      <c r="L25" s="292"/>
    </row>
    <row r="26" spans="1:17" ht="11.25" customHeight="1" thickBot="1">
      <c r="A26" s="283"/>
      <c r="B26" s="301"/>
      <c r="C26" s="306"/>
      <c r="D26" s="306"/>
      <c r="E26" s="306"/>
      <c r="F26" s="306"/>
      <c r="G26" s="306"/>
      <c r="H26" s="292"/>
      <c r="I26" s="305"/>
      <c r="J26" s="292"/>
      <c r="K26" s="318"/>
      <c r="L26" s="292"/>
    </row>
    <row r="27" spans="1:17" ht="20.100000000000001" customHeight="1" thickBot="1">
      <c r="A27" s="283">
        <v>15</v>
      </c>
      <c r="B27" s="284" t="s">
        <v>432</v>
      </c>
      <c r="C27" s="289">
        <v>19736924</v>
      </c>
      <c r="D27" s="294">
        <v>0</v>
      </c>
      <c r="E27" s="294">
        <v>0</v>
      </c>
      <c r="F27" s="294">
        <v>-13176350</v>
      </c>
      <c r="G27" s="299">
        <f>+C27+D27-E27+F27</f>
        <v>6560574</v>
      </c>
      <c r="H27" s="292"/>
      <c r="I27" s="295"/>
      <c r="J27" s="292"/>
      <c r="K27" s="315"/>
      <c r="L27" s="292"/>
    </row>
    <row r="28" spans="1:17" ht="20.100000000000001" customHeight="1" thickBot="1">
      <c r="A28" s="283">
        <v>16</v>
      </c>
      <c r="B28" s="296" t="s">
        <v>433</v>
      </c>
      <c r="C28" s="297">
        <f>SUM(C25:C27)</f>
        <v>342327473</v>
      </c>
      <c r="D28" s="298">
        <f>SUM(D25:D27)</f>
        <v>32218002</v>
      </c>
      <c r="E28" s="298">
        <f>SUM(E25:E27)</f>
        <v>6183002</v>
      </c>
      <c r="F28" s="298">
        <f>SUM(F25:F27)</f>
        <v>0</v>
      </c>
      <c r="G28" s="299">
        <f>+C28+D28-E28+F28</f>
        <v>368362473</v>
      </c>
      <c r="H28" s="292"/>
      <c r="I28" s="300">
        <f>SUM(I25:I27)</f>
        <v>193861118</v>
      </c>
      <c r="J28" s="292"/>
      <c r="K28" s="297">
        <f>SUM(K25:K27)</f>
        <v>10545181</v>
      </c>
      <c r="L28" s="292"/>
      <c r="N28" s="304"/>
    </row>
    <row r="29" spans="1:17" ht="20.100000000000001" customHeight="1">
      <c r="G29" s="307" t="s">
        <v>2</v>
      </c>
    </row>
  </sheetData>
  <mergeCells count="5">
    <mergeCell ref="A1:G1"/>
    <mergeCell ref="A2:G2"/>
    <mergeCell ref="A3:G3"/>
    <mergeCell ref="A4:G4"/>
    <mergeCell ref="A6:G6"/>
  </mergeCells>
  <pageMargins left="0.25" right="0.25" top="0.75" bottom="0.5" header="0.5" footer="0.5"/>
  <pageSetup scale="94" orientation="landscape" r:id="rId1"/>
  <headerFooter alignWithMargins="0">
    <oddHeader>&amp;L&amp;"Arial MT,Bold"Rochester Public Utilities
2015 Work Papers&amp;R&amp;"Arial MT,Bold"Exhibit RPU-8
Page 3 of 19</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G8"/>
  <sheetViews>
    <sheetView zoomScale="80" workbookViewId="0">
      <selection activeCell="C8" sqref="C8"/>
    </sheetView>
  </sheetViews>
  <sheetFormatPr defaultRowHeight="12.75"/>
  <cols>
    <col min="1" max="1" width="8.88671875" style="127"/>
    <col min="2" max="2" width="35" style="127" customWidth="1"/>
    <col min="3" max="3" width="9.44140625" style="127" customWidth="1"/>
    <col min="4" max="16384" width="8.88671875" style="127"/>
  </cols>
  <sheetData>
    <row r="1" spans="1:7" ht="15.75">
      <c r="A1" s="613" t="str">
        <f>Contents!B3</f>
        <v>Rochester Public Utilities</v>
      </c>
      <c r="B1" s="613"/>
      <c r="C1" s="613"/>
      <c r="D1" s="613"/>
      <c r="E1" s="613"/>
      <c r="F1" s="613"/>
      <c r="G1" s="613"/>
    </row>
    <row r="2" spans="1:7" ht="15">
      <c r="A2" s="605" t="s">
        <v>294</v>
      </c>
      <c r="B2" s="605"/>
      <c r="C2" s="605"/>
      <c r="D2" s="605"/>
      <c r="E2" s="605"/>
      <c r="F2" s="605"/>
      <c r="G2" s="605"/>
    </row>
    <row r="3" spans="1:7" ht="15">
      <c r="A3" s="605" t="s">
        <v>465</v>
      </c>
      <c r="B3" s="605"/>
      <c r="C3" s="605"/>
      <c r="D3" s="605"/>
      <c r="E3" s="605"/>
      <c r="F3" s="605"/>
      <c r="G3" s="605"/>
    </row>
    <row r="4" spans="1:7" ht="15.75">
      <c r="A4" s="614">
        <f>+'3. Balance sheet Sched 2'!A4:F4</f>
        <v>42369</v>
      </c>
      <c r="B4" s="614"/>
      <c r="C4" s="614"/>
      <c r="D4" s="614"/>
      <c r="E4" s="614"/>
      <c r="F4" s="614"/>
      <c r="G4" s="614"/>
    </row>
    <row r="5" spans="1:7">
      <c r="A5" s="425"/>
      <c r="B5" s="425"/>
      <c r="C5" s="425"/>
    </row>
    <row r="6" spans="1:7">
      <c r="A6" s="127" t="s">
        <v>466</v>
      </c>
    </row>
    <row r="7" spans="1:7">
      <c r="A7" s="127" t="s">
        <v>300</v>
      </c>
    </row>
    <row r="8" spans="1:7">
      <c r="A8" s="127">
        <v>1</v>
      </c>
      <c r="B8" s="127" t="s">
        <v>467</v>
      </c>
      <c r="C8" s="211">
        <f>ROUND('19. Taxes other than inc tax'!D10,0)</f>
        <v>8773263</v>
      </c>
    </row>
  </sheetData>
  <mergeCells count="4">
    <mergeCell ref="A1:G1"/>
    <mergeCell ref="A2:G2"/>
    <mergeCell ref="A3:G3"/>
    <mergeCell ref="A4:G4"/>
  </mergeCells>
  <pageMargins left="0.5" right="0.5" top="1" bottom="1" header="0.5" footer="0.5"/>
  <pageSetup scale="90" orientation="portrait" r:id="rId1"/>
  <headerFooter alignWithMargins="0">
    <oddHeader>&amp;L&amp;"Arial MT,Bold"Rochester Public Utilities
2015 Work Papers&amp;R&amp;"Arial MT,Bold"Exhibit RPU-8
Page 4 of 19</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zoomScale="80" zoomScaleNormal="80" workbookViewId="0">
      <selection sqref="A1:F1"/>
    </sheetView>
  </sheetViews>
  <sheetFormatPr defaultRowHeight="12.75"/>
  <cols>
    <col min="1" max="1" width="5.21875" style="127" customWidth="1"/>
    <col min="2" max="2" width="24.5546875" style="127" customWidth="1"/>
    <col min="3" max="3" width="12.21875" style="127" customWidth="1"/>
    <col min="4" max="4" width="13.109375" style="127" bestFit="1" customWidth="1"/>
    <col min="5" max="5" width="12.21875" style="127" customWidth="1"/>
    <col min="6" max="6" width="13.109375" style="126" bestFit="1" customWidth="1"/>
    <col min="7" max="7" width="8.88671875" style="127"/>
    <col min="8" max="8" width="12.44140625" style="127" bestFit="1" customWidth="1"/>
    <col min="9" max="9" width="15.6640625" style="127" bestFit="1" customWidth="1"/>
    <col min="10" max="16384" width="8.88671875" style="127"/>
  </cols>
  <sheetData>
    <row r="1" spans="1:8" s="126" customFormat="1" ht="15.75">
      <c r="A1" s="604" t="str">
        <f>Contents!B3</f>
        <v>Rochester Public Utilities</v>
      </c>
      <c r="B1" s="604"/>
      <c r="C1" s="604"/>
      <c r="D1" s="604"/>
      <c r="E1" s="604"/>
      <c r="F1" s="604"/>
      <c r="G1" s="212"/>
    </row>
    <row r="2" spans="1:8" s="126" customFormat="1" ht="15">
      <c r="A2" s="605" t="s">
        <v>294</v>
      </c>
      <c r="B2" s="605"/>
      <c r="C2" s="605"/>
      <c r="D2" s="605"/>
      <c r="E2" s="605"/>
      <c r="F2" s="605"/>
      <c r="G2" s="212"/>
      <c r="H2" s="213"/>
    </row>
    <row r="3" spans="1:8" s="126" customFormat="1" ht="15">
      <c r="A3" s="605" t="s">
        <v>434</v>
      </c>
      <c r="B3" s="605"/>
      <c r="C3" s="605"/>
      <c r="D3" s="605"/>
      <c r="E3" s="605"/>
      <c r="F3" s="605"/>
      <c r="G3" s="212"/>
    </row>
    <row r="4" spans="1:8" s="126" customFormat="1" ht="15.75">
      <c r="A4" s="606">
        <f>+'5. Plant Sched 4'!A4:G4</f>
        <v>42369</v>
      </c>
      <c r="B4" s="606"/>
      <c r="C4" s="606"/>
      <c r="D4" s="606"/>
      <c r="E4" s="606"/>
      <c r="F4" s="606"/>
      <c r="G4" s="214"/>
    </row>
    <row r="5" spans="1:8" s="126" customFormat="1"/>
    <row r="6" spans="1:8">
      <c r="A6" s="617" t="s">
        <v>435</v>
      </c>
      <c r="B6" s="617"/>
      <c r="C6" s="617"/>
      <c r="D6" s="617"/>
      <c r="E6" s="617"/>
      <c r="F6" s="617"/>
    </row>
    <row r="7" spans="1:8">
      <c r="A7" s="128" t="s">
        <v>4</v>
      </c>
      <c r="B7" s="130"/>
      <c r="C7" s="130"/>
      <c r="D7" s="130"/>
      <c r="E7" s="130"/>
      <c r="F7" s="236"/>
    </row>
    <row r="8" spans="1:8">
      <c r="A8" s="131" t="s">
        <v>300</v>
      </c>
      <c r="B8" s="132"/>
      <c r="C8" s="130" t="s">
        <v>436</v>
      </c>
      <c r="D8" s="132" t="s">
        <v>437</v>
      </c>
      <c r="E8" s="132" t="s">
        <v>438</v>
      </c>
      <c r="F8" s="235" t="s">
        <v>9</v>
      </c>
    </row>
    <row r="9" spans="1:8">
      <c r="A9" s="139">
        <v>1</v>
      </c>
      <c r="B9" s="186" t="s">
        <v>439</v>
      </c>
      <c r="C9" s="215"/>
      <c r="D9" s="216"/>
      <c r="E9" s="216"/>
      <c r="F9" s="237"/>
    </row>
    <row r="10" spans="1:8">
      <c r="A10" s="167"/>
      <c r="B10" s="217" t="s">
        <v>440</v>
      </c>
      <c r="C10" s="218">
        <v>166691</v>
      </c>
      <c r="D10" s="219">
        <v>1155083</v>
      </c>
      <c r="E10" s="219">
        <v>1409925</v>
      </c>
      <c r="F10" s="238">
        <f>SUM(C10:E10)</f>
        <v>2731699</v>
      </c>
    </row>
    <row r="11" spans="1:8">
      <c r="A11" s="167">
        <v>2</v>
      </c>
      <c r="B11" s="217" t="s">
        <v>441</v>
      </c>
      <c r="C11" s="220">
        <v>0</v>
      </c>
      <c r="D11" s="221">
        <v>0</v>
      </c>
      <c r="E11" s="221">
        <v>0</v>
      </c>
      <c r="F11" s="239">
        <f>SUM(C11:E11)</f>
        <v>0</v>
      </c>
    </row>
    <row r="12" spans="1:8">
      <c r="A12" s="139">
        <v>3</v>
      </c>
      <c r="B12" s="186" t="s">
        <v>442</v>
      </c>
      <c r="C12" s="222"/>
      <c r="D12" s="223"/>
      <c r="E12" s="223"/>
      <c r="F12" s="240"/>
    </row>
    <row r="13" spans="1:8">
      <c r="A13" s="167"/>
      <c r="B13" s="224" t="s">
        <v>443</v>
      </c>
      <c r="C13" s="168">
        <v>0</v>
      </c>
      <c r="D13" s="199">
        <v>10682</v>
      </c>
      <c r="E13" s="199">
        <v>66378</v>
      </c>
      <c r="F13" s="257">
        <f>SUM(C13:E13)</f>
        <v>77060</v>
      </c>
    </row>
    <row r="14" spans="1:8">
      <c r="A14" s="142">
        <v>4</v>
      </c>
      <c r="B14" s="188" t="s">
        <v>444</v>
      </c>
      <c r="C14" s="177"/>
      <c r="D14" s="203"/>
      <c r="E14" s="203"/>
      <c r="F14" s="258"/>
    </row>
    <row r="15" spans="1:8">
      <c r="A15" s="167"/>
      <c r="B15" s="224" t="s">
        <v>445</v>
      </c>
      <c r="C15" s="168">
        <v>736176</v>
      </c>
      <c r="D15" s="199">
        <v>153322</v>
      </c>
      <c r="E15" s="199">
        <v>277776</v>
      </c>
      <c r="F15" s="257">
        <f>SUM(C15:E15)</f>
        <v>1167274</v>
      </c>
    </row>
    <row r="16" spans="1:8">
      <c r="A16" s="150">
        <v>5</v>
      </c>
      <c r="B16" s="225" t="s">
        <v>446</v>
      </c>
      <c r="C16" s="175">
        <v>0</v>
      </c>
      <c r="D16" s="201">
        <v>83964839</v>
      </c>
      <c r="E16" s="201">
        <v>0</v>
      </c>
      <c r="F16" s="259">
        <f>+C16+D16+E16</f>
        <v>83964839</v>
      </c>
    </row>
    <row r="17" spans="1:9">
      <c r="A17" s="139">
        <v>6</v>
      </c>
      <c r="B17" s="188" t="s">
        <v>447</v>
      </c>
      <c r="C17" s="177"/>
      <c r="D17" s="203"/>
      <c r="E17" s="203"/>
      <c r="F17" s="258"/>
    </row>
    <row r="18" spans="1:9" ht="13.5" thickBot="1">
      <c r="A18" s="167"/>
      <c r="B18" s="224" t="s">
        <v>448</v>
      </c>
      <c r="C18" s="177">
        <v>0</v>
      </c>
      <c r="D18" s="455">
        <v>0</v>
      </c>
      <c r="E18" s="203">
        <v>0</v>
      </c>
      <c r="F18" s="258">
        <f>SUM(C18:E18)</f>
        <v>0</v>
      </c>
    </row>
    <row r="19" spans="1:9" ht="13.5" thickBot="1">
      <c r="A19" s="148">
        <v>7</v>
      </c>
      <c r="B19" s="225" t="s">
        <v>449</v>
      </c>
      <c r="C19" s="226">
        <f>SUM(C10:C18)</f>
        <v>902867</v>
      </c>
      <c r="D19" s="227">
        <f>SUM(D10:D18)</f>
        <v>85283926</v>
      </c>
      <c r="E19" s="227">
        <f>SUM(E10:E18)</f>
        <v>1754079</v>
      </c>
      <c r="F19" s="260">
        <f>SUM(C19:E19)</f>
        <v>87940872</v>
      </c>
    </row>
    <row r="20" spans="1:9">
      <c r="A20" s="139">
        <v>8</v>
      </c>
      <c r="B20" s="202" t="s">
        <v>450</v>
      </c>
      <c r="C20" s="228"/>
      <c r="D20" s="228"/>
      <c r="E20" s="228"/>
      <c r="F20" s="261"/>
    </row>
    <row r="21" spans="1:9">
      <c r="A21" s="167"/>
      <c r="B21" s="262" t="s">
        <v>451</v>
      </c>
      <c r="C21" s="229" t="s">
        <v>452</v>
      </c>
      <c r="D21" s="199">
        <v>7821166</v>
      </c>
      <c r="E21" s="199">
        <v>89377</v>
      </c>
      <c r="F21" s="263">
        <f>SUM(D21:E21)</f>
        <v>7910543</v>
      </c>
    </row>
    <row r="22" spans="1:9">
      <c r="A22" s="139">
        <v>9</v>
      </c>
      <c r="B22" s="202" t="s">
        <v>453</v>
      </c>
      <c r="C22" s="230"/>
      <c r="D22" s="203"/>
      <c r="E22" s="203"/>
      <c r="F22" s="264"/>
    </row>
    <row r="23" spans="1:9">
      <c r="A23" s="167"/>
      <c r="B23" s="262" t="s">
        <v>454</v>
      </c>
      <c r="C23" s="229" t="s">
        <v>452</v>
      </c>
      <c r="D23" s="199">
        <v>1967092</v>
      </c>
      <c r="E23" s="199">
        <v>2420440</v>
      </c>
      <c r="F23" s="263">
        <f>+D23+E23</f>
        <v>4387532</v>
      </c>
    </row>
    <row r="24" spans="1:9">
      <c r="A24" s="139">
        <v>10</v>
      </c>
      <c r="B24" s="202" t="s">
        <v>455</v>
      </c>
      <c r="C24" s="230"/>
      <c r="D24" s="203"/>
      <c r="E24" s="203"/>
      <c r="F24" s="264"/>
      <c r="I24" s="274"/>
    </row>
    <row r="25" spans="1:9">
      <c r="A25" s="167"/>
      <c r="B25" s="262" t="s">
        <v>456</v>
      </c>
      <c r="C25" s="229" t="s">
        <v>452</v>
      </c>
      <c r="D25" s="199">
        <v>2050064</v>
      </c>
      <c r="E25" s="199">
        <v>0</v>
      </c>
      <c r="F25" s="263">
        <f>+D25+E25</f>
        <v>2050064</v>
      </c>
      <c r="I25" s="274"/>
    </row>
    <row r="26" spans="1:9">
      <c r="A26" s="139">
        <v>11</v>
      </c>
      <c r="B26" s="202" t="s">
        <v>457</v>
      </c>
      <c r="C26" s="230"/>
      <c r="D26" s="203"/>
      <c r="E26" s="203"/>
      <c r="F26" s="264"/>
      <c r="I26" s="274"/>
    </row>
    <row r="27" spans="1:9">
      <c r="A27" s="167"/>
      <c r="B27" s="262" t="s">
        <v>458</v>
      </c>
      <c r="C27" s="229" t="s">
        <v>452</v>
      </c>
      <c r="D27" s="199">
        <v>1457878</v>
      </c>
      <c r="E27" s="199">
        <v>0</v>
      </c>
      <c r="F27" s="263">
        <f>+D27+E27</f>
        <v>1457878</v>
      </c>
      <c r="I27" s="273"/>
    </row>
    <row r="28" spans="1:9">
      <c r="A28" s="148">
        <v>12</v>
      </c>
      <c r="B28" s="200" t="s">
        <v>459</v>
      </c>
      <c r="C28" s="231" t="s">
        <v>452</v>
      </c>
      <c r="D28" s="199">
        <v>389108</v>
      </c>
      <c r="E28" s="201">
        <v>0</v>
      </c>
      <c r="F28" s="263">
        <f>+D28+E28</f>
        <v>389108</v>
      </c>
      <c r="I28" s="273"/>
    </row>
    <row r="29" spans="1:9">
      <c r="A29" s="148">
        <v>13</v>
      </c>
      <c r="B29" s="200" t="s">
        <v>460</v>
      </c>
      <c r="C29" s="231" t="s">
        <v>452</v>
      </c>
      <c r="D29" s="199">
        <v>10298059</v>
      </c>
      <c r="E29" s="201">
        <v>1367903</v>
      </c>
      <c r="F29" s="263">
        <f>+D29+E29</f>
        <v>11665962</v>
      </c>
      <c r="I29" s="273"/>
    </row>
    <row r="30" spans="1:9" ht="13.5" thickBot="1">
      <c r="A30" s="139">
        <v>14</v>
      </c>
      <c r="B30" s="202" t="s">
        <v>461</v>
      </c>
      <c r="C30" s="232"/>
      <c r="D30" s="228"/>
      <c r="E30" s="228"/>
      <c r="F30" s="261"/>
      <c r="I30" s="273"/>
    </row>
    <row r="31" spans="1:9" ht="13.5" thickBot="1">
      <c r="A31" s="167"/>
      <c r="B31" s="224" t="s">
        <v>462</v>
      </c>
      <c r="C31" s="226">
        <f>SUM(C19:C29)</f>
        <v>902867</v>
      </c>
      <c r="D31" s="227">
        <f>SUM(D19:D29)</f>
        <v>109267293</v>
      </c>
      <c r="E31" s="227">
        <f>SUM(E19:E29)</f>
        <v>5631799</v>
      </c>
      <c r="F31" s="260">
        <f>SUM(F19:F30)</f>
        <v>115801959</v>
      </c>
      <c r="I31" s="273"/>
    </row>
    <row r="32" spans="1:9">
      <c r="B32" s="176"/>
      <c r="C32" s="233"/>
      <c r="D32" s="233"/>
      <c r="E32" s="233"/>
      <c r="F32" s="265"/>
      <c r="I32" s="273"/>
    </row>
    <row r="33" spans="2:9">
      <c r="B33" s="615" t="s">
        <v>463</v>
      </c>
      <c r="C33" s="616"/>
      <c r="D33" s="270">
        <v>180</v>
      </c>
      <c r="E33" s="233"/>
      <c r="F33" s="265"/>
      <c r="I33" s="273"/>
    </row>
    <row r="34" spans="2:9">
      <c r="B34" s="266" t="s">
        <v>464</v>
      </c>
      <c r="C34" s="267"/>
      <c r="D34" s="271"/>
      <c r="E34" s="308"/>
      <c r="F34" s="272"/>
      <c r="I34" s="273"/>
    </row>
    <row r="35" spans="2:9">
      <c r="B35" s="176"/>
      <c r="C35" s="233"/>
      <c r="D35" s="233"/>
      <c r="E35" s="233"/>
      <c r="F35" s="265"/>
      <c r="I35" s="273"/>
    </row>
    <row r="36" spans="2:9" ht="15">
      <c r="B36" s="430" t="s">
        <v>703</v>
      </c>
      <c r="C36" s="430"/>
      <c r="D36" s="430"/>
      <c r="E36" s="430"/>
      <c r="F36" s="430"/>
      <c r="I36" s="273"/>
    </row>
    <row r="37" spans="2:9" ht="15">
      <c r="B37" s="430"/>
      <c r="C37" s="430"/>
      <c r="D37" s="430"/>
      <c r="E37" s="430"/>
      <c r="F37" s="430"/>
      <c r="I37" s="273"/>
    </row>
    <row r="38" spans="2:9" ht="15">
      <c r="B38" s="431" t="s">
        <v>698</v>
      </c>
      <c r="C38" s="432" t="s">
        <v>452</v>
      </c>
      <c r="D38" s="433">
        <v>103745</v>
      </c>
      <c r="E38" s="433">
        <v>0</v>
      </c>
      <c r="F38" s="434">
        <f>+D38+E38</f>
        <v>103745</v>
      </c>
      <c r="I38" s="273"/>
    </row>
    <row r="39" spans="2:9" ht="15">
      <c r="B39" s="435" t="s">
        <v>704</v>
      </c>
      <c r="C39" s="435"/>
      <c r="D39" s="435"/>
      <c r="E39" s="435"/>
      <c r="F39" s="436"/>
      <c r="I39" s="273"/>
    </row>
    <row r="40" spans="2:9" ht="15">
      <c r="B40" s="430"/>
      <c r="C40" s="430"/>
      <c r="D40" s="430"/>
      <c r="E40" s="430"/>
      <c r="F40" s="430"/>
      <c r="I40" s="273"/>
    </row>
    <row r="41" spans="2:9" ht="15">
      <c r="B41" s="437" t="s">
        <v>461</v>
      </c>
      <c r="C41" s="430"/>
      <c r="D41" s="430"/>
      <c r="E41" s="430"/>
      <c r="F41" s="430"/>
      <c r="I41" s="273"/>
    </row>
    <row r="42" spans="2:9" ht="15">
      <c r="B42" s="438" t="s">
        <v>462</v>
      </c>
      <c r="C42" s="430"/>
      <c r="D42" s="439">
        <f>C19+D31+D38</f>
        <v>110273905</v>
      </c>
      <c r="E42" s="439">
        <f>E38+E31</f>
        <v>5631799</v>
      </c>
      <c r="F42" s="439">
        <f>F38+F31</f>
        <v>115905704</v>
      </c>
      <c r="I42" s="273"/>
    </row>
    <row r="43" spans="2:9" ht="15">
      <c r="B43" s="430"/>
      <c r="C43" s="430"/>
      <c r="D43" s="440"/>
      <c r="E43" s="440"/>
      <c r="F43" s="430"/>
    </row>
  </sheetData>
  <mergeCells count="6">
    <mergeCell ref="B33:C33"/>
    <mergeCell ref="A1:F1"/>
    <mergeCell ref="A2:F2"/>
    <mergeCell ref="A3:F3"/>
    <mergeCell ref="A4:F4"/>
    <mergeCell ref="A6:F6"/>
  </mergeCells>
  <pageMargins left="0.5" right="0.25" top="0.75" bottom="0.75" header="0.5" footer="0.5"/>
  <pageSetup orientation="portrait" r:id="rId1"/>
  <headerFooter alignWithMargins="0">
    <oddHeader>&amp;L&amp;"Arial MT,Bold"Rochester Public Utilities
2015 Work Papers&amp;R&amp;"Arial MT,Bold"Exhibit RPU-8
Page 5 of 19</oddHeader>
  </headerFooter>
</worksheet>
</file>

<file path=xl/worksheets/sheet9.xml><?xml version="1.0" encoding="utf-8"?>
<worksheet xmlns="http://schemas.openxmlformats.org/spreadsheetml/2006/main" xmlns:r="http://schemas.openxmlformats.org/officeDocument/2006/relationships">
  <dimension ref="C3:L27"/>
  <sheetViews>
    <sheetView showGridLines="0" zoomScaleNormal="100" workbookViewId="0"/>
  </sheetViews>
  <sheetFormatPr defaultRowHeight="15"/>
  <cols>
    <col min="1" max="1" width="8.88671875" style="322"/>
    <col min="2" max="2" width="1.33203125" style="322" customWidth="1"/>
    <col min="3" max="3" width="8.88671875" style="322"/>
    <col min="4" max="4" width="21.6640625" style="322" customWidth="1"/>
    <col min="5" max="5" width="6.21875" style="322" customWidth="1"/>
    <col min="6" max="6" width="14.5546875" style="322" customWidth="1"/>
    <col min="7" max="8" width="1.21875" style="322" customWidth="1"/>
    <col min="9" max="16384" width="8.88671875" style="322"/>
  </cols>
  <sheetData>
    <row r="3" spans="3:12" ht="5.25" customHeight="1"/>
    <row r="4" spans="3:12" ht="5.25" customHeight="1"/>
    <row r="5" spans="3:12" ht="15.75">
      <c r="C5" s="323" t="str">
        <f>Contents!B3</f>
        <v>Rochester Public Utilities</v>
      </c>
      <c r="D5" s="323"/>
      <c r="E5" s="323"/>
      <c r="F5" s="323"/>
    </row>
    <row r="6" spans="3:12" ht="15.75">
      <c r="C6" s="324">
        <f>Contents!C5</f>
        <v>2015</v>
      </c>
      <c r="D6" s="323" t="s">
        <v>484</v>
      </c>
      <c r="E6" s="323"/>
      <c r="F6" s="323"/>
    </row>
    <row r="7" spans="3:12" ht="15.75">
      <c r="C7" s="323" t="s">
        <v>483</v>
      </c>
      <c r="D7" s="323"/>
      <c r="E7" s="323"/>
      <c r="F7" s="323"/>
    </row>
    <row r="8" spans="3:12" ht="15.75">
      <c r="C8" s="323"/>
      <c r="D8" s="323"/>
      <c r="E8" s="323"/>
      <c r="F8" s="323"/>
    </row>
    <row r="9" spans="3:12" s="327" customFormat="1">
      <c r="C9" s="326" t="s">
        <v>485</v>
      </c>
      <c r="D9" s="326" t="s">
        <v>486</v>
      </c>
      <c r="E9" s="326" t="s">
        <v>487</v>
      </c>
      <c r="F9" s="326" t="s">
        <v>573</v>
      </c>
      <c r="K9" s="322"/>
      <c r="L9" s="426"/>
    </row>
    <row r="10" spans="3:12">
      <c r="C10" s="328">
        <v>1</v>
      </c>
      <c r="D10" s="329" t="s">
        <v>470</v>
      </c>
      <c r="E10" s="328">
        <f>C6</f>
        <v>2015</v>
      </c>
      <c r="F10" s="330">
        <v>0</v>
      </c>
      <c r="H10" s="331"/>
      <c r="L10" s="427"/>
    </row>
    <row r="11" spans="3:12" ht="15.75">
      <c r="C11" s="328">
        <v>2</v>
      </c>
      <c r="D11" s="332" t="s">
        <v>471</v>
      </c>
      <c r="E11" s="328">
        <f>E10</f>
        <v>2015</v>
      </c>
      <c r="F11" s="330">
        <v>0</v>
      </c>
      <c r="L11" s="427"/>
    </row>
    <row r="12" spans="3:12" ht="15.75">
      <c r="C12" s="328">
        <v>3</v>
      </c>
      <c r="D12" s="332" t="s">
        <v>472</v>
      </c>
      <c r="E12" s="328">
        <f>E11</f>
        <v>2015</v>
      </c>
      <c r="F12" s="330">
        <v>0</v>
      </c>
      <c r="L12" s="427"/>
    </row>
    <row r="13" spans="3:12" ht="15.75">
      <c r="C13" s="328">
        <v>4</v>
      </c>
      <c r="D13" s="332" t="s">
        <v>473</v>
      </c>
      <c r="E13" s="328">
        <f t="shared" ref="E13:E21" si="0">E12</f>
        <v>2015</v>
      </c>
      <c r="F13" s="330">
        <v>0</v>
      </c>
      <c r="L13" s="427"/>
    </row>
    <row r="14" spans="3:12" ht="15.75">
      <c r="C14" s="328">
        <v>5</v>
      </c>
      <c r="D14" s="332" t="s">
        <v>474</v>
      </c>
      <c r="E14" s="328">
        <f t="shared" si="0"/>
        <v>2015</v>
      </c>
      <c r="F14" s="330">
        <v>0</v>
      </c>
      <c r="L14" s="427"/>
    </row>
    <row r="15" spans="3:12" ht="15.75">
      <c r="C15" s="328">
        <v>6</v>
      </c>
      <c r="D15" s="332" t="s">
        <v>475</v>
      </c>
      <c r="E15" s="328">
        <f t="shared" si="0"/>
        <v>2015</v>
      </c>
      <c r="F15" s="330">
        <v>49676</v>
      </c>
      <c r="L15" s="427"/>
    </row>
    <row r="16" spans="3:12" ht="15.75">
      <c r="C16" s="328">
        <v>7</v>
      </c>
      <c r="D16" s="332" t="s">
        <v>476</v>
      </c>
      <c r="E16" s="328">
        <f t="shared" si="0"/>
        <v>2015</v>
      </c>
      <c r="F16" s="330">
        <v>69651</v>
      </c>
      <c r="L16" s="427"/>
    </row>
    <row r="17" spans="3:12" ht="15.75">
      <c r="C17" s="328">
        <v>8</v>
      </c>
      <c r="D17" s="332" t="s">
        <v>477</v>
      </c>
      <c r="E17" s="328">
        <f t="shared" si="0"/>
        <v>2015</v>
      </c>
      <c r="F17" s="330">
        <v>61752</v>
      </c>
      <c r="L17" s="427"/>
    </row>
    <row r="18" spans="3:12" ht="15.75">
      <c r="C18" s="328">
        <v>9</v>
      </c>
      <c r="D18" s="332" t="s">
        <v>478</v>
      </c>
      <c r="E18" s="328">
        <f t="shared" si="0"/>
        <v>2015</v>
      </c>
      <c r="F18" s="330">
        <v>56833</v>
      </c>
      <c r="L18" s="427"/>
    </row>
    <row r="19" spans="3:12" ht="15.75">
      <c r="C19" s="328">
        <v>10</v>
      </c>
      <c r="D19" s="332" t="s">
        <v>479</v>
      </c>
      <c r="E19" s="328">
        <f t="shared" si="0"/>
        <v>2015</v>
      </c>
      <c r="F19" s="330">
        <v>0</v>
      </c>
      <c r="L19" s="427"/>
    </row>
    <row r="20" spans="3:12" ht="15.75">
      <c r="C20" s="328">
        <v>11</v>
      </c>
      <c r="D20" s="332" t="s">
        <v>480</v>
      </c>
      <c r="E20" s="328">
        <f t="shared" si="0"/>
        <v>2015</v>
      </c>
      <c r="F20" s="330">
        <v>0</v>
      </c>
      <c r="L20" s="427"/>
    </row>
    <row r="21" spans="3:12" ht="15.75">
      <c r="C21" s="328">
        <v>12</v>
      </c>
      <c r="D21" s="332" t="s">
        <v>481</v>
      </c>
      <c r="E21" s="328">
        <f t="shared" si="0"/>
        <v>2015</v>
      </c>
      <c r="F21" s="330">
        <v>0</v>
      </c>
      <c r="L21" s="427"/>
    </row>
    <row r="22" spans="3:12">
      <c r="C22" s="328">
        <v>13</v>
      </c>
      <c r="F22" s="428"/>
    </row>
    <row r="23" spans="3:12" ht="17.25">
      <c r="C23" s="328">
        <v>14</v>
      </c>
      <c r="D23" s="324" t="s">
        <v>488</v>
      </c>
      <c r="E23" s="333"/>
      <c r="F23" s="334">
        <f t="shared" ref="F23" si="1">SUM(F10:F21)/12</f>
        <v>19826</v>
      </c>
    </row>
    <row r="25" spans="3:12">
      <c r="F25" s="335" t="s">
        <v>489</v>
      </c>
    </row>
    <row r="26" spans="3:12" ht="6.75" customHeight="1"/>
    <row r="27" spans="3:12" ht="6.75" customHeight="1"/>
  </sheetData>
  <pageMargins left="0.7" right="0.45" top="1" bottom="0.75" header="0.3" footer="0.3"/>
  <pageSetup scale="110" orientation="landscape" r:id="rId1"/>
  <headerFooter>
    <oddHeader>&amp;L&amp;"Arial MT,Bold"Rochester Public Utilities
2015 Work Papers&amp;R&amp;"Arial MT,Bold"Exhibit RPU-8
Page 6 of 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12</vt:i4>
      </vt:variant>
    </vt:vector>
  </HeadingPairs>
  <TitlesOfParts>
    <vt:vector size="34" baseType="lpstr">
      <vt:lpstr>Contents</vt:lpstr>
      <vt:lpstr>1. 2015 Att O_RPU</vt:lpstr>
      <vt:lpstr>2. 2015 Att GG_RPU</vt:lpstr>
      <vt:lpstr>3. Balance sheet Sched 2</vt:lpstr>
      <vt:lpstr>4. Income Sched 3</vt:lpstr>
      <vt:lpstr>5. Plant Sched 4</vt:lpstr>
      <vt:lpstr>6. Taxes Sched 5</vt:lpstr>
      <vt:lpstr>7. Op &amp; Maint Sched 7</vt:lpstr>
      <vt:lpstr>8. Divisor</vt:lpstr>
      <vt:lpstr>9. Plant</vt:lpstr>
      <vt:lpstr>10. Adj to Rate Base</vt:lpstr>
      <vt:lpstr>11. Land Held for Future Use</vt:lpstr>
      <vt:lpstr>12. Materials and Prepayments</vt:lpstr>
      <vt:lpstr>13. Capital Structure</vt:lpstr>
      <vt:lpstr>14. Transmission O&amp;M</vt:lpstr>
      <vt:lpstr>15. Admin &amp; General</vt:lpstr>
      <vt:lpstr>16. Wages &amp; Salaries</vt:lpstr>
      <vt:lpstr>17. FERC Fees</vt:lpstr>
      <vt:lpstr>18. EPRI Reg Comm Non Safety</vt:lpstr>
      <vt:lpstr>19. Taxes other than inc tax</vt:lpstr>
      <vt:lpstr>20. Account 454</vt:lpstr>
      <vt:lpstr>21. Account 456.1</vt:lpstr>
      <vt:lpstr>'1. 2015 Att O_RPU'!Print_Area</vt:lpstr>
      <vt:lpstr>'10. Adj to Rate Base'!Print_Area</vt:lpstr>
      <vt:lpstr>'11. Land Held for Future Use'!Print_Area</vt:lpstr>
      <vt:lpstr>'12. Materials and Prepayments'!Print_Area</vt:lpstr>
      <vt:lpstr>'13. Capital Structure'!Print_Area</vt:lpstr>
      <vt:lpstr>'17. FERC Fees'!Print_Area</vt:lpstr>
      <vt:lpstr>'19. Taxes other than inc tax'!Print_Area</vt:lpstr>
      <vt:lpstr>'2. 2015 Att GG_RPU'!Print_Area</vt:lpstr>
      <vt:lpstr>'21. Account 456.1'!Print_Area</vt:lpstr>
      <vt:lpstr>'4. Income Sched 3'!Print_Area</vt:lpstr>
      <vt:lpstr>'8. Divisor'!Print_Area</vt:lpstr>
      <vt:lpstr>'9. Plant'!Print_Area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dcooper</cp:lastModifiedBy>
  <cp:lastPrinted>2014-10-22T12:18:12Z</cp:lastPrinted>
  <dcterms:created xsi:type="dcterms:W3CDTF">2008-03-20T17:17:49Z</dcterms:created>
  <dcterms:modified xsi:type="dcterms:W3CDTF">2014-12-01T20:03:16Z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MISO Edits Ex 8_9_10_RPU 2015_Attach_O and GG and Work Papers_Oct 16 (2).xlsx</vt:lpwstr>
  </property>
</Properties>
</file>