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000" windowHeight="9450"/>
  </bookViews>
  <sheets>
    <sheet name="FLTY Att O_RPU" sheetId="2" r:id="rId1"/>
  </sheets>
  <externalReferences>
    <externalReference r:id="rId2"/>
    <externalReference r:id="rId3"/>
  </externalReferences>
  <definedNames>
    <definedName name="__123Graph_A" localSheetId="0" hidden="1">[1]Sheet3!#REF!</definedName>
    <definedName name="__123Graph_A" hidden="1">[1]Sheet3!#REF!</definedName>
    <definedName name="__123Graph_A1991" localSheetId="0" hidden="1">[1]Sheet3!#REF!</definedName>
    <definedName name="__123Graph_A1991" hidden="1">[1]Sheet3!#REF!</definedName>
    <definedName name="__123Graph_A1992" localSheetId="0" hidden="1">[1]Sheet3!#REF!</definedName>
    <definedName name="__123Graph_A1992" hidden="1">[1]Sheet3!#REF!</definedName>
    <definedName name="__123Graph_A1993" localSheetId="0" hidden="1">[1]Sheet3!#REF!</definedName>
    <definedName name="__123Graph_A1993" hidden="1">[1]Sheet3!#REF!</definedName>
    <definedName name="__123Graph_A1994" localSheetId="0" hidden="1">[1]Sheet3!#REF!</definedName>
    <definedName name="__123Graph_A1994" hidden="1">[1]Sheet3!#REF!</definedName>
    <definedName name="__123Graph_A1995" localSheetId="0" hidden="1">[1]Sheet3!#REF!</definedName>
    <definedName name="__123Graph_A1995" hidden="1">[1]Sheet3!#REF!</definedName>
    <definedName name="__123Graph_A1996" localSheetId="0" hidden="1">[1]Sheet3!#REF!</definedName>
    <definedName name="__123Graph_A1996" hidden="1">[1]Sheet3!#REF!</definedName>
    <definedName name="__123Graph_ABAR" localSheetId="0" hidden="1">[1]Sheet3!#REF!</definedName>
    <definedName name="__123Graph_ABAR" hidden="1">[1]Sheet3!#REF!</definedName>
    <definedName name="__123Graph_B" localSheetId="0" hidden="1">[1]Sheet3!#REF!</definedName>
    <definedName name="__123Graph_B" hidden="1">[1]Sheet3!#REF!</definedName>
    <definedName name="__123Graph_B1991" localSheetId="0" hidden="1">[1]Sheet3!#REF!</definedName>
    <definedName name="__123Graph_B1991" hidden="1">[1]Sheet3!#REF!</definedName>
    <definedName name="__123Graph_B1992" localSheetId="0" hidden="1">[1]Sheet3!#REF!</definedName>
    <definedName name="__123Graph_B1992" hidden="1">[1]Sheet3!#REF!</definedName>
    <definedName name="__123Graph_B1993" localSheetId="0" hidden="1">[1]Sheet3!#REF!</definedName>
    <definedName name="__123Graph_B1993" hidden="1">[1]Sheet3!#REF!</definedName>
    <definedName name="__123Graph_B1994" localSheetId="0" hidden="1">[1]Sheet3!#REF!</definedName>
    <definedName name="__123Graph_B1994" hidden="1">[1]Sheet3!#REF!</definedName>
    <definedName name="__123Graph_B1995" localSheetId="0" hidden="1">[1]Sheet3!#REF!</definedName>
    <definedName name="__123Graph_B1995" hidden="1">[1]Sheet3!#REF!</definedName>
    <definedName name="__123Graph_B1996" localSheetId="0" hidden="1">[1]Sheet3!#REF!</definedName>
    <definedName name="__123Graph_B1996" hidden="1">[1]Sheet3!#REF!</definedName>
    <definedName name="__123Graph_BBAR" localSheetId="0" hidden="1">[1]Sheet3!#REF!</definedName>
    <definedName name="__123Graph_BBAR" hidden="1">[1]Sheet3!#REF!</definedName>
    <definedName name="__123Graph_CBAR" localSheetId="0" hidden="1">[1]Sheet3!#REF!</definedName>
    <definedName name="__123Graph_CBAR" hidden="1">[1]Sheet3!#REF!</definedName>
    <definedName name="__123Graph_DBAR" localSheetId="0" hidden="1">[1]Sheet3!#REF!</definedName>
    <definedName name="__123Graph_DBAR" hidden="1">[1]Sheet3!#REF!</definedName>
    <definedName name="__123Graph_EBAR" localSheetId="0" hidden="1">[1]Sheet3!#REF!</definedName>
    <definedName name="__123Graph_EBAR" hidden="1">[1]Sheet3!#REF!</definedName>
    <definedName name="__123Graph_FBAR" localSheetId="0" hidden="1">[1]Sheet3!#REF!</definedName>
    <definedName name="__123Graph_FBAR" hidden="1">[1]Sheet3!#REF!</definedName>
    <definedName name="__123Graph_X" localSheetId="0" hidden="1">[1]Sheet3!#REF!</definedName>
    <definedName name="__123Graph_X" hidden="1">[1]Sheet3!#REF!</definedName>
    <definedName name="__123Graph_X1991" localSheetId="0" hidden="1">[1]Sheet3!#REF!</definedName>
    <definedName name="__123Graph_X1991" hidden="1">[1]Sheet3!#REF!</definedName>
    <definedName name="__123Graph_X1992" localSheetId="0" hidden="1">[1]Sheet3!#REF!</definedName>
    <definedName name="__123Graph_X1992" hidden="1">[1]Sheet3!#REF!</definedName>
    <definedName name="__123Graph_X1993" localSheetId="0" hidden="1">[1]Sheet3!#REF!</definedName>
    <definedName name="__123Graph_X1993" hidden="1">[1]Sheet3!#REF!</definedName>
    <definedName name="__123Graph_X1994" localSheetId="0" hidden="1">[1]Sheet3!#REF!</definedName>
    <definedName name="__123Graph_X1994" hidden="1">[1]Sheet3!#REF!</definedName>
    <definedName name="__123Graph_X1995" localSheetId="0" hidden="1">[1]Sheet3!#REF!</definedName>
    <definedName name="__123Graph_X1995" hidden="1">[1]Sheet3!#REF!</definedName>
    <definedName name="__123Graph_X1996" localSheetId="0" hidden="1">[1]Sheet3!#REF!</definedName>
    <definedName name="__123Graph_X1996" hidden="1">[1]Sheet3!#REF!</definedName>
    <definedName name="_FEB01" hidden="1">{#N/A,#N/A,FALSE,"EMPPAY"}</definedName>
    <definedName name="_Fill" localSheetId="0" hidden="1">'[2]Exp Detail'!#REF!</definedName>
    <definedName name="_Fill" hidden="1">'[2]Exp Detail'!#REF!</definedName>
    <definedName name="_JAN01" hidden="1">{#N/A,#N/A,FALSE,"EMPPAY"}</definedName>
    <definedName name="_JAN2001" hidden="1">{#N/A,#N/A,FALSE,"EMPPAY"}</definedName>
    <definedName name="_Key1" localSheetId="0" hidden="1">'[2]Exp Detail'!#REF!</definedName>
    <definedName name="_Key1" hidden="1">'[2]Exp Detail'!#REF!</definedName>
    <definedName name="_Order1" hidden="1">255</definedName>
    <definedName name="_Sort" localSheetId="0" hidden="1">'[2]Exp Detail'!#REF!</definedName>
    <definedName name="_Sort" hidden="1">'[2]Exp Detail'!#REF!</definedName>
    <definedName name="A" hidden="1">{#N/A,#N/A,FALSE,"EMPPAY"}</definedName>
    <definedName name="DEC00" hidden="1">{#N/A,#N/A,FALSE,"ARREC"}</definedName>
    <definedName name="FEB00" hidden="1">{#N/A,#N/A,FALSE,"ARREC"}</definedName>
    <definedName name="MAY" hidden="1">{#N/A,#N/A,FALSE,"EMPPAY"}</definedName>
    <definedName name="_xlnm.Print_Area" localSheetId="0">'FLTY Att O_RPU'!$A$1:$K$361</definedName>
    <definedName name="TEST" hidden="1">{#N/A,#N/A,FALSE,"EMPPAY"}</definedName>
    <definedName name="wrn.ARREC." hidden="1">{#N/A,#N/A,FALSE,"ARREC"}</definedName>
    <definedName name="wrn.EMPPAY." hidden="1">{#N/A,#N/A,FALSE,"EMPPAY"}</definedName>
    <definedName name="xx" hidden="1">{#N/A,#N/A,FALSE,"EMPPAY"}</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2" i="2" l="1"/>
  <c r="D280" i="2" l="1"/>
  <c r="D279" i="2"/>
  <c r="K278" i="2"/>
  <c r="C278" i="2"/>
  <c r="B278" i="2"/>
  <c r="I263" i="2"/>
  <c r="D214" i="2"/>
  <c r="D212" i="2"/>
  <c r="D211" i="2"/>
  <c r="K211" i="2"/>
  <c r="B211" i="2"/>
  <c r="D181" i="2"/>
  <c r="D185" i="2" s="1"/>
  <c r="D189" i="2" s="1"/>
  <c r="F176" i="2"/>
  <c r="F172" i="2"/>
  <c r="B166" i="2"/>
  <c r="B164" i="2"/>
  <c r="I160" i="2"/>
  <c r="F158" i="2"/>
  <c r="F156" i="2"/>
  <c r="F157" i="2" s="1"/>
  <c r="D147" i="2"/>
  <c r="D145" i="2"/>
  <c r="D144" i="2"/>
  <c r="K144" i="2"/>
  <c r="B144" i="2"/>
  <c r="D115" i="2"/>
  <c r="F113" i="2"/>
  <c r="D106" i="2"/>
  <c r="B98" i="2"/>
  <c r="B106" i="2" s="1"/>
  <c r="B97" i="2"/>
  <c r="B105" i="2" s="1"/>
  <c r="B96" i="2"/>
  <c r="B104" i="2" s="1"/>
  <c r="B95" i="2"/>
  <c r="B103" i="2" s="1"/>
  <c r="B94" i="2"/>
  <c r="B102" i="2" s="1"/>
  <c r="F98" i="2"/>
  <c r="F97" i="2"/>
  <c r="G96" i="2"/>
  <c r="F96" i="2"/>
  <c r="F95" i="2"/>
  <c r="F117" i="2" s="1"/>
  <c r="G94" i="2"/>
  <c r="F94" i="2"/>
  <c r="D81" i="2"/>
  <c r="D79" i="2"/>
  <c r="D78" i="2"/>
  <c r="K78" i="2"/>
  <c r="B78" i="2"/>
  <c r="I25" i="2"/>
  <c r="I27" i="2" s="1"/>
  <c r="I21" i="2"/>
  <c r="F14" i="2"/>
  <c r="D13" i="2"/>
  <c r="I153" i="2" l="1"/>
  <c r="I226" i="2" l="1"/>
  <c r="I228" i="2" s="1"/>
  <c r="I230" i="2" s="1"/>
  <c r="D102" i="2" l="1"/>
  <c r="D104" i="2"/>
  <c r="D105" i="2"/>
  <c r="D99" i="2" l="1"/>
  <c r="D167" i="2" l="1"/>
  <c r="I41" i="2" l="1"/>
  <c r="I218" i="2" l="1"/>
  <c r="I221" i="2" s="1"/>
  <c r="I223" i="2" s="1"/>
  <c r="D103" i="2"/>
  <c r="D107" i="2" s="1"/>
  <c r="D91" i="2"/>
  <c r="D242" i="2" s="1"/>
  <c r="D245" i="2" l="1"/>
  <c r="G243" i="2" s="1"/>
  <c r="E236" i="2"/>
  <c r="I231" i="2"/>
  <c r="I232" i="2" s="1"/>
  <c r="G87" i="2"/>
  <c r="G13" i="2"/>
  <c r="G121" i="2" l="1"/>
  <c r="I121" i="2" s="1"/>
  <c r="G152" i="2"/>
  <c r="I13" i="2"/>
  <c r="G14" i="2"/>
  <c r="G15" i="2"/>
  <c r="I15" i="2" s="1"/>
  <c r="G16" i="2"/>
  <c r="I16" i="2" s="1"/>
  <c r="G95" i="2"/>
  <c r="I87" i="2"/>
  <c r="I152" i="2" l="1"/>
  <c r="G158" i="2"/>
  <c r="I158" i="2" s="1"/>
  <c r="G154" i="2"/>
  <c r="I154" i="2" s="1"/>
  <c r="G117" i="2"/>
  <c r="I95" i="2"/>
  <c r="I103" i="2" s="1"/>
  <c r="G164" i="2" l="1"/>
  <c r="I164" i="2" s="1"/>
  <c r="I117" i="2"/>
  <c r="I272" i="2" l="1"/>
  <c r="D14" i="2" s="1"/>
  <c r="I14" i="2" s="1"/>
  <c r="I17" i="2" s="1"/>
  <c r="G251" i="2" l="1"/>
  <c r="D161" i="2" l="1"/>
  <c r="D120" i="2" s="1"/>
  <c r="D123" i="2" s="1"/>
  <c r="D125" i="2" s="1"/>
  <c r="G238" i="2" l="1"/>
  <c r="G235" i="2" l="1"/>
  <c r="D178" i="2"/>
  <c r="D239" i="2" l="1"/>
  <c r="G236" i="2"/>
  <c r="G237" i="2"/>
  <c r="G239" i="2" l="1"/>
  <c r="I239" i="2" s="1"/>
  <c r="I243" i="2" s="1"/>
  <c r="K243" i="2" s="1"/>
  <c r="G157" i="2" l="1"/>
  <c r="I157" i="2" s="1"/>
  <c r="G89" i="2"/>
  <c r="G97" i="2" s="1"/>
  <c r="I97" i="2" s="1"/>
  <c r="G156" i="2"/>
  <c r="I156" i="2" s="1"/>
  <c r="G155" i="2"/>
  <c r="I155" i="2" s="1"/>
  <c r="G159" i="2"/>
  <c r="G90" i="2"/>
  <c r="I89" i="2" l="1"/>
  <c r="G165" i="2"/>
  <c r="I165" i="2" s="1"/>
  <c r="I90" i="2"/>
  <c r="I91" i="2" s="1"/>
  <c r="G91" i="2" s="1"/>
  <c r="G98" i="2"/>
  <c r="I98" i="2" s="1"/>
  <c r="I99" i="2" s="1"/>
  <c r="G166" i="2"/>
  <c r="I166" i="2" s="1"/>
  <c r="I159" i="2"/>
  <c r="I161" i="2" s="1"/>
  <c r="I120" i="2" s="1"/>
  <c r="I105" i="2"/>
  <c r="G171" i="2"/>
  <c r="I171" i="2" l="1"/>
  <c r="G172" i="2"/>
  <c r="I172" i="2" s="1"/>
  <c r="G174" i="2"/>
  <c r="G122" i="2"/>
  <c r="I122" i="2" s="1"/>
  <c r="I123" i="2" s="1"/>
  <c r="I167" i="2"/>
  <c r="I106" i="2"/>
  <c r="I107" i="2" s="1"/>
  <c r="G107" i="2" s="1"/>
  <c r="G111" i="2" l="1"/>
  <c r="G189" i="2"/>
  <c r="I189" i="2" s="1"/>
  <c r="I174" i="2"/>
  <c r="G176" i="2"/>
  <c r="G177" i="2" l="1"/>
  <c r="I177" i="2" s="1"/>
  <c r="I176" i="2"/>
  <c r="I111" i="2"/>
  <c r="G112" i="2"/>
  <c r="I178" i="2" l="1"/>
  <c r="I112" i="2"/>
  <c r="G114" i="2"/>
  <c r="I114" i="2" s="1"/>
  <c r="G113" i="2"/>
  <c r="I113" i="2" s="1"/>
  <c r="I115" i="2" s="1"/>
  <c r="I125" i="2" s="1"/>
  <c r="D253" i="2" l="1"/>
  <c r="E252" i="2" l="1"/>
  <c r="I252" i="2" s="1"/>
  <c r="E251" i="2"/>
  <c r="E253" i="2" l="1"/>
  <c r="I251" i="2"/>
  <c r="I253" i="2" s="1"/>
  <c r="D182" i="2" l="1"/>
  <c r="D192" i="2"/>
  <c r="I192" i="2"/>
  <c r="I257" i="2"/>
  <c r="D188" i="2" l="1"/>
  <c r="D190" i="2" s="1"/>
  <c r="D195" i="2" s="1"/>
  <c r="I188" i="2"/>
  <c r="I190" i="2" s="1"/>
  <c r="I195" i="2" s="1"/>
  <c r="D204" i="2" l="1"/>
  <c r="I199" i="2"/>
  <c r="I204" i="2" s="1"/>
  <c r="I10" i="2" s="1"/>
  <c r="I31" i="2" s="1"/>
  <c r="D43" i="2" l="1"/>
  <c r="I48" i="2" s="1"/>
  <c r="D49" i="2"/>
  <c r="D48" i="2"/>
  <c r="I49" i="2"/>
  <c r="D47" i="2"/>
  <c r="I47" i="2"/>
  <c r="D44" i="2"/>
</calcChain>
</file>

<file path=xl/sharedStrings.xml><?xml version="1.0" encoding="utf-8"?>
<sst xmlns="http://schemas.openxmlformats.org/spreadsheetml/2006/main" count="474" uniqueCount="360">
  <si>
    <t>Page 1 of 5</t>
  </si>
  <si>
    <t xml:space="preserve">Formula Rate - Non-Levelized </t>
  </si>
  <si>
    <t xml:space="preserve">   Rate Formula Template</t>
  </si>
  <si>
    <t xml:space="preserve"> </t>
  </si>
  <si>
    <t>Utilizing EIA Form 412 Data</t>
  </si>
  <si>
    <t>Line</t>
  </si>
  <si>
    <t>Allocated</t>
  </si>
  <si>
    <t>No.</t>
  </si>
  <si>
    <t>Amount</t>
  </si>
  <si>
    <t>GROSS REVENUE REQUIREMENT  (page 3, line 31)</t>
  </si>
  <si>
    <t xml:space="preserve">REVENUE CREDITS </t>
  </si>
  <si>
    <t>(Note T)</t>
  </si>
  <si>
    <t>Total</t>
  </si>
  <si>
    <t>Allocator</t>
  </si>
  <si>
    <t xml:space="preserve">  Account No. 454</t>
  </si>
  <si>
    <t>(page 4, line 30)</t>
  </si>
  <si>
    <t>TP</t>
  </si>
  <si>
    <t xml:space="preserve">  Account No. 456.1</t>
  </si>
  <si>
    <t>(page 4, line 33)</t>
  </si>
  <si>
    <t>Revenues from Grandfathered Interzonal Transactions</t>
  </si>
  <si>
    <t>Revenues from service provided by the ISO at a discount</t>
  </si>
  <si>
    <t>TOTAL REVENUE CREDITS  (sum lines 2-5)</t>
  </si>
  <si>
    <t>6a</t>
  </si>
  <si>
    <t>Historic Year Actual ATRR</t>
  </si>
  <si>
    <t>6b</t>
  </si>
  <si>
    <t>Historic Year Projected ATRR</t>
  </si>
  <si>
    <t>6c</t>
  </si>
  <si>
    <t>Historic Year ATRR True-up</t>
  </si>
  <si>
    <t>(line 6a - line 6b)</t>
  </si>
  <si>
    <t>6d</t>
  </si>
  <si>
    <t>Historic Year Actual Divisor</t>
  </si>
  <si>
    <t>6e</t>
  </si>
  <si>
    <t>Historic Year Projected Divisor</t>
  </si>
  <si>
    <t>6f</t>
  </si>
  <si>
    <t>Difference in Divisor</t>
  </si>
  <si>
    <t>(line 6e - line 6d)</t>
  </si>
  <si>
    <t>6g</t>
  </si>
  <si>
    <t>Historic Year Projected Annual Cost ($/kW/Yr)</t>
  </si>
  <si>
    <t>6h</t>
  </si>
  <si>
    <t>Historic Year Divisor True-up</t>
  </si>
  <si>
    <t>(line 6f * line 6g)</t>
  </si>
  <si>
    <t>6i</t>
  </si>
  <si>
    <t>Interest on Historic Year True-up</t>
  </si>
  <si>
    <t>NET REVENUE REQUIREMENT</t>
  </si>
  <si>
    <t>DIVISOR</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</si>
  <si>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</si>
  <si>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</si>
  <si>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</si>
  <si>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</si>
  <si>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</si>
  <si>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</si>
  <si>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</si>
  <si>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</si>
  <si>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</si>
  <si>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</si>
  <si>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</si>
  <si>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</si>
  <si>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</si>
  <si>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Peak Rate</t>
  </si>
  <si>
    <t>Off-Peak Rate</t>
  </si>
  <si>
    <t>Point-To-Point Rate ($/kW/Wk)</t>
  </si>
  <si>
    <t>(line 16 / 52; line 16 /  52)</t>
  </si>
  <si>
    <t>Point-To-Point Rate ($/kW/Day)</t>
  </si>
  <si>
    <t>(line 16 / 260; line 16 / 365)</t>
  </si>
  <si>
    <t xml:space="preserve"> Capped at weekly rate</t>
  </si>
  <si>
    <t>Point-To-Point Rate ($/MWh)</t>
  </si>
  <si>
    <t xml:space="preserve"> Capped at weekly</t>
  </si>
  <si>
    <t xml:space="preserve"> and daily rates</t>
  </si>
  <si>
    <t>Page 2 of 5</t>
  </si>
  <si>
    <t>(1)</t>
  </si>
  <si>
    <t>(2)</t>
  </si>
  <si>
    <t>(3)</t>
  </si>
  <si>
    <t>(4)</t>
  </si>
  <si>
    <t>(5)</t>
  </si>
  <si>
    <t>EIA 412</t>
  </si>
  <si>
    <t>Transmission</t>
  </si>
  <si>
    <t>Reference</t>
  </si>
  <si>
    <t>Company Total</t>
  </si>
  <si>
    <t xml:space="preserve">                  Allocator</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</si>
  <si>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</si>
  <si>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</si>
  <si>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</si>
  <si>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</si>
  <si>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</si>
  <si>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</si>
  <si>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</si>
  <si>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</si>
  <si>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</si>
  <si>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</si>
  <si>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</si>
  <si>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</si>
  <si>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</si>
  <si>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</si>
  <si>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</si>
  <si>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</si>
  <si>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</si>
  <si>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</si>
  <si>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</si>
  <si>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</si>
  <si>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</si>
  <si>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</si>
  <si>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</si>
  <si>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</si>
  <si>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</si>
  <si>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</si>
  <si>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</si>
  <si>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</si>
  <si>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</si>
  <si>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</si>
  <si>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</si>
  <si>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</si>
  <si>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</si>
  <si>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</si>
  <si>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</si>
  <si>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</si>
  <si>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</si>
  <si>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</si>
  <si>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</si>
  <si>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</si>
  <si>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</si>
  <si>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</si>
  <si>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</si>
  <si>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</si>
  <si>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</si>
  <si>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</si>
  <si>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</si>
  <si>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</si>
  <si>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</si>
  <si>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</si>
  <si>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</si>
  <si>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</si>
  <si>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</si>
  <si>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</si>
  <si>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</si>
  <si>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</si>
  <si>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</si>
  <si>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</si>
  <si>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</si>
  <si>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</si>
  <si>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</si>
  <si>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</si>
  <si>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</si>
  <si>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</si>
  <si>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</si>
  <si>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</si>
  <si>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</si>
  <si>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</si>
  <si>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</si>
  <si>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</si>
  <si>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</si>
  <si>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</si>
  <si>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</si>
  <si>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</si>
  <si>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</si>
  <si>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</si>
  <si>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</si>
  <si>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</si>
  <si>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</si>
  <si>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</si>
  <si>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</si>
  <si>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</si>
  <si>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</si>
  <si>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Amortized Investment Tax Credit (enter negative)</t>
  </si>
  <si>
    <t>Income Tax Calculation = line 22 * line 28</t>
  </si>
  <si>
    <t>ITC adjustment (line 23 * line 24)</t>
  </si>
  <si>
    <t>Total Income Taxes</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</si>
  <si>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</si>
  <si>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</si>
  <si>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</si>
  <si>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</si>
  <si>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</si>
  <si>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</si>
  <si>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</si>
  <si>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LESS ATTACHMENT MM ADJUSTMENT [Attachment MM, page 2, line 3, column 14]  (Note Y)</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</si>
  <si>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</si>
  <si>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</si>
  <si>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</si>
  <si>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</si>
  <si>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</si>
  <si>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</si>
  <si>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</si>
  <si>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</si>
  <si>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</si>
  <si>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TP=</t>
  </si>
  <si>
    <t xml:space="preserve">TRANSMISSION EXPENSES </t>
  </si>
  <si>
    <t>Total transmission expenses  (page 3, line 1, column 3)</t>
  </si>
  <si>
    <t>Less transmission expenses included in OATT Ancillary Services  (Note L)</t>
  </si>
  <si>
    <t>Percentage of transmission plant included in ISO Rates  (line 5)</t>
  </si>
  <si>
    <t>TE=</t>
  </si>
  <si>
    <t>WAGES &amp; SALARY ALLOCATOR   (W&amp;S)</t>
  </si>
  <si>
    <t>$</t>
  </si>
  <si>
    <t>Allocation</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</si>
  <si>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</si>
  <si>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</si>
  <si>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</si>
  <si>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</si>
  <si>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</si>
  <si>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</si>
  <si>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</si>
  <si>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</si>
  <si>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</si>
  <si>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</si>
  <si>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</si>
  <si>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</si>
  <si>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</si>
  <si>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</si>
  <si>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</si>
  <si>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</si>
  <si>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</si>
  <si>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</si>
  <si>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</si>
  <si>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</si>
  <si>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</si>
  <si>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</si>
  <si>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</si>
  <si>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=WCLTD</t>
  </si>
  <si>
    <t xml:space="preserve">  Proprietary Capital</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</si>
  <si>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</si>
  <si>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</si>
  <si>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</si>
  <si>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</si>
  <si>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</si>
  <si>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</si>
  <si>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</si>
  <si>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</si>
  <si>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</si>
  <si>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</si>
  <si>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</si>
  <si>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</si>
  <si>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</si>
  <si>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</si>
  <si>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</si>
  <si>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</si>
  <si>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 xml:space="preserve">  c. Transmission charges from Schedules associated with Attachment GG  (Note X)</t>
  </si>
  <si>
    <t>32b</t>
  </si>
  <si>
    <t xml:space="preserve">  d. Transmission charges from Schedules associated with Attachment MM  (Note Z)</t>
  </si>
  <si>
    <t xml:space="preserve">  Total of (a)-(b)-(c)-(d)</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</si>
  <si>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</si>
  <si>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</si>
  <si>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</si>
  <si>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</si>
  <si>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</si>
  <si>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</si>
  <si>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</si>
  <si>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</si>
  <si>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</si>
  <si>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</si>
  <si>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</si>
  <si>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</si>
  <si>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</si>
  <si>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</si>
  <si>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</si>
  <si>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</si>
  <si>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</si>
  <si>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</si>
  <si>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</si>
  <si>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</si>
  <si>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</si>
  <si>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</si>
  <si>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</si>
  <si>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</si>
  <si>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</si>
  <si>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</si>
  <si>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</si>
  <si>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</si>
  <si>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</si>
  <si>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</si>
  <si>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</si>
  <si>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</si>
  <si>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</si>
  <si>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</si>
  <si>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</si>
  <si>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</si>
  <si>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</si>
  <si>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</si>
  <si>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</si>
  <si>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</si>
  <si>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</si>
  <si>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</si>
  <si>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</si>
  <si>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</si>
  <si>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</si>
  <si>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</si>
  <si>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</si>
  <si>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</si>
  <si>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</si>
  <si>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</si>
  <si>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</si>
  <si>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Account Nos. 561.4 and 561.8 consist of RTO expenses billed to load-serving entities and are not included in Transmission Owner revenue requirements.</t>
  </si>
  <si>
    <t>W</t>
  </si>
  <si>
    <t>X</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</si>
  <si>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</si>
  <si>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</si>
  <si>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</si>
  <si>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</si>
  <si>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</si>
  <si>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</si>
  <si>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(line 1 minus line 6 + line 6c + line 6h + line 6i)</t>
  </si>
  <si>
    <t xml:space="preserve">Rochester Public Utilities </t>
  </si>
  <si>
    <t>CC</t>
  </si>
  <si>
    <r>
      <t xml:space="preserve">RATE BASE: </t>
    </r>
    <r>
      <rPr>
        <sz val="12"/>
        <rFont val="Times New Roman"/>
        <family val="1"/>
      </rPr>
      <t>(Note CC)</t>
    </r>
  </si>
  <si>
    <t>II.37.b (Note CC)</t>
  </si>
  <si>
    <t>II.32.b (Note CC)</t>
  </si>
  <si>
    <t>Removes transmission plant determined  to be state-jurisdictional by Commission order according to the seven-factor test (until EIA 412 balances are adjusted to reflect application of seven-factor test).</t>
  </si>
  <si>
    <t>Network &amp; P-to-P Rate ($/kW/Mo)  (line 16 / 12)</t>
  </si>
  <si>
    <r>
      <t>Pursuant to Attachment GG of the M</t>
    </r>
    <r>
      <rPr>
        <sz val="12"/>
        <rFont val="Times New Roman"/>
        <family val="1"/>
      </rPr>
      <t>ISO Tariff, removes dollar amount of revenue requirements calculated pursuant to Attachment GG.</t>
    </r>
  </si>
  <si>
    <r>
      <t>Removes from revenue credits revenues that are distributed pursuant to Schedules associated with Attachment GG of the M</t>
    </r>
    <r>
      <rPr>
        <sz val="12"/>
        <rFont val="Times New Roman"/>
        <family val="1"/>
      </rPr>
      <t>ISO Tariff, since the Transmission Owner's Attachment O revenue requirements have already been reduced by the Attachment GG revenue requirements.</t>
    </r>
  </si>
  <si>
    <r>
      <t>Pursuant to Attachment MM of the M</t>
    </r>
    <r>
      <rPr>
        <sz val="12"/>
        <rFont val="Times New Roman"/>
        <family val="1"/>
      </rPr>
      <t>ISO Tariff, removes dollar amount of revenue requirements calculated pursuant to Attachment MM.</t>
    </r>
  </si>
  <si>
    <r>
      <t>Removes from revenue credits revenues that are distributed pursuant to Schedules associated with Attachment MM of the M</t>
    </r>
    <r>
      <rPr>
        <sz val="12"/>
        <rFont val="Times New Roman"/>
        <family val="1"/>
      </rPr>
      <t>ISO Tariff, since the Transmission Owner's Attachment O revenue requirements have already been reduced by the Attachment MM revenue requirements.</t>
    </r>
  </si>
  <si>
    <t xml:space="preserve">Line </t>
  </si>
  <si>
    <t>(A)</t>
  </si>
  <si>
    <t>Description</t>
  </si>
  <si>
    <t xml:space="preserve">FERC  </t>
  </si>
  <si>
    <t xml:space="preserve">Account Number </t>
  </si>
  <si>
    <t>Actual</t>
  </si>
  <si>
    <t>Accrual Rates</t>
  </si>
  <si>
    <t>Transmission Plant</t>
  </si>
  <si>
    <t>Land and land rights</t>
  </si>
  <si>
    <t>Station Equipment</t>
  </si>
  <si>
    <t>Poles and fixtures</t>
  </si>
  <si>
    <t>Overhead conductors and devices</t>
  </si>
  <si>
    <t>General and Intangible Plant</t>
  </si>
  <si>
    <t>Structures and improvements - Lighting and surveillance</t>
  </si>
  <si>
    <t>Structures and improvements</t>
  </si>
  <si>
    <t>Structures and improvements - Service center</t>
  </si>
  <si>
    <t>Office furniture and equipment</t>
  </si>
  <si>
    <t>Office furniture and equipment - SAP and phones</t>
  </si>
  <si>
    <t>Office furniture and equip. - Backup battery system</t>
  </si>
  <si>
    <t>Transportation Equipment - Small</t>
  </si>
  <si>
    <t>Transportation Equipment - Large</t>
  </si>
  <si>
    <t>Stores Equipment</t>
  </si>
  <si>
    <t>Tools, shop and garage equipment - Meter tester</t>
  </si>
  <si>
    <t xml:space="preserve">Tools, shop and garage equipment  </t>
  </si>
  <si>
    <t>Laboratory equipment</t>
  </si>
  <si>
    <t>Power operated equipment</t>
  </si>
  <si>
    <t>Communication equipment - Mobile collector</t>
  </si>
  <si>
    <t>Communication equipment - General</t>
  </si>
  <si>
    <t>-</t>
  </si>
  <si>
    <t>Communication equipment - Fiber optic cable</t>
  </si>
  <si>
    <t>Communication equipment - Conduit for fiber optic cable</t>
  </si>
  <si>
    <t>Miscellaneous equipment</t>
  </si>
  <si>
    <t>Miscellaneous equipment - UPS system</t>
  </si>
  <si>
    <t xml:space="preserve">  Average of 12 coincident system peaks for RPU transmission system      </t>
  </si>
  <si>
    <t>(line 16 / 4,160; line 16 / 8,760 * 1,000)</t>
  </si>
  <si>
    <t>(Col 3 * Col 4)</t>
  </si>
  <si>
    <t>(line 25 + line 26)</t>
  </si>
  <si>
    <t>Transmission plant included in ISO rates  (line 1 - line 2 - line 3)</t>
  </si>
  <si>
    <t>Percentage of transmission plant included in ISO Rates  (line 4/line 1)</t>
  </si>
  <si>
    <t>Included transmission expenses ( line 6 - line 7)</t>
  </si>
  <si>
    <t>Percentage of transmission expenses after adjustment  (line 8 /line 6)</t>
  </si>
  <si>
    <t>Percentage of transmission expenses included in ISO Rates  (line 9 * line 10)</t>
  </si>
  <si>
    <t>Peak as would be reported on page 401, column d of Form 1 at the time of the applicable pricing zone coincident monthly peaks.</t>
  </si>
  <si>
    <t>[RESERVED]</t>
  </si>
  <si>
    <t>Calculate using 13 month average balances.  Balances for Transmission Gross Plant, Accumulated Depreciation, and Depreciation Expense are reduced for CIAC amounts.</t>
  </si>
  <si>
    <t xml:space="preserve">(B ) </t>
  </si>
  <si>
    <t>(C)</t>
  </si>
  <si>
    <t>25a</t>
  </si>
  <si>
    <t>RTO Membership Incentive Adder =</t>
  </si>
  <si>
    <r>
      <t>Debt cost rate = long-term interest (line 21) / long term debt (line 22</t>
    </r>
    <r>
      <rPr>
        <u/>
        <sz val="12"/>
        <color rgb="FF0070C0"/>
        <rFont val="Times New Roman"/>
        <family val="1"/>
      </rPr>
      <t xml:space="preserve">).  </t>
    </r>
    <r>
      <rPr>
        <strike/>
        <sz val="12"/>
        <color rgb="FFFF0000"/>
        <rFont val="Times New Roman"/>
        <family val="1"/>
      </rPr>
      <t>ROE will be supported in the original filing</t>
    </r>
    <r>
      <rPr>
        <sz val="12"/>
        <color rgb="FF0070C0"/>
        <rFont val="Times New Roman"/>
        <family val="1"/>
      </rPr>
      <t xml:space="preserve">The allowed base ROE shall be approved by FERC </t>
    </r>
    <r>
      <rPr>
        <sz val="12"/>
        <rFont val="Times New Roman"/>
        <family val="1"/>
      </rPr>
      <t xml:space="preserve">and no change in ROE may be made absent a filing </t>
    </r>
    <r>
      <rPr>
        <u/>
        <sz val="12"/>
        <color rgb="FF0070C0"/>
        <rFont val="Times New Roman"/>
        <family val="1"/>
      </rPr>
      <t>at</t>
    </r>
    <r>
      <rPr>
        <sz val="12"/>
        <rFont val="Times New Roman"/>
        <family val="1"/>
      </rPr>
      <t xml:space="preserve"> FERC. A 50 basis point adder for RTO participation may be added to the ROE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RPU affirms that it: 1) commits to providing refunds (with interest at the FERC refund interest rates) to the extent that the ROE or zone of reasonableness established in Docket No. EL14-12 when applied to the effective date establishing the RPU RTO Adder,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r>
  </si>
  <si>
    <t>For the 12 months ended 12/31/18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</si>
</sst>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quot;$&quot;#,##0.00"/>
    <numFmt numFmtId="165" formatCode="0.00000"/>
    <numFmt numFmtId="166" formatCode="&quot;$&quot;#,##0"/>
    <numFmt numFmtId="167" formatCode="#,##0.000"/>
    <numFmt numFmtId="168" formatCode="_(* #,##0.000_);_(* \(#,##0.000\);_(* &quot;-&quot;??_);_(@_)"/>
    <numFmt numFmtId="169" formatCode="&quot;$&quot;#,##0.000"/>
    <numFmt numFmtId="170" formatCode="#,##0.00000"/>
    <numFmt numFmtId="171" formatCode="0.000%"/>
    <numFmt numFmtId="172" formatCode="0.0000"/>
    <numFmt numFmtId="173" formatCode="#,##0.0000"/>
    <numFmt numFmtId="174" formatCode="#,##0.000_);\(#,##0.000\)"/>
  </numFmts>
  <fonts count="13">
    <font>
      <sz val="12"/>
      <name val="Arial MT"/>
    </font>
    <font>
      <sz val="12"/>
      <name val="Arial MT"/>
    </font>
    <font>
      <sz val="12"/>
      <name val="Times New Roman"/>
      <family val="1"/>
    </font>
    <font>
      <b/>
      <sz val="12"/>
      <name val="Times New Roman"/>
      <family val="1"/>
    </font>
    <font>
      <sz val="10"/>
      <name val="Helv"/>
    </font>
    <font>
      <b/>
      <sz val="12"/>
      <color indexed="10"/>
      <name val="Times New Roman"/>
      <family val="1"/>
    </font>
    <font>
      <sz val="12"/>
      <color indexed="10"/>
      <name val="Times New Roman"/>
      <family val="1"/>
    </font>
    <font>
      <sz val="12"/>
      <color rgb="FFFF0000"/>
      <name val="Times New Roman"/>
      <family val="1"/>
    </font>
    <font>
      <sz val="10"/>
      <name val="Arial"/>
      <family val="2"/>
    </font>
    <font>
      <b/>
      <u/>
      <sz val="12"/>
      <name val="Times New Roman"/>
      <family val="1"/>
    </font>
    <font>
      <sz val="12"/>
      <color rgb="FF0070C0"/>
      <name val="Times New Roman"/>
      <family val="1"/>
    </font>
    <font>
      <u/>
      <sz val="12"/>
      <color rgb="FF0070C0"/>
      <name val="Times New Roman"/>
      <family val="1"/>
    </font>
    <font>
      <strike/>
      <sz val="12"/>
      <color rgb="FFFF0000"/>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5">
    <border>
      <left/>
      <right/>
      <top/>
      <bottom/>
      <diagonal/>
    </border>
    <border>
      <left/>
      <right/>
      <top/>
      <bottom style="medium">
        <color indexed="64"/>
      </bottom>
      <diagonal/>
    </border>
    <border>
      <left/>
      <right/>
      <top style="thin">
        <color indexed="64"/>
      </top>
      <bottom style="double">
        <color indexed="64"/>
      </bottom>
      <diagonal/>
    </border>
    <border>
      <left/>
      <right/>
      <top/>
      <bottom style="double">
        <color indexed="64"/>
      </bottom>
      <diagonal/>
    </border>
    <border>
      <left/>
      <right/>
      <top/>
      <bottom style="thin">
        <color theme="1"/>
      </bottom>
      <diagonal/>
    </border>
  </borders>
  <cellStyleXfs count="7">
    <xf numFmtId="164" fontId="0" fillId="0" borderId="0" applyProtection="0"/>
    <xf numFmtId="43" fontId="1" fillId="0" borderId="0" applyFont="0" applyFill="0" applyBorder="0" applyAlignment="0" applyProtection="0"/>
    <xf numFmtId="9" fontId="1" fillId="0" borderId="0" applyFont="0" applyFill="0" applyBorder="0" applyAlignment="0" applyProtection="0"/>
    <xf numFmtId="39" fontId="4" fillId="0" borderId="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cellStyleXfs>
  <cellXfs count="170">
    <xf numFmtId="164" fontId="0" fillId="0" borderId="0" xfId="0"/>
    <xf numFmtId="0" fontId="2" fillId="2" borderId="0" xfId="0" applyNumberFormat="1" applyFont="1" applyFill="1" applyAlignment="1" applyProtection="1">
      <alignment horizontal="right"/>
      <protection locked="0"/>
    </xf>
    <xf numFmtId="166" fontId="2" fillId="2" borderId="0" xfId="0" applyNumberFormat="1" applyFont="1" applyFill="1" applyBorder="1" applyAlignment="1" applyProtection="1">
      <protection locked="0"/>
    </xf>
    <xf numFmtId="166" fontId="2" fillId="2" borderId="1" xfId="0" applyNumberFormat="1" applyFont="1" applyFill="1" applyBorder="1" applyAlignment="1" applyProtection="1">
      <protection locked="0"/>
    </xf>
    <xf numFmtId="166" fontId="2" fillId="0" borderId="0" xfId="0" applyNumberFormat="1" applyFont="1" applyFill="1" applyBorder="1" applyAlignment="1" applyProtection="1"/>
    <xf numFmtId="3" fontId="2" fillId="0" borderId="0" xfId="0" applyNumberFormat="1" applyFont="1" applyFill="1" applyAlignment="1" applyProtection="1"/>
    <xf numFmtId="10" fontId="2" fillId="2" borderId="0" xfId="0" applyNumberFormat="1" applyFont="1" applyFill="1" applyAlignment="1" applyProtection="1">
      <alignment vertical="top" wrapText="1"/>
      <protection locked="0"/>
    </xf>
    <xf numFmtId="164" fontId="2" fillId="0" borderId="0" xfId="0" applyFont="1" applyAlignment="1" applyProtection="1"/>
    <xf numFmtId="0" fontId="2" fillId="0" borderId="0" xfId="0" applyNumberFormat="1" applyFont="1" applyAlignment="1" applyProtection="1"/>
    <xf numFmtId="0" fontId="2" fillId="0" borderId="0" xfId="0" applyNumberFormat="1" applyFont="1" applyAlignment="1" applyProtection="1">
      <alignment horizontal="left"/>
    </xf>
    <xf numFmtId="0" fontId="2" fillId="0" borderId="0" xfId="0" applyNumberFormat="1" applyFont="1" applyAlignment="1" applyProtection="1">
      <alignment horizontal="right"/>
    </xf>
    <xf numFmtId="3" fontId="2" fillId="0" borderId="0" xfId="0" applyNumberFormat="1" applyFont="1" applyAlignment="1" applyProtection="1"/>
    <xf numFmtId="3" fontId="2" fillId="0" borderId="0" xfId="0" applyNumberFormat="1" applyFont="1" applyProtection="1"/>
    <xf numFmtId="42" fontId="2" fillId="0" borderId="0" xfId="0" applyNumberFormat="1" applyFont="1" applyProtection="1"/>
    <xf numFmtId="165" fontId="2" fillId="0" borderId="0" xfId="0" applyNumberFormat="1" applyFont="1" applyAlignment="1" applyProtection="1"/>
    <xf numFmtId="3" fontId="2" fillId="0" borderId="1" xfId="0" applyNumberFormat="1" applyFont="1" applyBorder="1" applyAlignment="1" applyProtection="1"/>
    <xf numFmtId="3" fontId="2" fillId="0" borderId="0" xfId="3" applyNumberFormat="1" applyFont="1" applyFill="1" applyProtection="1"/>
    <xf numFmtId="42" fontId="2" fillId="0" borderId="2" xfId="3" applyNumberFormat="1" applyFont="1" applyBorder="1" applyAlignment="1" applyProtection="1">
      <alignment horizontal="right"/>
    </xf>
    <xf numFmtId="167" fontId="2" fillId="0" borderId="0" xfId="0" applyNumberFormat="1" applyFont="1" applyProtection="1"/>
    <xf numFmtId="169" fontId="2" fillId="0" borderId="0" xfId="0" applyNumberFormat="1" applyFont="1" applyAlignment="1" applyProtection="1"/>
    <xf numFmtId="170" fontId="2" fillId="0" borderId="0" xfId="0" applyNumberFormat="1" applyFont="1" applyAlignment="1" applyProtection="1"/>
    <xf numFmtId="171" fontId="2" fillId="0" borderId="0" xfId="0" applyNumberFormat="1" applyFont="1" applyAlignment="1" applyProtection="1">
      <alignment horizontal="center"/>
    </xf>
    <xf numFmtId="170" fontId="2" fillId="0" borderId="0" xfId="0" applyNumberFormat="1" applyFont="1" applyAlignment="1" applyProtection="1">
      <alignment horizontal="right"/>
    </xf>
    <xf numFmtId="3" fontId="2" fillId="0" borderId="3" xfId="0" applyNumberFormat="1" applyFont="1" applyBorder="1" applyAlignment="1" applyProtection="1"/>
    <xf numFmtId="10" fontId="2" fillId="0" borderId="0" xfId="0" applyNumberFormat="1" applyFont="1" applyFill="1" applyAlignment="1" applyProtection="1">
      <alignment horizontal="right"/>
    </xf>
    <xf numFmtId="172"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3" fontId="2" fillId="0" borderId="0" xfId="0" applyNumberFormat="1" applyFont="1" applyBorder="1" applyAlignment="1" applyProtection="1"/>
    <xf numFmtId="3" fontId="2" fillId="0" borderId="3" xfId="0" applyNumberFormat="1" applyFont="1" applyFill="1" applyBorder="1" applyAlignment="1" applyProtection="1"/>
    <xf numFmtId="164" fontId="2" fillId="0" borderId="0" xfId="0" applyFont="1" applyAlignment="1" applyProtection="1">
      <alignment horizontal="right"/>
    </xf>
    <xf numFmtId="170" fontId="2" fillId="0" borderId="0" xfId="0" applyNumberFormat="1" applyFont="1" applyProtection="1"/>
    <xf numFmtId="165" fontId="2" fillId="0" borderId="0" xfId="0" applyNumberFormat="1" applyFont="1" applyProtection="1"/>
    <xf numFmtId="4" fontId="2" fillId="0" borderId="0" xfId="0" applyNumberFormat="1" applyFont="1" applyAlignment="1" applyProtection="1"/>
    <xf numFmtId="9" fontId="2" fillId="0" borderId="0" xfId="0" applyNumberFormat="1" applyFont="1" applyAlignment="1" applyProtection="1"/>
    <xf numFmtId="172" fontId="2" fillId="0" borderId="0" xfId="0" applyNumberFormat="1" applyFont="1" applyAlignment="1" applyProtection="1"/>
    <xf numFmtId="10" fontId="2" fillId="0" borderId="0" xfId="0" applyNumberFormat="1" applyFont="1" applyAlignment="1" applyProtection="1"/>
    <xf numFmtId="9" fontId="2" fillId="0" borderId="1" xfId="0" applyNumberFormat="1" applyFont="1" applyBorder="1" applyAlignment="1" applyProtection="1"/>
    <xf numFmtId="172" fontId="2" fillId="0" borderId="1" xfId="0" applyNumberFormat="1" applyFont="1" applyBorder="1" applyAlignment="1" applyProtection="1"/>
    <xf numFmtId="9" fontId="2" fillId="0" borderId="0" xfId="2" applyFont="1" applyFill="1" applyAlignment="1" applyProtection="1"/>
    <xf numFmtId="164" fontId="2" fillId="0" borderId="0" xfId="0" applyNumberFormat="1" applyFont="1" applyAlignment="1" applyProtection="1"/>
    <xf numFmtId="3" fontId="2" fillId="0" borderId="0" xfId="0" applyNumberFormat="1" applyFont="1" applyAlignment="1" applyProtection="1">
      <alignment horizontal="right"/>
    </xf>
    <xf numFmtId="166" fontId="2" fillId="0" borderId="0" xfId="0" applyNumberFormat="1" applyFont="1" applyAlignment="1" applyProtection="1">
      <alignment horizontal="right"/>
    </xf>
    <xf numFmtId="3" fontId="2" fillId="2" borderId="0" xfId="0" applyNumberFormat="1" applyFont="1" applyFill="1" applyProtection="1">
      <protection locked="0"/>
    </xf>
    <xf numFmtId="3" fontId="2" fillId="2" borderId="1" xfId="3" applyNumberFormat="1" applyFont="1" applyFill="1" applyBorder="1" applyProtection="1">
      <protection locked="0"/>
    </xf>
    <xf numFmtId="3" fontId="2" fillId="2" borderId="0" xfId="3" applyNumberFormat="1" applyFont="1" applyFill="1" applyProtection="1">
      <protection locked="0"/>
    </xf>
    <xf numFmtId="3" fontId="2" fillId="2" borderId="1" xfId="0" applyNumberFormat="1" applyFont="1" applyFill="1" applyBorder="1" applyProtection="1">
      <protection locked="0"/>
    </xf>
    <xf numFmtId="3" fontId="2" fillId="2" borderId="0" xfId="0" applyNumberFormat="1" applyFont="1" applyFill="1" applyBorder="1" applyProtection="1">
      <protection locked="0"/>
    </xf>
    <xf numFmtId="3" fontId="2" fillId="2" borderId="0" xfId="0" applyNumberFormat="1" applyFont="1" applyFill="1" applyBorder="1" applyAlignment="1" applyProtection="1">
      <protection locked="0"/>
    </xf>
    <xf numFmtId="3" fontId="2" fillId="2" borderId="1" xfId="0" applyNumberFormat="1" applyFont="1" applyFill="1" applyBorder="1" applyAlignment="1" applyProtection="1">
      <protection locked="0"/>
    </xf>
    <xf numFmtId="3" fontId="2" fillId="2" borderId="0" xfId="0" applyNumberFormat="1" applyFont="1" applyFill="1" applyAlignment="1" applyProtection="1">
      <protection locked="0"/>
    </xf>
    <xf numFmtId="0" fontId="2" fillId="2" borderId="1" xfId="0" applyNumberFormat="1" applyFont="1" applyFill="1" applyBorder="1" applyAlignment="1" applyProtection="1">
      <protection locked="0"/>
    </xf>
    <xf numFmtId="166" fontId="2" fillId="2" borderId="0" xfId="0" applyNumberFormat="1" applyFont="1" applyFill="1" applyAlignment="1" applyProtection="1">
      <protection locked="0"/>
    </xf>
    <xf numFmtId="166" fontId="2" fillId="2" borderId="0" xfId="0" applyNumberFormat="1" applyFont="1" applyFill="1" applyBorder="1" applyProtection="1">
      <protection locked="0"/>
    </xf>
    <xf numFmtId="164" fontId="2" fillId="0" borderId="0" xfId="0" applyFont="1" applyAlignment="1" applyProtection="1">
      <protection locked="0"/>
    </xf>
    <xf numFmtId="0" fontId="2" fillId="0" borderId="0" xfId="0" applyNumberFormat="1" applyFont="1" applyAlignment="1" applyProtection="1">
      <protection locked="0"/>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0" fontId="2" fillId="0" borderId="0" xfId="0" applyNumberFormat="1" applyFont="1" applyAlignment="1" applyProtection="1">
      <alignment horizontal="right"/>
      <protection locked="0"/>
    </xf>
    <xf numFmtId="0" fontId="2" fillId="0" borderId="0" xfId="0" applyNumberFormat="1" applyFont="1" applyAlignment="1" applyProtection="1">
      <alignment horizontal="center"/>
      <protection locked="0"/>
    </xf>
    <xf numFmtId="0" fontId="2" fillId="2" borderId="0" xfId="0" applyNumberFormat="1" applyFont="1" applyFill="1" applyProtection="1">
      <protection locked="0"/>
    </xf>
    <xf numFmtId="164" fontId="2" fillId="2" borderId="0" xfId="0" applyFont="1" applyFill="1" applyAlignment="1" applyProtection="1">
      <protection locked="0"/>
    </xf>
    <xf numFmtId="3" fontId="2" fillId="0" borderId="0" xfId="0" applyNumberFormat="1" applyFont="1" applyAlignment="1" applyProtection="1">
      <protection locked="0"/>
    </xf>
    <xf numFmtId="49" fontId="3" fillId="3" borderId="0" xfId="0" applyNumberFormat="1" applyFont="1" applyFill="1" applyProtection="1">
      <protection locked="0"/>
    </xf>
    <xf numFmtId="0" fontId="2" fillId="3" borderId="0" xfId="0" applyNumberFormat="1" applyFont="1" applyFill="1" applyProtection="1">
      <protection locked="0"/>
    </xf>
    <xf numFmtId="49"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3" fontId="2" fillId="0" borderId="0" xfId="0" applyNumberFormat="1" applyFont="1" applyProtection="1">
      <protection locked="0"/>
    </xf>
    <xf numFmtId="0" fontId="2" fillId="0" borderId="1" xfId="0" applyNumberFormat="1" applyFont="1" applyBorder="1" applyAlignment="1" applyProtection="1">
      <alignment horizontal="centerContinuous"/>
      <protection locked="0"/>
    </xf>
    <xf numFmtId="165" fontId="2" fillId="0" borderId="0" xfId="0" applyNumberFormat="1" applyFont="1" applyAlignment="1" applyProtection="1">
      <protection locked="0"/>
    </xf>
    <xf numFmtId="3" fontId="2" fillId="0" borderId="1" xfId="0" applyNumberFormat="1" applyFont="1" applyBorder="1" applyAlignment="1" applyProtection="1">
      <protection locked="0"/>
    </xf>
    <xf numFmtId="3" fontId="2" fillId="0" borderId="0" xfId="0" applyNumberFormat="1" applyFont="1" applyAlignment="1" applyProtection="1">
      <alignment horizontal="fill"/>
      <protection locked="0"/>
    </xf>
    <xf numFmtId="0" fontId="2" fillId="0" borderId="0" xfId="3" applyNumberFormat="1" applyFont="1" applyAlignment="1" applyProtection="1">
      <alignment horizontal="center"/>
      <protection locked="0"/>
    </xf>
    <xf numFmtId="0" fontId="2" fillId="0" borderId="0" xfId="3" applyNumberFormat="1" applyFont="1" applyAlignment="1" applyProtection="1">
      <protection locked="0"/>
    </xf>
    <xf numFmtId="0" fontId="2" fillId="0" borderId="0" xfId="3" applyNumberFormat="1" applyFont="1" applyProtection="1">
      <protection locked="0"/>
    </xf>
    <xf numFmtId="39" fontId="2" fillId="0" borderId="0" xfId="3" applyFont="1" applyAlignment="1" applyProtection="1">
      <protection locked="0"/>
    </xf>
    <xf numFmtId="39" fontId="7" fillId="0" borderId="0" xfId="3" applyFont="1" applyAlignment="1" applyProtection="1">
      <protection locked="0"/>
    </xf>
    <xf numFmtId="3" fontId="2" fillId="0" borderId="0" xfId="3" applyNumberFormat="1" applyFont="1" applyFill="1" applyProtection="1">
      <protection locked="0"/>
    </xf>
    <xf numFmtId="0" fontId="2" fillId="0" borderId="0" xfId="3" applyNumberFormat="1" applyFont="1" applyFill="1" applyProtection="1">
      <protection locked="0"/>
    </xf>
    <xf numFmtId="166" fontId="2" fillId="0" borderId="0" xfId="0" applyNumberFormat="1" applyFont="1" applyAlignment="1" applyProtection="1">
      <protection locked="0"/>
    </xf>
    <xf numFmtId="164" fontId="0" fillId="0" borderId="0" xfId="0" applyProtection="1">
      <protection locked="0"/>
    </xf>
    <xf numFmtId="3" fontId="2" fillId="0" borderId="0" xfId="0" applyNumberFormat="1" applyFont="1" applyFill="1" applyBorder="1" applyProtection="1">
      <protection locked="0"/>
    </xf>
    <xf numFmtId="167" fontId="2" fillId="0" borderId="0" xfId="0" applyNumberFormat="1" applyFont="1" applyProtection="1">
      <protection locked="0"/>
    </xf>
    <xf numFmtId="168" fontId="2" fillId="0" borderId="0" xfId="1" applyNumberFormat="1" applyFont="1" applyAlignment="1" applyProtection="1">
      <protection locked="0"/>
    </xf>
    <xf numFmtId="167" fontId="2" fillId="0" borderId="0" xfId="0" applyNumberFormat="1" applyFont="1" applyAlignment="1" applyProtection="1">
      <alignment horizontal="center"/>
      <protection locked="0"/>
    </xf>
    <xf numFmtId="164" fontId="2" fillId="0" borderId="0" xfId="0" applyFont="1" applyAlignment="1" applyProtection="1">
      <alignment horizontal="center"/>
      <protection locked="0"/>
    </xf>
    <xf numFmtId="169" fontId="2" fillId="0" borderId="0" xfId="0" applyNumberFormat="1" applyFont="1" applyFill="1" applyProtection="1">
      <protection locked="0"/>
    </xf>
    <xf numFmtId="169" fontId="2" fillId="0" borderId="0" xfId="0" applyNumberFormat="1" applyFont="1" applyProtection="1">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center"/>
      <protection locked="0"/>
    </xf>
    <xf numFmtId="3" fontId="3" fillId="0" borderId="0" xfId="0" applyNumberFormat="1" applyFont="1" applyAlignment="1" applyProtection="1">
      <alignment horizontal="center"/>
      <protection locked="0"/>
    </xf>
    <xf numFmtId="0" fontId="3" fillId="0" borderId="0" xfId="0" applyNumberFormat="1" applyFont="1" applyAlignment="1" applyProtection="1">
      <alignment horizontal="center"/>
      <protection locked="0"/>
    </xf>
    <xf numFmtId="0" fontId="3" fillId="0" borderId="0" xfId="0" applyNumberFormat="1" applyFont="1" applyAlignment="1" applyProtection="1">
      <protection locked="0"/>
    </xf>
    <xf numFmtId="164" fontId="3" fillId="0" borderId="0" xfId="0" applyFont="1" applyAlignment="1" applyProtection="1">
      <alignment horizontal="center"/>
      <protection locked="0"/>
    </xf>
    <xf numFmtId="3" fontId="3" fillId="0" borderId="0" xfId="0" applyNumberFormat="1" applyFont="1" applyAlignment="1" applyProtection="1">
      <protection locked="0"/>
    </xf>
    <xf numFmtId="0" fontId="2" fillId="0" borderId="0" xfId="0" applyNumberFormat="1" applyFont="1" applyFill="1" applyAlignment="1" applyProtection="1">
      <protection locked="0"/>
    </xf>
    <xf numFmtId="170" fontId="2" fillId="0" borderId="0" xfId="0" applyNumberFormat="1" applyFont="1" applyAlignment="1" applyProtection="1">
      <protection locked="0"/>
    </xf>
    <xf numFmtId="171" fontId="2" fillId="0" borderId="0" xfId="0" applyNumberFormat="1" applyFont="1" applyAlignment="1" applyProtection="1">
      <alignment horizontal="center"/>
      <protection locked="0"/>
    </xf>
    <xf numFmtId="0" fontId="2" fillId="0" borderId="0" xfId="0" applyNumberFormat="1" applyFont="1" applyAlignment="1" applyProtection="1">
      <alignment horizontal="fill"/>
      <protection locked="0"/>
    </xf>
    <xf numFmtId="170" fontId="2" fillId="0" borderId="0" xfId="0" applyNumberFormat="1" applyFont="1" applyAlignment="1" applyProtection="1">
      <alignment horizontal="right"/>
      <protection locked="0"/>
    </xf>
    <xf numFmtId="3" fontId="2" fillId="0" borderId="0" xfId="0" applyNumberFormat="1" applyFont="1" applyAlignment="1" applyProtection="1">
      <alignment horizontal="center"/>
      <protection locked="0"/>
    </xf>
    <xf numFmtId="164" fontId="2" fillId="0" borderId="1" xfId="0" applyFont="1" applyBorder="1" applyAlignment="1" applyProtection="1">
      <protection locked="0"/>
    </xf>
    <xf numFmtId="3" fontId="2" fillId="0" borderId="0" xfId="0" applyNumberFormat="1" applyFont="1" applyAlignment="1" applyProtection="1">
      <alignment horizontal="right"/>
      <protection locked="0"/>
    </xf>
    <xf numFmtId="3" fontId="2" fillId="0" borderId="0" xfId="0" applyNumberFormat="1" applyFont="1" applyFill="1" applyAlignment="1" applyProtection="1">
      <protection locked="0"/>
    </xf>
    <xf numFmtId="164" fontId="2" fillId="0" borderId="0" xfId="0" applyFont="1" applyFill="1" applyAlignment="1" applyProtection="1">
      <protection locked="0"/>
    </xf>
    <xf numFmtId="0" fontId="2" fillId="0" borderId="0" xfId="0" applyNumberFormat="1" applyFont="1" applyFill="1" applyAlignment="1" applyProtection="1">
      <alignment horizontal="center"/>
      <protection locked="0"/>
    </xf>
    <xf numFmtId="3" fontId="5" fillId="0" borderId="0" xfId="0" applyNumberFormat="1" applyFont="1" applyAlignment="1" applyProtection="1">
      <protection locked="0"/>
    </xf>
    <xf numFmtId="0" fontId="2" fillId="0" borderId="0" xfId="0" applyNumberFormat="1" applyFont="1" applyFill="1" applyAlignment="1" applyProtection="1">
      <alignment horizontal="fill"/>
      <protection locked="0"/>
    </xf>
    <xf numFmtId="3" fontId="2" fillId="0" borderId="0" xfId="0" applyNumberFormat="1" applyFont="1" applyAlignment="1" applyProtection="1">
      <alignment horizontal="left"/>
      <protection locked="0"/>
    </xf>
    <xf numFmtId="165" fontId="2" fillId="0" borderId="0" xfId="0" applyNumberFormat="1" applyFont="1" applyAlignment="1" applyProtection="1">
      <alignment horizontal="right"/>
      <protection locked="0"/>
    </xf>
    <xf numFmtId="10" fontId="2" fillId="0" borderId="0" xfId="0" applyNumberFormat="1" applyFont="1" applyAlignment="1" applyProtection="1">
      <alignment horizontal="left"/>
      <protection locked="0"/>
    </xf>
    <xf numFmtId="165" fontId="2" fillId="0" borderId="0" xfId="0" applyNumberFormat="1" applyFont="1" applyAlignment="1" applyProtection="1">
      <alignment horizontal="center"/>
      <protection locked="0"/>
    </xf>
    <xf numFmtId="171" fontId="2" fillId="0" borderId="0" xfId="0" applyNumberFormat="1" applyFont="1" applyAlignment="1" applyProtection="1">
      <alignment horizontal="left"/>
      <protection locked="0"/>
    </xf>
    <xf numFmtId="173" fontId="2" fillId="0" borderId="0" xfId="0" applyNumberFormat="1" applyFont="1" applyAlignment="1" applyProtection="1">
      <protection locked="0"/>
    </xf>
    <xf numFmtId="3" fontId="2" fillId="0" borderId="0" xfId="0" applyNumberFormat="1" applyFont="1" applyBorder="1" applyAlignment="1" applyProtection="1">
      <protection locked="0"/>
    </xf>
    <xf numFmtId="0" fontId="2" fillId="0" borderId="0" xfId="0" applyNumberFormat="1" applyFont="1" applyFill="1" applyProtection="1">
      <protection locked="0"/>
    </xf>
    <xf numFmtId="0" fontId="6" fillId="0" borderId="0" xfId="0" applyNumberFormat="1" applyFont="1" applyAlignment="1" applyProtection="1">
      <alignment horizontal="center"/>
      <protection locked="0"/>
    </xf>
    <xf numFmtId="164" fontId="6" fillId="0" borderId="0" xfId="0" applyFont="1" applyAlignment="1" applyProtection="1">
      <protection locked="0"/>
    </xf>
    <xf numFmtId="3" fontId="6" fillId="0" borderId="0" xfId="0" applyNumberFormat="1" applyFont="1" applyAlignment="1" applyProtection="1">
      <protection locked="0"/>
    </xf>
    <xf numFmtId="0" fontId="6" fillId="0" borderId="0" xfId="0" applyNumberFormat="1" applyFont="1" applyProtection="1">
      <protection locked="0"/>
    </xf>
    <xf numFmtId="164" fontId="2" fillId="0" borderId="0" xfId="0" applyFont="1" applyAlignment="1" applyProtection="1">
      <alignment horizontal="right"/>
      <protection locked="0"/>
    </xf>
    <xf numFmtId="0" fontId="2" fillId="0" borderId="1" xfId="0" applyNumberFormat="1" applyFont="1" applyBorder="1" applyProtection="1">
      <protection locked="0"/>
    </xf>
    <xf numFmtId="49" fontId="2" fillId="0" borderId="0" xfId="0" applyNumberFormat="1" applyFont="1" applyAlignment="1" applyProtection="1">
      <protection locked="0"/>
    </xf>
    <xf numFmtId="3" fontId="2" fillId="0" borderId="1" xfId="0" applyNumberFormat="1" applyFont="1" applyBorder="1" applyAlignment="1" applyProtection="1">
      <alignment horizontal="center"/>
      <protection locked="0"/>
    </xf>
    <xf numFmtId="4" fontId="2" fillId="0" borderId="0" xfId="0" applyNumberFormat="1" applyFont="1" applyAlignment="1" applyProtection="1">
      <protection locked="0"/>
    </xf>
    <xf numFmtId="3" fontId="2" fillId="0" borderId="0" xfId="0" applyNumberFormat="1" applyFont="1" applyBorder="1" applyAlignment="1" applyProtection="1">
      <alignment horizontal="center"/>
      <protection locked="0"/>
    </xf>
    <xf numFmtId="0" fontId="2" fillId="0" borderId="1" xfId="0" applyNumberFormat="1" applyFont="1" applyBorder="1" applyAlignment="1" applyProtection="1">
      <protection locked="0"/>
    </xf>
    <xf numFmtId="172" fontId="2" fillId="0" borderId="0" xfId="0" applyNumberFormat="1" applyFont="1" applyAlignment="1" applyProtection="1">
      <protection locked="0"/>
    </xf>
    <xf numFmtId="3" fontId="2" fillId="0" borderId="0" xfId="0" quotePrefix="1" applyNumberFormat="1" applyFont="1" applyAlignment="1" applyProtection="1">
      <protection locked="0"/>
    </xf>
    <xf numFmtId="10" fontId="10" fillId="2" borderId="0" xfId="0" applyNumberFormat="1" applyFont="1" applyFill="1" applyAlignment="1" applyProtection="1">
      <protection locked="0"/>
    </xf>
    <xf numFmtId="0" fontId="10" fillId="0" borderId="0" xfId="0" applyNumberFormat="1" applyFont="1" applyAlignment="1" applyProtection="1">
      <alignment horizontal="center"/>
      <protection locked="0"/>
    </xf>
    <xf numFmtId="3" fontId="10" fillId="0" borderId="0" xfId="0" applyNumberFormat="1" applyFont="1" applyAlignment="1" applyProtection="1">
      <alignment horizontal="right"/>
      <protection locked="0"/>
    </xf>
    <xf numFmtId="10" fontId="10" fillId="0" borderId="0" xfId="0" applyNumberFormat="1" applyFont="1" applyFill="1" applyAlignment="1" applyProtection="1">
      <protection locked="0"/>
    </xf>
    <xf numFmtId="164" fontId="2" fillId="0" borderId="0" xfId="0" applyFont="1" applyBorder="1" applyAlignment="1" applyProtection="1">
      <protection locked="0"/>
    </xf>
    <xf numFmtId="0" fontId="2" fillId="0" borderId="0" xfId="0" applyNumberFormat="1" applyFont="1" applyBorder="1" applyProtection="1">
      <protection locked="0"/>
    </xf>
    <xf numFmtId="166" fontId="2" fillId="0" borderId="0" xfId="0" applyNumberFormat="1" applyFont="1" applyFill="1" applyBorder="1" applyAlignment="1" applyProtection="1">
      <protection locked="0"/>
    </xf>
    <xf numFmtId="169" fontId="2" fillId="0" borderId="0" xfId="0" applyNumberFormat="1" applyFont="1" applyBorder="1" applyProtection="1">
      <protection locked="0"/>
    </xf>
    <xf numFmtId="166" fontId="2" fillId="0" borderId="0" xfId="0" applyNumberFormat="1" applyFont="1" applyFill="1" applyBorder="1" applyProtection="1">
      <protection locked="0"/>
    </xf>
    <xf numFmtId="0" fontId="2" fillId="0" borderId="0" xfId="0" applyNumberFormat="1" applyFont="1" applyBorder="1" applyAlignment="1" applyProtection="1">
      <protection locked="0"/>
    </xf>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0" fontId="2" fillId="0" borderId="1" xfId="0" applyNumberFormat="1" applyFont="1" applyFill="1" applyBorder="1" applyProtection="1">
      <protection locked="0"/>
    </xf>
    <xf numFmtId="164" fontId="2" fillId="0" borderId="0" xfId="0" applyNumberFormat="1" applyFont="1" applyAlignment="1" applyProtection="1">
      <protection locked="0"/>
    </xf>
    <xf numFmtId="0" fontId="6" fillId="0" borderId="0" xfId="0" applyNumberFormat="1" applyFont="1" applyAlignment="1" applyProtection="1">
      <protection locked="0"/>
    </xf>
    <xf numFmtId="166" fontId="2" fillId="0" borderId="0" xfId="0" applyNumberFormat="1" applyFont="1" applyProtection="1">
      <protection locked="0"/>
    </xf>
    <xf numFmtId="0" fontId="2" fillId="0" borderId="0" xfId="0" applyNumberFormat="1" applyFont="1" applyAlignment="1" applyProtection="1">
      <alignment horizontal="left" indent="8"/>
      <protection locked="0"/>
    </xf>
    <xf numFmtId="0" fontId="2" fillId="0" borderId="0" xfId="0" applyNumberFormat="1" applyFont="1" applyAlignment="1" applyProtection="1">
      <alignment horizontal="center" vertical="top" wrapText="1"/>
      <protection locked="0"/>
    </xf>
    <xf numFmtId="0" fontId="2" fillId="0" borderId="0" xfId="0" applyNumberFormat="1" applyFont="1" applyFill="1" applyAlignment="1" applyProtection="1">
      <alignment horizontal="left" vertical="top" wrapText="1" indent="8"/>
      <protection locked="0"/>
    </xf>
    <xf numFmtId="0" fontId="2" fillId="0" borderId="0" xfId="0" applyNumberFormat="1" applyFont="1" applyFill="1" applyAlignment="1" applyProtection="1">
      <alignment vertical="top" wrapText="1"/>
      <protection locked="0"/>
    </xf>
    <xf numFmtId="3" fontId="2" fillId="0" borderId="0" xfId="0" applyNumberFormat="1" applyFont="1" applyAlignment="1" applyProtection="1">
      <alignment vertical="top" wrapText="1"/>
      <protection locked="0"/>
    </xf>
    <xf numFmtId="0" fontId="2" fillId="0" borderId="0" xfId="0" applyNumberFormat="1" applyFont="1" applyAlignment="1" applyProtection="1">
      <alignment vertical="top" wrapText="1"/>
      <protection locked="0"/>
    </xf>
    <xf numFmtId="164" fontId="2" fillId="0" borderId="0" xfId="0" applyFont="1" applyAlignment="1" applyProtection="1">
      <alignment horizontal="center" vertical="top" wrapText="1"/>
      <protection locked="0"/>
    </xf>
    <xf numFmtId="164" fontId="2" fillId="0" borderId="0" xfId="0" applyFont="1" applyFill="1" applyAlignment="1" applyProtection="1">
      <alignment horizontal="center" vertical="top" wrapText="1"/>
      <protection locked="0"/>
    </xf>
    <xf numFmtId="0" fontId="2" fillId="0" borderId="0" xfId="0" applyNumberFormat="1" applyFont="1" applyFill="1" applyAlignment="1" applyProtection="1">
      <alignment horizontal="left" vertical="top"/>
      <protection locked="0"/>
    </xf>
    <xf numFmtId="0" fontId="6" fillId="0" borderId="0" xfId="0" applyNumberFormat="1" applyFont="1" applyAlignment="1" applyProtection="1">
      <alignment vertical="top" wrapText="1"/>
      <protection locked="0"/>
    </xf>
    <xf numFmtId="0" fontId="2" fillId="0" borderId="0" xfId="0" applyNumberFormat="1" applyFont="1" applyFill="1" applyAlignment="1" applyProtection="1">
      <alignment vertical="top"/>
      <protection locked="0"/>
    </xf>
    <xf numFmtId="0" fontId="9" fillId="0" borderId="0" xfId="0" applyNumberFormat="1" applyFont="1" applyAlignment="1" applyProtection="1">
      <alignment horizontal="center"/>
      <protection locked="0"/>
    </xf>
    <xf numFmtId="39" fontId="2" fillId="0" borderId="0" xfId="0" applyNumberFormat="1" applyFont="1" applyAlignment="1" applyProtection="1">
      <alignment horizontal="center"/>
      <protection locked="0"/>
    </xf>
    <xf numFmtId="174" fontId="2" fillId="0" borderId="0" xfId="0" applyNumberFormat="1" applyFont="1" applyAlignment="1" applyProtection="1">
      <alignment horizontal="center"/>
      <protection locked="0"/>
    </xf>
    <xf numFmtId="174" fontId="2" fillId="0" borderId="0" xfId="0" applyNumberFormat="1" applyFont="1" applyProtection="1">
      <protection locked="0"/>
    </xf>
    <xf numFmtId="164" fontId="2" fillId="0" borderId="0" xfId="0" applyFont="1" applyAlignment="1" applyProtection="1">
      <alignment horizontal="left"/>
      <protection locked="0"/>
    </xf>
    <xf numFmtId="174" fontId="2" fillId="0" borderId="0" xfId="0" applyNumberFormat="1" applyFont="1" applyAlignment="1" applyProtection="1">
      <protection locked="0"/>
    </xf>
    <xf numFmtId="0" fontId="10" fillId="0" borderId="0" xfId="0" applyNumberFormat="1" applyFont="1" applyProtection="1">
      <protection locked="0"/>
    </xf>
    <xf numFmtId="164" fontId="10" fillId="0" borderId="0" xfId="0" applyFont="1" applyAlignment="1" applyProtection="1">
      <protection locked="0"/>
    </xf>
    <xf numFmtId="169" fontId="2" fillId="3" borderId="4" xfId="0" applyNumberFormat="1" applyFont="1" applyFill="1" applyBorder="1" applyAlignment="1" applyProtection="1">
      <protection locked="0"/>
    </xf>
    <xf numFmtId="164" fontId="10" fillId="0" borderId="0" xfId="0" applyFont="1" applyFill="1" applyAlignment="1" applyProtection="1">
      <protection locked="0"/>
    </xf>
    <xf numFmtId="0" fontId="2" fillId="0" borderId="0" xfId="0" applyNumberFormat="1" applyFont="1" applyFill="1" applyAlignment="1" applyProtection="1">
      <alignment vertical="top" wrapText="1"/>
      <protection locked="0"/>
    </xf>
    <xf numFmtId="0" fontId="2" fillId="0" borderId="0" xfId="0" applyNumberFormat="1" applyFont="1" applyAlignment="1" applyProtection="1">
      <alignment vertical="top" wrapText="1"/>
      <protection locked="0"/>
    </xf>
    <xf numFmtId="3" fontId="2" fillId="0" borderId="0" xfId="0" applyNumberFormat="1" applyFont="1" applyAlignment="1" applyProtection="1">
      <alignment horizontal="right"/>
    </xf>
    <xf numFmtId="10" fontId="10" fillId="0" borderId="0" xfId="2" applyNumberFormat="1" applyFont="1" applyAlignment="1" applyProtection="1"/>
  </cellXfs>
  <cellStyles count="7">
    <cellStyle name="Comma" xfId="1" builtinId="3"/>
    <cellStyle name="Comma 2" xfId="5"/>
    <cellStyle name="Currency 2" xfId="4"/>
    <cellStyle name="Normal" xfId="0" builtinId="0"/>
    <cellStyle name="Normal 3" xfId="3"/>
    <cellStyle name="Percent" xfId="2" builtinId="5"/>
    <cellStyle name="Percent 8"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asis.oati.com/Financing%20Plan/2009/Documents%20and%20Settings/pkettles/My%20Documents/By%20State/Minnesota/Documents%20and%20Settings/pkettles/Local%20Settings/Temporary%20Internet%20Files/OLKE/GF%20200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5"/>
  <sheetViews>
    <sheetView tabSelected="1" topLeftCell="A225" zoomScale="70" zoomScaleNormal="70" zoomScaleSheetLayoutView="75" workbookViewId="0">
      <selection activeCell="D251" sqref="D251"/>
    </sheetView>
  </sheetViews>
  <sheetFormatPr defaultRowHeight="15.75"/>
  <cols>
    <col min="1" max="1" width="6" style="53" customWidth="1"/>
    <col min="2" max="2" width="28.44140625" style="53" customWidth="1"/>
    <col min="3" max="3" width="41.109375" style="53" customWidth="1"/>
    <col min="4" max="4" width="11.88671875" style="53" customWidth="1"/>
    <col min="5" max="5" width="5.88671875" style="53" customWidth="1"/>
    <col min="6" max="6" width="4.6640625" style="53" customWidth="1"/>
    <col min="7" max="7" width="8" style="53" customWidth="1"/>
    <col min="8" max="8" width="3.88671875" style="53" customWidth="1"/>
    <col min="9" max="9" width="11.88671875" style="53" customWidth="1"/>
    <col min="10" max="10" width="2.109375" style="53" customWidth="1"/>
    <col min="11" max="11" width="9.21875" style="53" customWidth="1"/>
    <col min="13" max="13" width="22.88671875" style="53" customWidth="1"/>
    <col min="14" max="14" width="16.77734375" style="53" customWidth="1"/>
    <col min="15" max="16384" width="8.88671875" style="53"/>
  </cols>
  <sheetData>
    <row r="1" spans="1:16">
      <c r="B1" s="54"/>
      <c r="C1" s="54"/>
      <c r="D1" s="55"/>
      <c r="E1" s="54"/>
      <c r="F1" s="54"/>
      <c r="G1" s="54"/>
      <c r="H1" s="56"/>
      <c r="I1" s="56"/>
      <c r="K1" s="57" t="s">
        <v>0</v>
      </c>
      <c r="L1" s="162"/>
      <c r="N1" s="56"/>
      <c r="O1" s="56"/>
      <c r="P1" s="56"/>
    </row>
    <row r="2" spans="1:16">
      <c r="B2" s="54"/>
      <c r="C2" s="54"/>
      <c r="D2" s="55"/>
      <c r="E2" s="54"/>
      <c r="F2" s="54"/>
      <c r="G2" s="54"/>
      <c r="H2" s="56"/>
      <c r="I2" s="56"/>
      <c r="J2" s="56"/>
      <c r="K2" s="58"/>
      <c r="L2" s="162"/>
      <c r="N2" s="56"/>
      <c r="O2" s="56"/>
      <c r="P2" s="56"/>
    </row>
    <row r="3" spans="1:16">
      <c r="B3" s="54" t="s">
        <v>1</v>
      </c>
      <c r="C3" s="54"/>
      <c r="D3" s="55" t="s">
        <v>2</v>
      </c>
      <c r="E3" s="54"/>
      <c r="F3" s="54"/>
      <c r="G3" s="54"/>
      <c r="H3" s="59"/>
      <c r="I3" s="60"/>
      <c r="J3" s="59"/>
      <c r="K3" s="1" t="s">
        <v>359</v>
      </c>
      <c r="L3" s="163"/>
      <c r="N3" s="56"/>
      <c r="O3" s="56"/>
      <c r="P3" s="56"/>
    </row>
    <row r="4" spans="1:16">
      <c r="B4" s="54"/>
      <c r="C4" s="61" t="s">
        <v>3</v>
      </c>
      <c r="D4" s="61" t="s">
        <v>4</v>
      </c>
      <c r="E4" s="61"/>
      <c r="F4" s="61"/>
      <c r="G4" s="61"/>
      <c r="H4" s="56"/>
      <c r="I4" s="56"/>
      <c r="J4" s="56"/>
      <c r="K4" s="56"/>
      <c r="L4" s="162"/>
      <c r="N4" s="56"/>
      <c r="O4" s="56"/>
      <c r="P4" s="56"/>
    </row>
    <row r="5" spans="1:16">
      <c r="B5" s="56"/>
      <c r="C5" s="56"/>
      <c r="D5" s="56"/>
      <c r="E5" s="56"/>
      <c r="F5" s="56"/>
      <c r="G5" s="56"/>
      <c r="H5" s="56"/>
      <c r="I5" s="56"/>
      <c r="J5" s="56"/>
      <c r="K5" s="56"/>
      <c r="L5" s="162"/>
      <c r="N5" s="56"/>
      <c r="O5" s="56"/>
      <c r="P5" s="56"/>
    </row>
    <row r="6" spans="1:16">
      <c r="A6" s="58"/>
      <c r="B6" s="56"/>
      <c r="C6" s="56"/>
      <c r="D6" s="62" t="s">
        <v>298</v>
      </c>
      <c r="E6" s="63"/>
      <c r="F6" s="63"/>
      <c r="G6" s="63"/>
      <c r="H6" s="63"/>
      <c r="I6" s="56"/>
      <c r="J6" s="56"/>
      <c r="K6" s="56"/>
      <c r="L6" s="162"/>
      <c r="N6" s="56"/>
      <c r="O6" s="56"/>
      <c r="P6" s="56"/>
    </row>
    <row r="7" spans="1:16">
      <c r="A7" s="58"/>
      <c r="B7" s="56"/>
      <c r="C7" s="56"/>
      <c r="D7" s="64"/>
      <c r="E7" s="56"/>
      <c r="F7" s="56"/>
      <c r="G7" s="56"/>
      <c r="H7" s="56"/>
      <c r="I7" s="56"/>
      <c r="J7" s="56"/>
      <c r="K7" s="56"/>
      <c r="N7" s="56"/>
      <c r="O7" s="56"/>
      <c r="P7" s="56"/>
    </row>
    <row r="8" spans="1:16">
      <c r="A8" s="58" t="s">
        <v>5</v>
      </c>
      <c r="B8" s="56"/>
      <c r="C8" s="56"/>
      <c r="D8" s="64"/>
      <c r="E8" s="56"/>
      <c r="F8" s="56"/>
      <c r="G8" s="56"/>
      <c r="H8" s="56"/>
      <c r="I8" s="58" t="s">
        <v>6</v>
      </c>
      <c r="J8" s="56"/>
      <c r="K8" s="56"/>
      <c r="N8" s="56"/>
      <c r="O8" s="56"/>
      <c r="P8" s="56"/>
    </row>
    <row r="9" spans="1:16" ht="16.5" thickBot="1">
      <c r="A9" s="65" t="s">
        <v>7</v>
      </c>
      <c r="B9" s="56"/>
      <c r="C9" s="56"/>
      <c r="D9" s="56"/>
      <c r="E9" s="56"/>
      <c r="F9" s="56"/>
      <c r="G9" s="56"/>
      <c r="H9" s="56"/>
      <c r="I9" s="65" t="s">
        <v>8</v>
      </c>
      <c r="J9" s="56"/>
      <c r="K9" s="56"/>
      <c r="N9" s="56"/>
      <c r="O9" s="56"/>
      <c r="P9" s="56"/>
    </row>
    <row r="10" spans="1:16">
      <c r="A10" s="58">
        <v>1</v>
      </c>
      <c r="B10" s="56" t="s">
        <v>9</v>
      </c>
      <c r="C10" s="56"/>
      <c r="D10" s="66"/>
      <c r="E10" s="56"/>
      <c r="F10" s="56"/>
      <c r="G10" s="56"/>
      <c r="H10" s="56"/>
      <c r="I10" s="13">
        <f>+I204</f>
        <v>6695895.5797681678</v>
      </c>
      <c r="J10" s="56"/>
      <c r="K10" s="56"/>
      <c r="N10" s="56"/>
      <c r="O10" s="56"/>
      <c r="P10" s="56"/>
    </row>
    <row r="11" spans="1:16">
      <c r="A11" s="58"/>
      <c r="B11" s="56"/>
      <c r="C11" s="56"/>
      <c r="D11" s="56"/>
      <c r="E11" s="56"/>
      <c r="F11" s="56"/>
      <c r="G11" s="56"/>
      <c r="H11" s="56"/>
      <c r="I11" s="66"/>
      <c r="J11" s="56"/>
      <c r="K11" s="56"/>
      <c r="N11" s="56"/>
      <c r="O11" s="56"/>
      <c r="P11" s="56"/>
    </row>
    <row r="12" spans="1:16" ht="16.5" thickBot="1">
      <c r="A12" s="58" t="s">
        <v>3</v>
      </c>
      <c r="B12" s="54" t="s">
        <v>10</v>
      </c>
      <c r="C12" s="61" t="s">
        <v>11</v>
      </c>
      <c r="D12" s="65" t="s">
        <v>12</v>
      </c>
      <c r="E12" s="61"/>
      <c r="F12" s="67" t="s">
        <v>13</v>
      </c>
      <c r="G12" s="67"/>
      <c r="H12" s="56"/>
      <c r="I12" s="66"/>
      <c r="J12" s="56"/>
      <c r="K12" s="56"/>
      <c r="N12" s="56"/>
      <c r="O12" s="56"/>
      <c r="P12" s="56"/>
    </row>
    <row r="13" spans="1:16">
      <c r="A13" s="58">
        <v>2</v>
      </c>
      <c r="B13" s="54" t="s">
        <v>14</v>
      </c>
      <c r="C13" s="61" t="s">
        <v>15</v>
      </c>
      <c r="D13" s="11">
        <f>I265</f>
        <v>37020</v>
      </c>
      <c r="E13" s="61"/>
      <c r="F13" s="61" t="s">
        <v>16</v>
      </c>
      <c r="G13" s="14">
        <f>I223</f>
        <v>0.9812283027032459</v>
      </c>
      <c r="H13" s="61"/>
      <c r="I13" s="11">
        <f>+G13*D13</f>
        <v>36325.071766074165</v>
      </c>
      <c r="J13" s="56"/>
      <c r="K13" s="56"/>
      <c r="N13" s="56"/>
      <c r="O13" s="56"/>
      <c r="P13" s="56"/>
    </row>
    <row r="14" spans="1:16">
      <c r="A14" s="58">
        <v>3</v>
      </c>
      <c r="B14" s="54" t="s">
        <v>17</v>
      </c>
      <c r="C14" s="61" t="s">
        <v>18</v>
      </c>
      <c r="D14" s="11">
        <f>I272</f>
        <v>920000</v>
      </c>
      <c r="E14" s="61"/>
      <c r="F14" s="11" t="str">
        <f>+F13</f>
        <v>TP</v>
      </c>
      <c r="G14" s="14">
        <f>+G13</f>
        <v>0.9812283027032459</v>
      </c>
      <c r="H14" s="61"/>
      <c r="I14" s="11">
        <f>+G14*D14</f>
        <v>902730.03848698619</v>
      </c>
      <c r="J14" s="56"/>
      <c r="K14" s="56"/>
      <c r="N14" s="56"/>
      <c r="O14" s="56"/>
      <c r="P14" s="56"/>
    </row>
    <row r="15" spans="1:16">
      <c r="A15" s="58">
        <v>4</v>
      </c>
      <c r="B15" s="54" t="s">
        <v>19</v>
      </c>
      <c r="C15" s="61"/>
      <c r="D15" s="42">
        <v>0</v>
      </c>
      <c r="E15" s="61"/>
      <c r="F15" s="61" t="s">
        <v>16</v>
      </c>
      <c r="G15" s="14">
        <f>+G13</f>
        <v>0.9812283027032459</v>
      </c>
      <c r="H15" s="61"/>
      <c r="I15" s="11">
        <f>+G15*D15</f>
        <v>0</v>
      </c>
      <c r="J15" s="56"/>
      <c r="K15" s="56"/>
      <c r="N15" s="56"/>
      <c r="O15" s="56"/>
      <c r="P15" s="56"/>
    </row>
    <row r="16" spans="1:16" ht="16.5" thickBot="1">
      <c r="A16" s="58">
        <v>5</v>
      </c>
      <c r="B16" s="54" t="s">
        <v>20</v>
      </c>
      <c r="C16" s="61"/>
      <c r="D16" s="42">
        <v>0</v>
      </c>
      <c r="E16" s="61"/>
      <c r="F16" s="61" t="s">
        <v>16</v>
      </c>
      <c r="G16" s="14">
        <f>+G13</f>
        <v>0.9812283027032459</v>
      </c>
      <c r="H16" s="61"/>
      <c r="I16" s="15">
        <f>+G16*D16</f>
        <v>0</v>
      </c>
      <c r="J16" s="56"/>
      <c r="K16" s="56"/>
      <c r="N16" s="56"/>
      <c r="O16" s="56"/>
      <c r="P16" s="56"/>
    </row>
    <row r="17" spans="1:16">
      <c r="A17" s="58">
        <v>6</v>
      </c>
      <c r="B17" s="54" t="s">
        <v>21</v>
      </c>
      <c r="C17" s="56"/>
      <c r="D17" s="70" t="s">
        <v>3</v>
      </c>
      <c r="E17" s="61"/>
      <c r="F17" s="61"/>
      <c r="G17" s="68"/>
      <c r="H17" s="61"/>
      <c r="I17" s="11">
        <f>SUM(I13:I16)</f>
        <v>939055.11025306035</v>
      </c>
      <c r="J17" s="56"/>
      <c r="K17" s="56"/>
      <c r="N17" s="56"/>
      <c r="O17" s="56"/>
      <c r="P17" s="56"/>
    </row>
    <row r="18" spans="1:16">
      <c r="A18" s="58"/>
      <c r="B18" s="54"/>
      <c r="C18" s="56"/>
      <c r="D18" s="70"/>
      <c r="E18" s="61"/>
      <c r="F18" s="61"/>
      <c r="G18" s="68"/>
      <c r="H18" s="61"/>
      <c r="I18" s="61"/>
      <c r="J18" s="56"/>
      <c r="K18" s="56"/>
      <c r="N18" s="56"/>
      <c r="O18" s="56"/>
      <c r="P18" s="56"/>
    </row>
    <row r="19" spans="1:16">
      <c r="A19" s="71" t="s">
        <v>22</v>
      </c>
      <c r="B19" s="72" t="s">
        <v>23</v>
      </c>
      <c r="C19" s="73"/>
      <c r="D19" s="74"/>
      <c r="E19" s="74"/>
      <c r="F19" s="75"/>
      <c r="G19" s="74"/>
      <c r="H19" s="74"/>
      <c r="I19" s="44">
        <v>3686739.76</v>
      </c>
      <c r="J19" s="56"/>
      <c r="K19" s="56"/>
      <c r="N19" s="56"/>
      <c r="O19" s="56"/>
      <c r="P19" s="56"/>
    </row>
    <row r="20" spans="1:16" ht="16.5" thickBot="1">
      <c r="A20" s="71" t="s">
        <v>24</v>
      </c>
      <c r="B20" s="72" t="s">
        <v>25</v>
      </c>
      <c r="C20" s="73"/>
      <c r="D20" s="74"/>
      <c r="E20" s="74"/>
      <c r="F20" s="75"/>
      <c r="G20" s="74"/>
      <c r="H20" s="74"/>
      <c r="I20" s="43">
        <v>4411211.18</v>
      </c>
      <c r="J20" s="56"/>
      <c r="K20" s="56"/>
      <c r="N20" s="56"/>
      <c r="O20" s="56"/>
      <c r="P20" s="56"/>
    </row>
    <row r="21" spans="1:16">
      <c r="A21" s="71" t="s">
        <v>26</v>
      </c>
      <c r="B21" s="72" t="s">
        <v>27</v>
      </c>
      <c r="C21" s="73"/>
      <c r="D21" s="74" t="s">
        <v>28</v>
      </c>
      <c r="E21" s="74"/>
      <c r="F21" s="75"/>
      <c r="G21" s="74"/>
      <c r="H21" s="74"/>
      <c r="I21" s="16">
        <f>I19-I20</f>
        <v>-724471.41999999993</v>
      </c>
      <c r="J21" s="56"/>
      <c r="K21" s="56"/>
      <c r="N21" s="56"/>
      <c r="O21" s="56"/>
      <c r="P21" s="56"/>
    </row>
    <row r="22" spans="1:16">
      <c r="A22" s="71"/>
      <c r="B22" s="72"/>
      <c r="C22" s="73"/>
      <c r="D22" s="74"/>
      <c r="E22" s="74"/>
      <c r="F22" s="75"/>
      <c r="G22" s="74"/>
      <c r="H22" s="74"/>
      <c r="I22" s="76"/>
      <c r="J22" s="56"/>
      <c r="K22" s="56"/>
      <c r="N22" s="56"/>
      <c r="O22" s="56"/>
      <c r="P22" s="56"/>
    </row>
    <row r="23" spans="1:16">
      <c r="A23" s="71" t="s">
        <v>29</v>
      </c>
      <c r="B23" s="72" t="s">
        <v>30</v>
      </c>
      <c r="C23" s="73"/>
      <c r="D23" s="74"/>
      <c r="E23" s="74"/>
      <c r="F23" s="75"/>
      <c r="G23" s="74"/>
      <c r="H23" s="74"/>
      <c r="I23" s="44">
        <v>197758.75</v>
      </c>
      <c r="J23" s="56"/>
      <c r="K23" s="56"/>
      <c r="N23" s="56"/>
      <c r="O23" s="56"/>
      <c r="P23" s="56"/>
    </row>
    <row r="24" spans="1:16" ht="16.5" thickBot="1">
      <c r="A24" s="71" t="s">
        <v>31</v>
      </c>
      <c r="B24" s="72" t="s">
        <v>32</v>
      </c>
      <c r="C24" s="73"/>
      <c r="D24" s="74"/>
      <c r="E24" s="74"/>
      <c r="F24" s="75"/>
      <c r="G24" s="74"/>
      <c r="H24" s="74"/>
      <c r="I24" s="43">
        <v>211819.25</v>
      </c>
      <c r="J24" s="56"/>
      <c r="K24" s="56"/>
      <c r="N24" s="56"/>
      <c r="O24" s="56"/>
      <c r="P24" s="56"/>
    </row>
    <row r="25" spans="1:16">
      <c r="A25" s="71" t="s">
        <v>33</v>
      </c>
      <c r="B25" s="72" t="s">
        <v>34</v>
      </c>
      <c r="C25" s="73"/>
      <c r="D25" s="74" t="s">
        <v>35</v>
      </c>
      <c r="E25" s="74"/>
      <c r="F25" s="75"/>
      <c r="G25" s="74"/>
      <c r="H25" s="74"/>
      <c r="I25" s="16">
        <f>I24-I23</f>
        <v>14060.5</v>
      </c>
      <c r="J25" s="56"/>
      <c r="K25" s="56"/>
      <c r="N25" s="56"/>
      <c r="O25" s="56"/>
      <c r="P25" s="56"/>
    </row>
    <row r="26" spans="1:16">
      <c r="A26" s="71" t="s">
        <v>36</v>
      </c>
      <c r="B26" s="72" t="s">
        <v>37</v>
      </c>
      <c r="C26" s="73"/>
      <c r="D26" s="74"/>
      <c r="E26" s="74"/>
      <c r="F26" s="75"/>
      <c r="G26" s="74"/>
      <c r="H26" s="74"/>
      <c r="I26" s="164">
        <v>20.851600000000001</v>
      </c>
      <c r="J26" s="56"/>
      <c r="K26" s="56"/>
      <c r="N26" s="56"/>
      <c r="O26" s="56"/>
      <c r="P26" s="56"/>
    </row>
    <row r="27" spans="1:16">
      <c r="A27" s="71" t="s">
        <v>38</v>
      </c>
      <c r="B27" s="72" t="s">
        <v>39</v>
      </c>
      <c r="C27" s="73"/>
      <c r="D27" s="74" t="s">
        <v>40</v>
      </c>
      <c r="E27" s="74"/>
      <c r="F27" s="75"/>
      <c r="G27" s="74"/>
      <c r="H27" s="74"/>
      <c r="I27" s="16">
        <f>I25*I26</f>
        <v>293183.92180000001</v>
      </c>
      <c r="J27" s="56"/>
      <c r="K27" s="56"/>
      <c r="N27" s="56"/>
      <c r="O27" s="56"/>
      <c r="P27" s="56"/>
    </row>
    <row r="28" spans="1:16">
      <c r="A28" s="71"/>
      <c r="B28" s="72"/>
      <c r="C28" s="73"/>
      <c r="D28" s="74"/>
      <c r="E28" s="74"/>
      <c r="F28" s="75"/>
      <c r="G28" s="74"/>
      <c r="H28" s="74"/>
      <c r="I28" s="76"/>
      <c r="J28" s="56"/>
      <c r="K28" s="56"/>
      <c r="N28" s="56"/>
      <c r="O28" s="56"/>
      <c r="P28" s="56"/>
    </row>
    <row r="29" spans="1:16">
      <c r="A29" s="71" t="s">
        <v>41</v>
      </c>
      <c r="B29" s="72" t="s">
        <v>42</v>
      </c>
      <c r="C29" s="73"/>
      <c r="D29" s="74"/>
      <c r="E29" s="74"/>
      <c r="F29" s="75"/>
      <c r="G29" s="74"/>
      <c r="H29" s="74"/>
      <c r="I29" s="44">
        <v>-30431.64</v>
      </c>
      <c r="J29" s="56"/>
      <c r="K29" s="56"/>
      <c r="N29" s="56"/>
      <c r="O29" s="56"/>
      <c r="P29" s="56"/>
    </row>
    <row r="30" spans="1:16">
      <c r="A30" s="58"/>
      <c r="B30" s="54"/>
      <c r="C30" s="56"/>
      <c r="I30" s="61"/>
      <c r="J30" s="56"/>
      <c r="K30" s="56"/>
      <c r="N30" s="56"/>
      <c r="O30" s="56"/>
      <c r="P30" s="56"/>
    </row>
    <row r="31" spans="1:16" ht="16.5" thickBot="1">
      <c r="A31" s="58">
        <v>7</v>
      </c>
      <c r="B31" s="54" t="s">
        <v>43</v>
      </c>
      <c r="C31" s="77" t="s">
        <v>297</v>
      </c>
      <c r="D31" s="70" t="s">
        <v>3</v>
      </c>
      <c r="E31" s="61"/>
      <c r="F31" s="61"/>
      <c r="G31" s="61"/>
      <c r="H31" s="61"/>
      <c r="I31" s="17">
        <f>+I10-I17+I21+I27+I29</f>
        <v>5295121.3313151076</v>
      </c>
      <c r="J31" s="56"/>
      <c r="K31" s="56"/>
      <c r="M31" s="78"/>
      <c r="N31" s="56"/>
      <c r="O31" s="56"/>
      <c r="P31" s="56"/>
    </row>
    <row r="32" spans="1:16" ht="16.5" thickTop="1">
      <c r="A32" s="58"/>
      <c r="B32" s="54"/>
      <c r="C32" s="61"/>
      <c r="I32" s="61"/>
      <c r="J32" s="56"/>
      <c r="K32" s="56"/>
      <c r="N32" s="56"/>
      <c r="O32" s="56"/>
      <c r="P32" s="56"/>
    </row>
    <row r="33" spans="1:16">
      <c r="A33" s="58" t="s">
        <v>3</v>
      </c>
      <c r="B33" s="54" t="s">
        <v>44</v>
      </c>
      <c r="C33" s="56"/>
      <c r="D33" s="66"/>
      <c r="E33" s="56"/>
      <c r="F33" s="56"/>
      <c r="G33" s="56"/>
      <c r="H33" s="56"/>
      <c r="I33" s="66"/>
      <c r="J33" s="56"/>
      <c r="K33" s="56"/>
      <c r="M33" s="79"/>
      <c r="N33" s="79"/>
      <c r="O33" s="79"/>
      <c r="P33" s="56"/>
    </row>
    <row r="34" spans="1:16">
      <c r="A34" s="58">
        <v>8</v>
      </c>
      <c r="B34" s="54" t="s">
        <v>342</v>
      </c>
      <c r="D34" s="66"/>
      <c r="E34" s="56"/>
      <c r="F34" s="56"/>
      <c r="G34" s="56" t="s">
        <v>45</v>
      </c>
      <c r="H34" s="56"/>
      <c r="I34" s="42">
        <v>212000</v>
      </c>
      <c r="J34" s="56"/>
      <c r="K34" s="56"/>
      <c r="M34" s="79"/>
      <c r="N34" s="79"/>
      <c r="O34" s="79"/>
      <c r="P34" s="56"/>
    </row>
    <row r="35" spans="1:16">
      <c r="A35" s="58">
        <v>9</v>
      </c>
      <c r="B35" s="54" t="s">
        <v>46</v>
      </c>
      <c r="C35" s="61"/>
      <c r="D35" s="61"/>
      <c r="E35" s="61"/>
      <c r="F35" s="61"/>
      <c r="G35" s="61" t="s">
        <v>47</v>
      </c>
      <c r="H35" s="61"/>
      <c r="I35" s="42">
        <v>0</v>
      </c>
      <c r="J35" s="56"/>
      <c r="K35" s="56"/>
      <c r="M35" s="79"/>
      <c r="N35" s="79"/>
      <c r="O35" s="79"/>
      <c r="P35" s="56"/>
    </row>
    <row r="36" spans="1:16">
      <c r="A36" s="58">
        <v>10</v>
      </c>
      <c r="B36" s="54" t="s">
        <v>48</v>
      </c>
      <c r="C36" s="56"/>
      <c r="D36" s="56"/>
      <c r="E36" s="56"/>
      <c r="F36" s="56"/>
      <c r="G36" s="56" t="s">
        <v>49</v>
      </c>
      <c r="H36" s="56"/>
      <c r="I36" s="42">
        <v>0</v>
      </c>
      <c r="J36" s="56"/>
      <c r="K36" s="56"/>
      <c r="M36" s="79"/>
      <c r="N36" s="79"/>
      <c r="O36" s="79"/>
      <c r="P36" s="56"/>
    </row>
    <row r="37" spans="1:16">
      <c r="A37" s="58">
        <v>11</v>
      </c>
      <c r="B37" s="80" t="s">
        <v>50</v>
      </c>
      <c r="C37" s="56"/>
      <c r="D37" s="56"/>
      <c r="E37" s="56"/>
      <c r="F37" s="56"/>
      <c r="G37" s="56" t="s">
        <v>51</v>
      </c>
      <c r="H37" s="56"/>
      <c r="I37" s="42">
        <v>0</v>
      </c>
      <c r="J37" s="56"/>
      <c r="K37" s="56"/>
      <c r="M37" s="79"/>
      <c r="N37" s="79"/>
      <c r="O37" s="79"/>
      <c r="P37" s="56"/>
    </row>
    <row r="38" spans="1:16">
      <c r="A38" s="58">
        <v>12</v>
      </c>
      <c r="B38" s="80" t="s">
        <v>52</v>
      </c>
      <c r="C38" s="56"/>
      <c r="D38" s="56"/>
      <c r="E38" s="56"/>
      <c r="F38" s="56"/>
      <c r="G38" s="56"/>
      <c r="H38" s="56"/>
      <c r="I38" s="42">
        <v>0</v>
      </c>
      <c r="J38" s="56"/>
      <c r="K38" s="56"/>
      <c r="M38" s="79"/>
      <c r="N38" s="79"/>
      <c r="O38" s="79"/>
      <c r="P38" s="56"/>
    </row>
    <row r="39" spans="1:16">
      <c r="A39" s="58">
        <v>13</v>
      </c>
      <c r="B39" s="80" t="s">
        <v>53</v>
      </c>
      <c r="C39" s="56"/>
      <c r="D39" s="56"/>
      <c r="E39" s="56"/>
      <c r="F39" s="56"/>
      <c r="G39" s="56"/>
      <c r="H39" s="56"/>
      <c r="I39" s="46">
        <v>0</v>
      </c>
      <c r="J39" s="56"/>
      <c r="K39" s="56"/>
      <c r="M39" s="79"/>
      <c r="N39" s="79"/>
      <c r="O39" s="79"/>
      <c r="P39" s="56"/>
    </row>
    <row r="40" spans="1:16" ht="16.5" thickBot="1">
      <c r="A40" s="58">
        <v>14</v>
      </c>
      <c r="B40" s="54" t="s">
        <v>54</v>
      </c>
      <c r="C40" s="56"/>
      <c r="D40" s="56"/>
      <c r="E40" s="56"/>
      <c r="F40" s="56"/>
      <c r="G40" s="56"/>
      <c r="H40" s="56"/>
      <c r="I40" s="45">
        <v>0</v>
      </c>
      <c r="J40" s="56"/>
      <c r="K40" s="56"/>
      <c r="O40" s="56"/>
      <c r="P40" s="56"/>
    </row>
    <row r="41" spans="1:16">
      <c r="A41" s="58">
        <v>15</v>
      </c>
      <c r="B41" s="54" t="s">
        <v>55</v>
      </c>
      <c r="C41" s="56"/>
      <c r="D41" s="56"/>
      <c r="E41" s="56"/>
      <c r="F41" s="56"/>
      <c r="G41" s="56"/>
      <c r="H41" s="56"/>
      <c r="I41" s="12">
        <f>SUM(I34:I40)</f>
        <v>212000</v>
      </c>
      <c r="J41" s="56"/>
      <c r="K41" s="56"/>
      <c r="O41" s="56"/>
      <c r="P41" s="56"/>
    </row>
    <row r="42" spans="1:16">
      <c r="A42" s="58"/>
      <c r="B42" s="54"/>
      <c r="C42" s="56"/>
      <c r="D42" s="56"/>
      <c r="E42" s="56"/>
      <c r="F42" s="56"/>
      <c r="G42" s="56"/>
      <c r="H42" s="56"/>
      <c r="I42" s="66"/>
      <c r="J42" s="56"/>
      <c r="K42" s="56"/>
      <c r="N42" s="56"/>
      <c r="O42" s="56"/>
      <c r="P42" s="56"/>
    </row>
    <row r="43" spans="1:16">
      <c r="A43" s="58">
        <v>16</v>
      </c>
      <c r="B43" s="54" t="s">
        <v>56</v>
      </c>
      <c r="C43" s="56" t="s">
        <v>57</v>
      </c>
      <c r="D43" s="18">
        <f>IF(I41&gt;0,I31/I41,0)</f>
        <v>24.976987411863714</v>
      </c>
      <c r="E43" s="56"/>
      <c r="F43" s="56"/>
      <c r="G43" s="56"/>
      <c r="H43" s="56"/>
      <c r="J43" s="56"/>
      <c r="K43" s="56"/>
      <c r="M43" s="82"/>
      <c r="N43" s="56"/>
      <c r="O43" s="56"/>
      <c r="P43" s="56"/>
    </row>
    <row r="44" spans="1:16">
      <c r="A44" s="58">
        <v>17</v>
      </c>
      <c r="B44" s="54" t="s">
        <v>304</v>
      </c>
      <c r="C44" s="56"/>
      <c r="D44" s="18">
        <f>+D43/12</f>
        <v>2.0814156176553094</v>
      </c>
      <c r="E44" s="56"/>
      <c r="F44" s="56"/>
      <c r="G44" s="56"/>
      <c r="H44" s="56"/>
      <c r="J44" s="56"/>
      <c r="K44" s="56"/>
      <c r="N44" s="56"/>
      <c r="O44" s="56"/>
      <c r="P44" s="56"/>
    </row>
    <row r="45" spans="1:16">
      <c r="A45" s="58"/>
      <c r="B45" s="54"/>
      <c r="C45" s="56"/>
      <c r="D45" s="81"/>
      <c r="E45" s="56"/>
      <c r="F45" s="56"/>
      <c r="G45" s="56"/>
      <c r="H45" s="56"/>
      <c r="J45" s="56"/>
      <c r="K45" s="56"/>
      <c r="N45" s="56"/>
      <c r="O45" s="56"/>
      <c r="P45" s="56"/>
    </row>
    <row r="46" spans="1:16">
      <c r="A46" s="58"/>
      <c r="B46" s="54"/>
      <c r="C46" s="56"/>
      <c r="D46" s="83" t="s">
        <v>58</v>
      </c>
      <c r="E46" s="56"/>
      <c r="F46" s="56"/>
      <c r="G46" s="56"/>
      <c r="H46" s="56"/>
      <c r="I46" s="84" t="s">
        <v>59</v>
      </c>
      <c r="J46" s="56"/>
      <c r="K46" s="56"/>
      <c r="N46" s="56"/>
      <c r="O46" s="56"/>
      <c r="P46" s="56"/>
    </row>
    <row r="47" spans="1:16">
      <c r="A47" s="58">
        <v>18</v>
      </c>
      <c r="B47" s="54" t="s">
        <v>60</v>
      </c>
      <c r="C47" s="56" t="s">
        <v>61</v>
      </c>
      <c r="D47" s="18">
        <f>+D43/52</f>
        <v>0.48032668099737913</v>
      </c>
      <c r="E47" s="56"/>
      <c r="F47" s="56"/>
      <c r="G47" s="56"/>
      <c r="H47" s="56"/>
      <c r="I47" s="19">
        <f>+D43/52</f>
        <v>0.48032668099737913</v>
      </c>
      <c r="J47" s="56"/>
      <c r="K47" s="56"/>
      <c r="N47" s="56"/>
      <c r="O47" s="56"/>
      <c r="P47" s="56"/>
    </row>
    <row r="48" spans="1:16">
      <c r="A48" s="58">
        <v>19</v>
      </c>
      <c r="B48" s="54" t="s">
        <v>62</v>
      </c>
      <c r="C48" s="56" t="s">
        <v>63</v>
      </c>
      <c r="D48" s="18">
        <f>+D43/260</f>
        <v>9.6065336199475826E-2</v>
      </c>
      <c r="E48" s="56" t="s">
        <v>64</v>
      </c>
      <c r="G48" s="56"/>
      <c r="H48" s="56"/>
      <c r="I48" s="19">
        <f>+D43/365</f>
        <v>6.8430102498256748E-2</v>
      </c>
      <c r="J48" s="56"/>
      <c r="K48" s="56"/>
      <c r="N48" s="56"/>
      <c r="O48" s="56"/>
      <c r="P48" s="56"/>
    </row>
    <row r="49" spans="1:16">
      <c r="A49" s="58">
        <v>20</v>
      </c>
      <c r="B49" s="54" t="s">
        <v>65</v>
      </c>
      <c r="C49" s="56" t="s">
        <v>343</v>
      </c>
      <c r="D49" s="18">
        <f>+D43/4160*1000</f>
        <v>6.0040835124672389</v>
      </c>
      <c r="E49" s="56" t="s">
        <v>66</v>
      </c>
      <c r="G49" s="56"/>
      <c r="H49" s="56"/>
      <c r="I49" s="19">
        <f>+D43/8760*1000</f>
        <v>2.8512542707606978</v>
      </c>
      <c r="J49" s="56"/>
      <c r="K49" s="56" t="s">
        <v>3</v>
      </c>
      <c r="N49" s="56"/>
      <c r="O49" s="56"/>
      <c r="P49" s="56"/>
    </row>
    <row r="50" spans="1:16">
      <c r="A50" s="58"/>
      <c r="B50" s="54"/>
      <c r="C50" s="56"/>
      <c r="D50" s="56"/>
      <c r="E50" s="56" t="s">
        <v>67</v>
      </c>
      <c r="G50" s="56"/>
      <c r="H50" s="56"/>
      <c r="J50" s="56"/>
      <c r="K50" s="56" t="s">
        <v>3</v>
      </c>
      <c r="N50" s="56"/>
      <c r="O50" s="56"/>
      <c r="P50" s="56"/>
    </row>
    <row r="51" spans="1:16">
      <c r="A51" s="58"/>
      <c r="B51" s="54"/>
      <c r="C51" s="56"/>
      <c r="D51" s="56"/>
      <c r="E51" s="56"/>
      <c r="G51" s="56"/>
      <c r="H51" s="56"/>
      <c r="J51" s="56"/>
      <c r="K51" s="56" t="s">
        <v>3</v>
      </c>
      <c r="N51" s="56"/>
      <c r="O51" s="56"/>
      <c r="P51" s="56"/>
    </row>
    <row r="52" spans="1:16">
      <c r="A52" s="58"/>
      <c r="B52" s="54"/>
      <c r="C52" s="56"/>
      <c r="D52" s="85"/>
      <c r="E52" s="86"/>
      <c r="F52" s="86"/>
      <c r="G52" s="86"/>
      <c r="H52" s="86"/>
      <c r="I52" s="86"/>
      <c r="J52" s="86"/>
      <c r="K52" s="56"/>
      <c r="N52" s="56"/>
      <c r="O52" s="56"/>
      <c r="P52" s="56"/>
    </row>
    <row r="53" spans="1:16">
      <c r="A53" s="58"/>
      <c r="B53" s="54"/>
      <c r="C53" s="56"/>
      <c r="D53" s="85"/>
      <c r="E53" s="86"/>
      <c r="F53" s="86"/>
      <c r="G53" s="86"/>
      <c r="H53" s="86"/>
      <c r="I53" s="86"/>
      <c r="J53" s="86"/>
      <c r="K53" s="56"/>
      <c r="N53" s="56"/>
      <c r="O53" s="56"/>
      <c r="P53" s="56"/>
    </row>
    <row r="54" spans="1:16">
      <c r="J54" s="56"/>
      <c r="K54" s="56"/>
      <c r="N54" s="56"/>
      <c r="O54" s="56"/>
      <c r="P54" s="56"/>
    </row>
    <row r="55" spans="1:16">
      <c r="J55" s="56"/>
      <c r="K55" s="56"/>
      <c r="N55" s="56"/>
      <c r="O55" s="56"/>
      <c r="P55" s="56"/>
    </row>
    <row r="56" spans="1:16">
      <c r="J56" s="56"/>
      <c r="K56" s="56"/>
      <c r="N56" s="56"/>
      <c r="O56" s="56"/>
      <c r="P56" s="56"/>
    </row>
    <row r="57" spans="1:16">
      <c r="J57" s="56"/>
      <c r="K57" s="56"/>
      <c r="N57" s="56"/>
      <c r="O57" s="56"/>
      <c r="P57" s="56"/>
    </row>
    <row r="58" spans="1:16">
      <c r="J58" s="56"/>
      <c r="K58" s="56"/>
      <c r="N58" s="56"/>
      <c r="O58" s="56"/>
      <c r="P58" s="56"/>
    </row>
    <row r="59" spans="1:16">
      <c r="J59" s="56"/>
      <c r="K59" s="56"/>
      <c r="N59" s="56"/>
      <c r="O59" s="56"/>
      <c r="P59" s="56"/>
    </row>
    <row r="60" spans="1:16">
      <c r="J60" s="56"/>
      <c r="K60" s="56"/>
      <c r="N60" s="56"/>
      <c r="O60" s="56"/>
      <c r="P60" s="56"/>
    </row>
    <row r="61" spans="1:16">
      <c r="J61" s="56"/>
      <c r="K61" s="56"/>
      <c r="N61" s="56"/>
      <c r="O61" s="56"/>
      <c r="P61" s="56"/>
    </row>
    <row r="62" spans="1:16">
      <c r="J62" s="56"/>
      <c r="K62" s="56"/>
      <c r="N62" s="56"/>
      <c r="O62" s="56"/>
      <c r="P62" s="56"/>
    </row>
    <row r="63" spans="1:16">
      <c r="J63" s="56"/>
      <c r="K63" s="56"/>
      <c r="N63" s="56"/>
      <c r="O63" s="56"/>
      <c r="P63" s="56"/>
    </row>
    <row r="64" spans="1:16">
      <c r="J64" s="56"/>
      <c r="K64" s="56"/>
      <c r="N64" s="56"/>
      <c r="O64" s="56"/>
      <c r="P64" s="56"/>
    </row>
    <row r="65" spans="2:16">
      <c r="J65" s="56"/>
      <c r="K65" s="56"/>
      <c r="N65" s="56"/>
      <c r="O65" s="56"/>
      <c r="P65" s="56"/>
    </row>
    <row r="66" spans="2:16">
      <c r="J66" s="56"/>
      <c r="K66" s="56"/>
      <c r="N66" s="56"/>
      <c r="O66" s="56"/>
      <c r="P66" s="56"/>
    </row>
    <row r="67" spans="2:16">
      <c r="J67" s="56"/>
      <c r="K67" s="56"/>
      <c r="N67" s="56"/>
      <c r="O67" s="56"/>
      <c r="P67" s="56"/>
    </row>
    <row r="68" spans="2:16">
      <c r="J68" s="56"/>
      <c r="K68" s="56"/>
      <c r="N68" s="56"/>
      <c r="O68" s="56"/>
      <c r="P68" s="56"/>
    </row>
    <row r="69" spans="2:16">
      <c r="J69" s="56"/>
      <c r="K69" s="56"/>
      <c r="N69" s="56"/>
      <c r="O69" s="56"/>
      <c r="P69" s="56"/>
    </row>
    <row r="70" spans="2:16">
      <c r="J70" s="56"/>
      <c r="K70" s="56"/>
      <c r="N70" s="56"/>
      <c r="O70" s="56"/>
      <c r="P70" s="56"/>
    </row>
    <row r="71" spans="2:16">
      <c r="J71" s="56"/>
      <c r="K71" s="56"/>
      <c r="N71" s="56"/>
      <c r="O71" s="56"/>
      <c r="P71" s="56"/>
    </row>
    <row r="72" spans="2:16">
      <c r="J72" s="56"/>
      <c r="K72" s="56"/>
      <c r="N72" s="56"/>
      <c r="O72" s="56"/>
      <c r="P72" s="56"/>
    </row>
    <row r="73" spans="2:16">
      <c r="J73" s="56"/>
      <c r="K73" s="56"/>
      <c r="N73" s="56"/>
      <c r="O73" s="56"/>
      <c r="P73" s="56"/>
    </row>
    <row r="74" spans="2:16">
      <c r="J74" s="56"/>
      <c r="K74" s="56"/>
      <c r="N74" s="56"/>
      <c r="O74" s="56"/>
      <c r="P74" s="56"/>
    </row>
    <row r="75" spans="2:16">
      <c r="J75" s="56"/>
      <c r="K75" s="56"/>
      <c r="N75" s="56"/>
      <c r="O75" s="56"/>
      <c r="P75" s="56"/>
    </row>
    <row r="76" spans="2:16">
      <c r="B76" s="54"/>
      <c r="C76" s="54"/>
      <c r="D76" s="55"/>
      <c r="E76" s="54"/>
      <c r="F76" s="54"/>
      <c r="G76" s="54"/>
      <c r="H76" s="56"/>
      <c r="I76" s="56"/>
      <c r="K76" s="57" t="s">
        <v>68</v>
      </c>
      <c r="N76" s="56"/>
      <c r="O76" s="56"/>
      <c r="P76" s="56"/>
    </row>
    <row r="77" spans="2:16">
      <c r="B77" s="56"/>
      <c r="C77" s="56"/>
      <c r="D77" s="56"/>
      <c r="E77" s="56"/>
      <c r="F77" s="56"/>
      <c r="G77" s="56"/>
      <c r="H77" s="56"/>
      <c r="I77" s="56"/>
      <c r="J77" s="56"/>
      <c r="K77" s="56"/>
      <c r="N77" s="56"/>
      <c r="O77" s="56"/>
      <c r="P77" s="56"/>
    </row>
    <row r="78" spans="2:16">
      <c r="B78" s="8" t="str">
        <f>B3</f>
        <v xml:space="preserve">Formula Rate - Non-Levelized </v>
      </c>
      <c r="C78" s="54"/>
      <c r="D78" s="9" t="str">
        <f>D3</f>
        <v xml:space="preserve">   Rate Formula Template</v>
      </c>
      <c r="E78" s="54"/>
      <c r="F78" s="54"/>
      <c r="G78" s="54"/>
      <c r="H78" s="54"/>
      <c r="J78" s="54"/>
      <c r="K78" s="10" t="str">
        <f>K3</f>
        <v>For the 12 months ended 12/31/18</v>
      </c>
      <c r="N78" s="54"/>
      <c r="O78" s="54"/>
      <c r="P78" s="54"/>
    </row>
    <row r="79" spans="2:16">
      <c r="B79" s="54"/>
      <c r="C79" s="61" t="s">
        <v>3</v>
      </c>
      <c r="D79" s="11" t="str">
        <f>D4</f>
        <v>Utilizing EIA Form 412 Data</v>
      </c>
      <c r="E79" s="61"/>
      <c r="F79" s="61"/>
      <c r="G79" s="61"/>
      <c r="H79" s="61"/>
      <c r="I79" s="61"/>
      <c r="J79" s="61"/>
      <c r="K79" s="61"/>
      <c r="N79" s="56"/>
      <c r="O79" s="61"/>
      <c r="P79" s="54"/>
    </row>
    <row r="80" spans="2:16">
      <c r="B80" s="54"/>
      <c r="C80" s="61" t="s">
        <v>3</v>
      </c>
      <c r="D80" s="61" t="s">
        <v>3</v>
      </c>
      <c r="E80" s="61"/>
      <c r="F80" s="61"/>
      <c r="G80" s="61" t="s">
        <v>3</v>
      </c>
      <c r="H80" s="61"/>
      <c r="I80" s="61"/>
      <c r="J80" s="61"/>
      <c r="K80" s="61"/>
      <c r="N80" s="61"/>
      <c r="O80" s="61"/>
      <c r="P80" s="54"/>
    </row>
    <row r="81" spans="1:16">
      <c r="B81" s="54"/>
      <c r="C81" s="56"/>
      <c r="D81" s="11" t="str">
        <f>D6</f>
        <v xml:space="preserve">Rochester Public Utilities </v>
      </c>
      <c r="E81" s="61"/>
      <c r="F81" s="61"/>
      <c r="G81" s="61"/>
      <c r="H81" s="61"/>
      <c r="I81" s="61"/>
      <c r="J81" s="61"/>
      <c r="K81" s="61"/>
      <c r="P81" s="54"/>
    </row>
    <row r="82" spans="1:16">
      <c r="B82" s="58" t="s">
        <v>69</v>
      </c>
      <c r="C82" s="58" t="s">
        <v>70</v>
      </c>
      <c r="D82" s="58" t="s">
        <v>71</v>
      </c>
      <c r="E82" s="61" t="s">
        <v>3</v>
      </c>
      <c r="F82" s="61"/>
      <c r="G82" s="87" t="s">
        <v>72</v>
      </c>
      <c r="H82" s="61"/>
      <c r="I82" s="88" t="s">
        <v>73</v>
      </c>
      <c r="J82" s="61"/>
      <c r="K82" s="58"/>
      <c r="P82" s="54"/>
    </row>
    <row r="83" spans="1:16">
      <c r="A83" s="58" t="s">
        <v>5</v>
      </c>
      <c r="B83" s="54"/>
      <c r="C83" s="89" t="s">
        <v>74</v>
      </c>
      <c r="D83" s="61"/>
      <c r="E83" s="61"/>
      <c r="F83" s="61"/>
      <c r="G83" s="58"/>
      <c r="H83" s="61"/>
      <c r="I83" s="90" t="s">
        <v>75</v>
      </c>
      <c r="J83" s="61"/>
      <c r="K83" s="58"/>
      <c r="P83" s="54"/>
    </row>
    <row r="84" spans="1:16" ht="16.5" thickBot="1">
      <c r="A84" s="65" t="s">
        <v>7</v>
      </c>
      <c r="B84" s="91" t="s">
        <v>300</v>
      </c>
      <c r="C84" s="92" t="s">
        <v>76</v>
      </c>
      <c r="D84" s="90" t="s">
        <v>77</v>
      </c>
      <c r="E84" s="93"/>
      <c r="F84" s="90" t="s">
        <v>78</v>
      </c>
      <c r="H84" s="93"/>
      <c r="I84" s="58" t="s">
        <v>344</v>
      </c>
      <c r="J84" s="61"/>
      <c r="K84" s="58"/>
      <c r="P84" s="54"/>
    </row>
    <row r="85" spans="1:16">
      <c r="A85" s="58"/>
      <c r="B85" s="54" t="s">
        <v>79</v>
      </c>
      <c r="C85" s="61"/>
      <c r="D85" s="61"/>
      <c r="E85" s="61"/>
      <c r="F85" s="61"/>
      <c r="G85" s="61"/>
      <c r="H85" s="61"/>
      <c r="I85" s="61"/>
      <c r="J85" s="61"/>
      <c r="K85" s="61"/>
      <c r="N85" s="61"/>
      <c r="O85" s="61"/>
      <c r="P85" s="54"/>
    </row>
    <row r="86" spans="1:16">
      <c r="A86" s="58">
        <v>1</v>
      </c>
      <c r="B86" s="54" t="s">
        <v>80</v>
      </c>
      <c r="C86" s="61" t="s">
        <v>81</v>
      </c>
      <c r="D86" s="47">
        <v>139265571</v>
      </c>
      <c r="E86" s="61"/>
      <c r="F86" s="61" t="s">
        <v>82</v>
      </c>
      <c r="G86" s="95" t="s">
        <v>3</v>
      </c>
      <c r="H86" s="61"/>
      <c r="I86" s="61" t="s">
        <v>3</v>
      </c>
      <c r="J86" s="61"/>
      <c r="K86" s="61"/>
      <c r="M86" s="79"/>
      <c r="N86" s="79"/>
      <c r="O86" s="79"/>
      <c r="P86" s="54"/>
    </row>
    <row r="87" spans="1:16">
      <c r="A87" s="58">
        <v>2</v>
      </c>
      <c r="B87" s="54" t="s">
        <v>83</v>
      </c>
      <c r="C87" s="61" t="s">
        <v>84</v>
      </c>
      <c r="D87" s="47">
        <v>71639800</v>
      </c>
      <c r="E87" s="61"/>
      <c r="F87" s="61" t="s">
        <v>16</v>
      </c>
      <c r="G87" s="20">
        <f>I223</f>
        <v>0.9812283027032459</v>
      </c>
      <c r="H87" s="61"/>
      <c r="I87" s="11">
        <f>+G87*D87</f>
        <v>70294999.359999999</v>
      </c>
      <c r="J87" s="61"/>
      <c r="K87" s="61"/>
      <c r="M87" s="79"/>
      <c r="N87" s="79"/>
      <c r="O87" s="79"/>
      <c r="P87" s="54"/>
    </row>
    <row r="88" spans="1:16">
      <c r="A88" s="58">
        <v>3</v>
      </c>
      <c r="B88" s="54" t="s">
        <v>85</v>
      </c>
      <c r="C88" s="61" t="s">
        <v>86</v>
      </c>
      <c r="D88" s="47">
        <v>150050373</v>
      </c>
      <c r="E88" s="61"/>
      <c r="F88" s="61" t="s">
        <v>82</v>
      </c>
      <c r="G88" s="95" t="s">
        <v>3</v>
      </c>
      <c r="H88" s="61"/>
      <c r="I88" s="61" t="s">
        <v>3</v>
      </c>
      <c r="J88" s="61"/>
      <c r="K88" s="61"/>
      <c r="M88" s="79"/>
      <c r="N88" s="79"/>
      <c r="O88" s="79"/>
      <c r="P88" s="54"/>
    </row>
    <row r="89" spans="1:16">
      <c r="A89" s="58">
        <v>4</v>
      </c>
      <c r="B89" s="54" t="s">
        <v>87</v>
      </c>
      <c r="C89" s="61" t="s">
        <v>88</v>
      </c>
      <c r="D89" s="47">
        <v>51292156</v>
      </c>
      <c r="E89" s="61"/>
      <c r="F89" s="61" t="s">
        <v>89</v>
      </c>
      <c r="G89" s="20">
        <f>I239</f>
        <v>8.8881803838612453E-2</v>
      </c>
      <c r="H89" s="61"/>
      <c r="I89" s="11">
        <f>+G89*D89</f>
        <v>4558939.3480515089</v>
      </c>
      <c r="J89" s="61"/>
      <c r="K89" s="61"/>
      <c r="M89" s="79"/>
      <c r="N89" s="79"/>
      <c r="O89" s="79"/>
      <c r="P89" s="54"/>
    </row>
    <row r="90" spans="1:16" ht="16.5" thickBot="1">
      <c r="A90" s="58">
        <v>5</v>
      </c>
      <c r="B90" s="54" t="s">
        <v>90</v>
      </c>
      <c r="C90" s="61"/>
      <c r="D90" s="48">
        <v>0</v>
      </c>
      <c r="E90" s="61"/>
      <c r="F90" s="61" t="s">
        <v>91</v>
      </c>
      <c r="G90" s="20">
        <f>K243</f>
        <v>8.8881803838612453E-2</v>
      </c>
      <c r="H90" s="61"/>
      <c r="I90" s="15">
        <f>+G90*D90</f>
        <v>0</v>
      </c>
      <c r="J90" s="61"/>
      <c r="K90" s="61"/>
      <c r="M90" s="79"/>
      <c r="N90" s="79"/>
      <c r="O90" s="79"/>
      <c r="P90" s="54"/>
    </row>
    <row r="91" spans="1:16">
      <c r="A91" s="58">
        <v>6</v>
      </c>
      <c r="B91" s="54" t="s">
        <v>92</v>
      </c>
      <c r="C91" s="61"/>
      <c r="D91" s="11">
        <f>SUM(D86:D90)</f>
        <v>412247900</v>
      </c>
      <c r="E91" s="61"/>
      <c r="F91" s="61" t="s">
        <v>93</v>
      </c>
      <c r="G91" s="21">
        <f>IF(I91&gt;0,I91/D91,0)</f>
        <v>0.18157506371300255</v>
      </c>
      <c r="H91" s="61"/>
      <c r="I91" s="11">
        <f>SUM(I86:I90)</f>
        <v>74853938.708051503</v>
      </c>
      <c r="J91" s="61"/>
      <c r="K91" s="96"/>
      <c r="M91" s="79"/>
      <c r="N91" s="79"/>
      <c r="O91" s="79"/>
      <c r="P91" s="54"/>
    </row>
    <row r="92" spans="1:16">
      <c r="B92" s="54"/>
      <c r="C92" s="61"/>
      <c r="D92" s="61"/>
      <c r="E92" s="61"/>
      <c r="F92" s="61"/>
      <c r="G92" s="96"/>
      <c r="H92" s="61"/>
      <c r="I92" s="61"/>
      <c r="J92" s="61"/>
      <c r="K92" s="96"/>
      <c r="N92" s="61"/>
      <c r="O92" s="61"/>
      <c r="P92" s="54"/>
    </row>
    <row r="93" spans="1:16">
      <c r="B93" s="54" t="s">
        <v>94</v>
      </c>
      <c r="C93" s="61"/>
      <c r="D93" s="61"/>
      <c r="E93" s="61"/>
      <c r="F93" s="61"/>
      <c r="G93" s="61"/>
      <c r="H93" s="61"/>
      <c r="I93" s="61"/>
      <c r="J93" s="61"/>
      <c r="K93" s="61"/>
      <c r="N93" s="61"/>
      <c r="O93" s="61"/>
      <c r="P93" s="54"/>
    </row>
    <row r="94" spans="1:16">
      <c r="A94" s="58">
        <v>7</v>
      </c>
      <c r="B94" s="8" t="str">
        <f>+B86</f>
        <v xml:space="preserve">  Production</v>
      </c>
      <c r="D94" s="49">
        <v>89684585</v>
      </c>
      <c r="E94" s="61"/>
      <c r="F94" s="11" t="str">
        <f t="shared" ref="F94:G98" si="0">+F86</f>
        <v>NA</v>
      </c>
      <c r="G94" s="20" t="str">
        <f t="shared" si="0"/>
        <v xml:space="preserve"> </v>
      </c>
      <c r="H94" s="61"/>
      <c r="I94" s="61" t="s">
        <v>3</v>
      </c>
      <c r="J94" s="61"/>
      <c r="K94" s="61"/>
      <c r="N94" s="61"/>
      <c r="O94" s="61"/>
      <c r="P94" s="54"/>
    </row>
    <row r="95" spans="1:16">
      <c r="A95" s="58">
        <v>8</v>
      </c>
      <c r="B95" s="8" t="str">
        <f>+B87</f>
        <v xml:space="preserve">  Transmission</v>
      </c>
      <c r="D95" s="49">
        <v>15312763</v>
      </c>
      <c r="E95" s="61"/>
      <c r="F95" s="11" t="str">
        <f t="shared" si="0"/>
        <v>TP</v>
      </c>
      <c r="G95" s="20">
        <f t="shared" si="0"/>
        <v>0.9812283027032459</v>
      </c>
      <c r="H95" s="61"/>
      <c r="I95" s="11">
        <f>+G95*D95</f>
        <v>15025316.448187064</v>
      </c>
      <c r="J95" s="61"/>
      <c r="K95" s="61"/>
      <c r="N95" s="61"/>
      <c r="O95" s="61"/>
      <c r="P95" s="54"/>
    </row>
    <row r="96" spans="1:16">
      <c r="A96" s="58">
        <v>9</v>
      </c>
      <c r="B96" s="8" t="str">
        <f>+B88</f>
        <v xml:space="preserve">  Distribution</v>
      </c>
      <c r="D96" s="49">
        <v>73978462</v>
      </c>
      <c r="E96" s="61"/>
      <c r="F96" s="11" t="str">
        <f t="shared" si="0"/>
        <v>NA</v>
      </c>
      <c r="G96" s="20" t="str">
        <f t="shared" si="0"/>
        <v xml:space="preserve"> </v>
      </c>
      <c r="H96" s="61"/>
      <c r="I96" s="61" t="s">
        <v>3</v>
      </c>
      <c r="J96" s="61"/>
      <c r="K96" s="61"/>
      <c r="N96" s="61"/>
      <c r="O96" s="61"/>
      <c r="P96" s="54"/>
    </row>
    <row r="97" spans="1:16">
      <c r="A97" s="58">
        <v>10</v>
      </c>
      <c r="B97" s="8" t="str">
        <f>+B89</f>
        <v xml:space="preserve">  General &amp; Intangible</v>
      </c>
      <c r="D97" s="49">
        <v>34132055</v>
      </c>
      <c r="E97" s="61"/>
      <c r="F97" s="11" t="str">
        <f t="shared" si="0"/>
        <v>W/S</v>
      </c>
      <c r="G97" s="20">
        <f t="shared" si="0"/>
        <v>8.8881803838612453E-2</v>
      </c>
      <c r="H97" s="61"/>
      <c r="I97" s="11">
        <f>+G97*D97</f>
        <v>3033718.6171187311</v>
      </c>
      <c r="J97" s="61"/>
      <c r="K97" s="61"/>
      <c r="N97" s="61"/>
      <c r="O97" s="58"/>
      <c r="P97" s="54"/>
    </row>
    <row r="98" spans="1:16" ht="16.5" thickBot="1">
      <c r="A98" s="58">
        <v>11</v>
      </c>
      <c r="B98" s="8" t="str">
        <f>+B90</f>
        <v xml:space="preserve">  Common</v>
      </c>
      <c r="C98" s="61"/>
      <c r="D98" s="48">
        <v>0</v>
      </c>
      <c r="E98" s="61"/>
      <c r="F98" s="11" t="str">
        <f t="shared" si="0"/>
        <v>CE</v>
      </c>
      <c r="G98" s="20">
        <f t="shared" si="0"/>
        <v>8.8881803838612453E-2</v>
      </c>
      <c r="H98" s="61"/>
      <c r="I98" s="15">
        <f>+G98*D98</f>
        <v>0</v>
      </c>
      <c r="J98" s="61"/>
      <c r="K98" s="61"/>
      <c r="N98" s="61"/>
      <c r="O98" s="58"/>
      <c r="P98" s="54"/>
    </row>
    <row r="99" spans="1:16">
      <c r="A99" s="58">
        <v>12</v>
      </c>
      <c r="B99" s="54" t="s">
        <v>95</v>
      </c>
      <c r="C99" s="61"/>
      <c r="D99" s="11">
        <f>SUM(D94:D98)</f>
        <v>213107865</v>
      </c>
      <c r="E99" s="61"/>
      <c r="F99" s="61"/>
      <c r="G99" s="61"/>
      <c r="H99" s="61"/>
      <c r="I99" s="11">
        <f>SUM(I94:I98)</f>
        <v>18059035.065305796</v>
      </c>
      <c r="J99" s="61"/>
      <c r="K99" s="61"/>
      <c r="N99" s="97"/>
      <c r="O99" s="61"/>
      <c r="P99" s="54"/>
    </row>
    <row r="100" spans="1:16">
      <c r="A100" s="58"/>
      <c r="C100" s="61" t="s">
        <v>3</v>
      </c>
      <c r="E100" s="61"/>
      <c r="F100" s="61"/>
      <c r="G100" s="96"/>
      <c r="H100" s="61"/>
      <c r="J100" s="61"/>
      <c r="K100" s="96"/>
      <c r="N100" s="61"/>
      <c r="O100" s="61"/>
      <c r="P100" s="54"/>
    </row>
    <row r="101" spans="1:16">
      <c r="A101" s="58"/>
      <c r="B101" s="54" t="s">
        <v>96</v>
      </c>
      <c r="C101" s="61"/>
      <c r="D101" s="61"/>
      <c r="E101" s="61"/>
      <c r="F101" s="61"/>
      <c r="G101" s="61"/>
      <c r="H101" s="61"/>
      <c r="I101" s="61"/>
      <c r="J101" s="61"/>
      <c r="K101" s="61"/>
      <c r="N101" s="61"/>
      <c r="O101" s="61"/>
      <c r="P101" s="54"/>
    </row>
    <row r="102" spans="1:16">
      <c r="A102" s="58">
        <v>13</v>
      </c>
      <c r="B102" s="8" t="str">
        <f>+B94</f>
        <v xml:space="preserve">  Production</v>
      </c>
      <c r="C102" s="61" t="s">
        <v>97</v>
      </c>
      <c r="D102" s="11">
        <f>D86-D94</f>
        <v>49580986</v>
      </c>
      <c r="E102" s="61"/>
      <c r="F102" s="61"/>
      <c r="G102" s="96"/>
      <c r="H102" s="61"/>
      <c r="I102" s="61" t="s">
        <v>3</v>
      </c>
      <c r="J102" s="61"/>
      <c r="K102" s="96"/>
      <c r="N102" s="61"/>
      <c r="O102" s="61"/>
      <c r="P102" s="54"/>
    </row>
    <row r="103" spans="1:16">
      <c r="A103" s="58">
        <v>14</v>
      </c>
      <c r="B103" s="8" t="str">
        <f>+B95</f>
        <v xml:space="preserve">  Transmission</v>
      </c>
      <c r="C103" s="61" t="s">
        <v>98</v>
      </c>
      <c r="D103" s="11">
        <f>D87-D95</f>
        <v>56327037</v>
      </c>
      <c r="E103" s="61"/>
      <c r="F103" s="61"/>
      <c r="G103" s="95"/>
      <c r="H103" s="61"/>
      <c r="I103" s="11">
        <f>I87-I95</f>
        <v>55269682.911812931</v>
      </c>
      <c r="J103" s="61"/>
      <c r="K103" s="96"/>
      <c r="N103" s="61"/>
      <c r="O103" s="61"/>
      <c r="P103" s="54"/>
    </row>
    <row r="104" spans="1:16">
      <c r="A104" s="58">
        <v>15</v>
      </c>
      <c r="B104" s="8" t="str">
        <f>+B96</f>
        <v xml:space="preserve">  Distribution</v>
      </c>
      <c r="C104" s="61" t="s">
        <v>99</v>
      </c>
      <c r="D104" s="11">
        <f>D88-D96</f>
        <v>76071911</v>
      </c>
      <c r="E104" s="61"/>
      <c r="F104" s="61"/>
      <c r="G104" s="96"/>
      <c r="H104" s="61"/>
      <c r="I104" s="61" t="s">
        <v>3</v>
      </c>
      <c r="J104" s="61"/>
      <c r="K104" s="96"/>
      <c r="N104" s="61"/>
      <c r="O104" s="61"/>
      <c r="P104" s="54"/>
    </row>
    <row r="105" spans="1:16">
      <c r="A105" s="58">
        <v>16</v>
      </c>
      <c r="B105" s="8" t="str">
        <f>+B97</f>
        <v xml:space="preserve">  General &amp; Intangible</v>
      </c>
      <c r="C105" s="61" t="s">
        <v>100</v>
      </c>
      <c r="D105" s="11">
        <f>D89-D97</f>
        <v>17160101</v>
      </c>
      <c r="E105" s="61"/>
      <c r="F105" s="61"/>
      <c r="G105" s="96"/>
      <c r="H105" s="61"/>
      <c r="I105" s="11">
        <f>I89-I97</f>
        <v>1525220.7309327777</v>
      </c>
      <c r="J105" s="61"/>
      <c r="K105" s="96"/>
      <c r="N105" s="61"/>
      <c r="O105" s="58"/>
      <c r="P105" s="54"/>
    </row>
    <row r="106" spans="1:16" ht="16.5" thickBot="1">
      <c r="A106" s="58">
        <v>17</v>
      </c>
      <c r="B106" s="8" t="str">
        <f>+B98</f>
        <v xml:space="preserve">  Common</v>
      </c>
      <c r="C106" s="61" t="s">
        <v>101</v>
      </c>
      <c r="D106" s="15">
        <f>D90-D98</f>
        <v>0</v>
      </c>
      <c r="E106" s="61"/>
      <c r="F106" s="61"/>
      <c r="G106" s="96"/>
      <c r="H106" s="61"/>
      <c r="I106" s="15">
        <f>I90-I98</f>
        <v>0</v>
      </c>
      <c r="J106" s="61"/>
      <c r="K106" s="96"/>
      <c r="N106" s="61"/>
      <c r="O106" s="58"/>
      <c r="P106" s="54"/>
    </row>
    <row r="107" spans="1:16">
      <c r="A107" s="58">
        <v>18</v>
      </c>
      <c r="B107" s="54" t="s">
        <v>102</v>
      </c>
      <c r="C107" s="61"/>
      <c r="D107" s="11">
        <f>SUM(D102:D106)</f>
        <v>199140035</v>
      </c>
      <c r="E107" s="61"/>
      <c r="F107" s="61" t="s">
        <v>103</v>
      </c>
      <c r="G107" s="21">
        <f>IF(I107&gt;0,I107/D107,0)</f>
        <v>0.28520083188066986</v>
      </c>
      <c r="H107" s="61"/>
      <c r="I107" s="11">
        <f>SUM(I102:I106)</f>
        <v>56794903.642745711</v>
      </c>
      <c r="J107" s="61"/>
      <c r="K107" s="61"/>
      <c r="N107" s="70"/>
      <c r="O107" s="61"/>
      <c r="P107" s="54"/>
    </row>
    <row r="108" spans="1:16">
      <c r="A108" s="58"/>
      <c r="C108" s="61"/>
      <c r="E108" s="61"/>
      <c r="H108" s="61"/>
      <c r="J108" s="61"/>
      <c r="K108" s="96"/>
      <c r="N108" s="61"/>
      <c r="O108" s="61"/>
      <c r="P108" s="54"/>
    </row>
    <row r="109" spans="1:16">
      <c r="A109" s="58"/>
      <c r="B109" s="54" t="s">
        <v>104</v>
      </c>
      <c r="C109" s="61"/>
      <c r="D109" s="61"/>
      <c r="E109" s="61"/>
      <c r="F109" s="61"/>
      <c r="G109" s="61"/>
      <c r="H109" s="61"/>
      <c r="I109" s="61"/>
      <c r="J109" s="61"/>
      <c r="K109" s="61"/>
      <c r="N109" s="61" t="s">
        <v>3</v>
      </c>
      <c r="O109" s="61"/>
      <c r="P109" s="54"/>
    </row>
    <row r="110" spans="1:16">
      <c r="A110" s="58">
        <v>19</v>
      </c>
      <c r="B110" s="54" t="s">
        <v>105</v>
      </c>
      <c r="C110" s="61"/>
      <c r="D110" s="49">
        <v>0</v>
      </c>
      <c r="E110" s="61"/>
      <c r="F110" s="61"/>
      <c r="G110" s="98" t="s">
        <v>106</v>
      </c>
      <c r="H110" s="61"/>
      <c r="I110" s="61">
        <v>0</v>
      </c>
      <c r="J110" s="61"/>
      <c r="K110" s="96"/>
      <c r="N110" s="96"/>
      <c r="O110" s="58"/>
      <c r="P110" s="54"/>
    </row>
    <row r="111" spans="1:16">
      <c r="A111" s="58">
        <v>20</v>
      </c>
      <c r="B111" s="54" t="s">
        <v>107</v>
      </c>
      <c r="C111" s="61"/>
      <c r="D111" s="49">
        <v>0</v>
      </c>
      <c r="E111" s="61"/>
      <c r="F111" s="61" t="s">
        <v>108</v>
      </c>
      <c r="G111" s="20">
        <f>+G107</f>
        <v>0.28520083188066986</v>
      </c>
      <c r="H111" s="61"/>
      <c r="I111" s="11">
        <f>D111*G111</f>
        <v>0</v>
      </c>
      <c r="J111" s="61"/>
      <c r="K111" s="96"/>
      <c r="N111" s="96"/>
      <c r="O111" s="58"/>
      <c r="P111" s="54"/>
    </row>
    <row r="112" spans="1:16">
      <c r="A112" s="58">
        <v>21</v>
      </c>
      <c r="B112" s="54" t="s">
        <v>109</v>
      </c>
      <c r="C112" s="61"/>
      <c r="D112" s="49">
        <v>0</v>
      </c>
      <c r="E112" s="61"/>
      <c r="F112" s="61" t="s">
        <v>108</v>
      </c>
      <c r="G112" s="20">
        <f>+G111</f>
        <v>0.28520083188066986</v>
      </c>
      <c r="H112" s="61"/>
      <c r="I112" s="11">
        <f>D112*G112</f>
        <v>0</v>
      </c>
      <c r="J112" s="61"/>
      <c r="K112" s="96"/>
      <c r="N112" s="96"/>
      <c r="O112" s="58"/>
      <c r="P112" s="54"/>
    </row>
    <row r="113" spans="1:16">
      <c r="A113" s="58">
        <v>22</v>
      </c>
      <c r="B113" s="54" t="s">
        <v>110</v>
      </c>
      <c r="C113" s="61"/>
      <c r="D113" s="49">
        <v>0</v>
      </c>
      <c r="E113" s="61"/>
      <c r="F113" s="11" t="str">
        <f>+F112</f>
        <v>NP</v>
      </c>
      <c r="G113" s="20">
        <f>+G112</f>
        <v>0.28520083188066986</v>
      </c>
      <c r="H113" s="61"/>
      <c r="I113" s="11">
        <f>D113*G113</f>
        <v>0</v>
      </c>
      <c r="J113" s="61"/>
      <c r="K113" s="96"/>
      <c r="N113" s="96"/>
      <c r="O113" s="58"/>
      <c r="P113" s="54"/>
    </row>
    <row r="114" spans="1:16" ht="16.5" thickBot="1">
      <c r="A114" s="58">
        <v>23</v>
      </c>
      <c r="B114" s="53" t="s">
        <v>111</v>
      </c>
      <c r="D114" s="48">
        <v>0</v>
      </c>
      <c r="E114" s="61"/>
      <c r="F114" s="61" t="s">
        <v>108</v>
      </c>
      <c r="G114" s="20">
        <f>+G112</f>
        <v>0.28520083188066986</v>
      </c>
      <c r="H114" s="61"/>
      <c r="I114" s="15">
        <f>D114*G114</f>
        <v>0</v>
      </c>
      <c r="J114" s="61"/>
      <c r="K114" s="61"/>
      <c r="N114" s="97"/>
      <c r="O114" s="61"/>
      <c r="P114" s="54"/>
    </row>
    <row r="115" spans="1:16">
      <c r="A115" s="58">
        <v>24</v>
      </c>
      <c r="B115" s="54" t="s">
        <v>112</v>
      </c>
      <c r="C115" s="61"/>
      <c r="D115" s="11">
        <f>SUM(D110:D114)</f>
        <v>0</v>
      </c>
      <c r="E115" s="61"/>
      <c r="F115" s="61"/>
      <c r="G115" s="61"/>
      <c r="H115" s="61"/>
      <c r="I115" s="11">
        <f>SUM(I110:I114)</f>
        <v>0</v>
      </c>
      <c r="J115" s="61"/>
      <c r="K115" s="96"/>
      <c r="N115" s="61"/>
      <c r="O115" s="61"/>
      <c r="P115" s="54"/>
    </row>
    <row r="116" spans="1:16">
      <c r="A116" s="58"/>
      <c r="B116" s="54"/>
      <c r="C116" s="61"/>
      <c r="D116" s="61"/>
      <c r="E116" s="61"/>
      <c r="F116" s="61"/>
      <c r="G116" s="61"/>
      <c r="H116" s="61"/>
      <c r="I116" s="61"/>
      <c r="J116" s="61"/>
      <c r="K116" s="96"/>
      <c r="N116" s="61"/>
      <c r="O116" s="61"/>
      <c r="P116" s="54"/>
    </row>
    <row r="117" spans="1:16">
      <c r="A117" s="58">
        <v>25</v>
      </c>
      <c r="B117" s="54" t="s">
        <v>113</v>
      </c>
      <c r="C117" s="61" t="s">
        <v>114</v>
      </c>
      <c r="D117" s="49">
        <v>0</v>
      </c>
      <c r="E117" s="61"/>
      <c r="F117" s="11" t="str">
        <f>+F95</f>
        <v>TP</v>
      </c>
      <c r="G117" s="20">
        <f>+G95</f>
        <v>0.9812283027032459</v>
      </c>
      <c r="H117" s="61"/>
      <c r="I117" s="11">
        <f>+G117*D117</f>
        <v>0</v>
      </c>
      <c r="J117" s="61"/>
      <c r="K117" s="61"/>
      <c r="N117" s="61"/>
      <c r="O117" s="61"/>
      <c r="P117" s="54"/>
    </row>
    <row r="118" spans="1:16">
      <c r="A118" s="58"/>
      <c r="B118" s="54"/>
      <c r="C118" s="61"/>
      <c r="D118" s="61"/>
      <c r="E118" s="61"/>
      <c r="F118" s="61"/>
      <c r="G118" s="61"/>
      <c r="H118" s="61"/>
      <c r="I118" s="61"/>
      <c r="J118" s="61"/>
      <c r="K118" s="61"/>
      <c r="N118" s="61"/>
      <c r="O118" s="61"/>
      <c r="P118" s="54"/>
    </row>
    <row r="119" spans="1:16">
      <c r="A119" s="58"/>
      <c r="B119" s="54" t="s">
        <v>115</v>
      </c>
      <c r="C119" s="61" t="s">
        <v>116</v>
      </c>
      <c r="D119" s="61"/>
      <c r="E119" s="61"/>
      <c r="F119" s="61"/>
      <c r="G119" s="61"/>
      <c r="H119" s="61"/>
      <c r="I119" s="61"/>
      <c r="J119" s="61"/>
      <c r="K119" s="61"/>
      <c r="N119" s="61"/>
      <c r="O119" s="61"/>
      <c r="P119" s="54"/>
    </row>
    <row r="120" spans="1:16">
      <c r="A120" s="58">
        <v>26</v>
      </c>
      <c r="B120" s="54" t="s">
        <v>117</v>
      </c>
      <c r="D120" s="11">
        <f>D161/8</f>
        <v>1778075</v>
      </c>
      <c r="E120" s="61"/>
      <c r="F120" s="61"/>
      <c r="G120" s="96"/>
      <c r="H120" s="61"/>
      <c r="I120" s="11">
        <f>I161/8</f>
        <v>363305.5290947709</v>
      </c>
      <c r="J120" s="56"/>
      <c r="K120" s="96"/>
      <c r="N120" s="99"/>
      <c r="O120" s="55"/>
      <c r="P120" s="54"/>
    </row>
    <row r="121" spans="1:16">
      <c r="A121" s="58">
        <v>27</v>
      </c>
      <c r="B121" s="54" t="s">
        <v>118</v>
      </c>
      <c r="C121" s="53" t="s">
        <v>119</v>
      </c>
      <c r="D121" s="49">
        <v>424615</v>
      </c>
      <c r="E121" s="61"/>
      <c r="F121" s="61" t="s">
        <v>120</v>
      </c>
      <c r="G121" s="20">
        <f>I232</f>
        <v>0.95146690326179362</v>
      </c>
      <c r="H121" s="61"/>
      <c r="I121" s="11">
        <f>G121*D121</f>
        <v>404007.11912850651</v>
      </c>
      <c r="J121" s="61" t="s">
        <v>3</v>
      </c>
      <c r="K121" s="96"/>
      <c r="N121" s="99"/>
      <c r="O121" s="58"/>
      <c r="P121" s="54"/>
    </row>
    <row r="122" spans="1:16" ht="16.5" thickBot="1">
      <c r="A122" s="58">
        <v>28</v>
      </c>
      <c r="B122" s="54" t="s">
        <v>121</v>
      </c>
      <c r="C122" s="53" t="s">
        <v>122</v>
      </c>
      <c r="D122" s="48">
        <v>760062</v>
      </c>
      <c r="E122" s="61"/>
      <c r="F122" s="61" t="s">
        <v>123</v>
      </c>
      <c r="G122" s="20">
        <f>+G91</f>
        <v>0.18157506371300255</v>
      </c>
      <c r="H122" s="61"/>
      <c r="I122" s="15">
        <f>+G122*D122</f>
        <v>138008.30607583214</v>
      </c>
      <c r="J122" s="61"/>
      <c r="K122" s="96"/>
      <c r="N122" s="99"/>
      <c r="O122" s="58"/>
      <c r="P122" s="54"/>
    </row>
    <row r="123" spans="1:16">
      <c r="A123" s="58">
        <v>29</v>
      </c>
      <c r="B123" s="54" t="s">
        <v>124</v>
      </c>
      <c r="C123" s="56"/>
      <c r="D123" s="11">
        <f>D120+D121+D122</f>
        <v>2962752</v>
      </c>
      <c r="E123" s="56"/>
      <c r="F123" s="56"/>
      <c r="G123" s="56"/>
      <c r="H123" s="56"/>
      <c r="I123" s="11">
        <f>I120+I121+I122</f>
        <v>905320.95429910952</v>
      </c>
      <c r="J123" s="56"/>
      <c r="K123" s="56"/>
      <c r="N123" s="97"/>
      <c r="O123" s="61"/>
      <c r="P123" s="54"/>
    </row>
    <row r="124" spans="1:16" ht="16.5" thickBot="1">
      <c r="C124" s="61"/>
      <c r="D124" s="100"/>
      <c r="E124" s="61"/>
      <c r="F124" s="61"/>
      <c r="G124" s="61"/>
      <c r="H124" s="61"/>
      <c r="I124" s="100"/>
      <c r="J124" s="61"/>
      <c r="K124" s="61"/>
      <c r="N124" s="61"/>
      <c r="O124" s="61"/>
      <c r="P124" s="54"/>
    </row>
    <row r="125" spans="1:16" ht="16.5" thickBot="1">
      <c r="A125" s="58">
        <v>30</v>
      </c>
      <c r="B125" s="54" t="s">
        <v>125</v>
      </c>
      <c r="C125" s="61"/>
      <c r="D125" s="23">
        <f>+D123+D117+D115+D107</f>
        <v>202102787</v>
      </c>
      <c r="E125" s="61"/>
      <c r="F125" s="61"/>
      <c r="G125" s="96"/>
      <c r="H125" s="61"/>
      <c r="I125" s="23">
        <f>+I123+I117+I115+I107</f>
        <v>57700224.597044818</v>
      </c>
      <c r="J125" s="61"/>
      <c r="K125" s="96"/>
      <c r="N125" s="61"/>
      <c r="O125" s="61"/>
      <c r="P125" s="54"/>
    </row>
    <row r="126" spans="1:16" ht="16.5" thickTop="1">
      <c r="A126" s="58"/>
      <c r="B126" s="54"/>
      <c r="C126" s="61"/>
      <c r="D126" s="61"/>
      <c r="E126" s="61"/>
      <c r="F126" s="61"/>
      <c r="G126" s="61"/>
      <c r="H126" s="61"/>
      <c r="I126" s="61"/>
      <c r="J126" s="61"/>
      <c r="K126" s="61"/>
      <c r="N126" s="61"/>
      <c r="O126" s="61"/>
      <c r="P126" s="54"/>
    </row>
    <row r="127" spans="1:16">
      <c r="A127" s="58"/>
      <c r="B127" s="54"/>
      <c r="C127" s="61"/>
      <c r="D127" s="61"/>
      <c r="E127" s="61"/>
      <c r="F127" s="61"/>
      <c r="G127" s="61"/>
      <c r="H127" s="61"/>
      <c r="I127" s="61"/>
      <c r="J127" s="61"/>
      <c r="K127" s="61"/>
      <c r="N127" s="61"/>
      <c r="O127" s="61"/>
      <c r="P127" s="54"/>
    </row>
    <row r="128" spans="1:16">
      <c r="A128" s="58"/>
      <c r="B128" s="54"/>
      <c r="C128" s="61"/>
      <c r="D128" s="61"/>
      <c r="E128" s="61"/>
      <c r="F128" s="61"/>
      <c r="G128" s="61"/>
      <c r="H128" s="61"/>
      <c r="I128" s="61"/>
      <c r="J128" s="61"/>
      <c r="K128" s="61"/>
      <c r="N128" s="61"/>
      <c r="O128" s="61"/>
      <c r="P128" s="54"/>
    </row>
    <row r="129" spans="1:16">
      <c r="A129" s="58"/>
      <c r="B129" s="54"/>
      <c r="C129" s="61"/>
      <c r="D129" s="61"/>
      <c r="E129" s="61"/>
      <c r="F129" s="61"/>
      <c r="G129" s="61"/>
      <c r="H129" s="61"/>
      <c r="I129" s="61"/>
      <c r="J129" s="61"/>
      <c r="K129" s="61"/>
      <c r="N129" s="61"/>
      <c r="O129" s="61"/>
      <c r="P129" s="54"/>
    </row>
    <row r="130" spans="1:16">
      <c r="A130" s="58"/>
      <c r="B130" s="54"/>
      <c r="C130" s="61"/>
      <c r="D130" s="61"/>
      <c r="E130" s="61"/>
      <c r="F130" s="61"/>
      <c r="G130" s="61"/>
      <c r="H130" s="61"/>
      <c r="I130" s="61"/>
      <c r="J130" s="61"/>
      <c r="K130" s="61"/>
      <c r="N130" s="61"/>
      <c r="O130" s="61"/>
      <c r="P130" s="54"/>
    </row>
    <row r="131" spans="1:16">
      <c r="A131" s="58"/>
      <c r="B131" s="54"/>
      <c r="C131" s="61"/>
      <c r="D131" s="61"/>
      <c r="E131" s="61"/>
      <c r="F131" s="61"/>
      <c r="G131" s="61"/>
      <c r="H131" s="61"/>
      <c r="I131" s="61"/>
      <c r="J131" s="61"/>
      <c r="K131" s="61"/>
      <c r="N131" s="61"/>
      <c r="O131" s="61"/>
      <c r="P131" s="54"/>
    </row>
    <row r="132" spans="1:16">
      <c r="A132" s="58"/>
      <c r="B132" s="54"/>
      <c r="C132" s="61"/>
      <c r="D132" s="61"/>
      <c r="E132" s="61"/>
      <c r="F132" s="61"/>
      <c r="G132" s="61"/>
      <c r="H132" s="61"/>
      <c r="I132" s="61"/>
      <c r="J132" s="61"/>
      <c r="K132" s="61"/>
      <c r="N132" s="61"/>
      <c r="O132" s="61"/>
      <c r="P132" s="54"/>
    </row>
    <row r="133" spans="1:16">
      <c r="A133" s="58"/>
      <c r="B133" s="54"/>
      <c r="C133" s="61"/>
      <c r="D133" s="61"/>
      <c r="E133" s="61"/>
      <c r="F133" s="61"/>
      <c r="G133" s="61"/>
      <c r="H133" s="61"/>
      <c r="I133" s="61"/>
      <c r="J133" s="61"/>
      <c r="K133" s="61"/>
      <c r="N133" s="61"/>
      <c r="O133" s="61"/>
      <c r="P133" s="54"/>
    </row>
    <row r="134" spans="1:16">
      <c r="A134" s="58"/>
      <c r="B134" s="54"/>
      <c r="C134" s="61"/>
      <c r="D134" s="61"/>
      <c r="E134" s="61"/>
      <c r="F134" s="61"/>
      <c r="G134" s="61"/>
      <c r="H134" s="61"/>
      <c r="I134" s="61"/>
      <c r="J134" s="61"/>
      <c r="K134" s="61"/>
      <c r="N134" s="61"/>
      <c r="O134" s="61"/>
      <c r="P134" s="54"/>
    </row>
    <row r="135" spans="1:16">
      <c r="A135" s="58"/>
      <c r="B135" s="54"/>
      <c r="C135" s="61"/>
      <c r="D135" s="61"/>
      <c r="E135" s="61"/>
      <c r="F135" s="61"/>
      <c r="G135" s="61"/>
      <c r="H135" s="61"/>
      <c r="I135" s="61"/>
      <c r="J135" s="61"/>
      <c r="K135" s="61"/>
      <c r="N135" s="61"/>
      <c r="O135" s="61"/>
      <c r="P135" s="54"/>
    </row>
    <row r="136" spans="1:16">
      <c r="A136" s="58"/>
      <c r="B136" s="54"/>
      <c r="C136" s="61"/>
      <c r="D136" s="61"/>
      <c r="E136" s="61"/>
      <c r="F136" s="61"/>
      <c r="G136" s="61"/>
      <c r="H136" s="61"/>
      <c r="I136" s="61"/>
      <c r="J136" s="61"/>
      <c r="K136" s="61"/>
      <c r="N136" s="61"/>
      <c r="O136" s="61"/>
      <c r="P136" s="54"/>
    </row>
    <row r="137" spans="1:16">
      <c r="A137" s="58"/>
      <c r="B137" s="54"/>
      <c r="C137" s="61"/>
      <c r="D137" s="61"/>
      <c r="E137" s="61"/>
      <c r="F137" s="61"/>
      <c r="G137" s="61"/>
      <c r="H137" s="61"/>
      <c r="I137" s="61"/>
      <c r="J137" s="61"/>
      <c r="K137" s="61"/>
      <c r="N137" s="61"/>
      <c r="O137" s="61"/>
      <c r="P137" s="54"/>
    </row>
    <row r="138" spans="1:16">
      <c r="A138" s="58"/>
      <c r="B138" s="54"/>
      <c r="C138" s="61"/>
      <c r="D138" s="61"/>
      <c r="E138" s="61"/>
      <c r="F138" s="61"/>
      <c r="G138" s="61"/>
      <c r="H138" s="61"/>
      <c r="I138" s="61"/>
      <c r="J138" s="61"/>
      <c r="K138" s="61"/>
      <c r="N138" s="61"/>
      <c r="O138" s="61"/>
      <c r="P138" s="54"/>
    </row>
    <row r="139" spans="1:16">
      <c r="A139" s="58"/>
      <c r="B139" s="54"/>
      <c r="C139" s="61"/>
      <c r="D139" s="61"/>
      <c r="E139" s="61"/>
      <c r="F139" s="61"/>
      <c r="G139" s="61"/>
      <c r="H139" s="61"/>
      <c r="I139" s="61"/>
      <c r="J139" s="61"/>
      <c r="K139" s="61"/>
      <c r="N139" s="61"/>
      <c r="O139" s="61"/>
      <c r="P139" s="54"/>
    </row>
    <row r="140" spans="1:16">
      <c r="A140" s="58"/>
      <c r="B140" s="54"/>
      <c r="C140" s="61"/>
      <c r="D140" s="61"/>
      <c r="E140" s="61"/>
      <c r="F140" s="61"/>
      <c r="G140" s="61"/>
      <c r="H140" s="61"/>
      <c r="I140" s="61"/>
      <c r="J140" s="61"/>
      <c r="K140" s="61"/>
      <c r="N140" s="61"/>
      <c r="O140" s="61"/>
      <c r="P140" s="54"/>
    </row>
    <row r="141" spans="1:16">
      <c r="A141" s="58"/>
      <c r="B141" s="54"/>
      <c r="C141" s="61"/>
      <c r="D141" s="61"/>
      <c r="E141" s="61"/>
      <c r="F141" s="61"/>
      <c r="G141" s="61"/>
      <c r="H141" s="61"/>
      <c r="I141" s="61"/>
      <c r="J141" s="61"/>
      <c r="K141" s="61"/>
      <c r="N141" s="61"/>
      <c r="O141" s="61"/>
      <c r="P141" s="54"/>
    </row>
    <row r="142" spans="1:16">
      <c r="B142" s="54"/>
      <c r="C142" s="54"/>
      <c r="D142" s="55"/>
      <c r="E142" s="54"/>
      <c r="F142" s="54"/>
      <c r="G142" s="54"/>
      <c r="H142" s="56"/>
      <c r="I142" s="56"/>
      <c r="K142" s="57" t="s">
        <v>126</v>
      </c>
      <c r="N142" s="56"/>
      <c r="O142" s="56"/>
      <c r="P142" s="56"/>
    </row>
    <row r="143" spans="1:16">
      <c r="A143" s="58"/>
      <c r="B143" s="54"/>
      <c r="C143" s="61"/>
      <c r="D143" s="61"/>
      <c r="E143" s="61"/>
      <c r="F143" s="61"/>
      <c r="G143" s="61"/>
      <c r="H143" s="61"/>
      <c r="I143" s="61"/>
      <c r="J143" s="61"/>
      <c r="K143" s="61"/>
      <c r="N143" s="61"/>
      <c r="O143" s="61"/>
      <c r="P143" s="54"/>
    </row>
    <row r="144" spans="1:16">
      <c r="A144" s="58"/>
      <c r="B144" s="8" t="str">
        <f>B3</f>
        <v xml:space="preserve">Formula Rate - Non-Levelized </v>
      </c>
      <c r="C144" s="61"/>
      <c r="D144" s="11" t="str">
        <f>D3</f>
        <v xml:space="preserve">   Rate Formula Template</v>
      </c>
      <c r="E144" s="61"/>
      <c r="F144" s="61"/>
      <c r="G144" s="61"/>
      <c r="H144" s="61"/>
      <c r="J144" s="61"/>
      <c r="K144" s="40" t="str">
        <f>K3</f>
        <v>For the 12 months ended 12/31/18</v>
      </c>
      <c r="N144" s="61"/>
      <c r="O144" s="61"/>
      <c r="P144" s="54"/>
    </row>
    <row r="145" spans="1:16">
      <c r="A145" s="58"/>
      <c r="B145" s="54"/>
      <c r="C145" s="61"/>
      <c r="D145" s="11" t="str">
        <f>D4</f>
        <v>Utilizing EIA Form 412 Data</v>
      </c>
      <c r="E145" s="61"/>
      <c r="F145" s="61"/>
      <c r="G145" s="61"/>
      <c r="H145" s="61"/>
      <c r="I145" s="61"/>
      <c r="J145" s="61"/>
      <c r="K145" s="61"/>
      <c r="N145" s="61"/>
      <c r="O145" s="61"/>
      <c r="P145" s="54"/>
    </row>
    <row r="146" spans="1:16">
      <c r="A146" s="58"/>
      <c r="C146" s="61"/>
      <c r="D146" s="61"/>
      <c r="E146" s="61"/>
      <c r="F146" s="61"/>
      <c r="G146" s="61"/>
      <c r="H146" s="61"/>
      <c r="I146" s="61"/>
      <c r="J146" s="61"/>
      <c r="K146" s="61"/>
      <c r="N146" s="61"/>
      <c r="O146" s="61"/>
      <c r="P146" s="54"/>
    </row>
    <row r="147" spans="1:16">
      <c r="A147" s="58"/>
      <c r="D147" s="7" t="str">
        <f>D6</f>
        <v xml:space="preserve">Rochester Public Utilities </v>
      </c>
      <c r="J147" s="61"/>
      <c r="K147" s="61"/>
      <c r="N147" s="61"/>
      <c r="O147" s="61"/>
      <c r="P147" s="54"/>
    </row>
    <row r="148" spans="1:16">
      <c r="A148" s="58"/>
      <c r="B148" s="58" t="s">
        <v>69</v>
      </c>
      <c r="C148" s="58" t="s">
        <v>70</v>
      </c>
      <c r="D148" s="58" t="s">
        <v>71</v>
      </c>
      <c r="E148" s="61" t="s">
        <v>3</v>
      </c>
      <c r="F148" s="61"/>
      <c r="G148" s="87" t="s">
        <v>72</v>
      </c>
      <c r="H148" s="61"/>
      <c r="I148" s="88" t="s">
        <v>73</v>
      </c>
      <c r="J148" s="61"/>
      <c r="K148" s="61"/>
      <c r="N148" s="56"/>
      <c r="O148" s="61"/>
      <c r="P148" s="54"/>
    </row>
    <row r="149" spans="1:16">
      <c r="A149" s="58" t="s">
        <v>5</v>
      </c>
      <c r="B149" s="54"/>
      <c r="C149" s="89" t="s">
        <v>74</v>
      </c>
      <c r="D149" s="61"/>
      <c r="E149" s="61"/>
      <c r="F149" s="61"/>
      <c r="G149" s="58"/>
      <c r="H149" s="61"/>
      <c r="I149" s="90" t="s">
        <v>75</v>
      </c>
      <c r="J149" s="61"/>
      <c r="K149" s="90"/>
      <c r="N149" s="58"/>
      <c r="O149" s="61"/>
      <c r="P149" s="54"/>
    </row>
    <row r="150" spans="1:16" ht="16.5" thickBot="1">
      <c r="A150" s="65" t="s">
        <v>7</v>
      </c>
      <c r="B150" s="54"/>
      <c r="C150" s="92" t="s">
        <v>76</v>
      </c>
      <c r="D150" s="90" t="s">
        <v>77</v>
      </c>
      <c r="E150" s="93"/>
      <c r="F150" s="90" t="s">
        <v>78</v>
      </c>
      <c r="H150" s="93"/>
      <c r="I150" s="58" t="s">
        <v>344</v>
      </c>
      <c r="J150" s="61"/>
      <c r="K150" s="90"/>
      <c r="M150" s="103"/>
      <c r="N150" s="90"/>
      <c r="O150" s="61"/>
      <c r="P150" s="54"/>
    </row>
    <row r="151" spans="1:16">
      <c r="A151" s="58"/>
      <c r="B151" s="54" t="s">
        <v>127</v>
      </c>
      <c r="C151" s="61"/>
      <c r="D151" s="61"/>
      <c r="E151" s="61"/>
      <c r="F151" s="61"/>
      <c r="G151" s="61"/>
      <c r="H151" s="61"/>
      <c r="I151" s="61"/>
      <c r="J151" s="61"/>
      <c r="K151" s="61"/>
      <c r="M151" s="103"/>
      <c r="N151" s="61"/>
      <c r="O151" s="61"/>
      <c r="P151" s="54"/>
    </row>
    <row r="152" spans="1:16">
      <c r="A152" s="58">
        <v>1</v>
      </c>
      <c r="B152" s="54" t="s">
        <v>128</v>
      </c>
      <c r="C152" s="53" t="s">
        <v>129</v>
      </c>
      <c r="D152" s="49">
        <v>8961200</v>
      </c>
      <c r="E152" s="61"/>
      <c r="F152" s="61" t="s">
        <v>120</v>
      </c>
      <c r="G152" s="20">
        <f>I232</f>
        <v>0.95146690326179362</v>
      </c>
      <c r="H152" s="61"/>
      <c r="I152" s="11">
        <f t="shared" ref="I152:I160" si="1">+G152*D152</f>
        <v>8526285.2135095857</v>
      </c>
      <c r="J152" s="56"/>
      <c r="M152" s="94"/>
      <c r="N152" s="61"/>
      <c r="O152" s="58"/>
      <c r="P152" s="61" t="s">
        <v>3</v>
      </c>
    </row>
    <row r="153" spans="1:16">
      <c r="A153" s="104" t="s">
        <v>130</v>
      </c>
      <c r="B153" s="94" t="s">
        <v>131</v>
      </c>
      <c r="C153" s="103"/>
      <c r="D153" s="49">
        <v>1100</v>
      </c>
      <c r="E153" s="61"/>
      <c r="F153" s="105"/>
      <c r="G153" s="95">
        <v>1</v>
      </c>
      <c r="H153" s="61"/>
      <c r="I153" s="11">
        <f>+G153*D153</f>
        <v>1100</v>
      </c>
      <c r="J153" s="56"/>
      <c r="K153" s="61"/>
      <c r="M153" s="103"/>
      <c r="N153" s="61"/>
      <c r="O153" s="58"/>
      <c r="P153" s="61"/>
    </row>
    <row r="154" spans="1:16">
      <c r="A154" s="58">
        <v>2</v>
      </c>
      <c r="B154" s="54" t="s">
        <v>132</v>
      </c>
      <c r="C154" s="53" t="s">
        <v>3</v>
      </c>
      <c r="D154" s="49">
        <v>7997200</v>
      </c>
      <c r="E154" s="61"/>
      <c r="F154" s="61" t="s">
        <v>120</v>
      </c>
      <c r="G154" s="20">
        <f>+G152</f>
        <v>0.95146690326179362</v>
      </c>
      <c r="H154" s="61"/>
      <c r="I154" s="11">
        <f t="shared" si="1"/>
        <v>7609071.1187652163</v>
      </c>
      <c r="J154" s="56"/>
      <c r="M154" s="94"/>
      <c r="O154" s="61"/>
      <c r="P154" s="61"/>
    </row>
    <row r="155" spans="1:16">
      <c r="A155" s="58">
        <v>3</v>
      </c>
      <c r="B155" s="54" t="s">
        <v>133</v>
      </c>
      <c r="C155" s="53" t="s">
        <v>134</v>
      </c>
      <c r="D155" s="49">
        <v>13333200</v>
      </c>
      <c r="E155" s="61"/>
      <c r="F155" s="61" t="s">
        <v>89</v>
      </c>
      <c r="G155" s="20">
        <f>I239</f>
        <v>8.8881803838612453E-2</v>
      </c>
      <c r="H155" s="61"/>
      <c r="I155" s="11">
        <f t="shared" si="1"/>
        <v>1185078.8669409875</v>
      </c>
      <c r="J155" s="61"/>
      <c r="M155" s="94"/>
      <c r="N155" s="61"/>
      <c r="O155" s="58"/>
      <c r="P155" s="54"/>
    </row>
    <row r="156" spans="1:16">
      <c r="A156" s="58">
        <v>4</v>
      </c>
      <c r="B156" s="54" t="s">
        <v>135</v>
      </c>
      <c r="C156" s="61"/>
      <c r="D156" s="49">
        <v>0</v>
      </c>
      <c r="E156" s="61"/>
      <c r="F156" s="11" t="str">
        <f>+F155</f>
        <v>W/S</v>
      </c>
      <c r="G156" s="20">
        <f>I239</f>
        <v>8.8881803838612453E-2</v>
      </c>
      <c r="H156" s="61"/>
      <c r="I156" s="11">
        <f t="shared" si="1"/>
        <v>0</v>
      </c>
      <c r="J156" s="61"/>
      <c r="K156" s="61"/>
      <c r="M156" s="103"/>
      <c r="N156" s="61"/>
      <c r="O156" s="58"/>
      <c r="P156" s="54"/>
    </row>
    <row r="157" spans="1:16">
      <c r="A157" s="58">
        <v>5</v>
      </c>
      <c r="B157" s="54" t="s">
        <v>136</v>
      </c>
      <c r="C157" s="61"/>
      <c r="D157" s="49">
        <v>1012400</v>
      </c>
      <c r="E157" s="61"/>
      <c r="F157" s="11" t="str">
        <f>+F156</f>
        <v>W/S</v>
      </c>
      <c r="G157" s="20">
        <f>I239</f>
        <v>8.8881803838612453E-2</v>
      </c>
      <c r="H157" s="61"/>
      <c r="I157" s="11">
        <f t="shared" si="1"/>
        <v>89983.938206211242</v>
      </c>
      <c r="J157" s="61"/>
      <c r="K157" s="61"/>
      <c r="M157" s="103"/>
      <c r="N157" s="61"/>
      <c r="O157" s="58"/>
      <c r="P157" s="54"/>
    </row>
    <row r="158" spans="1:16">
      <c r="A158" s="58" t="s">
        <v>137</v>
      </c>
      <c r="B158" s="54" t="s">
        <v>138</v>
      </c>
      <c r="C158" s="61"/>
      <c r="D158" s="49">
        <v>940900</v>
      </c>
      <c r="E158" s="61"/>
      <c r="F158" s="11" t="str">
        <f>+F152</f>
        <v>TE</v>
      </c>
      <c r="G158" s="20">
        <f>+G152</f>
        <v>0.95146690326179362</v>
      </c>
      <c r="H158" s="61"/>
      <c r="I158" s="11">
        <f t="shared" si="1"/>
        <v>895235.2092790216</v>
      </c>
      <c r="J158" s="61"/>
      <c r="K158" s="61"/>
      <c r="M158" s="103"/>
      <c r="N158" s="61"/>
      <c r="O158" s="58"/>
      <c r="P158" s="54"/>
    </row>
    <row r="159" spans="1:16">
      <c r="A159" s="58">
        <v>6</v>
      </c>
      <c r="B159" s="54" t="s">
        <v>90</v>
      </c>
      <c r="C159" s="61"/>
      <c r="D159" s="49">
        <v>0</v>
      </c>
      <c r="E159" s="61"/>
      <c r="F159" s="61" t="s">
        <v>91</v>
      </c>
      <c r="G159" s="20">
        <f>K243</f>
        <v>8.8881803838612453E-2</v>
      </c>
      <c r="H159" s="61"/>
      <c r="I159" s="11">
        <f t="shared" si="1"/>
        <v>0</v>
      </c>
      <c r="J159" s="61"/>
      <c r="K159" s="61"/>
      <c r="M159" s="103"/>
      <c r="N159" s="61"/>
      <c r="O159" s="58"/>
      <c r="P159" s="54"/>
    </row>
    <row r="160" spans="1:16" ht="16.5" thickBot="1">
      <c r="A160" s="58">
        <v>7</v>
      </c>
      <c r="B160" s="54" t="s">
        <v>139</v>
      </c>
      <c r="C160" s="61"/>
      <c r="D160" s="48">
        <v>0</v>
      </c>
      <c r="E160" s="61"/>
      <c r="F160" s="61" t="s">
        <v>82</v>
      </c>
      <c r="G160" s="95">
        <v>1</v>
      </c>
      <c r="H160" s="61"/>
      <c r="I160" s="15">
        <f t="shared" si="1"/>
        <v>0</v>
      </c>
      <c r="J160" s="61"/>
      <c r="K160" s="61"/>
      <c r="M160" s="103"/>
      <c r="N160" s="61"/>
      <c r="O160" s="55"/>
      <c r="P160" s="54"/>
    </row>
    <row r="161" spans="1:16">
      <c r="A161" s="104">
        <v>8</v>
      </c>
      <c r="B161" s="94" t="s">
        <v>140</v>
      </c>
      <c r="C161" s="102"/>
      <c r="D161" s="5">
        <f>+D152-D154+D155-D156-D157+D158+D159+D160-D153</f>
        <v>14224600</v>
      </c>
      <c r="E161" s="102"/>
      <c r="F161" s="102"/>
      <c r="G161" s="102"/>
      <c r="H161" s="102"/>
      <c r="I161" s="5">
        <f>+I152-I154+I155-I156-I157+I158+I159+I160-I153</f>
        <v>2906444.2327581672</v>
      </c>
      <c r="J161" s="102"/>
      <c r="K161" s="102"/>
      <c r="M161" s="103"/>
      <c r="N161" s="106"/>
      <c r="O161" s="107"/>
      <c r="P161" s="54"/>
    </row>
    <row r="162" spans="1:16">
      <c r="A162" s="58"/>
      <c r="C162" s="61"/>
      <c r="E162" s="61"/>
      <c r="F162" s="61"/>
      <c r="G162" s="61"/>
      <c r="H162" s="61"/>
      <c r="J162" s="61"/>
      <c r="K162" s="61"/>
      <c r="M162" s="103"/>
      <c r="N162" s="61"/>
      <c r="O162" s="61"/>
      <c r="P162" s="54"/>
    </row>
    <row r="163" spans="1:16">
      <c r="A163" s="58"/>
      <c r="B163" s="54" t="s">
        <v>141</v>
      </c>
      <c r="C163" s="61"/>
      <c r="D163" s="61"/>
      <c r="E163" s="61"/>
      <c r="F163" s="61"/>
      <c r="G163" s="61"/>
      <c r="H163" s="61"/>
      <c r="I163" s="61"/>
      <c r="J163" s="61"/>
      <c r="K163" s="61"/>
      <c r="M163" s="103"/>
      <c r="N163" s="61"/>
      <c r="O163" s="61"/>
      <c r="P163" s="54"/>
    </row>
    <row r="164" spans="1:16">
      <c r="A164" s="58">
        <v>9</v>
      </c>
      <c r="B164" s="8" t="str">
        <f>+B152</f>
        <v xml:space="preserve">  Transmission </v>
      </c>
      <c r="C164" s="53" t="s">
        <v>3</v>
      </c>
      <c r="D164" s="49">
        <v>1786103</v>
      </c>
      <c r="E164" s="61"/>
      <c r="F164" s="61" t="s">
        <v>16</v>
      </c>
      <c r="G164" s="20">
        <f>+G117</f>
        <v>0.9812283027032459</v>
      </c>
      <c r="H164" s="61"/>
      <c r="I164" s="11">
        <f>+G164*D164</f>
        <v>1752574.8151431757</v>
      </c>
      <c r="J164" s="61"/>
      <c r="K164" s="96"/>
      <c r="M164" s="103"/>
      <c r="N164" s="61"/>
      <c r="O164" s="58"/>
      <c r="P164" s="61" t="s">
        <v>3</v>
      </c>
    </row>
    <row r="165" spans="1:16">
      <c r="A165" s="58">
        <v>10</v>
      </c>
      <c r="B165" s="54" t="s">
        <v>142</v>
      </c>
      <c r="C165" s="53" t="s">
        <v>3</v>
      </c>
      <c r="D165" s="49">
        <v>2927788</v>
      </c>
      <c r="E165" s="61"/>
      <c r="F165" s="61" t="s">
        <v>89</v>
      </c>
      <c r="G165" s="20">
        <f>+G155</f>
        <v>8.8881803838612453E-2</v>
      </c>
      <c r="H165" s="61"/>
      <c r="I165" s="11">
        <f>+G165*D165</f>
        <v>260227.07869704347</v>
      </c>
      <c r="J165" s="61"/>
      <c r="K165" s="96"/>
      <c r="M165" s="103"/>
      <c r="N165" s="61"/>
      <c r="O165" s="58"/>
      <c r="P165" s="61" t="s">
        <v>3</v>
      </c>
    </row>
    <row r="166" spans="1:16" ht="16.5" thickBot="1">
      <c r="A166" s="58">
        <v>11</v>
      </c>
      <c r="B166" s="8" t="str">
        <f>+B159</f>
        <v xml:space="preserve">  Common</v>
      </c>
      <c r="C166" s="61"/>
      <c r="D166" s="48">
        <v>0</v>
      </c>
      <c r="E166" s="61"/>
      <c r="F166" s="61" t="s">
        <v>91</v>
      </c>
      <c r="G166" s="20">
        <f>+G159</f>
        <v>8.8881803838612453E-2</v>
      </c>
      <c r="H166" s="61"/>
      <c r="I166" s="15">
        <f>+G166*D166</f>
        <v>0</v>
      </c>
      <c r="J166" s="61"/>
      <c r="K166" s="96"/>
      <c r="M166" s="103"/>
      <c r="N166" s="61"/>
      <c r="O166" s="58"/>
      <c r="P166" s="61" t="s">
        <v>3</v>
      </c>
    </row>
    <row r="167" spans="1:16">
      <c r="A167" s="58">
        <v>12</v>
      </c>
      <c r="B167" s="54" t="s">
        <v>143</v>
      </c>
      <c r="C167" s="61"/>
      <c r="D167" s="11">
        <f>SUM(D164:D166)</f>
        <v>4713891</v>
      </c>
      <c r="E167" s="61"/>
      <c r="F167" s="61"/>
      <c r="G167" s="61"/>
      <c r="H167" s="61"/>
      <c r="I167" s="11">
        <f>SUM(I164:I166)</f>
        <v>2012801.8938402191</v>
      </c>
      <c r="J167" s="61"/>
      <c r="K167" s="61"/>
      <c r="M167" s="103"/>
      <c r="N167" s="97"/>
      <c r="O167" s="61"/>
      <c r="P167" s="54"/>
    </row>
    <row r="168" spans="1:16">
      <c r="A168" s="58"/>
      <c r="B168" s="54"/>
      <c r="C168" s="61"/>
      <c r="D168" s="61"/>
      <c r="E168" s="61"/>
      <c r="F168" s="61"/>
      <c r="G168" s="61"/>
      <c r="H168" s="61"/>
      <c r="I168" s="61"/>
      <c r="J168" s="61"/>
      <c r="K168" s="61"/>
      <c r="M168" s="103"/>
      <c r="N168" s="61"/>
      <c r="O168" s="61"/>
      <c r="P168" s="54"/>
    </row>
    <row r="169" spans="1:16">
      <c r="A169" s="58" t="s">
        <v>3</v>
      </c>
      <c r="B169" s="54" t="s">
        <v>144</v>
      </c>
      <c r="D169" s="61"/>
      <c r="E169" s="61"/>
      <c r="F169" s="61"/>
      <c r="G169" s="61"/>
      <c r="H169" s="61"/>
      <c r="I169" s="61"/>
      <c r="J169" s="61"/>
      <c r="K169" s="61"/>
      <c r="M169" s="103"/>
      <c r="N169" s="61"/>
      <c r="O169" s="61"/>
      <c r="P169" s="54"/>
    </row>
    <row r="170" spans="1:16">
      <c r="A170" s="58"/>
      <c r="B170" s="54" t="s">
        <v>145</v>
      </c>
      <c r="E170" s="61"/>
      <c r="F170" s="61"/>
      <c r="H170" s="61"/>
      <c r="J170" s="61"/>
      <c r="K170" s="96"/>
      <c r="M170" s="103"/>
      <c r="N170" s="99"/>
      <c r="O170" s="58"/>
      <c r="P170" s="54"/>
    </row>
    <row r="171" spans="1:16">
      <c r="A171" s="58">
        <v>13</v>
      </c>
      <c r="B171" s="54" t="s">
        <v>146</v>
      </c>
      <c r="C171" s="61"/>
      <c r="D171" s="49">
        <v>1002000</v>
      </c>
      <c r="E171" s="61"/>
      <c r="F171" s="61" t="s">
        <v>89</v>
      </c>
      <c r="G171" s="14">
        <f>+G165</f>
        <v>8.8881803838612453E-2</v>
      </c>
      <c r="H171" s="61"/>
      <c r="I171" s="11">
        <f>+G171*D171</f>
        <v>89059.567446289671</v>
      </c>
      <c r="J171" s="61"/>
      <c r="K171" s="96"/>
      <c r="M171" s="103"/>
      <c r="N171" s="99"/>
      <c r="O171" s="58"/>
      <c r="P171" s="54"/>
    </row>
    <row r="172" spans="1:16">
      <c r="A172" s="58">
        <v>14</v>
      </c>
      <c r="B172" s="54" t="s">
        <v>147</v>
      </c>
      <c r="C172" s="61"/>
      <c r="D172" s="49">
        <v>0</v>
      </c>
      <c r="E172" s="61"/>
      <c r="F172" s="11" t="str">
        <f>+F171</f>
        <v>W/S</v>
      </c>
      <c r="G172" s="14">
        <f>+G171</f>
        <v>8.8881803838612453E-2</v>
      </c>
      <c r="H172" s="61"/>
      <c r="I172" s="11">
        <f>+G172*D172</f>
        <v>0</v>
      </c>
      <c r="J172" s="61"/>
      <c r="K172" s="96"/>
      <c r="M172" s="103"/>
      <c r="N172" s="99"/>
      <c r="O172" s="58"/>
      <c r="P172" s="54"/>
    </row>
    <row r="173" spans="1:16">
      <c r="A173" s="58">
        <v>15</v>
      </c>
      <c r="B173" s="54" t="s">
        <v>148</v>
      </c>
      <c r="C173" s="61"/>
      <c r="E173" s="61"/>
      <c r="F173" s="61"/>
      <c r="H173" s="61"/>
      <c r="J173" s="61"/>
      <c r="K173" s="96"/>
      <c r="M173" s="103"/>
      <c r="N173" s="99"/>
      <c r="O173" s="58"/>
      <c r="P173" s="54"/>
    </row>
    <row r="174" spans="1:16">
      <c r="A174" s="58">
        <v>16</v>
      </c>
      <c r="B174" s="54" t="s">
        <v>149</v>
      </c>
      <c r="C174" s="61"/>
      <c r="D174" s="49">
        <v>0</v>
      </c>
      <c r="E174" s="61"/>
      <c r="F174" s="61" t="s">
        <v>123</v>
      </c>
      <c r="G174" s="14">
        <f>+G91</f>
        <v>0.18157506371300255</v>
      </c>
      <c r="H174" s="61"/>
      <c r="I174" s="11">
        <f>+G174*D174</f>
        <v>0</v>
      </c>
      <c r="J174" s="61"/>
      <c r="K174" s="96"/>
      <c r="M174" s="103"/>
      <c r="N174" s="99"/>
      <c r="O174" s="58"/>
      <c r="P174" s="54"/>
    </row>
    <row r="175" spans="1:16">
      <c r="A175" s="58">
        <v>17</v>
      </c>
      <c r="B175" s="54" t="s">
        <v>150</v>
      </c>
      <c r="C175" s="61"/>
      <c r="D175" s="49">
        <v>0</v>
      </c>
      <c r="E175" s="61"/>
      <c r="F175" s="61" t="s">
        <v>82</v>
      </c>
      <c r="G175" s="108" t="s">
        <v>106</v>
      </c>
      <c r="H175" s="61"/>
      <c r="I175" s="61">
        <v>0</v>
      </c>
      <c r="J175" s="61"/>
      <c r="K175" s="96"/>
      <c r="M175" s="103"/>
      <c r="N175" s="99"/>
      <c r="O175" s="58"/>
      <c r="P175" s="54"/>
    </row>
    <row r="176" spans="1:16">
      <c r="A176" s="58">
        <v>18</v>
      </c>
      <c r="B176" s="54" t="s">
        <v>151</v>
      </c>
      <c r="C176" s="61"/>
      <c r="D176" s="49">
        <v>0</v>
      </c>
      <c r="E176" s="61"/>
      <c r="F176" s="11" t="str">
        <f>+F174</f>
        <v>GP</v>
      </c>
      <c r="G176" s="14">
        <f>+G174</f>
        <v>0.18157506371300255</v>
      </c>
      <c r="H176" s="61"/>
      <c r="I176" s="11">
        <f>+G176*D176</f>
        <v>0</v>
      </c>
      <c r="J176" s="61"/>
      <c r="K176" s="96"/>
      <c r="M176" s="103"/>
      <c r="N176" s="99"/>
      <c r="O176" s="58"/>
      <c r="P176" s="54"/>
    </row>
    <row r="177" spans="1:16" ht="16.5" thickBot="1">
      <c r="A177" s="58">
        <v>19</v>
      </c>
      <c r="B177" s="54" t="s">
        <v>152</v>
      </c>
      <c r="C177" s="61"/>
      <c r="D177" s="48">
        <v>8780500</v>
      </c>
      <c r="E177" s="61"/>
      <c r="F177" s="61" t="s">
        <v>123</v>
      </c>
      <c r="G177" s="14">
        <f>+G176</f>
        <v>0.18157506371300255</v>
      </c>
      <c r="H177" s="61"/>
      <c r="I177" s="15">
        <f>+G177*D177</f>
        <v>1594319.8469320189</v>
      </c>
      <c r="J177" s="61"/>
      <c r="M177" s="94"/>
      <c r="N177" s="99"/>
      <c r="O177" s="58"/>
      <c r="P177" s="54"/>
    </row>
    <row r="178" spans="1:16">
      <c r="A178" s="58">
        <v>20</v>
      </c>
      <c r="B178" s="54" t="s">
        <v>153</v>
      </c>
      <c r="C178" s="61"/>
      <c r="D178" s="11">
        <f>SUM(D171:D177)</f>
        <v>9782500</v>
      </c>
      <c r="E178" s="61"/>
      <c r="F178" s="61"/>
      <c r="G178" s="68"/>
      <c r="H178" s="61"/>
      <c r="I178" s="11">
        <f>SUM(I171:I177)</f>
        <v>1683379.4143783085</v>
      </c>
      <c r="J178" s="61"/>
      <c r="K178" s="61"/>
      <c r="M178" s="103"/>
      <c r="N178" s="97"/>
      <c r="O178" s="61"/>
      <c r="P178" s="54"/>
    </row>
    <row r="179" spans="1:16">
      <c r="A179" s="58" t="s">
        <v>154</v>
      </c>
      <c r="B179" s="54"/>
      <c r="C179" s="61"/>
      <c r="D179" s="61"/>
      <c r="E179" s="61"/>
      <c r="F179" s="61"/>
      <c r="G179" s="68"/>
      <c r="H179" s="61"/>
      <c r="I179" s="61"/>
      <c r="J179" s="61"/>
      <c r="K179" s="61"/>
      <c r="M179" s="103"/>
      <c r="N179" s="61"/>
      <c r="O179" s="61"/>
      <c r="P179" s="54"/>
    </row>
    <row r="180" spans="1:16">
      <c r="A180" s="58" t="s">
        <v>3</v>
      </c>
      <c r="B180" s="54" t="s">
        <v>155</v>
      </c>
      <c r="C180" s="109" t="s">
        <v>156</v>
      </c>
      <c r="D180" s="61"/>
      <c r="E180" s="61"/>
      <c r="F180" s="61" t="s">
        <v>82</v>
      </c>
      <c r="G180" s="110"/>
      <c r="H180" s="61"/>
      <c r="I180" s="61"/>
      <c r="J180" s="61"/>
      <c r="M180" s="103"/>
      <c r="N180" s="61"/>
      <c r="O180" s="55"/>
      <c r="P180" s="61" t="s">
        <v>3</v>
      </c>
    </row>
    <row r="181" spans="1:16">
      <c r="A181" s="58">
        <v>21</v>
      </c>
      <c r="B181" s="111" t="s">
        <v>157</v>
      </c>
      <c r="C181" s="61"/>
      <c r="D181" s="24">
        <f>IF(D297&gt;0,1-(((1-D298)*(1-D297))/(1-D298*D297*D299)),0)</f>
        <v>0</v>
      </c>
      <c r="E181" s="61"/>
      <c r="G181" s="110"/>
      <c r="H181" s="61"/>
      <c r="J181" s="61"/>
      <c r="N181" s="61"/>
      <c r="O181" s="55"/>
      <c r="P181" s="61"/>
    </row>
    <row r="182" spans="1:16">
      <c r="A182" s="58">
        <v>22</v>
      </c>
      <c r="B182" s="53" t="s">
        <v>158</v>
      </c>
      <c r="C182" s="61"/>
      <c r="D182" s="24">
        <f>IF(I253&gt;0,(D181/(1-D181))*(1-I251/I253),0)</f>
        <v>0</v>
      </c>
      <c r="E182" s="61"/>
      <c r="G182" s="110"/>
      <c r="H182" s="61"/>
      <c r="J182" s="61"/>
      <c r="N182" s="61"/>
      <c r="O182" s="58"/>
      <c r="P182" s="61"/>
    </row>
    <row r="183" spans="1:16">
      <c r="A183" s="58"/>
      <c r="B183" s="54" t="s">
        <v>159</v>
      </c>
      <c r="C183" s="61"/>
      <c r="D183" s="61"/>
      <c r="E183" s="61"/>
      <c r="G183" s="110"/>
      <c r="H183" s="61"/>
      <c r="J183" s="61"/>
      <c r="N183" s="61"/>
      <c r="O183" s="58"/>
      <c r="P183" s="61"/>
    </row>
    <row r="184" spans="1:16">
      <c r="A184" s="58"/>
      <c r="B184" s="54" t="s">
        <v>160</v>
      </c>
      <c r="C184" s="61"/>
      <c r="D184" s="61"/>
      <c r="E184" s="61"/>
      <c r="G184" s="110"/>
      <c r="H184" s="61"/>
      <c r="J184" s="61"/>
      <c r="N184" s="61"/>
      <c r="O184" s="58"/>
      <c r="P184" s="61"/>
    </row>
    <row r="185" spans="1:16">
      <c r="A185" s="58">
        <v>23</v>
      </c>
      <c r="B185" s="111" t="s">
        <v>161</v>
      </c>
      <c r="C185" s="61"/>
      <c r="D185" s="25">
        <f>IF(D181&gt;0,1/(1-D181),0)</f>
        <v>0</v>
      </c>
      <c r="E185" s="61"/>
      <c r="G185" s="110"/>
      <c r="H185" s="61"/>
      <c r="J185" s="61"/>
      <c r="N185" s="61"/>
      <c r="O185" s="58"/>
      <c r="P185" s="61"/>
    </row>
    <row r="186" spans="1:16">
      <c r="A186" s="58">
        <v>24</v>
      </c>
      <c r="B186" s="94" t="s">
        <v>162</v>
      </c>
      <c r="C186" s="61"/>
      <c r="D186" s="49">
        <v>0</v>
      </c>
      <c r="E186" s="61"/>
      <c r="G186" s="110"/>
      <c r="H186" s="61"/>
      <c r="J186" s="61"/>
      <c r="N186" s="61"/>
      <c r="O186" s="58"/>
      <c r="P186" s="61"/>
    </row>
    <row r="187" spans="1:16">
      <c r="A187" s="58"/>
      <c r="B187" s="54"/>
      <c r="C187" s="61"/>
      <c r="D187" s="61"/>
      <c r="E187" s="61"/>
      <c r="G187" s="110"/>
      <c r="H187" s="61"/>
      <c r="J187" s="61"/>
      <c r="N187" s="61"/>
      <c r="O187" s="58"/>
      <c r="P187" s="61"/>
    </row>
    <row r="188" spans="1:16">
      <c r="A188" s="58">
        <v>25</v>
      </c>
      <c r="B188" s="111" t="s">
        <v>163</v>
      </c>
      <c r="C188" s="109"/>
      <c r="D188" s="11">
        <f>D182*D192</f>
        <v>0</v>
      </c>
      <c r="E188" s="61"/>
      <c r="F188" s="61" t="s">
        <v>82</v>
      </c>
      <c r="G188" s="68"/>
      <c r="H188" s="61"/>
      <c r="I188" s="11">
        <f>D182*I192</f>
        <v>0</v>
      </c>
      <c r="J188" s="61"/>
      <c r="N188" s="61"/>
      <c r="O188" s="58"/>
      <c r="P188" s="61"/>
    </row>
    <row r="189" spans="1:16" ht="16.5" thickBot="1">
      <c r="A189" s="58">
        <v>26</v>
      </c>
      <c r="B189" s="53" t="s">
        <v>164</v>
      </c>
      <c r="C189" s="109"/>
      <c r="D189" s="15">
        <f>D185*D186</f>
        <v>0</v>
      </c>
      <c r="E189" s="61"/>
      <c r="F189" s="53" t="s">
        <v>108</v>
      </c>
      <c r="G189" s="14">
        <f>G107</f>
        <v>0.28520083188066986</v>
      </c>
      <c r="H189" s="61"/>
      <c r="I189" s="15">
        <f>G189*D189</f>
        <v>0</v>
      </c>
      <c r="J189" s="61"/>
      <c r="N189" s="61"/>
      <c r="O189" s="58"/>
      <c r="P189" s="61"/>
    </row>
    <row r="190" spans="1:16">
      <c r="A190" s="58">
        <v>27</v>
      </c>
      <c r="B190" s="111" t="s">
        <v>165</v>
      </c>
      <c r="C190" s="53" t="s">
        <v>345</v>
      </c>
      <c r="D190" s="26">
        <f>+D188+D189</f>
        <v>0</v>
      </c>
      <c r="E190" s="61"/>
      <c r="F190" s="61" t="s">
        <v>3</v>
      </c>
      <c r="G190" s="68" t="s">
        <v>3</v>
      </c>
      <c r="H190" s="61"/>
      <c r="I190" s="26">
        <f>+I188+I189</f>
        <v>0</v>
      </c>
      <c r="J190" s="61"/>
      <c r="N190" s="61"/>
      <c r="O190" s="58"/>
      <c r="P190" s="61"/>
    </row>
    <row r="191" spans="1:16">
      <c r="A191" s="58" t="s">
        <v>3</v>
      </c>
      <c r="C191" s="112"/>
      <c r="D191" s="61"/>
      <c r="E191" s="61"/>
      <c r="F191" s="61"/>
      <c r="G191" s="68"/>
      <c r="H191" s="61"/>
      <c r="I191" s="61"/>
      <c r="J191" s="61"/>
      <c r="K191" s="61"/>
      <c r="N191" s="61"/>
      <c r="O191" s="61"/>
      <c r="P191" s="54"/>
    </row>
    <row r="192" spans="1:16">
      <c r="A192" s="58">
        <v>28</v>
      </c>
      <c r="B192" s="54" t="s">
        <v>166</v>
      </c>
      <c r="C192" s="96"/>
      <c r="D192" s="11">
        <f>+$I253*D125</f>
        <v>13664337.043380687</v>
      </c>
      <c r="E192" s="61"/>
      <c r="F192" s="61" t="s">
        <v>82</v>
      </c>
      <c r="G192" s="110"/>
      <c r="H192" s="61"/>
      <c r="I192" s="11">
        <f>+$I253*I125</f>
        <v>3901160.0387914735</v>
      </c>
      <c r="J192" s="61"/>
      <c r="N192" s="61"/>
      <c r="O192" s="58"/>
      <c r="P192" s="61" t="s">
        <v>3</v>
      </c>
    </row>
    <row r="193" spans="1:16">
      <c r="A193" s="58"/>
      <c r="B193" s="111" t="s">
        <v>167</v>
      </c>
      <c r="D193" s="61"/>
      <c r="E193" s="61"/>
      <c r="F193" s="61"/>
      <c r="G193" s="110"/>
      <c r="H193" s="61"/>
      <c r="I193" s="61"/>
      <c r="J193" s="61"/>
      <c r="K193" s="96"/>
      <c r="N193" s="61"/>
      <c r="O193" s="58"/>
      <c r="P193" s="61"/>
    </row>
    <row r="194" spans="1:16">
      <c r="A194" s="58"/>
      <c r="B194" s="54"/>
      <c r="D194" s="113"/>
      <c r="E194" s="61"/>
      <c r="F194" s="61"/>
      <c r="G194" s="110"/>
      <c r="H194" s="61"/>
      <c r="I194" s="113"/>
      <c r="J194" s="61"/>
      <c r="K194" s="96"/>
      <c r="N194" s="61"/>
      <c r="O194" s="58"/>
      <c r="P194" s="61"/>
    </row>
    <row r="195" spans="1:16">
      <c r="A195" s="58">
        <v>29</v>
      </c>
      <c r="B195" s="54" t="s">
        <v>168</v>
      </c>
      <c r="C195" s="61"/>
      <c r="D195" s="27">
        <f>+D192+D190+D178+D167+D161</f>
        <v>42385328.043380685</v>
      </c>
      <c r="E195" s="61"/>
      <c r="F195" s="61"/>
      <c r="G195" s="61"/>
      <c r="H195" s="61"/>
      <c r="I195" s="27">
        <f>+I192+I190+I178+I167+I161</f>
        <v>10503785.579768168</v>
      </c>
      <c r="J195" s="56"/>
      <c r="K195" s="56"/>
      <c r="N195" s="56"/>
      <c r="O195" s="55"/>
      <c r="P195" s="54"/>
    </row>
    <row r="196" spans="1:16">
      <c r="A196" s="58"/>
      <c r="B196" s="54"/>
      <c r="C196" s="61"/>
      <c r="D196" s="113"/>
      <c r="E196" s="61"/>
      <c r="F196" s="61"/>
      <c r="G196" s="61"/>
      <c r="H196" s="61"/>
      <c r="I196" s="113"/>
      <c r="J196" s="56"/>
      <c r="K196" s="56"/>
      <c r="N196" s="56"/>
      <c r="O196" s="55"/>
      <c r="P196" s="54"/>
    </row>
    <row r="197" spans="1:16">
      <c r="A197" s="58">
        <v>30</v>
      </c>
      <c r="B197" s="53" t="s">
        <v>169</v>
      </c>
      <c r="J197" s="56"/>
      <c r="K197" s="56"/>
      <c r="N197" s="56"/>
      <c r="O197" s="55"/>
      <c r="P197" s="54"/>
    </row>
    <row r="198" spans="1:16">
      <c r="A198" s="58"/>
      <c r="B198" s="53" t="s">
        <v>170</v>
      </c>
      <c r="J198" s="56"/>
      <c r="K198" s="56"/>
      <c r="N198" s="56"/>
      <c r="O198" s="55"/>
      <c r="P198" s="54"/>
    </row>
    <row r="199" spans="1:16">
      <c r="A199" s="58"/>
      <c r="B199" s="53" t="s">
        <v>171</v>
      </c>
      <c r="D199" s="49">
        <v>3807890</v>
      </c>
      <c r="E199" s="54"/>
      <c r="F199" s="54"/>
      <c r="G199" s="54"/>
      <c r="H199" s="54"/>
      <c r="I199" s="49">
        <f>D199</f>
        <v>3807890</v>
      </c>
      <c r="J199" s="56"/>
      <c r="K199" s="56"/>
      <c r="N199" s="56"/>
      <c r="O199" s="55"/>
      <c r="P199" s="54"/>
    </row>
    <row r="200" spans="1:16">
      <c r="A200" s="58"/>
      <c r="B200" s="54"/>
      <c r="C200" s="61"/>
      <c r="D200" s="113"/>
      <c r="E200" s="61"/>
      <c r="F200" s="61"/>
      <c r="G200" s="61"/>
      <c r="H200" s="61"/>
      <c r="I200" s="113"/>
      <c r="J200" s="56"/>
      <c r="K200" s="56"/>
      <c r="N200" s="56"/>
      <c r="O200" s="55"/>
      <c r="P200" s="54"/>
    </row>
    <row r="201" spans="1:16">
      <c r="A201" s="58" t="s">
        <v>172</v>
      </c>
      <c r="B201" s="103" t="s">
        <v>173</v>
      </c>
      <c r="C201" s="103"/>
      <c r="D201" s="103"/>
      <c r="J201" s="61"/>
      <c r="K201" s="61"/>
      <c r="N201" s="61"/>
      <c r="O201" s="58"/>
      <c r="P201" s="61" t="s">
        <v>3</v>
      </c>
    </row>
    <row r="202" spans="1:16">
      <c r="A202" s="58"/>
      <c r="B202" s="53" t="s">
        <v>170</v>
      </c>
      <c r="J202" s="61"/>
      <c r="K202" s="61"/>
      <c r="N202" s="61"/>
      <c r="O202" s="58"/>
      <c r="P202" s="61"/>
    </row>
    <row r="203" spans="1:16" ht="16.5" thickBot="1">
      <c r="A203" s="58"/>
      <c r="B203" s="53" t="s">
        <v>174</v>
      </c>
      <c r="D203" s="50">
        <v>0</v>
      </c>
      <c r="E203" s="54"/>
      <c r="F203" s="54"/>
      <c r="G203" s="54"/>
      <c r="H203" s="54"/>
      <c r="I203" s="50">
        <v>0</v>
      </c>
      <c r="J203" s="61"/>
      <c r="K203" s="61"/>
      <c r="N203" s="61"/>
      <c r="O203" s="58"/>
      <c r="P203" s="61"/>
    </row>
    <row r="204" spans="1:16" ht="16.5" thickBot="1">
      <c r="A204" s="104">
        <v>31</v>
      </c>
      <c r="B204" s="103" t="s">
        <v>175</v>
      </c>
      <c r="C204" s="103"/>
      <c r="D204" s="28">
        <f>+D195-D199-D203</f>
        <v>38577438.043380685</v>
      </c>
      <c r="E204" s="103"/>
      <c r="F204" s="103"/>
      <c r="G204" s="103"/>
      <c r="H204" s="103"/>
      <c r="I204" s="28">
        <f>+I195-I199-I203</f>
        <v>6695895.5797681678</v>
      </c>
      <c r="J204" s="102"/>
      <c r="K204" s="102"/>
      <c r="M204" s="103"/>
      <c r="N204" s="102"/>
      <c r="O204" s="58"/>
      <c r="P204" s="61"/>
    </row>
    <row r="205" spans="1:16" ht="16.5" thickTop="1">
      <c r="A205" s="58"/>
      <c r="B205" s="53" t="s">
        <v>176</v>
      </c>
      <c r="J205" s="61"/>
      <c r="K205" s="61"/>
      <c r="N205" s="61"/>
      <c r="O205" s="58"/>
      <c r="P205" s="61"/>
    </row>
    <row r="206" spans="1:16" s="116" customFormat="1">
      <c r="A206" s="115"/>
      <c r="J206" s="117"/>
      <c r="K206" s="117"/>
      <c r="L206"/>
      <c r="N206" s="117"/>
      <c r="O206" s="115"/>
      <c r="P206" s="117"/>
    </row>
    <row r="207" spans="1:16" s="116" customFormat="1">
      <c r="A207" s="115"/>
      <c r="J207" s="117"/>
      <c r="K207" s="117"/>
      <c r="L207"/>
      <c r="N207" s="117"/>
      <c r="O207" s="115"/>
      <c r="P207" s="117"/>
    </row>
    <row r="208" spans="1:16" s="116" customFormat="1">
      <c r="A208" s="115"/>
      <c r="J208" s="117"/>
      <c r="K208" s="117"/>
      <c r="L208"/>
      <c r="N208" s="117"/>
      <c r="O208" s="115"/>
      <c r="P208" s="117"/>
    </row>
    <row r="209" spans="1:17">
      <c r="B209" s="54"/>
      <c r="C209" s="54"/>
      <c r="D209" s="55"/>
      <c r="E209" s="54"/>
      <c r="F209" s="54"/>
      <c r="G209" s="54"/>
      <c r="H209" s="56"/>
      <c r="I209" s="56"/>
      <c r="J209" s="56"/>
      <c r="K209" s="57" t="s">
        <v>177</v>
      </c>
      <c r="N209" s="56"/>
      <c r="O209" s="56"/>
      <c r="P209" s="56"/>
    </row>
    <row r="210" spans="1:17">
      <c r="A210" s="58"/>
      <c r="J210" s="61"/>
      <c r="K210" s="61"/>
      <c r="N210" s="61"/>
      <c r="O210" s="58"/>
      <c r="P210" s="61"/>
    </row>
    <row r="211" spans="1:17">
      <c r="A211" s="58"/>
      <c r="B211" s="8" t="str">
        <f>B3</f>
        <v xml:space="preserve">Formula Rate - Non-Levelized </v>
      </c>
      <c r="D211" s="7" t="str">
        <f>D3</f>
        <v xml:space="preserve">   Rate Formula Template</v>
      </c>
      <c r="J211" s="61"/>
      <c r="K211" s="29" t="str">
        <f>K3</f>
        <v>For the 12 months ended 12/31/18</v>
      </c>
      <c r="N211" s="61"/>
      <c r="O211" s="61"/>
      <c r="P211" s="54"/>
    </row>
    <row r="212" spans="1:17">
      <c r="A212" s="58"/>
      <c r="B212" s="54"/>
      <c r="D212" s="7" t="str">
        <f>D4</f>
        <v>Utilizing EIA Form 412 Data</v>
      </c>
      <c r="J212" s="61"/>
      <c r="K212" s="61"/>
      <c r="N212" s="61"/>
      <c r="O212" s="61"/>
      <c r="P212" s="54"/>
    </row>
    <row r="213" spans="1:17" ht="9" customHeight="1">
      <c r="A213" s="58"/>
      <c r="J213" s="61"/>
      <c r="K213" s="61"/>
      <c r="N213" s="61"/>
      <c r="O213" s="61"/>
      <c r="P213" s="54"/>
    </row>
    <row r="214" spans="1:17">
      <c r="A214" s="58"/>
      <c r="D214" s="7" t="str">
        <f>D6</f>
        <v xml:space="preserve">Rochester Public Utilities </v>
      </c>
      <c r="J214" s="61"/>
      <c r="K214" s="61"/>
      <c r="N214" s="61"/>
      <c r="O214" s="61"/>
      <c r="P214" s="54"/>
    </row>
    <row r="215" spans="1:17">
      <c r="A215" s="58" t="s">
        <v>5</v>
      </c>
      <c r="C215" s="54"/>
      <c r="D215" s="54"/>
      <c r="E215" s="54"/>
      <c r="F215" s="54"/>
      <c r="G215" s="54"/>
      <c r="H215" s="54"/>
      <c r="I215" s="54"/>
      <c r="J215" s="54"/>
      <c r="K215" s="54"/>
      <c r="N215" s="54"/>
      <c r="O215" s="54"/>
      <c r="P215" s="54"/>
    </row>
    <row r="216" spans="1:17" ht="16.5" thickBot="1">
      <c r="A216" s="65" t="s">
        <v>7</v>
      </c>
      <c r="C216" s="91" t="s">
        <v>178</v>
      </c>
      <c r="E216" s="56"/>
      <c r="F216" s="56"/>
      <c r="G216" s="56"/>
      <c r="H216" s="56"/>
      <c r="I216" s="56"/>
      <c r="J216" s="61"/>
      <c r="K216" s="61"/>
      <c r="N216" s="56"/>
      <c r="O216" s="61"/>
      <c r="P216" s="54"/>
    </row>
    <row r="217" spans="1:17">
      <c r="A217" s="58"/>
      <c r="B217" s="54" t="s">
        <v>179</v>
      </c>
      <c r="C217" s="56"/>
      <c r="D217" s="56"/>
      <c r="E217" s="56"/>
      <c r="F217" s="56"/>
      <c r="G217" s="56"/>
      <c r="H217" s="56"/>
      <c r="I217" s="56"/>
      <c r="J217" s="61"/>
      <c r="K217" s="61"/>
      <c r="N217" s="56"/>
      <c r="O217" s="61"/>
      <c r="P217" s="54"/>
    </row>
    <row r="218" spans="1:17">
      <c r="A218" s="58">
        <v>1</v>
      </c>
      <c r="B218" s="56" t="s">
        <v>180</v>
      </c>
      <c r="C218" s="56"/>
      <c r="D218" s="61"/>
      <c r="E218" s="61"/>
      <c r="F218" s="61"/>
      <c r="G218" s="61"/>
      <c r="H218" s="61"/>
      <c r="I218" s="11">
        <f>D87</f>
        <v>71639800</v>
      </c>
      <c r="J218" s="61"/>
      <c r="K218" s="61"/>
      <c r="N218" s="56"/>
      <c r="O218" s="61"/>
      <c r="P218" s="54"/>
    </row>
    <row r="219" spans="1:17">
      <c r="A219" s="58">
        <v>2</v>
      </c>
      <c r="B219" s="56" t="s">
        <v>181</v>
      </c>
      <c r="I219" s="49">
        <v>0</v>
      </c>
      <c r="J219" s="61"/>
      <c r="K219" s="61"/>
      <c r="N219" s="56"/>
      <c r="O219" s="61"/>
      <c r="P219" s="54"/>
    </row>
    <row r="220" spans="1:17" ht="16.5" thickBot="1">
      <c r="A220" s="58">
        <v>3</v>
      </c>
      <c r="B220" s="120" t="s">
        <v>182</v>
      </c>
      <c r="C220" s="120"/>
      <c r="D220" s="113"/>
      <c r="E220" s="61"/>
      <c r="F220" s="61"/>
      <c r="G220" s="99"/>
      <c r="H220" s="61"/>
      <c r="I220" s="48">
        <v>1344800.64</v>
      </c>
      <c r="J220" s="61"/>
      <c r="K220" s="61"/>
      <c r="N220" s="56"/>
      <c r="O220" s="61"/>
      <c r="P220" s="54"/>
    </row>
    <row r="221" spans="1:17">
      <c r="A221" s="58">
        <v>4</v>
      </c>
      <c r="B221" s="56" t="s">
        <v>346</v>
      </c>
      <c r="C221" s="56"/>
      <c r="D221" s="61"/>
      <c r="E221" s="61"/>
      <c r="F221" s="61"/>
      <c r="G221" s="99"/>
      <c r="H221" s="61"/>
      <c r="I221" s="11">
        <f>I218-I219-I220</f>
        <v>70294999.359999999</v>
      </c>
      <c r="J221" s="61"/>
      <c r="K221" s="61"/>
      <c r="N221" s="56"/>
      <c r="O221" s="61"/>
      <c r="P221" s="54"/>
    </row>
    <row r="222" spans="1:17">
      <c r="A222" s="58"/>
      <c r="C222" s="56"/>
      <c r="D222" s="61"/>
      <c r="E222" s="61"/>
      <c r="F222" s="61"/>
      <c r="G222" s="99"/>
      <c r="H222" s="61"/>
      <c r="J222" s="61"/>
      <c r="K222" s="61"/>
    </row>
    <row r="223" spans="1:17">
      <c r="A223" s="58">
        <v>5</v>
      </c>
      <c r="B223" s="56" t="s">
        <v>347</v>
      </c>
      <c r="C223" s="64"/>
      <c r="D223" s="121"/>
      <c r="E223" s="121"/>
      <c r="F223" s="121"/>
      <c r="G223" s="88"/>
      <c r="H223" s="61" t="s">
        <v>183</v>
      </c>
      <c r="I223" s="22">
        <f>IF(I218&gt;0,I221/I218,0)</f>
        <v>0.9812283027032459</v>
      </c>
      <c r="J223" s="61"/>
      <c r="K223" s="61"/>
    </row>
    <row r="224" spans="1:17">
      <c r="J224" s="61"/>
      <c r="K224" s="61"/>
      <c r="M224" s="79"/>
      <c r="N224" s="79"/>
      <c r="O224" s="79"/>
      <c r="P224" s="79"/>
      <c r="Q224" s="79"/>
    </row>
    <row r="225" spans="1:17">
      <c r="B225" s="54" t="s">
        <v>184</v>
      </c>
      <c r="J225" s="61"/>
      <c r="K225" s="61"/>
      <c r="M225" s="79"/>
      <c r="N225" s="79"/>
      <c r="O225" s="79"/>
      <c r="P225" s="79"/>
      <c r="Q225" s="79"/>
    </row>
    <row r="226" spans="1:17">
      <c r="A226" s="58">
        <v>6</v>
      </c>
      <c r="B226" s="53" t="s">
        <v>185</v>
      </c>
      <c r="D226" s="56"/>
      <c r="E226" s="56"/>
      <c r="F226" s="56"/>
      <c r="G226" s="58"/>
      <c r="H226" s="56"/>
      <c r="I226" s="11">
        <f>D152</f>
        <v>8961200</v>
      </c>
      <c r="J226" s="61"/>
      <c r="K226" s="61"/>
      <c r="M226" s="79"/>
      <c r="N226" s="79"/>
      <c r="O226" s="79"/>
      <c r="P226" s="79"/>
      <c r="Q226" s="79"/>
    </row>
    <row r="227" spans="1:17" ht="16.5" thickBot="1">
      <c r="A227" s="58">
        <v>7</v>
      </c>
      <c r="B227" s="120" t="s">
        <v>186</v>
      </c>
      <c r="C227" s="120"/>
      <c r="D227" s="113"/>
      <c r="E227" s="113"/>
      <c r="F227" s="61"/>
      <c r="G227" s="61"/>
      <c r="H227" s="61"/>
      <c r="I227" s="48">
        <v>271800</v>
      </c>
      <c r="J227" s="61"/>
      <c r="K227" s="61"/>
      <c r="M227" s="79"/>
      <c r="N227" s="79"/>
      <c r="O227" s="79"/>
      <c r="P227" s="79"/>
      <c r="Q227" s="79"/>
    </row>
    <row r="228" spans="1:17">
      <c r="A228" s="58">
        <v>8</v>
      </c>
      <c r="B228" s="56" t="s">
        <v>348</v>
      </c>
      <c r="C228" s="64"/>
      <c r="D228" s="121"/>
      <c r="E228" s="121"/>
      <c r="F228" s="121"/>
      <c r="G228" s="88"/>
      <c r="H228" s="121"/>
      <c r="I228" s="11">
        <f>+I226-I227</f>
        <v>8689400</v>
      </c>
      <c r="J228" s="61"/>
      <c r="K228" s="61"/>
      <c r="M228" s="79"/>
      <c r="N228" s="79"/>
      <c r="O228" s="79"/>
      <c r="P228" s="79"/>
      <c r="Q228" s="79"/>
    </row>
    <row r="229" spans="1:17">
      <c r="A229" s="58"/>
      <c r="B229" s="56"/>
      <c r="C229" s="56"/>
      <c r="D229" s="61"/>
      <c r="E229" s="61"/>
      <c r="F229" s="61"/>
      <c r="G229" s="61"/>
      <c r="J229" s="61"/>
      <c r="K229" s="61"/>
      <c r="M229" s="79"/>
      <c r="N229" s="79"/>
      <c r="O229" s="79"/>
      <c r="P229" s="79"/>
      <c r="Q229" s="79"/>
    </row>
    <row r="230" spans="1:17">
      <c r="A230" s="58">
        <v>9</v>
      </c>
      <c r="B230" s="56" t="s">
        <v>349</v>
      </c>
      <c r="C230" s="56"/>
      <c r="D230" s="61"/>
      <c r="E230" s="61"/>
      <c r="F230" s="61"/>
      <c r="G230" s="61"/>
      <c r="H230" s="61"/>
      <c r="I230" s="20">
        <f>IF(I226&gt;0,I228/I226,0)</f>
        <v>0.96966924072668836</v>
      </c>
      <c r="J230" s="61"/>
      <c r="K230" s="61"/>
      <c r="M230" s="79"/>
      <c r="N230" s="79"/>
      <c r="O230" s="79"/>
      <c r="P230" s="79"/>
      <c r="Q230" s="79"/>
    </row>
    <row r="231" spans="1:17">
      <c r="A231" s="58">
        <v>10</v>
      </c>
      <c r="B231" s="56" t="s">
        <v>187</v>
      </c>
      <c r="C231" s="56"/>
      <c r="D231" s="61"/>
      <c r="E231" s="61"/>
      <c r="F231" s="61"/>
      <c r="G231" s="61"/>
      <c r="H231" s="56" t="s">
        <v>16</v>
      </c>
      <c r="I231" s="30">
        <f>I223</f>
        <v>0.9812283027032459</v>
      </c>
      <c r="J231" s="61"/>
      <c r="K231" s="61"/>
      <c r="M231" s="79"/>
      <c r="N231" s="79"/>
      <c r="O231" s="79"/>
      <c r="P231" s="79"/>
      <c r="Q231" s="79"/>
    </row>
    <row r="232" spans="1:17">
      <c r="A232" s="58">
        <v>11</v>
      </c>
      <c r="B232" s="56" t="s">
        <v>350</v>
      </c>
      <c r="C232" s="56"/>
      <c r="D232" s="56"/>
      <c r="E232" s="56"/>
      <c r="F232" s="56"/>
      <c r="G232" s="56"/>
      <c r="H232" s="56" t="s">
        <v>188</v>
      </c>
      <c r="I232" s="31">
        <f>+I231*I230</f>
        <v>0.95146690326179362</v>
      </c>
      <c r="J232" s="61"/>
      <c r="K232" s="61"/>
      <c r="M232" s="79"/>
      <c r="N232" s="79"/>
      <c r="O232" s="79"/>
      <c r="P232" s="79"/>
      <c r="Q232" s="79"/>
    </row>
    <row r="233" spans="1:17">
      <c r="A233" s="58"/>
      <c r="C233" s="56"/>
      <c r="D233" s="61"/>
      <c r="E233" s="61"/>
      <c r="F233" s="61"/>
      <c r="G233" s="99"/>
      <c r="H233" s="61"/>
      <c r="M233" s="79"/>
      <c r="N233" s="79"/>
      <c r="O233" s="79"/>
      <c r="P233" s="79"/>
      <c r="Q233" s="79"/>
    </row>
    <row r="234" spans="1:17" ht="16.5" thickBot="1">
      <c r="A234" s="58" t="s">
        <v>3</v>
      </c>
      <c r="B234" s="54" t="s">
        <v>189</v>
      </c>
      <c r="C234" s="61"/>
      <c r="D234" s="122" t="s">
        <v>190</v>
      </c>
      <c r="E234" s="122" t="s">
        <v>16</v>
      </c>
      <c r="F234" s="61"/>
      <c r="G234" s="122" t="s">
        <v>191</v>
      </c>
      <c r="H234" s="61"/>
      <c r="I234" s="61"/>
      <c r="M234" s="79"/>
      <c r="N234" s="79"/>
      <c r="O234" s="79"/>
      <c r="P234" s="79"/>
      <c r="Q234" s="79"/>
    </row>
    <row r="235" spans="1:17">
      <c r="A235" s="58">
        <v>12</v>
      </c>
      <c r="B235" s="54" t="s">
        <v>80</v>
      </c>
      <c r="C235" s="61"/>
      <c r="D235" s="49">
        <v>671830</v>
      </c>
      <c r="E235" s="123">
        <v>0</v>
      </c>
      <c r="F235" s="123"/>
      <c r="G235" s="11">
        <f>D235*E235</f>
        <v>0</v>
      </c>
      <c r="H235" s="61"/>
      <c r="I235" s="61"/>
      <c r="J235" s="61"/>
      <c r="K235" s="61"/>
      <c r="M235" s="79"/>
      <c r="N235" s="79"/>
      <c r="O235" s="79"/>
      <c r="P235" s="79"/>
      <c r="Q235" s="79"/>
    </row>
    <row r="236" spans="1:17">
      <c r="A236" s="58">
        <v>13</v>
      </c>
      <c r="B236" s="54" t="s">
        <v>83</v>
      </c>
      <c r="C236" s="61"/>
      <c r="D236" s="49">
        <v>645770</v>
      </c>
      <c r="E236" s="32">
        <f>+I223</f>
        <v>0.9812283027032459</v>
      </c>
      <c r="F236" s="123"/>
      <c r="G236" s="11">
        <f>D236*E236</f>
        <v>633647.80103667511</v>
      </c>
      <c r="H236" s="61"/>
      <c r="I236" s="61"/>
      <c r="J236" s="61"/>
      <c r="K236" s="61"/>
      <c r="M236" s="79"/>
      <c r="N236" s="79"/>
      <c r="O236" s="79"/>
      <c r="P236" s="79"/>
      <c r="Q236" s="79"/>
    </row>
    <row r="237" spans="1:17">
      <c r="A237" s="58">
        <v>14</v>
      </c>
      <c r="B237" s="54" t="s">
        <v>85</v>
      </c>
      <c r="C237" s="61"/>
      <c r="D237" s="49">
        <v>4024719</v>
      </c>
      <c r="E237" s="123">
        <v>0</v>
      </c>
      <c r="F237" s="123"/>
      <c r="G237" s="11">
        <f>D237*E237</f>
        <v>0</v>
      </c>
      <c r="H237" s="61"/>
      <c r="I237" s="124" t="s">
        <v>192</v>
      </c>
      <c r="J237" s="61"/>
      <c r="K237" s="61"/>
      <c r="M237" s="79"/>
      <c r="N237" s="79"/>
      <c r="O237" s="79"/>
      <c r="P237" s="79"/>
      <c r="Q237" s="79"/>
    </row>
    <row r="238" spans="1:17" ht="16.5" thickBot="1">
      <c r="A238" s="58">
        <v>15</v>
      </c>
      <c r="B238" s="54" t="s">
        <v>193</v>
      </c>
      <c r="C238" s="61"/>
      <c r="D238" s="48">
        <v>1786787</v>
      </c>
      <c r="E238" s="123">
        <v>0</v>
      </c>
      <c r="F238" s="123"/>
      <c r="G238" s="15">
        <f>D238*E238</f>
        <v>0</v>
      </c>
      <c r="H238" s="61"/>
      <c r="I238" s="65" t="s">
        <v>194</v>
      </c>
      <c r="J238" s="61"/>
      <c r="K238" s="61"/>
      <c r="M238" s="79"/>
      <c r="N238" s="79"/>
      <c r="O238" s="79"/>
      <c r="P238" s="79"/>
      <c r="Q238" s="79"/>
    </row>
    <row r="239" spans="1:17">
      <c r="A239" s="58">
        <v>16</v>
      </c>
      <c r="B239" s="54" t="s">
        <v>195</v>
      </c>
      <c r="C239" s="61"/>
      <c r="D239" s="11">
        <f>SUM(D235:D238)</f>
        <v>7129106</v>
      </c>
      <c r="E239" s="61"/>
      <c r="F239" s="61"/>
      <c r="G239" s="11">
        <f>SUM(G235:G238)</f>
        <v>633647.80103667511</v>
      </c>
      <c r="H239" s="58" t="s">
        <v>196</v>
      </c>
      <c r="I239" s="20">
        <f>IF(G239&gt;0,G236/D239,0)</f>
        <v>8.8881803838612453E-2</v>
      </c>
      <c r="J239" s="61" t="s">
        <v>196</v>
      </c>
      <c r="K239" s="61" t="s">
        <v>89</v>
      </c>
      <c r="N239" s="61"/>
      <c r="O239" s="61"/>
      <c r="P239" s="54"/>
    </row>
    <row r="240" spans="1:17">
      <c r="A240" s="58" t="s">
        <v>3</v>
      </c>
      <c r="B240" s="54" t="s">
        <v>3</v>
      </c>
      <c r="C240" s="61" t="s">
        <v>3</v>
      </c>
      <c r="E240" s="61"/>
      <c r="F240" s="61"/>
      <c r="N240" s="61"/>
      <c r="O240" s="61"/>
      <c r="P240" s="54"/>
    </row>
    <row r="241" spans="1:16">
      <c r="A241" s="58"/>
      <c r="B241" s="54" t="s">
        <v>197</v>
      </c>
      <c r="C241" s="61"/>
      <c r="D241" s="89" t="s">
        <v>190</v>
      </c>
      <c r="E241" s="61"/>
      <c r="F241" s="61"/>
      <c r="G241" s="99" t="s">
        <v>198</v>
      </c>
      <c r="H241" s="110" t="s">
        <v>3</v>
      </c>
      <c r="I241" s="96" t="s">
        <v>199</v>
      </c>
      <c r="J241" s="61"/>
      <c r="K241" s="61"/>
      <c r="N241" s="61"/>
      <c r="O241" s="61"/>
      <c r="P241" s="54"/>
    </row>
    <row r="242" spans="1:16">
      <c r="A242" s="58">
        <v>17</v>
      </c>
      <c r="B242" s="54" t="s">
        <v>200</v>
      </c>
      <c r="C242" s="61"/>
      <c r="D242" s="49">
        <f>D91</f>
        <v>412247900</v>
      </c>
      <c r="E242" s="61"/>
      <c r="G242" s="58" t="s">
        <v>201</v>
      </c>
      <c r="H242" s="110"/>
      <c r="I242" s="58" t="s">
        <v>202</v>
      </c>
      <c r="J242" s="61"/>
      <c r="K242" s="58" t="s">
        <v>91</v>
      </c>
      <c r="N242" s="61"/>
      <c r="O242" s="61"/>
      <c r="P242" s="54"/>
    </row>
    <row r="243" spans="1:16">
      <c r="A243" s="58">
        <v>18</v>
      </c>
      <c r="B243" s="54" t="s">
        <v>203</v>
      </c>
      <c r="C243" s="61"/>
      <c r="D243" s="49">
        <v>0</v>
      </c>
      <c r="E243" s="61"/>
      <c r="G243" s="14">
        <f>IF(D245&gt;0,D242/D245,0)</f>
        <v>1</v>
      </c>
      <c r="H243" s="99" t="s">
        <v>204</v>
      </c>
      <c r="I243" s="14">
        <f>I239</f>
        <v>8.8881803838612453E-2</v>
      </c>
      <c r="J243" s="110" t="s">
        <v>196</v>
      </c>
      <c r="K243" s="14">
        <f>I243*G243</f>
        <v>8.8881803838612453E-2</v>
      </c>
      <c r="N243" s="61"/>
      <c r="O243" s="61"/>
      <c r="P243" s="54"/>
    </row>
    <row r="244" spans="1:16" ht="16.5" thickBot="1">
      <c r="A244" s="58">
        <v>19</v>
      </c>
      <c r="B244" s="125" t="s">
        <v>205</v>
      </c>
      <c r="C244" s="69"/>
      <c r="D244" s="48">
        <v>0</v>
      </c>
      <c r="E244" s="61"/>
      <c r="F244" s="61"/>
      <c r="G244" s="61" t="s">
        <v>3</v>
      </c>
      <c r="H244" s="61"/>
      <c r="I244" s="61"/>
      <c r="N244" s="61"/>
      <c r="O244" s="61"/>
      <c r="P244" s="54"/>
    </row>
    <row r="245" spans="1:16">
      <c r="A245" s="58">
        <v>20</v>
      </c>
      <c r="B245" s="54" t="s">
        <v>206</v>
      </c>
      <c r="C245" s="61"/>
      <c r="D245" s="11">
        <f>D242+D243+D244</f>
        <v>412247900</v>
      </c>
      <c r="E245" s="61"/>
      <c r="F245" s="61"/>
      <c r="G245" s="61"/>
      <c r="H245" s="61"/>
      <c r="I245" s="61"/>
      <c r="J245" s="61"/>
      <c r="K245" s="61"/>
      <c r="N245" s="61"/>
      <c r="O245" s="61"/>
      <c r="P245" s="54"/>
    </row>
    <row r="246" spans="1:16">
      <c r="A246" s="58"/>
      <c r="B246" s="54" t="s">
        <v>3</v>
      </c>
      <c r="C246" s="61"/>
      <c r="E246" s="61"/>
      <c r="F246" s="61"/>
      <c r="G246" s="61"/>
      <c r="H246" s="61"/>
      <c r="I246" s="61" t="s">
        <v>3</v>
      </c>
      <c r="J246" s="61"/>
      <c r="K246" s="61"/>
      <c r="N246" s="61"/>
      <c r="O246" s="61"/>
      <c r="P246" s="54"/>
    </row>
    <row r="247" spans="1:16" ht="16.5" thickBot="1">
      <c r="A247" s="58"/>
      <c r="B247" s="54" t="s">
        <v>207</v>
      </c>
      <c r="C247" s="61"/>
      <c r="D247" s="122" t="s">
        <v>190</v>
      </c>
      <c r="E247" s="61"/>
      <c r="F247" s="61"/>
      <c r="G247" s="61"/>
      <c r="H247" s="61"/>
      <c r="J247" s="61" t="s">
        <v>3</v>
      </c>
      <c r="K247" s="61"/>
      <c r="N247" s="61"/>
      <c r="O247" s="61"/>
      <c r="P247" s="54"/>
    </row>
    <row r="248" spans="1:16">
      <c r="A248" s="58">
        <v>21</v>
      </c>
      <c r="B248" s="61" t="s">
        <v>208</v>
      </c>
      <c r="C248" s="56" t="s">
        <v>209</v>
      </c>
      <c r="D248" s="51">
        <v>8989298</v>
      </c>
      <c r="E248" s="61"/>
      <c r="F248" s="61"/>
      <c r="G248" s="61"/>
      <c r="H248" s="61"/>
      <c r="I248" s="61"/>
      <c r="J248" s="61"/>
      <c r="K248" s="61"/>
      <c r="N248" s="61"/>
      <c r="O248" s="61"/>
      <c r="P248" s="54"/>
    </row>
    <row r="249" spans="1:16">
      <c r="A249" s="58"/>
      <c r="B249" s="54"/>
      <c r="D249" s="61"/>
      <c r="E249" s="61"/>
      <c r="F249" s="61"/>
      <c r="G249" s="99" t="s">
        <v>210</v>
      </c>
      <c r="H249" s="61"/>
      <c r="I249" s="61"/>
      <c r="J249" s="61"/>
      <c r="K249" s="61"/>
      <c r="N249" s="61"/>
      <c r="O249" s="61"/>
      <c r="P249" s="54"/>
    </row>
    <row r="250" spans="1:16" ht="16.5" thickBot="1">
      <c r="A250" s="58"/>
      <c r="B250" s="54"/>
      <c r="C250" s="56"/>
      <c r="D250" s="65" t="s">
        <v>190</v>
      </c>
      <c r="E250" s="65" t="s">
        <v>211</v>
      </c>
      <c r="F250" s="61"/>
      <c r="G250" s="65" t="s">
        <v>212</v>
      </c>
      <c r="H250" s="61"/>
      <c r="I250" s="65" t="s">
        <v>213</v>
      </c>
      <c r="J250" s="61"/>
      <c r="K250" s="61"/>
      <c r="N250" s="61"/>
      <c r="O250" s="61"/>
      <c r="P250" s="54"/>
    </row>
    <row r="251" spans="1:16">
      <c r="A251" s="58">
        <v>22</v>
      </c>
      <c r="B251" s="54" t="s">
        <v>214</v>
      </c>
      <c r="C251" s="56" t="s">
        <v>301</v>
      </c>
      <c r="D251" s="49">
        <v>207971463</v>
      </c>
      <c r="E251" s="33">
        <f>IF($D$253&gt;0,D251/$D$253,0)</f>
        <v>0.62467663254524097</v>
      </c>
      <c r="F251" s="126"/>
      <c r="G251" s="35">
        <f>IF(D251&gt;0,D248/D251,0)</f>
        <v>4.3223709014346835E-2</v>
      </c>
      <c r="I251" s="34">
        <f>G251*E251</f>
        <v>2.7000840993197557E-2</v>
      </c>
      <c r="J251" s="127" t="s">
        <v>215</v>
      </c>
      <c r="K251" s="165"/>
      <c r="N251" s="61"/>
      <c r="O251" s="61"/>
      <c r="P251" s="54"/>
    </row>
    <row r="252" spans="1:16" ht="16.5" thickBot="1">
      <c r="A252" s="58">
        <v>23</v>
      </c>
      <c r="B252" s="54" t="s">
        <v>216</v>
      </c>
      <c r="C252" s="56" t="s">
        <v>302</v>
      </c>
      <c r="D252" s="48">
        <v>124955130</v>
      </c>
      <c r="E252" s="36">
        <f>IF($D$253&gt;0,D252/$D$253,0)</f>
        <v>0.37532336745475903</v>
      </c>
      <c r="F252" s="126"/>
      <c r="G252" s="169">
        <f>I255+I256</f>
        <v>0.1082</v>
      </c>
      <c r="I252" s="37">
        <f>G252*E252</f>
        <v>4.060998835860493E-2</v>
      </c>
      <c r="N252" s="61"/>
      <c r="O252" s="61"/>
      <c r="P252" s="54"/>
    </row>
    <row r="253" spans="1:16">
      <c r="A253" s="58">
        <v>24</v>
      </c>
      <c r="B253" s="54" t="s">
        <v>217</v>
      </c>
      <c r="C253" s="56"/>
      <c r="D253" s="11">
        <f>SUM(D251:D252)</f>
        <v>332926593</v>
      </c>
      <c r="E253" s="38">
        <f>SUM(E251+E252)</f>
        <v>1</v>
      </c>
      <c r="F253" s="126"/>
      <c r="G253" s="126"/>
      <c r="I253" s="34">
        <f>SUM(I251:I252)</f>
        <v>6.7610829351802487E-2</v>
      </c>
      <c r="J253" s="127" t="s">
        <v>218</v>
      </c>
      <c r="N253" s="61"/>
      <c r="O253" s="61"/>
      <c r="P253" s="54"/>
    </row>
    <row r="254" spans="1:16">
      <c r="A254" s="58" t="s">
        <v>3</v>
      </c>
      <c r="B254" s="54"/>
      <c r="D254" s="61"/>
      <c r="E254" s="61" t="s">
        <v>3</v>
      </c>
      <c r="F254" s="61"/>
      <c r="G254" s="61"/>
      <c r="H254" s="61"/>
      <c r="I254" s="126"/>
      <c r="N254" s="61"/>
      <c r="O254" s="61"/>
      <c r="P254" s="54"/>
    </row>
    <row r="255" spans="1:16">
      <c r="A255" s="58">
        <v>25</v>
      </c>
      <c r="E255" s="61"/>
      <c r="F255" s="61"/>
      <c r="G255" s="61"/>
      <c r="H255" s="101" t="s">
        <v>219</v>
      </c>
      <c r="I255" s="128">
        <v>0.1032</v>
      </c>
      <c r="N255" s="61"/>
      <c r="O255" s="61"/>
      <c r="P255" s="54"/>
    </row>
    <row r="256" spans="1:16">
      <c r="A256" s="129" t="s">
        <v>356</v>
      </c>
      <c r="E256" s="61"/>
      <c r="F256" s="61"/>
      <c r="G256" s="61"/>
      <c r="H256" s="130" t="s">
        <v>357</v>
      </c>
      <c r="I256" s="131">
        <v>5.0000000000000001E-3</v>
      </c>
      <c r="N256" s="61"/>
      <c r="O256" s="61"/>
      <c r="P256" s="54"/>
    </row>
    <row r="257" spans="1:17">
      <c r="A257" s="58">
        <v>26</v>
      </c>
      <c r="H257" s="119" t="s">
        <v>220</v>
      </c>
      <c r="I257" s="32">
        <f>IF(G251&gt;0,I253/G251,0)</f>
        <v>1.5642070265039278</v>
      </c>
      <c r="N257" s="61"/>
      <c r="O257" s="61"/>
      <c r="P257" s="54"/>
    </row>
    <row r="258" spans="1:17">
      <c r="A258" s="58"/>
      <c r="B258" s="54" t="s">
        <v>221</v>
      </c>
      <c r="C258" s="56"/>
      <c r="D258" s="56"/>
      <c r="E258" s="56"/>
      <c r="F258" s="56"/>
      <c r="G258" s="56"/>
      <c r="H258" s="56"/>
      <c r="I258" s="56"/>
      <c r="K258" s="61"/>
      <c r="N258" s="61"/>
      <c r="O258" s="61"/>
      <c r="P258" s="54"/>
    </row>
    <row r="259" spans="1:17" ht="16.5" thickBot="1">
      <c r="A259" s="58"/>
      <c r="B259" s="54"/>
      <c r="C259" s="54"/>
      <c r="D259" s="54"/>
      <c r="E259" s="54"/>
      <c r="F259" s="54"/>
      <c r="G259" s="54"/>
      <c r="H259" s="54"/>
      <c r="I259" s="65" t="s">
        <v>222</v>
      </c>
      <c r="J259" s="56"/>
      <c r="K259" s="56"/>
      <c r="N259" s="61"/>
      <c r="O259" s="61"/>
      <c r="P259" s="54"/>
    </row>
    <row r="260" spans="1:17">
      <c r="A260" s="58"/>
      <c r="B260" s="54" t="s">
        <v>223</v>
      </c>
      <c r="C260" s="56"/>
      <c r="D260" s="56"/>
      <c r="E260" s="56"/>
      <c r="F260" s="56"/>
      <c r="G260" s="118" t="s">
        <v>3</v>
      </c>
      <c r="H260" s="116"/>
      <c r="I260" s="103"/>
      <c r="J260" s="54"/>
      <c r="K260" s="54"/>
      <c r="N260" s="61"/>
      <c r="O260" s="61"/>
      <c r="P260" s="54"/>
    </row>
    <row r="261" spans="1:17">
      <c r="A261" s="58">
        <v>27</v>
      </c>
      <c r="B261" s="53" t="s">
        <v>224</v>
      </c>
      <c r="C261" s="56"/>
      <c r="D261" s="56"/>
      <c r="E261" s="56" t="s">
        <v>225</v>
      </c>
      <c r="F261" s="56"/>
      <c r="H261" s="116"/>
      <c r="I261" s="49">
        <v>0</v>
      </c>
      <c r="J261" s="54"/>
      <c r="K261" s="54"/>
      <c r="N261" s="99"/>
      <c r="O261" s="61"/>
      <c r="P261" s="54"/>
    </row>
    <row r="262" spans="1:17" ht="16.5" thickBot="1">
      <c r="A262" s="58">
        <v>28</v>
      </c>
      <c r="B262" s="100" t="s">
        <v>226</v>
      </c>
      <c r="C262" s="120"/>
      <c r="D262" s="132"/>
      <c r="E262" s="133"/>
      <c r="F262" s="133"/>
      <c r="G262" s="133"/>
      <c r="H262" s="56"/>
      <c r="I262" s="48">
        <v>0</v>
      </c>
      <c r="J262" s="54"/>
      <c r="K262" s="54"/>
      <c r="N262" s="54"/>
      <c r="O262" s="61"/>
      <c r="P262" s="54"/>
    </row>
    <row r="263" spans="1:17">
      <c r="A263" s="58">
        <v>29</v>
      </c>
      <c r="B263" s="53" t="s">
        <v>227</v>
      </c>
      <c r="C263" s="56"/>
      <c r="D263" s="132"/>
      <c r="E263" s="133"/>
      <c r="F263" s="133"/>
      <c r="G263" s="133"/>
      <c r="H263" s="56"/>
      <c r="I263" s="4">
        <f>+I261-I262</f>
        <v>0</v>
      </c>
      <c r="J263" s="54"/>
      <c r="K263" s="54"/>
      <c r="N263" s="54"/>
      <c r="O263" s="61"/>
      <c r="P263" s="54"/>
    </row>
    <row r="264" spans="1:17">
      <c r="A264" s="58"/>
      <c r="B264" s="53" t="s">
        <v>3</v>
      </c>
      <c r="C264" s="56"/>
      <c r="D264" s="132"/>
      <c r="E264" s="133"/>
      <c r="F264" s="133"/>
      <c r="G264" s="135"/>
      <c r="H264" s="56"/>
      <c r="I264" s="136" t="s">
        <v>3</v>
      </c>
      <c r="J264" s="54"/>
      <c r="K264" s="54"/>
      <c r="N264" s="54"/>
      <c r="O264" s="61"/>
      <c r="P264" s="54"/>
    </row>
    <row r="265" spans="1:17">
      <c r="A265" s="58">
        <v>30</v>
      </c>
      <c r="B265" s="54" t="s">
        <v>228</v>
      </c>
      <c r="C265" s="56"/>
      <c r="D265" s="132"/>
      <c r="E265" s="133"/>
      <c r="F265" s="133"/>
      <c r="G265" s="135"/>
      <c r="H265" s="56"/>
      <c r="I265" s="52">
        <v>37020</v>
      </c>
      <c r="J265" s="54"/>
      <c r="K265" s="54"/>
      <c r="N265" s="54"/>
      <c r="O265" s="61"/>
      <c r="P265" s="54"/>
    </row>
    <row r="266" spans="1:17">
      <c r="A266" s="58"/>
      <c r="C266" s="56"/>
      <c r="D266" s="133"/>
      <c r="E266" s="133"/>
      <c r="F266" s="133"/>
      <c r="G266" s="133"/>
      <c r="H266" s="56"/>
      <c r="I266" s="136"/>
      <c r="J266" s="54"/>
      <c r="K266" s="54"/>
      <c r="N266" s="54"/>
      <c r="O266" s="61"/>
      <c r="P266" s="54"/>
    </row>
    <row r="267" spans="1:17">
      <c r="B267" s="54" t="s">
        <v>229</v>
      </c>
      <c r="C267" s="56"/>
      <c r="D267" s="133"/>
      <c r="E267" s="133"/>
      <c r="F267" s="133"/>
      <c r="G267" s="133"/>
      <c r="H267" s="56"/>
      <c r="J267" s="54"/>
      <c r="K267" s="54"/>
      <c r="N267" s="54"/>
      <c r="O267" s="61"/>
      <c r="P267" s="54"/>
    </row>
    <row r="268" spans="1:17">
      <c r="A268" s="58">
        <v>31</v>
      </c>
      <c r="B268" s="54" t="s">
        <v>230</v>
      </c>
      <c r="C268" s="61"/>
      <c r="D268" s="113"/>
      <c r="E268" s="113"/>
      <c r="F268" s="113"/>
      <c r="G268" s="113"/>
      <c r="H268" s="61"/>
      <c r="I268" s="2">
        <v>5000000</v>
      </c>
      <c r="J268" s="54"/>
      <c r="K268" s="54"/>
      <c r="N268" s="54"/>
      <c r="O268" s="61"/>
      <c r="P268" s="54"/>
    </row>
    <row r="269" spans="1:17">
      <c r="A269" s="58">
        <v>32</v>
      </c>
      <c r="B269" s="137" t="s">
        <v>231</v>
      </c>
      <c r="C269" s="133"/>
      <c r="D269" s="133"/>
      <c r="E269" s="133"/>
      <c r="F269" s="133"/>
      <c r="G269" s="133"/>
      <c r="H269" s="56"/>
      <c r="I269" s="2">
        <v>513000</v>
      </c>
      <c r="J269" s="54"/>
      <c r="K269" s="54"/>
      <c r="N269" s="54"/>
      <c r="O269" s="61"/>
      <c r="P269" s="54"/>
    </row>
    <row r="270" spans="1:17">
      <c r="A270" s="58" t="s">
        <v>232</v>
      </c>
      <c r="B270" s="138" t="s">
        <v>233</v>
      </c>
      <c r="C270" s="139"/>
      <c r="D270" s="133"/>
      <c r="E270" s="133"/>
      <c r="F270" s="133"/>
      <c r="G270" s="133"/>
      <c r="H270" s="56"/>
      <c r="I270" s="2">
        <v>3567000</v>
      </c>
      <c r="J270" s="54"/>
      <c r="K270" s="54"/>
      <c r="N270" s="54"/>
      <c r="O270" s="61"/>
      <c r="P270" s="54"/>
    </row>
    <row r="271" spans="1:17" ht="16.5" thickBot="1">
      <c r="A271" s="58" t="s">
        <v>234</v>
      </c>
      <c r="B271" s="140" t="s">
        <v>235</v>
      </c>
      <c r="C271" s="141"/>
      <c r="D271" s="133"/>
      <c r="E271" s="133"/>
      <c r="F271" s="133"/>
      <c r="G271" s="133"/>
      <c r="H271" s="56"/>
      <c r="I271" s="3">
        <v>0</v>
      </c>
      <c r="J271" s="54"/>
      <c r="K271" s="54"/>
      <c r="N271" s="54"/>
      <c r="O271" s="61"/>
      <c r="P271" s="54"/>
    </row>
    <row r="272" spans="1:17" s="116" customFormat="1">
      <c r="A272" s="58">
        <v>33</v>
      </c>
      <c r="B272" s="53" t="s">
        <v>236</v>
      </c>
      <c r="C272" s="58"/>
      <c r="D272" s="113"/>
      <c r="E272" s="113"/>
      <c r="F272" s="113"/>
      <c r="G272" s="113"/>
      <c r="H272" s="56"/>
      <c r="I272" s="4">
        <f>+I268-I269-I270-I271</f>
        <v>920000</v>
      </c>
      <c r="J272" s="54"/>
      <c r="K272" s="54"/>
      <c r="L272"/>
      <c r="M272" s="79"/>
      <c r="N272" s="79"/>
      <c r="O272" s="56"/>
      <c r="P272" s="54"/>
      <c r="Q272" s="53"/>
    </row>
    <row r="273" spans="1:17">
      <c r="A273" s="58"/>
      <c r="B273" s="142"/>
      <c r="C273" s="58"/>
      <c r="D273" s="113"/>
      <c r="E273" s="113"/>
      <c r="F273" s="113"/>
      <c r="G273" s="113"/>
      <c r="H273" s="56"/>
      <c r="I273" s="134"/>
      <c r="J273" s="54"/>
      <c r="K273" s="54"/>
      <c r="M273" s="79"/>
      <c r="N273" s="79"/>
      <c r="O273" s="118"/>
      <c r="P273" s="143"/>
      <c r="Q273" s="116"/>
    </row>
    <row r="274" spans="1:17">
      <c r="A274" s="58"/>
      <c r="B274" s="142"/>
      <c r="C274" s="58"/>
      <c r="D274" s="113"/>
      <c r="E274" s="113"/>
      <c r="F274" s="113"/>
      <c r="G274" s="113"/>
      <c r="H274" s="56"/>
      <c r="I274" s="134"/>
      <c r="J274" s="54"/>
      <c r="K274" s="54"/>
      <c r="N274" s="54"/>
      <c r="O274" s="56"/>
      <c r="P274" s="54"/>
    </row>
    <row r="275" spans="1:17">
      <c r="A275" s="58"/>
      <c r="B275" s="142"/>
      <c r="C275" s="58"/>
      <c r="D275" s="113"/>
      <c r="E275" s="113"/>
      <c r="F275" s="113"/>
      <c r="G275" s="113"/>
      <c r="H275" s="56"/>
      <c r="I275" s="134"/>
      <c r="J275" s="54"/>
      <c r="K275" s="54"/>
      <c r="N275" s="54"/>
      <c r="O275" s="56"/>
      <c r="P275" s="54"/>
    </row>
    <row r="276" spans="1:17">
      <c r="A276" s="58"/>
      <c r="B276" s="142"/>
      <c r="C276" s="58"/>
      <c r="D276" s="113"/>
      <c r="E276" s="113"/>
      <c r="F276" s="113"/>
      <c r="G276" s="113"/>
      <c r="H276" s="56"/>
      <c r="I276" s="134"/>
      <c r="J276" s="54"/>
      <c r="K276" s="54"/>
      <c r="N276" s="54"/>
      <c r="O276" s="56"/>
      <c r="P276" s="54"/>
    </row>
    <row r="277" spans="1:17">
      <c r="B277" s="54"/>
      <c r="C277" s="54"/>
      <c r="E277" s="54"/>
      <c r="F277" s="54"/>
      <c r="G277" s="54"/>
      <c r="H277" s="56"/>
      <c r="I277" s="56"/>
      <c r="K277" s="57" t="s">
        <v>237</v>
      </c>
      <c r="N277" s="56"/>
      <c r="O277" s="56"/>
      <c r="P277" s="56"/>
    </row>
    <row r="278" spans="1:17">
      <c r="A278" s="58"/>
      <c r="B278" s="39" t="str">
        <f>B3</f>
        <v xml:space="preserve">Formula Rate - Non-Levelized </v>
      </c>
      <c r="C278" s="168" t="str">
        <f>D3</f>
        <v xml:space="preserve">   Rate Formula Template</v>
      </c>
      <c r="D278" s="168"/>
      <c r="E278" s="61"/>
      <c r="F278" s="61"/>
      <c r="G278" s="61"/>
      <c r="H278" s="66"/>
      <c r="J278" s="56"/>
      <c r="K278" s="41" t="str">
        <f>K3</f>
        <v>For the 12 months ended 12/31/18</v>
      </c>
      <c r="N278" s="56"/>
      <c r="O278" s="56"/>
      <c r="P278" s="56"/>
    </row>
    <row r="279" spans="1:17">
      <c r="A279" s="58"/>
      <c r="B279" s="142"/>
      <c r="C279" s="58"/>
      <c r="D279" s="11" t="str">
        <f>D4</f>
        <v>Utilizing EIA Form 412 Data</v>
      </c>
      <c r="E279" s="61"/>
      <c r="F279" s="61"/>
      <c r="G279" s="61"/>
      <c r="H279" s="56"/>
      <c r="I279" s="144"/>
      <c r="J279" s="103"/>
      <c r="K279" s="102"/>
      <c r="N279" s="56"/>
      <c r="O279" s="56"/>
      <c r="P279" s="56"/>
    </row>
    <row r="280" spans="1:17">
      <c r="A280" s="58"/>
      <c r="B280" s="142"/>
      <c r="C280" s="58"/>
      <c r="D280" s="11" t="str">
        <f>D6</f>
        <v xml:space="preserve">Rochester Public Utilities </v>
      </c>
      <c r="E280" s="61"/>
      <c r="F280" s="61"/>
      <c r="G280" s="61"/>
      <c r="H280" s="56"/>
      <c r="I280" s="144"/>
      <c r="J280" s="103"/>
      <c r="K280" s="102"/>
      <c r="N280" s="56"/>
      <c r="O280" s="56"/>
      <c r="P280" s="56"/>
    </row>
    <row r="281" spans="1:17">
      <c r="A281" s="58"/>
      <c r="B281" s="54" t="s">
        <v>238</v>
      </c>
      <c r="C281" s="58"/>
      <c r="D281" s="61"/>
      <c r="E281" s="61"/>
      <c r="F281" s="61"/>
      <c r="G281" s="61"/>
      <c r="H281" s="56"/>
      <c r="I281" s="61"/>
      <c r="J281" s="103"/>
      <c r="K281" s="102"/>
      <c r="N281" s="58"/>
      <c r="O281" s="56"/>
      <c r="P281" s="54"/>
    </row>
    <row r="282" spans="1:17">
      <c r="A282" s="58"/>
      <c r="B282" s="145" t="s">
        <v>239</v>
      </c>
      <c r="C282" s="58"/>
      <c r="D282" s="61"/>
      <c r="E282" s="61"/>
      <c r="F282" s="61"/>
      <c r="G282" s="61"/>
      <c r="H282" s="56"/>
      <c r="I282" s="61"/>
      <c r="J282" s="56"/>
      <c r="K282" s="61"/>
      <c r="N282" s="58"/>
      <c r="O282" s="56"/>
      <c r="P282" s="54"/>
    </row>
    <row r="283" spans="1:17">
      <c r="B283" s="145" t="s">
        <v>240</v>
      </c>
      <c r="C283" s="58"/>
      <c r="D283" s="61"/>
      <c r="E283" s="61"/>
      <c r="F283" s="61"/>
      <c r="G283" s="61"/>
      <c r="H283" s="56"/>
      <c r="I283" s="61"/>
      <c r="J283" s="56"/>
      <c r="K283" s="61"/>
      <c r="N283" s="58"/>
      <c r="O283" s="56"/>
      <c r="P283" s="56"/>
    </row>
    <row r="284" spans="1:17">
      <c r="A284" s="58" t="s">
        <v>241</v>
      </c>
      <c r="B284" s="54" t="s">
        <v>242</v>
      </c>
      <c r="C284" s="56"/>
      <c r="D284" s="61"/>
      <c r="E284" s="61"/>
      <c r="F284" s="61"/>
      <c r="G284" s="70"/>
      <c r="H284" s="56"/>
      <c r="I284" s="61"/>
      <c r="J284" s="56"/>
      <c r="K284" s="61"/>
      <c r="N284" s="58"/>
      <c r="O284" s="56"/>
      <c r="P284" s="56"/>
    </row>
    <row r="285" spans="1:17" ht="16.5" thickBot="1">
      <c r="A285" s="65" t="s">
        <v>243</v>
      </c>
      <c r="C285" s="56"/>
      <c r="D285" s="61"/>
      <c r="E285" s="61"/>
      <c r="F285" s="61"/>
      <c r="G285" s="61"/>
      <c r="H285" s="56"/>
      <c r="I285" s="61"/>
      <c r="J285" s="56"/>
      <c r="K285" s="61"/>
      <c r="N285" s="58"/>
      <c r="O285" s="56"/>
      <c r="P285" s="56"/>
    </row>
    <row r="286" spans="1:17" ht="18" customHeight="1">
      <c r="A286" s="146" t="s">
        <v>244</v>
      </c>
      <c r="B286" s="167" t="s">
        <v>351</v>
      </c>
      <c r="C286" s="167"/>
      <c r="D286" s="167"/>
      <c r="E286" s="167"/>
      <c r="F286" s="167"/>
      <c r="G286" s="167"/>
      <c r="H286" s="167"/>
      <c r="I286" s="167"/>
      <c r="J286" s="167"/>
      <c r="K286" s="167"/>
      <c r="N286" s="58"/>
      <c r="O286" s="56"/>
      <c r="P286" s="56"/>
    </row>
    <row r="287" spans="1:17" ht="63" customHeight="1">
      <c r="A287" s="146" t="s">
        <v>245</v>
      </c>
      <c r="B287" s="167" t="s">
        <v>246</v>
      </c>
      <c r="C287" s="167"/>
      <c r="D287" s="167"/>
      <c r="E287" s="167"/>
      <c r="F287" s="167"/>
      <c r="G287" s="167"/>
      <c r="H287" s="167"/>
      <c r="I287" s="167"/>
      <c r="J287" s="167"/>
      <c r="K287" s="167"/>
      <c r="N287" s="58"/>
      <c r="O287" s="56"/>
      <c r="P287" s="56"/>
    </row>
    <row r="288" spans="1:17">
      <c r="A288" s="146" t="s">
        <v>247</v>
      </c>
      <c r="B288" s="167" t="s">
        <v>248</v>
      </c>
      <c r="C288" s="167"/>
      <c r="D288" s="167"/>
      <c r="E288" s="167"/>
      <c r="F288" s="167"/>
      <c r="G288" s="167"/>
      <c r="H288" s="167"/>
      <c r="I288" s="167"/>
      <c r="J288" s="167"/>
      <c r="K288" s="167"/>
      <c r="N288" s="58"/>
      <c r="O288" s="56"/>
      <c r="P288" s="56"/>
    </row>
    <row r="289" spans="1:16">
      <c r="A289" s="146" t="s">
        <v>249</v>
      </c>
      <c r="B289" s="167" t="s">
        <v>248</v>
      </c>
      <c r="C289" s="167"/>
      <c r="D289" s="167"/>
      <c r="E289" s="167"/>
      <c r="F289" s="167"/>
      <c r="G289" s="167"/>
      <c r="H289" s="167"/>
      <c r="I289" s="167"/>
      <c r="J289" s="167"/>
      <c r="K289" s="167"/>
      <c r="N289" s="58"/>
      <c r="O289" s="56"/>
      <c r="P289" s="56"/>
    </row>
    <row r="290" spans="1:16">
      <c r="A290" s="146" t="s">
        <v>250</v>
      </c>
      <c r="B290" s="167" t="s">
        <v>352</v>
      </c>
      <c r="C290" s="167"/>
      <c r="D290" s="167"/>
      <c r="E290" s="167"/>
      <c r="F290" s="167"/>
      <c r="G290" s="167"/>
      <c r="H290" s="167"/>
      <c r="I290" s="167"/>
      <c r="J290" s="167"/>
      <c r="K290" s="167"/>
      <c r="N290" s="58"/>
      <c r="O290" s="56"/>
      <c r="P290" s="56"/>
    </row>
    <row r="291" spans="1:16" ht="48" customHeight="1">
      <c r="A291" s="146" t="s">
        <v>251</v>
      </c>
      <c r="B291" s="166" t="s">
        <v>252</v>
      </c>
      <c r="C291" s="166"/>
      <c r="D291" s="166"/>
      <c r="E291" s="166"/>
      <c r="F291" s="166"/>
      <c r="G291" s="166"/>
      <c r="H291" s="166"/>
      <c r="I291" s="166"/>
      <c r="J291" s="166"/>
      <c r="K291" s="166"/>
      <c r="N291" s="58"/>
      <c r="O291" s="56"/>
      <c r="P291" s="56"/>
    </row>
    <row r="292" spans="1:16">
      <c r="A292" s="146" t="s">
        <v>253</v>
      </c>
      <c r="B292" s="166" t="s">
        <v>254</v>
      </c>
      <c r="C292" s="166"/>
      <c r="D292" s="166"/>
      <c r="E292" s="166"/>
      <c r="F292" s="166"/>
      <c r="G292" s="166"/>
      <c r="H292" s="166"/>
      <c r="I292" s="166"/>
      <c r="J292" s="166"/>
      <c r="K292" s="166"/>
      <c r="N292" s="58"/>
      <c r="O292" s="56"/>
      <c r="P292" s="56"/>
    </row>
    <row r="293" spans="1:16" ht="32.25" customHeight="1">
      <c r="A293" s="146" t="s">
        <v>255</v>
      </c>
      <c r="B293" s="166" t="s">
        <v>256</v>
      </c>
      <c r="C293" s="166"/>
      <c r="D293" s="166"/>
      <c r="E293" s="166"/>
      <c r="F293" s="166"/>
      <c r="G293" s="166"/>
      <c r="H293" s="166"/>
      <c r="I293" s="166"/>
      <c r="J293" s="166"/>
      <c r="K293" s="166"/>
      <c r="N293" s="58"/>
      <c r="O293" s="56"/>
      <c r="P293" s="56"/>
    </row>
    <row r="294" spans="1:16" ht="32.25" customHeight="1">
      <c r="A294" s="146" t="s">
        <v>257</v>
      </c>
      <c r="B294" s="167" t="s">
        <v>258</v>
      </c>
      <c r="C294" s="167"/>
      <c r="D294" s="167"/>
      <c r="E294" s="167"/>
      <c r="F294" s="167"/>
      <c r="G294" s="167"/>
      <c r="H294" s="167"/>
      <c r="I294" s="167"/>
      <c r="J294" s="167"/>
      <c r="K294" s="167"/>
      <c r="N294" s="58"/>
      <c r="O294" s="56"/>
      <c r="P294" s="56"/>
    </row>
    <row r="295" spans="1:16" ht="32.25" customHeight="1">
      <c r="A295" s="146" t="s">
        <v>259</v>
      </c>
      <c r="B295" s="166" t="s">
        <v>260</v>
      </c>
      <c r="C295" s="166"/>
      <c r="D295" s="166"/>
      <c r="E295" s="166"/>
      <c r="F295" s="166"/>
      <c r="G295" s="166"/>
      <c r="H295" s="166"/>
      <c r="I295" s="166"/>
      <c r="J295" s="166"/>
      <c r="K295" s="166"/>
      <c r="N295" s="58"/>
      <c r="O295" s="55"/>
      <c r="P295" s="56"/>
    </row>
    <row r="296" spans="1:16" ht="69" customHeight="1">
      <c r="A296" s="146" t="s">
        <v>261</v>
      </c>
      <c r="B296" s="166" t="s">
        <v>262</v>
      </c>
      <c r="C296" s="166"/>
      <c r="D296" s="166"/>
      <c r="E296" s="166"/>
      <c r="F296" s="166"/>
      <c r="G296" s="166"/>
      <c r="H296" s="166"/>
      <c r="I296" s="166"/>
      <c r="J296" s="166"/>
      <c r="K296" s="166"/>
      <c r="N296" s="58"/>
      <c r="O296" s="56"/>
      <c r="P296" s="56"/>
    </row>
    <row r="297" spans="1:16">
      <c r="A297" s="146" t="s">
        <v>3</v>
      </c>
      <c r="B297" s="147" t="s">
        <v>263</v>
      </c>
      <c r="C297" s="148" t="s">
        <v>264</v>
      </c>
      <c r="D297" s="6">
        <v>0</v>
      </c>
      <c r="E297" s="148"/>
      <c r="F297" s="149"/>
      <c r="G297" s="149"/>
      <c r="H297" s="150"/>
      <c r="I297" s="149"/>
      <c r="J297" s="150"/>
      <c r="K297" s="149"/>
      <c r="N297" s="58"/>
      <c r="O297" s="56"/>
      <c r="P297" s="56"/>
    </row>
    <row r="298" spans="1:16">
      <c r="A298" s="146"/>
      <c r="B298" s="148"/>
      <c r="C298" s="148" t="s">
        <v>265</v>
      </c>
      <c r="D298" s="6">
        <v>0</v>
      </c>
      <c r="E298" s="166" t="s">
        <v>266</v>
      </c>
      <c r="F298" s="166"/>
      <c r="G298" s="166"/>
      <c r="H298" s="166"/>
      <c r="I298" s="166"/>
      <c r="J298" s="166"/>
      <c r="K298" s="166"/>
      <c r="N298" s="58"/>
      <c r="O298" s="56"/>
      <c r="P298" s="56"/>
    </row>
    <row r="299" spans="1:16">
      <c r="A299" s="146"/>
      <c r="B299" s="148"/>
      <c r="C299" s="148" t="s">
        <v>267</v>
      </c>
      <c r="D299" s="6">
        <v>0</v>
      </c>
      <c r="E299" s="166" t="s">
        <v>268</v>
      </c>
      <c r="F299" s="166"/>
      <c r="G299" s="166"/>
      <c r="H299" s="166"/>
      <c r="I299" s="166"/>
      <c r="J299" s="166"/>
      <c r="K299" s="166"/>
      <c r="N299" s="58"/>
      <c r="O299" s="56"/>
      <c r="P299" s="56"/>
    </row>
    <row r="300" spans="1:16">
      <c r="A300" s="146" t="s">
        <v>269</v>
      </c>
      <c r="B300" s="166" t="s">
        <v>270</v>
      </c>
      <c r="C300" s="166"/>
      <c r="D300" s="166"/>
      <c r="E300" s="166"/>
      <c r="F300" s="166"/>
      <c r="G300" s="166"/>
      <c r="H300" s="166"/>
      <c r="I300" s="166"/>
      <c r="J300" s="166"/>
      <c r="K300" s="166"/>
      <c r="N300" s="58"/>
      <c r="O300" s="56"/>
      <c r="P300" s="56"/>
    </row>
    <row r="301" spans="1:16" ht="32.25" customHeight="1">
      <c r="A301" s="146" t="s">
        <v>271</v>
      </c>
      <c r="B301" s="166" t="s">
        <v>303</v>
      </c>
      <c r="C301" s="166"/>
      <c r="D301" s="166"/>
      <c r="E301" s="166"/>
      <c r="F301" s="166"/>
      <c r="G301" s="166"/>
      <c r="H301" s="166"/>
      <c r="I301" s="166"/>
      <c r="J301" s="166"/>
      <c r="K301" s="166"/>
      <c r="N301" s="58"/>
      <c r="O301" s="56"/>
      <c r="P301" s="56"/>
    </row>
    <row r="302" spans="1:16" ht="48" customHeight="1">
      <c r="A302" s="146" t="s">
        <v>272</v>
      </c>
      <c r="B302" s="166" t="s">
        <v>273</v>
      </c>
      <c r="C302" s="166"/>
      <c r="D302" s="166"/>
      <c r="E302" s="166"/>
      <c r="F302" s="166"/>
      <c r="G302" s="166"/>
      <c r="H302" s="166"/>
      <c r="I302" s="166"/>
      <c r="J302" s="166"/>
      <c r="K302" s="166"/>
      <c r="N302" s="58"/>
      <c r="O302" s="56"/>
      <c r="P302" s="56"/>
    </row>
    <row r="303" spans="1:16">
      <c r="A303" s="146" t="s">
        <v>274</v>
      </c>
      <c r="B303" s="166" t="s">
        <v>275</v>
      </c>
      <c r="C303" s="166"/>
      <c r="D303" s="166"/>
      <c r="E303" s="166"/>
      <c r="F303" s="166"/>
      <c r="G303" s="166"/>
      <c r="H303" s="166"/>
      <c r="I303" s="166"/>
      <c r="J303" s="166"/>
      <c r="K303" s="166"/>
      <c r="N303" s="58"/>
      <c r="O303" s="55"/>
      <c r="P303" s="56"/>
    </row>
    <row r="304" spans="1:16" ht="149.25" customHeight="1">
      <c r="A304" s="146" t="s">
        <v>276</v>
      </c>
      <c r="B304" s="167" t="s">
        <v>358</v>
      </c>
      <c r="C304" s="167"/>
      <c r="D304" s="167"/>
      <c r="E304" s="167"/>
      <c r="F304" s="167"/>
      <c r="G304" s="167"/>
      <c r="H304" s="167"/>
      <c r="I304" s="167"/>
      <c r="J304" s="167"/>
      <c r="K304" s="167"/>
      <c r="N304" s="58"/>
      <c r="O304" s="55"/>
      <c r="P304" s="56"/>
    </row>
    <row r="305" spans="1:16" ht="32.25" customHeight="1">
      <c r="A305" s="146" t="s">
        <v>277</v>
      </c>
      <c r="B305" s="166" t="s">
        <v>278</v>
      </c>
      <c r="C305" s="166"/>
      <c r="D305" s="166"/>
      <c r="E305" s="166"/>
      <c r="F305" s="166"/>
      <c r="G305" s="166"/>
      <c r="H305" s="166"/>
      <c r="I305" s="166"/>
      <c r="J305" s="166"/>
      <c r="K305" s="166"/>
      <c r="N305" s="58"/>
      <c r="O305" s="56"/>
      <c r="P305" s="56"/>
    </row>
    <row r="306" spans="1:16">
      <c r="A306" s="146" t="s">
        <v>279</v>
      </c>
      <c r="B306" s="166" t="s">
        <v>280</v>
      </c>
      <c r="C306" s="166"/>
      <c r="D306" s="166"/>
      <c r="E306" s="166"/>
      <c r="F306" s="166"/>
      <c r="G306" s="166"/>
      <c r="H306" s="166"/>
      <c r="I306" s="166"/>
      <c r="J306" s="166"/>
      <c r="K306" s="166"/>
      <c r="N306" s="58"/>
      <c r="O306" s="56"/>
      <c r="P306" s="56"/>
    </row>
    <row r="307" spans="1:16" ht="48" customHeight="1">
      <c r="A307" s="146" t="s">
        <v>281</v>
      </c>
      <c r="B307" s="166" t="s">
        <v>282</v>
      </c>
      <c r="C307" s="166"/>
      <c r="D307" s="166"/>
      <c r="E307" s="166"/>
      <c r="F307" s="166"/>
      <c r="G307" s="166"/>
      <c r="H307" s="166"/>
      <c r="I307" s="166"/>
      <c r="J307" s="166"/>
      <c r="K307" s="166"/>
      <c r="N307" s="58"/>
      <c r="O307" s="56"/>
      <c r="P307" s="56"/>
    </row>
    <row r="308" spans="1:16" ht="65.25" customHeight="1">
      <c r="A308" s="151" t="s">
        <v>283</v>
      </c>
      <c r="B308" s="166" t="s">
        <v>284</v>
      </c>
      <c r="C308" s="166"/>
      <c r="D308" s="166"/>
      <c r="E308" s="166"/>
      <c r="F308" s="166"/>
      <c r="G308" s="166"/>
      <c r="H308" s="166"/>
      <c r="I308" s="166"/>
      <c r="J308" s="166"/>
      <c r="K308" s="166"/>
      <c r="N308" s="58"/>
      <c r="O308" s="56"/>
      <c r="P308" s="56"/>
    </row>
    <row r="309" spans="1:16">
      <c r="A309" s="151" t="s">
        <v>285</v>
      </c>
      <c r="B309" s="166" t="s">
        <v>286</v>
      </c>
      <c r="C309" s="166"/>
      <c r="D309" s="166"/>
      <c r="E309" s="166"/>
      <c r="F309" s="166"/>
      <c r="G309" s="166"/>
      <c r="H309" s="166"/>
      <c r="I309" s="166"/>
      <c r="J309" s="166"/>
      <c r="K309" s="166"/>
      <c r="N309" s="58"/>
      <c r="O309" s="56"/>
      <c r="P309" s="56"/>
    </row>
    <row r="310" spans="1:16">
      <c r="A310" s="152" t="s">
        <v>287</v>
      </c>
      <c r="B310" s="166" t="s">
        <v>288</v>
      </c>
      <c r="C310" s="166"/>
      <c r="D310" s="166"/>
      <c r="E310" s="166"/>
      <c r="F310" s="166"/>
      <c r="G310" s="166"/>
      <c r="H310" s="166"/>
      <c r="I310" s="166"/>
      <c r="J310" s="166"/>
      <c r="K310" s="166"/>
      <c r="N310" s="99"/>
      <c r="O310" s="56"/>
      <c r="P310" s="56"/>
    </row>
    <row r="311" spans="1:16">
      <c r="A311" s="152" t="s">
        <v>289</v>
      </c>
      <c r="B311" s="166" t="s">
        <v>305</v>
      </c>
      <c r="C311" s="166"/>
      <c r="D311" s="166"/>
      <c r="E311" s="166"/>
      <c r="F311" s="166"/>
      <c r="G311" s="166"/>
      <c r="H311" s="166"/>
      <c r="I311" s="166"/>
      <c r="J311" s="166"/>
      <c r="K311" s="166"/>
      <c r="N311" s="99"/>
      <c r="O311" s="56"/>
      <c r="P311" s="56"/>
    </row>
    <row r="312" spans="1:16" s="103" customFormat="1" ht="32.25" customHeight="1">
      <c r="A312" s="151" t="s">
        <v>290</v>
      </c>
      <c r="B312" s="166" t="s">
        <v>306</v>
      </c>
      <c r="C312" s="166"/>
      <c r="D312" s="166"/>
      <c r="E312" s="166"/>
      <c r="F312" s="166"/>
      <c r="G312" s="166"/>
      <c r="H312" s="166"/>
      <c r="I312" s="166"/>
      <c r="J312" s="166"/>
      <c r="K312" s="166"/>
      <c r="L312"/>
      <c r="N312" s="104"/>
      <c r="O312" s="114"/>
      <c r="P312" s="114"/>
    </row>
    <row r="313" spans="1:16" s="116" customFormat="1">
      <c r="A313" s="152" t="s">
        <v>291</v>
      </c>
      <c r="B313" s="166" t="s">
        <v>307</v>
      </c>
      <c r="C313" s="166"/>
      <c r="D313" s="166"/>
      <c r="E313" s="166"/>
      <c r="F313" s="166"/>
      <c r="G313" s="166"/>
      <c r="H313" s="166"/>
      <c r="I313" s="166"/>
      <c r="J313" s="166"/>
      <c r="K313" s="166"/>
      <c r="L313"/>
      <c r="N313" s="115"/>
      <c r="O313" s="118"/>
      <c r="P313" s="118"/>
    </row>
    <row r="314" spans="1:16" s="116" customFormat="1" ht="33" customHeight="1">
      <c r="A314" s="151" t="s">
        <v>292</v>
      </c>
      <c r="B314" s="166" t="s">
        <v>308</v>
      </c>
      <c r="C314" s="166"/>
      <c r="D314" s="166"/>
      <c r="E314" s="166"/>
      <c r="F314" s="166"/>
      <c r="G314" s="166"/>
      <c r="H314" s="166"/>
      <c r="I314" s="166"/>
      <c r="J314" s="166"/>
      <c r="K314" s="166"/>
      <c r="L314"/>
      <c r="N314" s="115"/>
      <c r="O314" s="118"/>
      <c r="P314" s="118"/>
    </row>
    <row r="315" spans="1:16" s="116" customFormat="1" ht="15" customHeight="1">
      <c r="A315" s="151" t="s">
        <v>293</v>
      </c>
      <c r="B315" s="153" t="s">
        <v>294</v>
      </c>
      <c r="C315" s="154"/>
      <c r="D315" s="154"/>
      <c r="E315" s="154"/>
      <c r="F315" s="154"/>
      <c r="G315" s="154"/>
      <c r="H315" s="154"/>
      <c r="I315" s="154"/>
      <c r="J315" s="154"/>
      <c r="K315" s="154"/>
      <c r="L315"/>
      <c r="N315" s="115"/>
      <c r="O315" s="118"/>
      <c r="P315" s="118"/>
    </row>
    <row r="316" spans="1:16" s="116" customFormat="1" ht="15" customHeight="1">
      <c r="A316" s="151" t="s">
        <v>295</v>
      </c>
      <c r="B316" s="155" t="s">
        <v>296</v>
      </c>
      <c r="C316" s="154"/>
      <c r="D316" s="154"/>
      <c r="E316" s="154"/>
      <c r="F316" s="154"/>
      <c r="G316" s="154"/>
      <c r="H316" s="154"/>
      <c r="I316" s="154"/>
      <c r="J316" s="154"/>
      <c r="K316" s="154"/>
      <c r="L316"/>
      <c r="N316" s="115"/>
      <c r="O316" s="118"/>
      <c r="P316" s="118"/>
    </row>
    <row r="317" spans="1:16" s="116" customFormat="1" ht="15" customHeight="1">
      <c r="A317" s="151" t="s">
        <v>299</v>
      </c>
      <c r="B317" s="155" t="s">
        <v>353</v>
      </c>
      <c r="C317" s="154"/>
      <c r="D317" s="154"/>
      <c r="E317" s="154"/>
      <c r="F317" s="154"/>
      <c r="G317" s="154"/>
      <c r="H317" s="154"/>
      <c r="I317" s="154"/>
      <c r="J317" s="154"/>
      <c r="K317" s="154"/>
      <c r="L317"/>
      <c r="N317" s="115"/>
      <c r="O317" s="118"/>
      <c r="P317" s="118"/>
    </row>
    <row r="318" spans="1:16" s="116" customFormat="1" ht="15" customHeight="1">
      <c r="A318" s="151"/>
      <c r="B318" s="148"/>
      <c r="C318" s="150"/>
      <c r="D318" s="150"/>
      <c r="E318" s="150"/>
      <c r="F318" s="150"/>
      <c r="G318" s="150"/>
      <c r="H318" s="150"/>
      <c r="I318" s="150"/>
      <c r="J318" s="150"/>
      <c r="K318" s="150"/>
      <c r="L318"/>
      <c r="N318" s="115"/>
      <c r="O318" s="118"/>
      <c r="P318" s="118"/>
    </row>
    <row r="319" spans="1:16">
      <c r="A319" s="58"/>
      <c r="B319" s="56"/>
      <c r="C319" s="56"/>
      <c r="D319" s="56"/>
      <c r="E319" s="56"/>
      <c r="F319" s="56"/>
      <c r="G319" s="56"/>
      <c r="H319" s="56"/>
      <c r="I319" s="56"/>
      <c r="J319" s="56"/>
      <c r="K319" s="56"/>
      <c r="N319" s="58"/>
      <c r="O319" s="56"/>
      <c r="P319" s="56"/>
    </row>
    <row r="320" spans="1:16">
      <c r="A320" s="58"/>
      <c r="B320" s="58" t="s">
        <v>312</v>
      </c>
      <c r="C320" s="56"/>
      <c r="D320" s="58" t="s">
        <v>314</v>
      </c>
      <c r="E320" s="56"/>
      <c r="F320" s="56"/>
      <c r="G320" s="56"/>
      <c r="H320" s="56"/>
      <c r="I320" s="56"/>
      <c r="J320" s="56"/>
      <c r="K320" s="56"/>
      <c r="N320" s="58"/>
      <c r="O320" s="56"/>
      <c r="P320" s="56"/>
    </row>
    <row r="321" spans="1:16">
      <c r="A321" s="58" t="s">
        <v>309</v>
      </c>
      <c r="B321" s="58" t="s">
        <v>313</v>
      </c>
      <c r="C321" s="58" t="s">
        <v>311</v>
      </c>
      <c r="D321" s="58" t="s">
        <v>315</v>
      </c>
      <c r="E321" s="56"/>
      <c r="F321" s="56"/>
      <c r="G321" s="56"/>
      <c r="H321" s="56"/>
      <c r="I321" s="56"/>
      <c r="J321" s="56"/>
      <c r="K321" s="56"/>
      <c r="N321" s="58"/>
      <c r="O321" s="56"/>
      <c r="P321" s="56"/>
    </row>
    <row r="322" spans="1:16">
      <c r="A322" s="58" t="s">
        <v>7</v>
      </c>
      <c r="B322" s="58" t="s">
        <v>310</v>
      </c>
      <c r="C322" s="58" t="s">
        <v>354</v>
      </c>
      <c r="D322" s="58" t="s">
        <v>355</v>
      </c>
      <c r="E322" s="56"/>
      <c r="F322" s="56"/>
      <c r="G322" s="56"/>
      <c r="H322" s="56"/>
      <c r="I322" s="56"/>
      <c r="J322" s="56"/>
      <c r="K322" s="56"/>
      <c r="N322" s="58"/>
      <c r="O322" s="56"/>
      <c r="P322" s="56"/>
    </row>
    <row r="323" spans="1:16">
      <c r="A323" s="58"/>
      <c r="B323" s="56"/>
      <c r="C323" s="56"/>
      <c r="D323" s="58" t="s">
        <v>211</v>
      </c>
      <c r="E323" s="56"/>
      <c r="F323" s="56"/>
      <c r="G323" s="56"/>
      <c r="H323" s="56"/>
      <c r="I323" s="56"/>
      <c r="J323" s="56"/>
      <c r="K323" s="56"/>
      <c r="N323" s="58"/>
      <c r="O323" s="56"/>
      <c r="P323" s="56"/>
    </row>
    <row r="324" spans="1:16">
      <c r="A324" s="58"/>
      <c r="B324" s="56"/>
      <c r="C324" s="156" t="s">
        <v>316</v>
      </c>
      <c r="D324" s="56"/>
      <c r="E324" s="56"/>
      <c r="F324" s="56"/>
      <c r="G324" s="56"/>
      <c r="H324" s="56"/>
      <c r="I324" s="56"/>
      <c r="J324" s="56"/>
      <c r="K324" s="56"/>
      <c r="N324" s="58"/>
      <c r="O324" s="56"/>
      <c r="P324" s="56"/>
    </row>
    <row r="325" spans="1:16">
      <c r="A325" s="58">
        <v>1</v>
      </c>
      <c r="B325" s="58">
        <v>350</v>
      </c>
      <c r="C325" s="55" t="s">
        <v>317</v>
      </c>
      <c r="D325" s="157" t="s">
        <v>337</v>
      </c>
      <c r="E325" s="56"/>
      <c r="F325" s="56"/>
      <c r="G325" s="56"/>
      <c r="H325" s="56"/>
      <c r="I325" s="56"/>
      <c r="J325" s="56"/>
      <c r="K325" s="56"/>
      <c r="N325" s="58"/>
      <c r="O325" s="56"/>
      <c r="P325" s="56"/>
    </row>
    <row r="326" spans="1:16">
      <c r="A326" s="58">
        <v>2</v>
      </c>
      <c r="B326" s="58">
        <v>352</v>
      </c>
      <c r="C326" s="55" t="s">
        <v>323</v>
      </c>
      <c r="D326" s="56">
        <v>2.8570000000000002</v>
      </c>
      <c r="E326" s="56"/>
      <c r="F326" s="56"/>
      <c r="G326" s="56"/>
      <c r="H326" s="56"/>
      <c r="I326" s="56"/>
      <c r="J326" s="56"/>
      <c r="K326" s="56"/>
      <c r="N326" s="58"/>
      <c r="O326" s="56"/>
      <c r="P326" s="56"/>
    </row>
    <row r="327" spans="1:16">
      <c r="A327" s="58">
        <v>3</v>
      </c>
      <c r="B327" s="58">
        <v>353</v>
      </c>
      <c r="C327" s="55" t="s">
        <v>318</v>
      </c>
      <c r="D327" s="56">
        <v>2.8570000000000002</v>
      </c>
      <c r="E327" s="56"/>
      <c r="F327" s="56"/>
      <c r="G327" s="56"/>
      <c r="H327" s="56"/>
      <c r="I327" s="56"/>
      <c r="J327" s="56"/>
      <c r="K327" s="56"/>
      <c r="N327" s="58"/>
      <c r="O327" s="56"/>
      <c r="P327" s="56"/>
    </row>
    <row r="328" spans="1:16">
      <c r="A328" s="58">
        <v>4</v>
      </c>
      <c r="B328" s="58">
        <v>355</v>
      </c>
      <c r="C328" s="55" t="s">
        <v>319</v>
      </c>
      <c r="D328" s="56">
        <v>2.8570000000000002</v>
      </c>
      <c r="E328" s="56"/>
      <c r="F328" s="56"/>
      <c r="G328" s="56"/>
      <c r="H328" s="56"/>
      <c r="I328" s="56"/>
      <c r="J328" s="56"/>
      <c r="K328" s="56"/>
      <c r="N328" s="58"/>
      <c r="O328" s="56"/>
      <c r="P328" s="56"/>
    </row>
    <row r="329" spans="1:16">
      <c r="A329" s="58">
        <v>5</v>
      </c>
      <c r="B329" s="58">
        <v>356</v>
      </c>
      <c r="C329" s="55" t="s">
        <v>320</v>
      </c>
      <c r="D329" s="56">
        <v>2.8570000000000002</v>
      </c>
      <c r="E329" s="56"/>
      <c r="F329" s="56"/>
      <c r="G329" s="56"/>
      <c r="H329" s="56"/>
      <c r="I329" s="56"/>
      <c r="J329" s="56"/>
      <c r="K329" s="56"/>
      <c r="N329" s="58"/>
      <c r="O329" s="56"/>
      <c r="P329" s="56"/>
    </row>
    <row r="330" spans="1:16">
      <c r="A330" s="58"/>
      <c r="B330" s="58"/>
      <c r="C330" s="55"/>
      <c r="D330" s="56"/>
      <c r="E330" s="56"/>
      <c r="F330" s="56"/>
      <c r="G330" s="56"/>
      <c r="H330" s="56"/>
      <c r="I330" s="56"/>
      <c r="J330" s="56"/>
      <c r="K330" s="56"/>
      <c r="N330" s="58"/>
      <c r="O330" s="56"/>
      <c r="P330" s="56"/>
    </row>
    <row r="331" spans="1:16">
      <c r="A331" s="58"/>
      <c r="B331" s="58"/>
      <c r="C331" s="156" t="s">
        <v>321</v>
      </c>
      <c r="D331" s="56"/>
      <c r="E331" s="56"/>
      <c r="F331" s="56"/>
      <c r="G331" s="56"/>
      <c r="H331" s="56"/>
      <c r="I331" s="56"/>
      <c r="J331" s="56"/>
      <c r="K331" s="56"/>
      <c r="N331" s="58"/>
      <c r="O331" s="56"/>
      <c r="P331" s="56"/>
    </row>
    <row r="332" spans="1:16">
      <c r="A332" s="58">
        <v>6</v>
      </c>
      <c r="B332" s="58">
        <v>389</v>
      </c>
      <c r="C332" s="55" t="s">
        <v>317</v>
      </c>
      <c r="D332" s="158" t="s">
        <v>337</v>
      </c>
      <c r="E332" s="56"/>
      <c r="F332" s="56"/>
      <c r="G332" s="56"/>
      <c r="H332" s="56"/>
      <c r="I332" s="56"/>
      <c r="J332" s="56"/>
      <c r="K332" s="56"/>
      <c r="N332" s="58"/>
      <c r="O332" s="56"/>
      <c r="P332" s="56"/>
    </row>
    <row r="333" spans="1:16">
      <c r="A333" s="58">
        <v>7</v>
      </c>
      <c r="B333" s="58">
        <v>390</v>
      </c>
      <c r="C333" s="55" t="s">
        <v>322</v>
      </c>
      <c r="D333" s="159">
        <v>10</v>
      </c>
      <c r="E333" s="56"/>
      <c r="F333" s="56"/>
      <c r="G333" s="56"/>
      <c r="H333" s="56"/>
      <c r="I333" s="56"/>
      <c r="J333" s="56"/>
      <c r="K333" s="56"/>
      <c r="N333" s="58"/>
      <c r="O333" s="56"/>
      <c r="P333" s="56"/>
    </row>
    <row r="334" spans="1:16">
      <c r="A334" s="58">
        <v>8</v>
      </c>
      <c r="B334" s="58">
        <v>390</v>
      </c>
      <c r="C334" s="55" t="s">
        <v>323</v>
      </c>
      <c r="D334" s="159">
        <v>5</v>
      </c>
      <c r="E334" s="56"/>
      <c r="F334" s="56"/>
      <c r="G334" s="56"/>
      <c r="H334" s="56"/>
      <c r="I334" s="56"/>
      <c r="J334" s="56"/>
      <c r="K334" s="56"/>
      <c r="N334" s="58"/>
      <c r="O334" s="56"/>
      <c r="P334" s="56"/>
    </row>
    <row r="335" spans="1:16">
      <c r="A335" s="58">
        <v>9</v>
      </c>
      <c r="B335" s="58">
        <v>390</v>
      </c>
      <c r="C335" s="55" t="s">
        <v>324</v>
      </c>
      <c r="D335" s="159">
        <v>2</v>
      </c>
      <c r="E335" s="56"/>
      <c r="F335" s="56"/>
      <c r="G335" s="56"/>
      <c r="H335" s="56"/>
      <c r="I335" s="56"/>
      <c r="J335" s="56"/>
      <c r="K335" s="56"/>
      <c r="N335" s="58"/>
      <c r="O335" s="56"/>
      <c r="P335" s="56"/>
    </row>
    <row r="336" spans="1:16">
      <c r="A336" s="58">
        <v>10</v>
      </c>
      <c r="B336" s="58">
        <v>391</v>
      </c>
      <c r="C336" s="55" t="s">
        <v>325</v>
      </c>
      <c r="D336" s="159">
        <v>10</v>
      </c>
      <c r="E336" s="56"/>
      <c r="F336" s="56"/>
      <c r="G336" s="56"/>
      <c r="H336" s="56"/>
      <c r="I336" s="56"/>
      <c r="J336" s="56"/>
      <c r="K336" s="56"/>
      <c r="N336" s="58"/>
      <c r="O336" s="56"/>
      <c r="P336" s="56"/>
    </row>
    <row r="337" spans="1:16">
      <c r="A337" s="58">
        <v>11</v>
      </c>
      <c r="B337" s="58">
        <v>391</v>
      </c>
      <c r="C337" s="55" t="s">
        <v>326</v>
      </c>
      <c r="D337" s="159">
        <v>10</v>
      </c>
      <c r="E337" s="56"/>
      <c r="F337" s="56"/>
      <c r="G337" s="56"/>
      <c r="H337" s="56"/>
      <c r="I337" s="56"/>
      <c r="J337" s="56"/>
      <c r="K337" s="56"/>
      <c r="N337" s="58"/>
      <c r="O337" s="56"/>
      <c r="P337" s="56"/>
    </row>
    <row r="338" spans="1:16">
      <c r="A338" s="58">
        <v>12</v>
      </c>
      <c r="B338" s="58">
        <v>391</v>
      </c>
      <c r="C338" s="55" t="s">
        <v>327</v>
      </c>
      <c r="D338" s="159">
        <v>5</v>
      </c>
      <c r="E338" s="56"/>
      <c r="F338" s="56"/>
      <c r="G338" s="56"/>
      <c r="H338" s="56"/>
      <c r="I338" s="56"/>
      <c r="J338" s="56"/>
      <c r="K338" s="56"/>
      <c r="N338" s="56"/>
      <c r="O338" s="56"/>
      <c r="P338" s="56"/>
    </row>
    <row r="339" spans="1:16">
      <c r="A339" s="58">
        <v>13</v>
      </c>
      <c r="B339" s="58">
        <v>392</v>
      </c>
      <c r="C339" s="55" t="s">
        <v>328</v>
      </c>
      <c r="D339" s="159">
        <v>20</v>
      </c>
      <c r="E339" s="56"/>
      <c r="F339" s="56"/>
      <c r="G339" s="56"/>
      <c r="H339" s="56"/>
      <c r="I339" s="56"/>
      <c r="J339" s="56"/>
      <c r="K339" s="56"/>
      <c r="N339" s="56"/>
      <c r="O339" s="56"/>
      <c r="P339" s="56"/>
    </row>
    <row r="340" spans="1:16">
      <c r="A340" s="58">
        <v>14</v>
      </c>
      <c r="B340" s="58">
        <v>392</v>
      </c>
      <c r="C340" s="55" t="s">
        <v>329</v>
      </c>
      <c r="D340" s="159">
        <v>10</v>
      </c>
      <c r="E340" s="56"/>
      <c r="F340" s="56"/>
      <c r="G340" s="56"/>
      <c r="H340" s="56"/>
      <c r="I340" s="56"/>
      <c r="J340" s="56"/>
      <c r="K340" s="56"/>
      <c r="N340" s="56"/>
      <c r="O340" s="56"/>
      <c r="P340" s="56"/>
    </row>
    <row r="341" spans="1:16">
      <c r="A341" s="58">
        <v>15</v>
      </c>
      <c r="B341" s="58">
        <v>393</v>
      </c>
      <c r="C341" s="55" t="s">
        <v>330</v>
      </c>
      <c r="D341" s="159">
        <v>10</v>
      </c>
      <c r="E341" s="56"/>
      <c r="F341" s="56"/>
      <c r="G341" s="56"/>
      <c r="H341" s="56"/>
      <c r="I341" s="56"/>
      <c r="J341" s="56"/>
      <c r="K341" s="56"/>
      <c r="N341" s="56"/>
      <c r="O341" s="56"/>
      <c r="P341" s="56"/>
    </row>
    <row r="342" spans="1:16">
      <c r="A342" s="58">
        <v>16</v>
      </c>
      <c r="B342" s="58">
        <v>394</v>
      </c>
      <c r="C342" s="55" t="s">
        <v>331</v>
      </c>
      <c r="D342" s="159">
        <v>14.286</v>
      </c>
      <c r="E342" s="56"/>
      <c r="F342" s="56"/>
      <c r="G342" s="56"/>
      <c r="H342" s="56"/>
      <c r="I342" s="56"/>
      <c r="J342" s="56"/>
      <c r="K342" s="56"/>
      <c r="N342" s="56"/>
      <c r="O342" s="56"/>
      <c r="P342" s="56"/>
    </row>
    <row r="343" spans="1:16">
      <c r="A343" s="58">
        <v>17</v>
      </c>
      <c r="B343" s="58">
        <v>394</v>
      </c>
      <c r="C343" s="55" t="s">
        <v>332</v>
      </c>
      <c r="D343" s="159">
        <v>10</v>
      </c>
      <c r="E343" s="56"/>
      <c r="F343" s="56"/>
      <c r="G343" s="56"/>
      <c r="H343" s="56"/>
      <c r="I343" s="56"/>
      <c r="J343" s="56"/>
      <c r="K343" s="56"/>
      <c r="N343" s="56"/>
      <c r="O343" s="56"/>
      <c r="P343" s="56"/>
    </row>
    <row r="344" spans="1:16">
      <c r="A344" s="58">
        <v>18</v>
      </c>
      <c r="B344" s="58">
        <v>395</v>
      </c>
      <c r="C344" s="160" t="s">
        <v>333</v>
      </c>
      <c r="D344" s="161">
        <v>10</v>
      </c>
      <c r="J344" s="56"/>
      <c r="K344" s="56"/>
      <c r="N344" s="56"/>
      <c r="O344" s="56"/>
      <c r="P344" s="56"/>
    </row>
    <row r="345" spans="1:16">
      <c r="A345" s="58">
        <v>19</v>
      </c>
      <c r="B345" s="58">
        <v>396</v>
      </c>
      <c r="C345" s="160" t="s">
        <v>334</v>
      </c>
      <c r="D345" s="161">
        <v>10</v>
      </c>
      <c r="N345" s="56"/>
      <c r="O345" s="56"/>
      <c r="P345" s="56"/>
    </row>
    <row r="346" spans="1:16">
      <c r="A346" s="58">
        <v>20</v>
      </c>
      <c r="B346" s="58">
        <v>397</v>
      </c>
      <c r="C346" s="160" t="s">
        <v>335</v>
      </c>
      <c r="D346" s="161">
        <v>10</v>
      </c>
      <c r="N346" s="56"/>
      <c r="O346" s="56"/>
      <c r="P346" s="56"/>
    </row>
    <row r="347" spans="1:16">
      <c r="A347" s="58">
        <v>21</v>
      </c>
      <c r="B347" s="58">
        <v>397</v>
      </c>
      <c r="C347" s="160" t="s">
        <v>336</v>
      </c>
      <c r="D347" s="161">
        <v>6.6669999999999998</v>
      </c>
    </row>
    <row r="348" spans="1:16">
      <c r="A348" s="58">
        <v>22</v>
      </c>
      <c r="B348" s="58">
        <v>397</v>
      </c>
      <c r="C348" s="160" t="s">
        <v>338</v>
      </c>
      <c r="D348" s="161">
        <v>5</v>
      </c>
    </row>
    <row r="349" spans="1:16">
      <c r="A349" s="58">
        <v>23</v>
      </c>
      <c r="B349" s="58">
        <v>397</v>
      </c>
      <c r="C349" s="160" t="s">
        <v>339</v>
      </c>
      <c r="D349" s="161">
        <v>2.8570000000000002</v>
      </c>
    </row>
    <row r="350" spans="1:16">
      <c r="A350" s="58">
        <v>24</v>
      </c>
      <c r="B350" s="58">
        <v>398</v>
      </c>
      <c r="C350" s="160" t="s">
        <v>340</v>
      </c>
      <c r="D350" s="161">
        <v>10</v>
      </c>
    </row>
    <row r="351" spans="1:16">
      <c r="A351" s="58">
        <v>25</v>
      </c>
      <c r="B351" s="58">
        <v>398</v>
      </c>
      <c r="C351" s="160" t="s">
        <v>341</v>
      </c>
      <c r="D351" s="161">
        <v>6.6669999999999998</v>
      </c>
    </row>
    <row r="352" spans="1:16">
      <c r="A352" s="58"/>
      <c r="D352" s="161"/>
    </row>
    <row r="353" spans="1:4">
      <c r="A353" s="58"/>
      <c r="D353" s="161"/>
    </row>
    <row r="354" spans="1:4">
      <c r="A354" s="58"/>
    </row>
    <row r="355" spans="1:4">
      <c r="A355" s="58"/>
    </row>
  </sheetData>
  <sheetProtection algorithmName="SHA-512" hashValue="n/Qi/v05v42804jPCS+rhTUa+fm5q2Mveban9bYL+dMgOmHie2uag4KvNokoYUB+isAFVcpXqGeLg11OYnWL3Q==" saltValue="kWDoxK80sKrtlPCMIP96rg==" spinCount="100000" sheet="1" objects="1" scenarios="1" formatCells="0" formatColumns="0"/>
  <mergeCells count="29">
    <mergeCell ref="C278:D278"/>
    <mergeCell ref="B286:K286"/>
    <mergeCell ref="B287:K287"/>
    <mergeCell ref="B288:K288"/>
    <mergeCell ref="E298:K298"/>
    <mergeCell ref="B300:K300"/>
    <mergeCell ref="B301:K301"/>
    <mergeCell ref="B289:K289"/>
    <mergeCell ref="B292:K292"/>
    <mergeCell ref="B293:K293"/>
    <mergeCell ref="B294:K294"/>
    <mergeCell ref="B295:K295"/>
    <mergeCell ref="B296:K296"/>
    <mergeCell ref="B302:K302"/>
    <mergeCell ref="B290:K290"/>
    <mergeCell ref="B291:K291"/>
    <mergeCell ref="B314:K314"/>
    <mergeCell ref="B303:K303"/>
    <mergeCell ref="B304:K304"/>
    <mergeCell ref="B305:K305"/>
    <mergeCell ref="B306:K306"/>
    <mergeCell ref="B307:K307"/>
    <mergeCell ref="B308:K308"/>
    <mergeCell ref="B309:K309"/>
    <mergeCell ref="B310:K310"/>
    <mergeCell ref="B311:K311"/>
    <mergeCell ref="B312:K312"/>
    <mergeCell ref="B313:K313"/>
    <mergeCell ref="E299:K299"/>
  </mergeCells>
  <pageMargins left="0.5" right="0.25" top="0.75" bottom="0.75" header="0.09" footer="0.5"/>
  <pageSetup scale="60" fitToHeight="5" orientation="portrait" r:id="rId1"/>
  <headerFooter alignWithMargins="0">
    <oddFooter>&amp;RV37
EFF 11.01.16</oddFooter>
  </headerFooter>
  <rowBreaks count="3" manualBreakCount="3">
    <brk id="141" max="10" man="1"/>
    <brk id="208" max="10" man="1"/>
    <brk id="276" max="10" man="1"/>
  </rowBreaks>
  <ignoredErrors>
    <ignoredError sqref="I3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FLTY Att O_RPU</vt:lpstr>
      <vt:lpstr>'FLTY Att O_RPU'!Print_Area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Kennedy</dc:creator>
  <cp:lastModifiedBy>Tina Livingston</cp:lastModifiedBy>
  <cp:lastPrinted>2017-09-26T19:30:36Z</cp:lastPrinted>
  <dcterms:created xsi:type="dcterms:W3CDTF">2014-08-12T14:50:59Z</dcterms:created>
  <dcterms:modified xsi:type="dcterms:W3CDTF">2017-09-27T15:23:10Z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Attach O - RPU 2018 Forward Looking.xlsx</vt:lpwstr>
  </property>
</Properties>
</file>