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"/>
    </mc:Choice>
  </mc:AlternateContent>
  <xr:revisionPtr revIDLastSave="0" documentId="13_ncr:1_{4B6E3C43-B122-4185-8448-7354EE057DE1}" xr6:coauthVersionLast="32" xr6:coauthVersionMax="32" xr10:uidLastSave="{00000000-0000-0000-0000-000000000000}"/>
  <bookViews>
    <workbookView xWindow="-15" yWindow="-15" windowWidth="19440" windowHeight="4515" xr2:uid="{00000000-000D-0000-FFFF-FFFF00000000}"/>
  </bookViews>
  <sheets>
    <sheet name="Sch 1 TU Adj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q" hidden="1">{"MATALL",#N/A,FALSE,"Sheet4";"matclass",#N/A,FALSE,"Sheet4"}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9017" iterate="1"/>
</workbook>
</file>

<file path=xl/calcChain.xml><?xml version="1.0" encoding="utf-8"?>
<calcChain xmlns="http://schemas.openxmlformats.org/spreadsheetml/2006/main">
  <c r="I41" i="2" l="1"/>
  <c r="G29" i="2" l="1"/>
  <c r="I32" i="2" l="1"/>
  <c r="I31" i="2"/>
  <c r="I23" i="2"/>
  <c r="I19" i="2"/>
  <c r="G17" i="2"/>
  <c r="G21" i="2" s="1"/>
  <c r="G25" i="2" s="1"/>
  <c r="I3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I33" i="2" l="1"/>
  <c r="I37" i="2" s="1"/>
  <c r="I39" i="2" s="1"/>
  <c r="A22" i="2"/>
  <c r="A23" i="2" s="1"/>
  <c r="A24" i="2" s="1"/>
  <c r="A25" i="2" s="1"/>
  <c r="I21" i="2"/>
  <c r="E25" i="2"/>
  <c r="I25" i="2" s="1"/>
  <c r="I17" i="2"/>
  <c r="I45" i="2" l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<sst xmlns="http://schemas.openxmlformats.org/spreadsheetml/2006/main" count="53" uniqueCount="53">
  <si>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</si>
  <si>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</si>
  <si>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</si>
  <si>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</si>
  <si>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</si>
  <si>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</si>
  <si>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</si>
  <si>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</si>
  <si>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</si>
  <si>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</si>
  <si>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</si>
  <si>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</si>
  <si>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</si>
  <si>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</si>
  <si>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</si>
  <si>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</si>
  <si>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</si>
  <si>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</si>
  <si>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</si>
  <si>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</si>
  <si>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</si>
  <si>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</si>
  <si>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</si>
  <si>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</si>
  <si>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</si>
  <si>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</si>
  <si>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</si>
  <si>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</si>
  <si>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</si>
  <si>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</si>
  <si>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</si>
  <si>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</si>
  <si>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</si>
  <si>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</si>
  <si>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</si>
  <si>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</si>
  <si>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</si>
  <si>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</si>
  <si>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</si>
  <si>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</si>
  <si>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</si>
  <si>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</si>
  <si>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</si>
  <si>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</si>
  <si>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</si>
  <si>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</si>
  <si>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</si>
  <si>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Otter Tail Power</t>
  </si>
  <si>
    <t>Notes:</t>
  </si>
  <si>
    <t>(1) OTP's Average ST Debt Rate for last 19 months was:</t>
  </si>
  <si>
    <t>(2) FERC Average Quarterly Debt Rate for last 19 months was:</t>
  </si>
  <si>
    <t>Used for Under Recovery</t>
  </si>
  <si>
    <t>Used for (Over) Recover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</si>
</sst>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&quot;$&quot;#,##0.00"/>
  </numFmts>
  <fonts count="42">
    <font>
      <sz val="12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</font>
    <font>
      <b/>
      <sz val="10"/>
      <name val="MS Sans Serif"/>
    </font>
    <font>
      <sz val="10"/>
      <color indexed="12"/>
      <name val="MS Sans Serif"/>
    </font>
    <font>
      <b/>
      <sz val="10"/>
      <color indexed="12"/>
      <name val="MS Sans Serif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8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9" fillId="0" borderId="0">
      <protection locked="0"/>
    </xf>
    <xf numFmtId="0" fontId="10" fillId="0" borderId="0" applyNumberFormat="0" applyFill="0" applyBorder="0" applyAlignment="0" applyProtection="0"/>
    <xf numFmtId="167" fontId="11" fillId="0" borderId="0">
      <protection locked="0"/>
    </xf>
    <xf numFmtId="0" fontId="12" fillId="4" borderId="0" applyNumberFormat="0" applyBorder="0" applyAlignment="0" applyProtection="0"/>
    <xf numFmtId="38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0" fontId="18" fillId="0" borderId="7" applyNumberFormat="0" applyFill="0" applyAlignment="0" applyProtection="0"/>
    <xf numFmtId="0" fontId="19" fillId="7" borderId="2" applyNumberFormat="0" applyAlignment="0" applyProtection="0"/>
    <xf numFmtId="10" fontId="13" fillId="24" borderId="8" applyNumberFormat="0" applyBorder="0" applyAlignment="0" applyProtection="0"/>
    <xf numFmtId="0" fontId="20" fillId="0" borderId="9" applyNumberFormat="0" applyFill="0" applyAlignment="0" applyProtection="0"/>
    <xf numFmtId="0" fontId="21" fillId="25" borderId="0" applyNumberFormat="0" applyBorder="0" applyAlignment="0" applyProtection="0"/>
    <xf numFmtId="37" fontId="22" fillId="0" borderId="0"/>
    <xf numFmtId="165" fontId="23" fillId="0" borderId="0"/>
    <xf numFmtId="0" fontId="8" fillId="0" borderId="0"/>
    <xf numFmtId="0" fontId="24" fillId="0" borderId="0"/>
    <xf numFmtId="0" fontId="1" fillId="0" borderId="0"/>
    <xf numFmtId="38" fontId="25" fillId="0" borderId="0"/>
    <xf numFmtId="0" fontId="26" fillId="26" borderId="10" applyNumberFormat="0" applyFont="0" applyAlignment="0" applyProtection="0"/>
    <xf numFmtId="0" fontId="27" fillId="21" borderId="11" applyNumberFormat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0" fontId="29" fillId="0" borderId="12">
      <alignment horizontal="center"/>
    </xf>
    <xf numFmtId="0" fontId="30" fillId="0" borderId="13"/>
    <xf numFmtId="0" fontId="31" fillId="0" borderId="14"/>
    <xf numFmtId="0" fontId="11" fillId="0" borderId="0"/>
    <xf numFmtId="0" fontId="32" fillId="0" borderId="0" applyNumberFormat="0" applyFill="0" applyBorder="0" applyAlignment="0" applyProtection="0"/>
    <xf numFmtId="166" fontId="11" fillId="0" borderId="15">
      <protection locked="0"/>
    </xf>
    <xf numFmtId="37" fontId="13" fillId="27" borderId="0" applyNumberFormat="0" applyBorder="0" applyAlignment="0" applyProtection="0"/>
    <xf numFmtId="37" fontId="33" fillId="0" borderId="0"/>
    <xf numFmtId="3" fontId="34" fillId="0" borderId="7" applyProtection="0"/>
    <xf numFmtId="0" fontId="35" fillId="0" borderId="0" applyNumberFormat="0" applyFill="0" applyBorder="0" applyAlignment="0" applyProtection="0"/>
  </cellStyleXfs>
  <cellXfs count="52">
    <xf numFmtId="0" fontId="0" fillId="0" borderId="0" xfId="0"/>
    <xf numFmtId="0" fontId="36" fillId="0" borderId="0" xfId="0" applyFont="1" applyFill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53" applyFont="1" applyAlignment="1">
      <alignment horizontal="left"/>
    </xf>
    <xf numFmtId="0" fontId="37" fillId="0" borderId="0" xfId="54" applyFont="1" applyAlignment="1">
      <alignment horizontal="left" vertical="center"/>
    </xf>
    <xf numFmtId="0" fontId="37" fillId="28" borderId="0" xfId="54" applyFont="1" applyFill="1" applyAlignment="1">
      <alignment horizontal="center" vertical="center"/>
    </xf>
    <xf numFmtId="164" fontId="37" fillId="0" borderId="0" xfId="55" applyNumberFormat="1" applyFont="1" applyAlignment="1" applyProtection="1">
      <alignment horizontal="right"/>
    </xf>
    <xf numFmtId="0" fontId="37" fillId="0" borderId="0" xfId="0" applyFont="1" applyFill="1" applyAlignment="1"/>
    <xf numFmtId="0" fontId="37" fillId="0" borderId="0" xfId="53" applyFont="1" applyFill="1" applyAlignment="1">
      <alignment horizontal="left"/>
    </xf>
    <xf numFmtId="0" fontId="37" fillId="28" borderId="0" xfId="53" applyFont="1" applyFill="1" applyAlignment="1">
      <alignment horizontal="center"/>
    </xf>
    <xf numFmtId="0" fontId="36" fillId="0" borderId="0" xfId="53" applyFont="1" applyFill="1" applyAlignment="1">
      <alignment horizontal="left"/>
    </xf>
    <xf numFmtId="0" fontId="36" fillId="0" borderId="0" xfId="53" applyFont="1" applyFill="1" applyBorder="1" applyAlignment="1">
      <alignment horizontal="center"/>
    </xf>
    <xf numFmtId="0" fontId="36" fillId="0" borderId="0" xfId="53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53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6" fillId="28" borderId="0" xfId="0" applyFont="1" applyFill="1" applyAlignment="1"/>
    <xf numFmtId="42" fontId="36" fillId="28" borderId="0" xfId="29" applyNumberFormat="1" applyFont="1" applyFill="1" applyAlignment="1"/>
    <xf numFmtId="42" fontId="36" fillId="0" borderId="0" xfId="29" applyNumberFormat="1" applyFont="1" applyFill="1" applyAlignment="1"/>
    <xf numFmtId="42" fontId="36" fillId="0" borderId="0" xfId="29" applyNumberFormat="1" applyFont="1" applyFill="1" applyAlignment="1">
      <alignment horizontal="right"/>
    </xf>
    <xf numFmtId="169" fontId="36" fillId="28" borderId="0" xfId="29" applyNumberFormat="1" applyFont="1" applyFill="1" applyAlignment="1"/>
    <xf numFmtId="169" fontId="36" fillId="0" borderId="0" xfId="29" applyNumberFormat="1" applyFont="1" applyFill="1" applyAlignment="1"/>
    <xf numFmtId="169" fontId="36" fillId="0" borderId="0" xfId="29" applyNumberFormat="1" applyFont="1" applyFill="1" applyAlignment="1">
      <alignment horizontal="right"/>
    </xf>
    <xf numFmtId="0" fontId="36" fillId="28" borderId="0" xfId="0" applyFont="1" applyFill="1"/>
    <xf numFmtId="42" fontId="36" fillId="28" borderId="0" xfId="29" applyNumberFormat="1" applyFont="1" applyFill="1"/>
    <xf numFmtId="42" fontId="36" fillId="0" borderId="0" xfId="29" applyNumberFormat="1" applyFont="1"/>
    <xf numFmtId="169" fontId="36" fillId="0" borderId="0" xfId="29" applyNumberFormat="1" applyFont="1"/>
    <xf numFmtId="42" fontId="36" fillId="0" borderId="0" xfId="0" applyNumberFormat="1" applyFont="1"/>
    <xf numFmtId="42" fontId="36" fillId="0" borderId="0" xfId="0" applyNumberFormat="1" applyFont="1" applyFill="1" applyAlignment="1"/>
    <xf numFmtId="0" fontId="36" fillId="0" borderId="0" xfId="0" applyFont="1" applyFill="1" applyAlignment="1">
      <alignment horizontal="right"/>
    </xf>
    <xf numFmtId="0" fontId="36" fillId="0" borderId="0" xfId="0" applyNumberFormat="1" applyFont="1" applyFill="1" applyAlignment="1"/>
    <xf numFmtId="42" fontId="36" fillId="0" borderId="16" xfId="0" applyNumberFormat="1" applyFont="1" applyFill="1" applyBorder="1" applyAlignment="1">
      <alignment horizontal="right"/>
    </xf>
    <xf numFmtId="0" fontId="36" fillId="0" borderId="0" xfId="0" applyNumberFormat="1" applyFont="1" applyFill="1"/>
    <xf numFmtId="0" fontId="36" fillId="28" borderId="0" xfId="0" applyNumberFormat="1" applyFont="1" applyFill="1" applyAlignment="1"/>
    <xf numFmtId="3" fontId="36" fillId="28" borderId="18" xfId="0" applyNumberFormat="1" applyFont="1" applyFill="1" applyBorder="1"/>
    <xf numFmtId="169" fontId="36" fillId="0" borderId="0" xfId="29" applyNumberFormat="1" applyFont="1" applyFill="1" applyBorder="1"/>
    <xf numFmtId="171" fontId="36" fillId="0" borderId="0" xfId="0" applyNumberFormat="1" applyFont="1" applyFill="1"/>
    <xf numFmtId="173" fontId="36" fillId="0" borderId="0" xfId="29" applyNumberFormat="1" applyFont="1" applyFill="1" applyBorder="1"/>
    <xf numFmtId="3" fontId="36" fillId="0" borderId="0" xfId="0" applyNumberFormat="1" applyFont="1" applyFill="1" applyAlignment="1"/>
    <xf numFmtId="3" fontId="36" fillId="0" borderId="0" xfId="0" applyNumberFormat="1" applyFont="1" applyFill="1" applyBorder="1" applyAlignment="1"/>
    <xf numFmtId="169" fontId="36" fillId="0" borderId="17" xfId="29" applyNumberFormat="1" applyFont="1" applyFill="1" applyBorder="1"/>
    <xf numFmtId="172" fontId="36" fillId="0" borderId="16" xfId="31" applyNumberFormat="1" applyFont="1" applyFill="1" applyBorder="1" applyAlignment="1"/>
    <xf numFmtId="172" fontId="36" fillId="0" borderId="16" xfId="0" applyNumberFormat="1" applyFont="1" applyFill="1" applyBorder="1" applyAlignment="1"/>
    <xf numFmtId="170" fontId="36" fillId="28" borderId="0" xfId="0" applyNumberFormat="1" applyFont="1" applyFill="1" applyAlignment="1"/>
    <xf numFmtId="170" fontId="36" fillId="0" borderId="0" xfId="0" applyNumberFormat="1" applyFont="1" applyFill="1" applyAlignment="1"/>
    <xf numFmtId="1" fontId="36" fillId="0" borderId="0" xfId="0" applyNumberFormat="1" applyFont="1" applyFill="1" applyAlignment="1"/>
    <xf numFmtId="172" fontId="37" fillId="0" borderId="16" xfId="0" applyNumberFormat="1" applyFont="1" applyFill="1" applyBorder="1" applyAlignment="1"/>
    <xf numFmtId="0" fontId="41" fillId="0" borderId="0" xfId="0" applyFont="1" applyFill="1" applyAlignment="1"/>
    <xf numFmtId="174" fontId="36" fillId="0" borderId="0" xfId="0" applyNumberFormat="1" applyFont="1" applyAlignment="1"/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" xfId="31" builtinId="4"/>
    <cellStyle name="Currency 2" xfId="32" xr:uid="{00000000-0005-0000-0000-00001F000000}"/>
    <cellStyle name="Date" xfId="33" xr:uid="{00000000-0005-0000-0000-000020000000}"/>
    <cellStyle name="Explanatory Text" xfId="34" builtinId="53" customBuiltin="1"/>
    <cellStyle name="Fixed" xfId="35" xr:uid="{00000000-0005-0000-0000-000022000000}"/>
    <cellStyle name="Good" xfId="36" builtinId="26" customBuiltin="1"/>
    <cellStyle name="Grey" xfId="37" xr:uid="{00000000-0005-0000-0000-000024000000}"/>
    <cellStyle name="HEADER" xfId="38" xr:uid="{00000000-0005-0000-0000-000025000000}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 xr:uid="{00000000-0005-0000-0000-00002A000000}"/>
    <cellStyle name="Heading2" xfId="44" xr:uid="{00000000-0005-0000-0000-00002B000000}"/>
    <cellStyle name="HIGHLIGHT" xfId="45" xr:uid="{00000000-0005-0000-0000-00002C000000}"/>
    <cellStyle name="Input" xfId="46" builtinId="20" customBuiltin="1"/>
    <cellStyle name="Input [yellow]" xfId="47" xr:uid="{00000000-0005-0000-0000-00002E000000}"/>
    <cellStyle name="Linked Cell" xfId="48" builtinId="24" customBuiltin="1"/>
    <cellStyle name="Neutral" xfId="49" builtinId="28" customBuiltin="1"/>
    <cellStyle name="no dec" xfId="50" xr:uid="{00000000-0005-0000-0000-000031000000}"/>
    <cellStyle name="Normal" xfId="0" builtinId="0"/>
    <cellStyle name="Normal - Style1" xfId="51" xr:uid="{00000000-0005-0000-0000-000033000000}"/>
    <cellStyle name="Normal 2" xfId="52" xr:uid="{00000000-0005-0000-0000-000034000000}"/>
    <cellStyle name="Normal_0112 No Link Exp" xfId="53" xr:uid="{00000000-0005-0000-0000-000035000000}"/>
    <cellStyle name="Normal_Book2_12-31-2004 SPS BK Revised Revenue Credit" xfId="54" xr:uid="{00000000-0005-0000-0000-000036000000}"/>
    <cellStyle name="Normal_Book4_1" xfId="55" xr:uid="{00000000-0005-0000-0000-000037000000}"/>
    <cellStyle name="Note" xfId="56" builtinId="10" customBuiltin="1"/>
    <cellStyle name="Output" xfId="57" builtinId="21" customBuiltin="1"/>
    <cellStyle name="Percent [2]" xfId="58" xr:uid="{00000000-0005-0000-0000-00003A000000}"/>
    <cellStyle name="Percent 2" xfId="59" xr:uid="{00000000-0005-0000-0000-00003B000000}"/>
    <cellStyle name="PSChar" xfId="60" xr:uid="{00000000-0005-0000-0000-00003C000000}"/>
    <cellStyle name="PSDate" xfId="61" xr:uid="{00000000-0005-0000-0000-00003D000000}"/>
    <cellStyle name="PSHeading" xfId="62" xr:uid="{00000000-0005-0000-0000-00003E000000}"/>
    <cellStyle name="RangeBelow" xfId="63" xr:uid="{00000000-0005-0000-0000-00003F000000}"/>
    <cellStyle name="SubRoutine" xfId="64" xr:uid="{00000000-0005-0000-0000-000040000000}"/>
    <cellStyle name="þ(Î'_x000c_ïþ÷_x000c_âþÖ_x0006__x0002_Þ”_x0013__x0007__x0001__x0001_" xfId="65" xr:uid="{00000000-0005-0000-0000-000041000000}"/>
    <cellStyle name="Title" xfId="66" builtinId="15" customBuiltin="1"/>
    <cellStyle name="Total" xfId="67" builtinId="25" customBuiltin="1"/>
    <cellStyle name="Unprot" xfId="68" xr:uid="{00000000-0005-0000-0000-000044000000}"/>
    <cellStyle name="Unprot$" xfId="69" xr:uid="{00000000-0005-0000-0000-000045000000}"/>
    <cellStyle name="Unprotect" xfId="70" xr:uid="{00000000-0005-0000-0000-000046000000}"/>
    <cellStyle name="Warning Text" xfId="7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3075940</xdr:colOff>
      <xdr:row>5</xdr:row>
      <xdr:rowOff>109855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70485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63"/>
  <sheetViews>
    <sheetView showGridLines="0" tabSelected="1" zoomScale="80" zoomScaleNormal="80" workbookViewId="0">
      <selection activeCell="I41" sqref="I41"/>
    </sheetView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2.88671875" style="1" bestFit="1" customWidth="1"/>
    <col min="6" max="6" width="1.88671875" style="1" customWidth="1"/>
    <col min="7" max="7" width="11.77734375" style="1" bestFit="1" customWidth="1"/>
    <col min="8" max="8" width="1.88671875" style="1" customWidth="1"/>
    <col min="9" max="9" width="11.33203125" style="1" bestFit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50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47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2017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37</v>
      </c>
      <c r="E14" s="20">
        <v>79683</v>
      </c>
      <c r="F14" s="21"/>
      <c r="G14" s="20">
        <v>79977</v>
      </c>
      <c r="H14" s="21"/>
      <c r="I14" s="22">
        <f>+E14-G14</f>
        <v>-294</v>
      </c>
    </row>
    <row r="15" spans="1:10">
      <c r="A15" s="5">
        <f t="shared" si="0"/>
        <v>9</v>
      </c>
      <c r="B15" s="1" t="s">
        <v>3</v>
      </c>
      <c r="D15" s="19" t="s">
        <v>38</v>
      </c>
      <c r="E15" s="23">
        <v>2534439</v>
      </c>
      <c r="F15" s="24"/>
      <c r="G15" s="23">
        <v>2560942</v>
      </c>
      <c r="H15" s="24"/>
      <c r="I15" s="25">
        <f t="shared" ref="I15:I21" si="1">+E15-G15</f>
        <v>-26503</v>
      </c>
    </row>
    <row r="16" spans="1:10">
      <c r="A16" s="5">
        <f t="shared" si="0"/>
        <v>10</v>
      </c>
      <c r="B16" s="1" t="s">
        <v>6</v>
      </c>
      <c r="D16" s="19" t="s">
        <v>39</v>
      </c>
      <c r="E16" s="23"/>
      <c r="F16" s="24"/>
      <c r="G16" s="23"/>
      <c r="H16" s="24"/>
      <c r="I16" s="25">
        <f t="shared" si="1"/>
        <v>0</v>
      </c>
    </row>
    <row r="17" spans="1:9">
      <c r="A17" s="5">
        <f t="shared" si="0"/>
        <v>11</v>
      </c>
      <c r="B17" s="1" t="s">
        <v>4</v>
      </c>
      <c r="D17" s="1" t="s">
        <v>25</v>
      </c>
      <c r="E17" s="21">
        <f>+E14+E15+E16</f>
        <v>2614122</v>
      </c>
      <c r="F17" s="21"/>
      <c r="G17" s="21">
        <f>+G14+G15+G16</f>
        <v>2640919</v>
      </c>
      <c r="H17" s="21"/>
      <c r="I17" s="22">
        <f t="shared" si="1"/>
        <v>-26797</v>
      </c>
    </row>
    <row r="18" spans="1:9">
      <c r="A18" s="5">
        <f t="shared" si="0"/>
        <v>12</v>
      </c>
      <c r="E18" s="24"/>
      <c r="F18" s="24"/>
      <c r="G18" s="24"/>
      <c r="H18" s="24"/>
      <c r="I18" s="25"/>
    </row>
    <row r="19" spans="1:9" ht="17.25">
      <c r="A19" s="5">
        <f t="shared" si="0"/>
        <v>13</v>
      </c>
      <c r="B19" s="2" t="s">
        <v>40</v>
      </c>
      <c r="C19" s="2"/>
      <c r="D19" s="26" t="s">
        <v>41</v>
      </c>
      <c r="E19" s="27">
        <v>607221</v>
      </c>
      <c r="F19" s="28"/>
      <c r="G19" s="27">
        <v>508023</v>
      </c>
      <c r="H19" s="21"/>
      <c r="I19" s="22">
        <f t="shared" si="1"/>
        <v>99198</v>
      </c>
    </row>
    <row r="20" spans="1:9">
      <c r="A20" s="5">
        <f t="shared" si="0"/>
        <v>14</v>
      </c>
      <c r="B20" s="2"/>
      <c r="C20" s="2"/>
      <c r="D20" s="2"/>
      <c r="E20" s="29"/>
      <c r="F20" s="29"/>
      <c r="G20" s="24"/>
      <c r="H20" s="24"/>
      <c r="I20" s="25"/>
    </row>
    <row r="21" spans="1:9" ht="17.25">
      <c r="A21" s="5">
        <f t="shared" si="0"/>
        <v>15</v>
      </c>
      <c r="B21" s="2" t="s">
        <v>42</v>
      </c>
      <c r="C21" s="2"/>
      <c r="D21" s="2" t="s">
        <v>26</v>
      </c>
      <c r="E21" s="30">
        <f>+E17-E19</f>
        <v>2006901</v>
      </c>
      <c r="F21" s="30"/>
      <c r="G21" s="30">
        <f>+G17-G19</f>
        <v>2132896</v>
      </c>
      <c r="H21" s="31"/>
      <c r="I21" s="22">
        <f t="shared" si="1"/>
        <v>-125995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2"/>
    </row>
    <row r="23" spans="1:9" ht="17.25">
      <c r="A23" s="5">
        <f t="shared" si="0"/>
        <v>17</v>
      </c>
      <c r="B23" s="3" t="s">
        <v>43</v>
      </c>
      <c r="C23" s="2"/>
      <c r="D23" s="26" t="s">
        <v>44</v>
      </c>
      <c r="E23" s="27">
        <v>1321755</v>
      </c>
      <c r="F23" s="28"/>
      <c r="G23" s="27">
        <v>828090</v>
      </c>
      <c r="H23" s="31"/>
      <c r="I23" s="22">
        <f>+E23-G23</f>
        <v>493665</v>
      </c>
    </row>
    <row r="24" spans="1:9">
      <c r="A24" s="5">
        <f t="shared" si="0"/>
        <v>18</v>
      </c>
      <c r="E24" s="24"/>
      <c r="F24" s="24"/>
      <c r="G24" s="24"/>
      <c r="I24" s="32"/>
    </row>
    <row r="25" spans="1:9" ht="15.75" thickBot="1">
      <c r="A25" s="5">
        <f t="shared" si="0"/>
        <v>19</v>
      </c>
      <c r="B25" s="33" t="s">
        <v>5</v>
      </c>
      <c r="C25" s="33"/>
      <c r="D25" s="33" t="str">
        <f>"(Line "&amp;A21&amp;" - Line "&amp;A23&amp;")"</f>
        <v>(Line 15 - Line 17)</v>
      </c>
      <c r="E25" s="34">
        <f>E21-E23</f>
        <v>685146</v>
      </c>
      <c r="F25" s="35"/>
      <c r="G25" s="34">
        <f>G21-G23</f>
        <v>1304806</v>
      </c>
      <c r="H25" s="35"/>
      <c r="I25" s="34">
        <f>E25-G25</f>
        <v>-619660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3" t="s">
        <v>24</v>
      </c>
      <c r="C27" s="33"/>
      <c r="D27" s="36" t="s">
        <v>45</v>
      </c>
      <c r="E27" s="37">
        <v>801203.3055555555</v>
      </c>
      <c r="F27" s="35"/>
      <c r="G27" s="37">
        <v>730451</v>
      </c>
      <c r="H27" s="35"/>
      <c r="I27" s="38"/>
    </row>
    <row r="28" spans="1:9">
      <c r="A28" s="5">
        <f t="shared" si="0"/>
        <v>22</v>
      </c>
    </row>
    <row r="29" spans="1:9">
      <c r="A29" s="5">
        <f t="shared" si="0"/>
        <v>23</v>
      </c>
      <c r="B29" s="33" t="s">
        <v>0</v>
      </c>
      <c r="C29" s="33"/>
      <c r="D29" s="33"/>
      <c r="E29" s="39"/>
      <c r="G29" s="35">
        <f>ROUND(G25/G27,8)</f>
        <v>1.7863018900000001</v>
      </c>
      <c r="I29" s="40"/>
    </row>
    <row r="30" spans="1:9">
      <c r="A30" s="5">
        <f t="shared" si="0"/>
        <v>24</v>
      </c>
    </row>
    <row r="31" spans="1:9">
      <c r="A31" s="5">
        <f t="shared" si="0"/>
        <v>25</v>
      </c>
      <c r="B31" s="33" t="s">
        <v>1</v>
      </c>
      <c r="C31" s="33"/>
      <c r="D31" s="33"/>
      <c r="I31" s="41">
        <f>E27</f>
        <v>801203.3055555555</v>
      </c>
    </row>
    <row r="32" spans="1:9">
      <c r="A32" s="5">
        <f t="shared" si="0"/>
        <v>26</v>
      </c>
      <c r="B32" s="33" t="s">
        <v>13</v>
      </c>
      <c r="C32" s="33"/>
      <c r="D32" s="33"/>
      <c r="I32" s="42">
        <f>G27</f>
        <v>730451</v>
      </c>
    </row>
    <row r="33" spans="1:9">
      <c r="A33" s="5">
        <f t="shared" si="0"/>
        <v>27</v>
      </c>
      <c r="B33" s="33" t="s">
        <v>14</v>
      </c>
      <c r="C33" s="33"/>
      <c r="D33" s="33" t="str">
        <f>"(Line "&amp;A32&amp;" - Line "&amp;A31&amp;")"</f>
        <v>(Line 26 - Line 25)</v>
      </c>
      <c r="I33" s="43">
        <f>I32-I31</f>
        <v>-70752.305555555504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3">
        <f>G29</f>
        <v>1.7863018900000001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3" t="s">
        <v>18</v>
      </c>
      <c r="C37" s="33"/>
      <c r="D37" s="33" t="str">
        <f>"(Line "&amp;A33&amp;" x Line "&amp;A35&amp;")"</f>
        <v>(Line 27 x Line 29)</v>
      </c>
      <c r="I37" s="44">
        <f>I33*I35</f>
        <v>-126384.9771357463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5">
        <f>I37+I25</f>
        <v>-746044.97713574627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6" t="s">
        <v>46</v>
      </c>
      <c r="I41" s="46">
        <f>C63</f>
        <v>3.3526315789473697E-3</v>
      </c>
    </row>
    <row r="42" spans="1:9">
      <c r="A42" s="5">
        <f t="shared" si="0"/>
        <v>36</v>
      </c>
      <c r="I42" s="47"/>
    </row>
    <row r="43" spans="1:9" ht="14.25" customHeight="1">
      <c r="A43" s="5">
        <f t="shared" si="0"/>
        <v>37</v>
      </c>
      <c r="B43" s="1" t="s">
        <v>16</v>
      </c>
      <c r="G43" s="32"/>
      <c r="I43" s="48">
        <v>24</v>
      </c>
    </row>
    <row r="44" spans="1:9">
      <c r="A44" s="5">
        <f t="shared" si="0"/>
        <v>38</v>
      </c>
      <c r="G44" s="32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2"/>
      <c r="I45" s="31">
        <f>ROUND(I39*I41*I43,0)</f>
        <v>-60029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9">
        <f>I39+I45</f>
        <v>-806073.97713574627</v>
      </c>
    </row>
    <row r="48" spans="1:9" ht="15.75" thickTop="1">
      <c r="A48" s="5">
        <f t="shared" si="0"/>
        <v>42</v>
      </c>
      <c r="C48" s="2"/>
    </row>
    <row r="49" spans="1:4">
      <c r="A49" s="5">
        <f t="shared" si="0"/>
        <v>43</v>
      </c>
      <c r="B49" s="2" t="s">
        <v>35</v>
      </c>
    </row>
    <row r="50" spans="1:4">
      <c r="A50" s="5">
        <f t="shared" si="0"/>
        <v>44</v>
      </c>
    </row>
    <row r="51" spans="1:4">
      <c r="A51" s="5">
        <f t="shared" si="0"/>
        <v>45</v>
      </c>
      <c r="B51" s="2" t="s">
        <v>7</v>
      </c>
    </row>
    <row r="52" spans="1:4">
      <c r="A52" s="5">
        <f t="shared" si="0"/>
        <v>46</v>
      </c>
    </row>
    <row r="53" spans="1:4">
      <c r="A53" s="5">
        <f t="shared" si="0"/>
        <v>47</v>
      </c>
      <c r="B53" s="2" t="s">
        <v>8</v>
      </c>
    </row>
    <row r="54" spans="1:4">
      <c r="A54" s="5">
        <f t="shared" si="0"/>
        <v>48</v>
      </c>
    </row>
    <row r="55" spans="1:4">
      <c r="A55" s="5">
        <f t="shared" si="0"/>
        <v>49</v>
      </c>
      <c r="B55" s="2" t="s">
        <v>30</v>
      </c>
    </row>
    <row r="56" spans="1:4">
      <c r="A56" s="5">
        <f t="shared" si="0"/>
        <v>50</v>
      </c>
      <c r="B56" s="2" t="s">
        <v>31</v>
      </c>
    </row>
    <row r="57" spans="1:4">
      <c r="A57" s="5">
        <f t="shared" si="0"/>
        <v>51</v>
      </c>
      <c r="B57" s="2" t="s">
        <v>29</v>
      </c>
    </row>
    <row r="58" spans="1:4">
      <c r="A58" s="5">
        <f t="shared" si="0"/>
        <v>52</v>
      </c>
      <c r="B58" s="2" t="s">
        <v>28</v>
      </c>
    </row>
    <row r="59" spans="1:4">
      <c r="A59" s="5"/>
    </row>
    <row r="60" spans="1:4">
      <c r="A60" s="5"/>
      <c r="B60" s="2"/>
    </row>
    <row r="61" spans="1:4">
      <c r="B61" s="2" t="s">
        <v>48</v>
      </c>
    </row>
    <row r="62" spans="1:4">
      <c r="B62" s="2" t="s">
        <v>49</v>
      </c>
      <c r="C62" s="1">
        <v>2.1684210526315786E-3</v>
      </c>
      <c r="D62" s="51" t="s">
        <v>51</v>
      </c>
    </row>
    <row r="63" spans="1:4">
      <c r="B63" s="2" t="s">
        <v>50</v>
      </c>
      <c r="C63" s="1">
        <v>3.3526315789473697E-3</v>
      </c>
      <c r="D63" s="2" t="s">
        <v>52</v>
      </c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Sch 1 True Up - w_divisor</Comments>
  </documentManagement>
</p:properties>
</file>

<file path=customXml/itemProps1.xml><?xml version="1.0" encoding="utf-8"?>
<ds:datastoreItem xmlns:ds="http://schemas.openxmlformats.org/officeDocument/2006/customXml" ds:itemID="{CD8F3D1B-F2FD-4AF4-8093-D2C5111C1633}"/>
</file>

<file path=customXml/itemProps2.xml><?xml version="1.0" encoding="utf-8"?>
<ds:datastoreItem xmlns:ds="http://schemas.openxmlformats.org/officeDocument/2006/customXml" ds:itemID="{D171B86B-4AF3-4412-918A-29B7CB854BA2}"/>
</file>

<file path=customXml/itemProps3.xml><?xml version="1.0" encoding="utf-8"?>
<ds:datastoreItem xmlns:ds="http://schemas.openxmlformats.org/officeDocument/2006/customXml" ds:itemID="{355A4EDE-34A9-4077-B652-FEE81F70B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 TU Adj</vt:lpstr>
    </vt:vector>
  </TitlesOfParts>
  <Company>Xcel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Carolyn Wetterlin</dc:creator>
  <cp:lastModifiedBy>Petersen, Christine</cp:lastModifiedBy>
  <cp:lastPrinted>2014-04-14T15:36:29Z</cp:lastPrinted>
  <dcterms:created xsi:type="dcterms:W3CDTF">2014-01-09T16:01:56Z</dcterms:created>
  <dcterms:modified xsi:type="dcterms:W3CDTF">2018-06-01T20:09:52Z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