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730"/>
  <workbookPr codeName="ThisWorkbook" defaultThemeVersion="124226"/>
  <mc:AlternateContent xmlns:mc="http://schemas.openxmlformats.org/markup-compatibility/2006">
    <mc:Choice Requires="x15">
      <x15ac:absPath xmlns:x15ac="http://schemas.microsoft.com/office/spreadsheetml/2010/11/ac" url="http://caseworks/476/2018Data/Library/2018 Budget/5. 2.02.18 Submission to 2018 FLTY - Tax Reform/"/>
    </mc:Choice>
  </mc:AlternateContent>
  <bookViews>
    <workbookView xWindow="435" yWindow="-225" windowWidth="19230" windowHeight="6285" tabRatio="403" xr2:uid="{00000000-000D-0000-FFFF-FFFF00000000}"/>
  </bookViews>
  <sheets>
    <sheet name="OTP Attach O" sheetId="24" r:id="rId1"/>
    <sheet name="OTP Attach GG" sheetId="25" r:id="rId2"/>
    <sheet name="Attach MM " sheetId="26" r:id="rId3"/>
  </sheets>
  <externalReferences>
    <externalReference r:id="rId4"/>
    <externalReference r:id="rId5"/>
  </externalReferences>
  <definedNames>
    <definedName name="\P" localSheetId="1">#REF!</definedName>
    <definedName name="\P">#REF!</definedName>
    <definedName name="__HH_F">[1]factors:memo!$G$36:$N$82</definedName>
    <definedName name="_Order1" hidden="1">255</definedName>
    <definedName name="_PG1" localSheetId="1">#REF!</definedName>
    <definedName name="_PG1">#REF!</definedName>
    <definedName name="_PG2" localSheetId="1">#REF!</definedName>
    <definedName name="_PG2">#REF!</definedName>
    <definedName name="_PR1" localSheetId="1">#REF!</definedName>
    <definedName name="_PR1">#REF!</definedName>
    <definedName name="_PR2" localSheetId="1">#REF!</definedName>
    <definedName name="_PR2">#REF!</definedName>
    <definedName name="_PR3" localSheetId="1">#REF!</definedName>
    <definedName name="_PR3">#REF!</definedName>
    <definedName name="Amount" localSheetId="1">#REF!</definedName>
    <definedName name="Amount">#REF!</definedName>
    <definedName name="CCOSS_Data" localSheetId="1">#REF!</definedName>
    <definedName name="CCOSS_Data">#REF!</definedName>
    <definedName name="CH_COS" localSheetId="2">#REF!</definedName>
    <definedName name="CH_COS" localSheetId="1">#REF!</definedName>
    <definedName name="CH_COS">#REF!</definedName>
    <definedName name="D__M" localSheetId="1">#REF!</definedName>
    <definedName name="D__M">#REF!</definedName>
    <definedName name="DB" localSheetId="1">#REF!</definedName>
    <definedName name="DB">#REF!</definedName>
    <definedName name="EV__CVPARAMS__" hidden="1">"Nested Row!$B$20:$C$41;"</definedName>
    <definedName name="EV__DECIMALSYMBOL__" hidden="1">"."</definedName>
    <definedName name="EV__EXPOPTIONS__" hidden="1">0</definedName>
    <definedName name="EV__LASTREFTIME__" hidden="1">39443.4710648148</definedName>
    <definedName name="EV__LOCKEDCVW__CAPITAL" hidden="1">"AP_DAYS_OS,ALL_BUDGET_NOS,ACT,All_Sources,OTP,USD,ALL_SUB_TYPES,1999.TOTAL,ALL_WO_NUMBERS,PERIODIC,"</definedName>
    <definedName name="EV__LOCKEDCVW__FINANCE" hidden="1">"OTP,Corp_Earnings,FCST,LC,periodic,All_Sources,2008.TOTAL,"</definedName>
    <definedName name="EV__LOCKEDCVW__RATE" hidden="1">"ACT,DZD,Avg,RateInput,1999.TOTAL,PERIODIC,"</definedName>
    <definedName name="EV__LOCKSTATUS__" hidden="1">4</definedName>
    <definedName name="EV__MAXEXPCOLS__" hidden="1">100</definedName>
    <definedName name="EV__MAXEXPROWS__" hidden="1">20000</definedName>
    <definedName name="EV__MEMORYCVW__" hidden="1">0</definedName>
    <definedName name="EV__WBEVMODE__" hidden="1">0</definedName>
    <definedName name="EV__WBREFOPTIONS__" hidden="1">134217783</definedName>
    <definedName name="EV__WBVERSION__" hidden="1">0</definedName>
    <definedName name="Federal" localSheetId="1">#REF!</definedName>
    <definedName name="Federal">#REF!</definedName>
    <definedName name="FERC" localSheetId="1">#REF!</definedName>
    <definedName name="FERC">#REF!</definedName>
    <definedName name="K2_WBEVMODE" hidden="1">0</definedName>
    <definedName name="NSP_COS" localSheetId="2">#REF!</definedName>
    <definedName name="NSP_COS" localSheetId="1">#REF!</definedName>
    <definedName name="NSP_COS">#REF!</definedName>
    <definedName name="PNT" localSheetId="1">#REF!</definedName>
    <definedName name="PNT">#REF!</definedName>
    <definedName name="PRINT" localSheetId="1">#REF!</definedName>
    <definedName name="PRINT">#REF!</definedName>
    <definedName name="_xlnm.Print_Area" localSheetId="2">'Attach MM '!$A$1:$R$111</definedName>
    <definedName name="_xlnm.Print_Area" localSheetId="1">'OTP Attach GG'!$A$1:$N$106</definedName>
    <definedName name="_xlnm.Print_Area" localSheetId="0">'OTP Attach O'!$A$1:$L$338</definedName>
    <definedName name="Print_Titles_MI" localSheetId="1">#REF!</definedName>
    <definedName name="Print_Titles_MI">#REF!</definedName>
    <definedName name="Print1" localSheetId="2">#REF!</definedName>
    <definedName name="Print1" localSheetId="1">#REF!</definedName>
    <definedName name="Print1">#REF!</definedName>
    <definedName name="Print3" localSheetId="2">#REF!</definedName>
    <definedName name="Print3" localSheetId="1">#REF!</definedName>
    <definedName name="Print3">#REF!</definedName>
    <definedName name="Print4" localSheetId="2">#REF!</definedName>
    <definedName name="Print4" localSheetId="1">#REF!</definedName>
    <definedName name="Print4">#REF!</definedName>
    <definedName name="Print5" localSheetId="2">#REF!</definedName>
    <definedName name="Print5" localSheetId="1">#REF!</definedName>
    <definedName name="Print5">#REF!</definedName>
    <definedName name="PRNT" localSheetId="1">#REF!</definedName>
    <definedName name="PRNT">#REF!</definedName>
    <definedName name="ProjIDList" localSheetId="2">#REF!</definedName>
    <definedName name="ProjIDList" localSheetId="1">#REF!</definedName>
    <definedName name="ProjIDList">#REF!</definedName>
    <definedName name="PSCo_COS" localSheetId="2">#REF!</definedName>
    <definedName name="PSCo_COS" localSheetId="1">#REF!</definedName>
    <definedName name="PSCo_COS">#REF!</definedName>
    <definedName name="q_MTEP06_App_AB_Facility" localSheetId="2">#REF!</definedName>
    <definedName name="q_MTEP06_App_AB_Facility" localSheetId="1">#REF!</definedName>
    <definedName name="q_MTEP06_App_AB_Facility">#REF!</definedName>
    <definedName name="q_MTEP06_App_AB_Projects" localSheetId="2">#REF!</definedName>
    <definedName name="q_MTEP06_App_AB_Projects" localSheetId="1">#REF!</definedName>
    <definedName name="q_MTEP06_App_AB_Projects">#REF!</definedName>
    <definedName name="revreq" localSheetId="2">#REF!</definedName>
    <definedName name="revreq" localSheetId="1">#REF!</definedName>
    <definedName name="revreq">#REF!</definedName>
    <definedName name="SPS_COS" localSheetId="2">#REF!</definedName>
    <definedName name="SPS_COS" localSheetId="1">#REF!</definedName>
    <definedName name="SPS_COS">#REF!</definedName>
    <definedName name="TOTAL" localSheetId="1">#REF!</definedName>
    <definedName name="TOTAL">#REF!</definedName>
    <definedName name="TOTAL2" localSheetId="1">#REF!</definedName>
    <definedName name="TOTAL2">#REF!</definedName>
    <definedName name="Xcel" localSheetId="2">'[2]Data Entry and Forecaster'!#REF!</definedName>
    <definedName name="Xcel" localSheetId="1">'[2]Data Entry and Forecaster'!#REF!</definedName>
    <definedName name="Xcel">'[2]Data Entry and Forecaster'!#REF!</definedName>
    <definedName name="Xcel_COS" localSheetId="2">#REF!</definedName>
    <definedName name="Xcel_COS" localSheetId="1">#REF!</definedName>
    <definedName name="Xcel_COS">#REF!</definedName>
  </definedNames>
  <calcPr calcId="171027" iterate="1" iterateCount="1000"/>
</workbook>
</file>

<file path=xl/calcChain.xml><?xml version="1.0" encoding="utf-8"?>
<calcChain xmlns="http://schemas.openxmlformats.org/spreadsheetml/2006/main">
  <c r="J284" i="24" l="1"/>
  <c r="P42" i="24" l="1"/>
  <c r="J30" i="24" s="1"/>
  <c r="J28" i="24" l="1"/>
  <c r="E251" i="24" l="1"/>
  <c r="O42" i="24" l="1"/>
  <c r="Q92" i="26" l="1"/>
  <c r="L74" i="26"/>
  <c r="L73" i="26"/>
  <c r="L72" i="26"/>
  <c r="J64" i="26"/>
  <c r="R62" i="26"/>
  <c r="J62" i="26"/>
  <c r="R61" i="26"/>
  <c r="J61" i="26"/>
  <c r="C61" i="26"/>
  <c r="M90" i="25" l="1"/>
  <c r="G62" i="25"/>
  <c r="G60" i="25"/>
  <c r="N59" i="25"/>
  <c r="G59" i="25"/>
  <c r="C59" i="25"/>
  <c r="N58" i="25"/>
  <c r="S88" i="24" l="1"/>
  <c r="S86" i="24"/>
  <c r="S87" i="24"/>
  <c r="S85" i="24"/>
  <c r="S89" i="24" s="1"/>
  <c r="R89" i="24"/>
  <c r="P89" i="24"/>
  <c r="Q86" i="24" s="1"/>
  <c r="T87" i="24" l="1"/>
  <c r="T88" i="24"/>
  <c r="T89" i="24"/>
  <c r="T85" i="24"/>
  <c r="T86" i="24"/>
  <c r="Q89" i="24"/>
  <c r="Q88" i="24"/>
  <c r="Q87" i="24"/>
  <c r="Q85" i="24"/>
  <c r="E332" i="24"/>
  <c r="E13" i="24" l="1"/>
  <c r="G14" i="24"/>
  <c r="G15" i="24" s="1"/>
  <c r="G16" i="24" s="1"/>
  <c r="J21" i="24"/>
  <c r="J35" i="24"/>
  <c r="J46" i="24"/>
  <c r="J47" i="24"/>
  <c r="L75" i="24"/>
  <c r="E78" i="24"/>
  <c r="E100" i="24"/>
  <c r="E89" i="24"/>
  <c r="C92" i="24"/>
  <c r="C100" i="24" s="1"/>
  <c r="G92" i="24"/>
  <c r="H92" i="24"/>
  <c r="C93" i="24"/>
  <c r="C101" i="24" s="1"/>
  <c r="G93" i="24"/>
  <c r="G120" i="24" s="1"/>
  <c r="C94" i="24"/>
  <c r="C102" i="24" s="1"/>
  <c r="G94" i="24"/>
  <c r="H94" i="24"/>
  <c r="C95" i="24"/>
  <c r="C103" i="24" s="1"/>
  <c r="G95" i="24"/>
  <c r="C96" i="24"/>
  <c r="C104" i="24" s="1"/>
  <c r="G96" i="24"/>
  <c r="E97" i="24"/>
  <c r="E101" i="24"/>
  <c r="E102" i="24"/>
  <c r="E103" i="24"/>
  <c r="E104" i="24"/>
  <c r="G111" i="24"/>
  <c r="E118" i="24"/>
  <c r="G114" i="24"/>
  <c r="L146" i="24"/>
  <c r="E149" i="24"/>
  <c r="J155" i="24"/>
  <c r="J25" i="26" s="1"/>
  <c r="G158" i="24"/>
  <c r="G159" i="24" s="1"/>
  <c r="G160" i="24"/>
  <c r="D161" i="24"/>
  <c r="J162" i="24"/>
  <c r="E163" i="24"/>
  <c r="E123" i="24" s="1"/>
  <c r="E126" i="24" s="1"/>
  <c r="C166" i="24"/>
  <c r="C170" i="24"/>
  <c r="E171" i="24"/>
  <c r="D176" i="24"/>
  <c r="G176" i="24"/>
  <c r="G179" i="24"/>
  <c r="D180" i="24"/>
  <c r="E182" i="24"/>
  <c r="G180" i="24"/>
  <c r="E185" i="24"/>
  <c r="E189" i="24" s="1"/>
  <c r="E193" i="24" s="1"/>
  <c r="E222" i="24"/>
  <c r="J226" i="24"/>
  <c r="J229" i="24" s="1"/>
  <c r="J234" i="24"/>
  <c r="H244" i="24"/>
  <c r="H246" i="24"/>
  <c r="H247" i="24"/>
  <c r="J250" i="24"/>
  <c r="E254" i="24"/>
  <c r="H252" i="24" s="1"/>
  <c r="J263" i="24"/>
  <c r="H268" i="24"/>
  <c r="H269" i="24"/>
  <c r="J278" i="24"/>
  <c r="L292" i="24"/>
  <c r="E294" i="24"/>
  <c r="E334" i="24"/>
  <c r="J22" i="24" s="1"/>
  <c r="J265" i="24" l="1"/>
  <c r="E270" i="24" s="1"/>
  <c r="E271" i="24" s="1"/>
  <c r="F270" i="24" s="1"/>
  <c r="J270" i="24" s="1"/>
  <c r="J231" i="24"/>
  <c r="J236" i="24"/>
  <c r="J238" i="24" s="1"/>
  <c r="E248" i="24"/>
  <c r="E105" i="24"/>
  <c r="E128" i="24" s="1"/>
  <c r="F268" i="24" l="1"/>
  <c r="J268" i="24" s="1"/>
  <c r="F269" i="24"/>
  <c r="J269" i="24" s="1"/>
  <c r="H108" i="24"/>
  <c r="J108" i="24" s="1"/>
  <c r="H116" i="24"/>
  <c r="J116" i="24" s="1"/>
  <c r="H167" i="24"/>
  <c r="J167" i="24" s="1"/>
  <c r="J239" i="24"/>
  <c r="J240" i="24" s="1"/>
  <c r="H13" i="24"/>
  <c r="H168" i="24"/>
  <c r="J168" i="24" s="1"/>
  <c r="H85" i="24"/>
  <c r="F245" i="24"/>
  <c r="H245" i="24" s="1"/>
  <c r="H248" i="24" s="1"/>
  <c r="J248" i="24" s="1"/>
  <c r="H117" i="24"/>
  <c r="J117" i="24" s="1"/>
  <c r="J271" i="24" l="1"/>
  <c r="E186" i="24" s="1"/>
  <c r="J252" i="24"/>
  <c r="L252" i="24" s="1"/>
  <c r="H88" i="24" s="1"/>
  <c r="H87" i="24"/>
  <c r="H154" i="24"/>
  <c r="H124" i="24"/>
  <c r="J124" i="24" s="1"/>
  <c r="J85" i="24"/>
  <c r="H93" i="24"/>
  <c r="H14" i="24"/>
  <c r="J13" i="24"/>
  <c r="P91" i="24" l="1"/>
  <c r="P94" i="24" s="1"/>
  <c r="J18" i="26"/>
  <c r="G19" i="25"/>
  <c r="E196" i="24"/>
  <c r="E192" i="24" s="1"/>
  <c r="E194" i="24" s="1"/>
  <c r="E199" i="24" s="1"/>
  <c r="H15" i="24"/>
  <c r="H156" i="24"/>
  <c r="J156" i="24" s="1"/>
  <c r="J26" i="26" s="1"/>
  <c r="J154" i="24"/>
  <c r="J24" i="26" s="1"/>
  <c r="H160" i="24"/>
  <c r="J160" i="24" s="1"/>
  <c r="J88" i="24"/>
  <c r="H96" i="24"/>
  <c r="J93" i="24"/>
  <c r="H120" i="24"/>
  <c r="H95" i="24"/>
  <c r="J87" i="24"/>
  <c r="J101" i="24" l="1"/>
  <c r="G20" i="25" s="1"/>
  <c r="J19" i="26"/>
  <c r="J20" i="26" s="1"/>
  <c r="J27" i="26"/>
  <c r="J29" i="26" s="1"/>
  <c r="L29" i="26" s="1"/>
  <c r="J89" i="24"/>
  <c r="H89" i="24" s="1"/>
  <c r="H166" i="24"/>
  <c r="J166" i="24" s="1"/>
  <c r="J120" i="24"/>
  <c r="H161" i="24"/>
  <c r="J96" i="24"/>
  <c r="J104" i="24" s="1"/>
  <c r="J15" i="24"/>
  <c r="H16" i="24"/>
  <c r="J16" i="24" s="1"/>
  <c r="J95" i="24"/>
  <c r="J103" i="24" s="1"/>
  <c r="H157" i="24"/>
  <c r="G74" i="26" l="1"/>
  <c r="H74" i="26" s="1"/>
  <c r="G72" i="26"/>
  <c r="H72" i="26" s="1"/>
  <c r="G73" i="26"/>
  <c r="H73" i="26" s="1"/>
  <c r="J97" i="24"/>
  <c r="J105" i="24"/>
  <c r="H105" i="24" s="1"/>
  <c r="H112" i="24" s="1"/>
  <c r="H169" i="24"/>
  <c r="H158" i="24"/>
  <c r="J157" i="24"/>
  <c r="H125" i="24"/>
  <c r="J125" i="24" s="1"/>
  <c r="H178" i="24"/>
  <c r="H170" i="24"/>
  <c r="J170" i="24" s="1"/>
  <c r="J161" i="24"/>
  <c r="J112" i="24" l="1"/>
  <c r="H113" i="24"/>
  <c r="J113" i="24" s="1"/>
  <c r="H193" i="24"/>
  <c r="J193" i="24" s="1"/>
  <c r="J158" i="24"/>
  <c r="H159" i="24"/>
  <c r="J159" i="24" s="1"/>
  <c r="H180" i="24"/>
  <c r="J180" i="24" s="1"/>
  <c r="J178" i="24"/>
  <c r="H181" i="24"/>
  <c r="J181" i="24" s="1"/>
  <c r="H175" i="24"/>
  <c r="J169" i="24"/>
  <c r="J171" i="24" l="1"/>
  <c r="J37" i="26"/>
  <c r="J38" i="26" s="1"/>
  <c r="L38" i="26" s="1"/>
  <c r="G27" i="25"/>
  <c r="G28" i="25" s="1"/>
  <c r="L28" i="25" s="1"/>
  <c r="H115" i="24"/>
  <c r="J115" i="24" s="1"/>
  <c r="H114" i="24"/>
  <c r="J114" i="24" s="1"/>
  <c r="J163" i="24"/>
  <c r="H176" i="24"/>
  <c r="J176" i="24" s="1"/>
  <c r="J175" i="24"/>
  <c r="J123" i="24" l="1"/>
  <c r="J126" i="24" s="1"/>
  <c r="J23" i="26"/>
  <c r="J33" i="26" s="1"/>
  <c r="J34" i="26" s="1"/>
  <c r="L34" i="26" s="1"/>
  <c r="G23" i="25"/>
  <c r="G24" i="25" s="1"/>
  <c r="L24" i="25" s="1"/>
  <c r="J118" i="24"/>
  <c r="J182" i="24"/>
  <c r="J128" i="24" l="1"/>
  <c r="J196" i="24" s="1"/>
  <c r="J192" i="24" s="1"/>
  <c r="J194" i="24" s="1"/>
  <c r="G31" i="25"/>
  <c r="G32" i="25" s="1"/>
  <c r="L32" i="25" s="1"/>
  <c r="L34" i="25" s="1"/>
  <c r="J41" i="26"/>
  <c r="J42" i="26" s="1"/>
  <c r="G41" i="25" l="1"/>
  <c r="G42" i="25" s="1"/>
  <c r="L42" i="25" s="1"/>
  <c r="J51" i="26"/>
  <c r="J52" i="26" s="1"/>
  <c r="L52" i="26" s="1"/>
  <c r="G37" i="25"/>
  <c r="G38" i="25" s="1"/>
  <c r="L38" i="25" s="1"/>
  <c r="J47" i="26"/>
  <c r="J48" i="26" s="1"/>
  <c r="L48" i="26" s="1"/>
  <c r="J199" i="24"/>
  <c r="L42" i="26"/>
  <c r="L44" i="26" s="1"/>
  <c r="J44" i="26"/>
  <c r="F73" i="25"/>
  <c r="G73" i="25" s="1"/>
  <c r="F70" i="25"/>
  <c r="G70" i="25" s="1"/>
  <c r="F74" i="25"/>
  <c r="G74" i="25" s="1"/>
  <c r="F71" i="25"/>
  <c r="G71" i="25" s="1"/>
  <c r="F75" i="25"/>
  <c r="G75" i="25" s="1"/>
  <c r="F76" i="25"/>
  <c r="G76" i="25" s="1"/>
  <c r="F72" i="25"/>
  <c r="G72" i="25" s="1"/>
  <c r="L54" i="26" l="1"/>
  <c r="M74" i="26" s="1"/>
  <c r="N74" i="26" s="1"/>
  <c r="L44" i="25"/>
  <c r="I71" i="25" s="1"/>
  <c r="J71" i="25" s="1"/>
  <c r="L71" i="25" s="1"/>
  <c r="N71" i="25" s="1"/>
  <c r="I73" i="26"/>
  <c r="J73" i="26" s="1"/>
  <c r="K73" i="26" s="1"/>
  <c r="I72" i="26"/>
  <c r="J72" i="26" s="1"/>
  <c r="K72" i="26" s="1"/>
  <c r="I74" i="26"/>
  <c r="J74" i="26" s="1"/>
  <c r="K74" i="26" s="1"/>
  <c r="I76" i="25" l="1"/>
  <c r="J76" i="25" s="1"/>
  <c r="L76" i="25" s="1"/>
  <c r="N76" i="25" s="1"/>
  <c r="M73" i="26"/>
  <c r="N73" i="26" s="1"/>
  <c r="P73" i="26" s="1"/>
  <c r="R73" i="26" s="1"/>
  <c r="M72" i="26"/>
  <c r="N72" i="26" s="1"/>
  <c r="P72" i="26" s="1"/>
  <c r="I75" i="25"/>
  <c r="J75" i="25" s="1"/>
  <c r="L75" i="25" s="1"/>
  <c r="N75" i="25" s="1"/>
  <c r="I70" i="25"/>
  <c r="J70" i="25" s="1"/>
  <c r="L70" i="25" s="1"/>
  <c r="I74" i="25"/>
  <c r="J74" i="25" s="1"/>
  <c r="L74" i="25" s="1"/>
  <c r="N74" i="25" s="1"/>
  <c r="I72" i="25"/>
  <c r="J72" i="25" s="1"/>
  <c r="L72" i="25" s="1"/>
  <c r="N72" i="25" s="1"/>
  <c r="I73" i="25"/>
  <c r="J73" i="25" s="1"/>
  <c r="L73" i="25" s="1"/>
  <c r="N73" i="25" s="1"/>
  <c r="P74" i="26"/>
  <c r="R74" i="26" s="1"/>
  <c r="L90" i="25" l="1"/>
  <c r="N70" i="25"/>
  <c r="N90" i="25" s="1"/>
  <c r="R72" i="26"/>
  <c r="R92" i="26" s="1"/>
  <c r="P92" i="26"/>
  <c r="L92" i="25" l="1"/>
  <c r="E203" i="24"/>
  <c r="J203" i="24" s="1"/>
  <c r="J285" i="24" s="1"/>
  <c r="P94" i="26"/>
  <c r="E207" i="24"/>
  <c r="J207" i="24" l="1"/>
  <c r="E208" i="24"/>
  <c r="J208" i="24" l="1"/>
  <c r="J10" i="24" s="1"/>
  <c r="J286" i="24"/>
  <c r="J287" i="24" s="1"/>
  <c r="E14" i="24" s="1"/>
  <c r="J14" i="24" s="1"/>
  <c r="J17" i="24" s="1"/>
  <c r="J25" i="24" l="1"/>
  <c r="E37" i="24" l="1"/>
  <c r="E38" i="24" l="1"/>
  <c r="J43" i="24"/>
  <c r="E41" i="24"/>
  <c r="J42" i="24"/>
  <c r="J41" i="24"/>
  <c r="E43" i="24"/>
  <c r="E42" i="24"/>
</calcChain>
</file>

<file path=xl/sharedStrings.xml><?xml version="1.0" encoding="utf-8"?>
<sst xmlns="http://schemas.openxmlformats.org/spreadsheetml/2006/main" count="811" uniqueCount="569">
  <si>
    <t>Otter Tail Power Company</t>
  </si>
  <si>
    <t>Line</t>
  </si>
  <si>
    <t>No.</t>
  </si>
  <si>
    <t>Transmission</t>
  </si>
  <si>
    <t>Total</t>
  </si>
  <si>
    <t xml:space="preserve">  Transmission</t>
  </si>
  <si>
    <t xml:space="preserve">  Distribution</t>
  </si>
  <si>
    <t>Amount</t>
  </si>
  <si>
    <t xml:space="preserve"> </t>
  </si>
  <si>
    <t>Cost</t>
  </si>
  <si>
    <t>(1)</t>
  </si>
  <si>
    <t>(2)</t>
  </si>
  <si>
    <t>(3)</t>
  </si>
  <si>
    <t xml:space="preserve">Formula Rate - Non-Levelized </t>
  </si>
  <si>
    <t>Rate Formula Template</t>
  </si>
  <si>
    <t>Utilizing FERC Form 1 Data</t>
  </si>
  <si>
    <t>Allocated</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</si>
  <si>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</si>
  <si>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</si>
  <si>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</si>
  <si>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</si>
  <si>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</si>
  <si>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</si>
  <si>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</si>
  <si>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</si>
  <si>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</si>
  <si>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</si>
  <si>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</si>
  <si>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</si>
  <si>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6a</t>
  </si>
  <si>
    <t>Historic Year Actual ATRR</t>
  </si>
  <si>
    <t>6b</t>
  </si>
  <si>
    <t>Projected ATRR from Prior Year</t>
  </si>
  <si>
    <t>Input from Prior Year</t>
  </si>
  <si>
    <t>6c</t>
  </si>
  <si>
    <t>Prior Year ATRR True-Up</t>
  </si>
  <si>
    <t>(line 6a - line 6b)</t>
  </si>
  <si>
    <t>6d</t>
  </si>
  <si>
    <t>Prior Year Divisor True-Up</t>
  </si>
  <si>
    <t>(Note BB)</t>
  </si>
  <si>
    <t>6e</t>
  </si>
  <si>
    <t>Interest on Prior Year True-Up</t>
  </si>
  <si>
    <t>NET REVENUE REQUIREMENT</t>
  </si>
  <si>
    <t>(line 1 - line 6 + line 6c through 6e)</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</si>
  <si>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</si>
  <si>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</si>
  <si>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</si>
  <si>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</si>
  <si>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</si>
  <si>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</si>
  <si>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</si>
  <si>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</si>
  <si>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</si>
  <si>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</si>
  <si>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</si>
  <si>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</si>
  <si>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</si>
  <si>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</si>
  <si>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</si>
  <si>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</si>
  <si>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</si>
  <si>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</si>
  <si>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</si>
  <si>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</si>
  <si>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</si>
  <si>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</si>
  <si>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</si>
  <si>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</si>
  <si>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</si>
  <si>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</si>
  <si>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</si>
  <si>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</si>
  <si>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</si>
  <si>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</si>
  <si>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</si>
  <si>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</si>
  <si>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</si>
  <si>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(4)</t>
  </si>
  <si>
    <t>(5)</t>
  </si>
  <si>
    <t>Form No. 1</t>
  </si>
  <si>
    <t>Page, Line, Col.</t>
  </si>
  <si>
    <t>Company Total</t>
  </si>
  <si>
    <t xml:space="preserve">                  Allocator</t>
  </si>
  <si>
    <t>(Col 3 times Col 4)</t>
  </si>
  <si>
    <t>RATE BASE:</t>
  </si>
  <si>
    <t xml:space="preserve">  Production</t>
  </si>
  <si>
    <t>205.46.g</t>
  </si>
  <si>
    <t>NA</t>
  </si>
  <si>
    <t>207.58.g</t>
  </si>
  <si>
    <t>207.75.g</t>
  </si>
  <si>
    <t xml:space="preserve">  General &amp; Intangible</t>
  </si>
  <si>
    <t>205.5.g &amp; 207.99.g</t>
  </si>
  <si>
    <t>W/S</t>
  </si>
  <si>
    <t xml:space="preserve">  Common</t>
  </si>
  <si>
    <t>356.1</t>
  </si>
  <si>
    <t>CE</t>
  </si>
  <si>
    <t>TOTAL GROSS PLANT  (sum lines 1-5)</t>
  </si>
  <si>
    <t>GP=</t>
  </si>
  <si>
    <t>219.20-24.c</t>
  </si>
  <si>
    <t>219.25.c</t>
  </si>
  <si>
    <t>219.26.c</t>
  </si>
  <si>
    <t>TOTAL ACCUM. DEPRECIATION  (sum lines 7-11)</t>
  </si>
  <si>
    <t>NET PLANT IN SERVICE    (Note Z)</t>
  </si>
  <si>
    <t>(line 1- line 7)</t>
  </si>
  <si>
    <t>(line 2- line 8)</t>
  </si>
  <si>
    <t>(line 3 - line 9)</t>
  </si>
  <si>
    <t>(line 4 - line 10)</t>
  </si>
  <si>
    <t>(line 5 - line 11)</t>
  </si>
  <si>
    <t>TOTAL NET PLANT  (sum lines 13-17)</t>
  </si>
  <si>
    <t>NP=</t>
  </si>
  <si>
    <t>18a</t>
  </si>
  <si>
    <t>216.b</t>
  </si>
  <si>
    <t xml:space="preserve">ADJUSTMENTS TO RATE BASE  </t>
  </si>
  <si>
    <t xml:space="preserve">  Account No. 281 (enter negative)      (Note F,  Note AA)</t>
  </si>
  <si>
    <t>273.8.k</t>
  </si>
  <si>
    <t>zero</t>
  </si>
  <si>
    <t xml:space="preserve">  Account No. 282 (enter negative)      (Note F,  Note AA)</t>
  </si>
  <si>
    <t>275.2.k</t>
  </si>
  <si>
    <t>NP</t>
  </si>
  <si>
    <t xml:space="preserve">  Account No. 283 (enter negative)      (Note F,  Note AA)</t>
  </si>
  <si>
    <t>277.9.k</t>
  </si>
  <si>
    <t>234.8.c</t>
  </si>
  <si>
    <t xml:space="preserve">  Account No. 255 (enter negative)      (Note F,  Note AA)</t>
  </si>
  <si>
    <t>267.8.h</t>
  </si>
  <si>
    <t>23a</t>
  </si>
  <si>
    <t xml:space="preserve">  Net Prefunded AFUDC on CWIP Included in Rate Base</t>
  </si>
  <si>
    <t>(Note Y, Note Z)</t>
  </si>
  <si>
    <t>23b</t>
  </si>
  <si>
    <t xml:space="preserve">  Unamortized Balance of Abandoned Plant</t>
  </si>
  <si>
    <t>TOTAL ADJUSTMENTS  (sum lines 19- 23b)</t>
  </si>
  <si>
    <t>LAND HELD FOR FUTURE USE    (Note Z)</t>
  </si>
  <si>
    <t>214.x.d  (Note G)</t>
  </si>
  <si>
    <t>WORKING CAPITAL  (Note H)</t>
  </si>
  <si>
    <t xml:space="preserve">  CWC  </t>
  </si>
  <si>
    <t>calculated</t>
  </si>
  <si>
    <t xml:space="preserve">  Materials &amp; Supplies  (Note G, Note Z)</t>
  </si>
  <si>
    <t>227.8.c &amp; .16.c</t>
  </si>
  <si>
    <t>TE</t>
  </si>
  <si>
    <t xml:space="preserve">  Prepayments (Account 165, Note Z)</t>
  </si>
  <si>
    <t>111.57.c</t>
  </si>
  <si>
    <t>GP</t>
  </si>
  <si>
    <t>TOTAL WORKING CAPITAL  (sum lines 26 - 28)</t>
  </si>
  <si>
    <t>RATE BASE  (sum lines 18, 18a, 24, 25, &amp; 29)</t>
  </si>
  <si>
    <t xml:space="preserve">     Rate Formula Template</t>
  </si>
  <si>
    <t xml:space="preserve"> Utilizing FERC Form 1 Data</t>
  </si>
  <si>
    <t xml:space="preserve">  Transmission </t>
  </si>
  <si>
    <t>321.112.b</t>
  </si>
  <si>
    <t>1a</t>
  </si>
  <si>
    <t xml:space="preserve">     Less LSE Expenses included in Transmission O&amp;M Accounts  (Note V)</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</si>
  <si>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</si>
  <si>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</si>
  <si>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</si>
  <si>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</si>
  <si>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</si>
  <si>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</si>
  <si>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</si>
  <si>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</si>
  <si>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</si>
  <si>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</si>
  <si>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336.7.b</t>
  </si>
  <si>
    <t>9a</t>
  </si>
  <si>
    <t xml:space="preserve">  Prefunded AFUDC Amortization</t>
  </si>
  <si>
    <t>(Note Y)</t>
  </si>
  <si>
    <t>9b</t>
  </si>
  <si>
    <t xml:space="preserve">  Abandoned Plant Amortization</t>
  </si>
  <si>
    <t>336.11.b</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</si>
  <si>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</si>
  <si>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</si>
  <si>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</si>
  <si>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</si>
  <si>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</si>
  <si>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</si>
  <si>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</si>
  <si>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</si>
  <si>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</si>
  <si>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</si>
  <si>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</si>
  <si>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</si>
  <si>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</si>
  <si>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</si>
  <si>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</si>
  <si>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</si>
  <si>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</si>
  <si>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</si>
  <si>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</si>
  <si>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</si>
  <si>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</si>
  <si>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</si>
  <si>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</si>
  <si>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</si>
  <si>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</si>
  <si>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</si>
  <si>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</si>
  <si>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W)</t>
  </si>
  <si>
    <t xml:space="preserve">[Revenue Requirement for facilities included on page 2, line 2, and also  </t>
  </si>
  <si>
    <t>included in Attachment GG]</t>
  </si>
  <si>
    <t>REV. REQUIREMENT TO BE COLLECTED UNDER ATTACHMENT O</t>
  </si>
  <si>
    <t xml:space="preserve">                SUPPORTING CALCULATIONS AND NOTES</t>
  </si>
  <si>
    <t>TRANSMISSION PLANT INCLUDED IN ISO RATES</t>
  </si>
  <si>
    <t>Total transmission plant  (page 2, line 2,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</si>
  <si>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</si>
  <si>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</si>
  <si>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</si>
  <si>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</si>
  <si>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</si>
  <si>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</si>
  <si>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</si>
  <si>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</si>
  <si>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</si>
  <si>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</si>
  <si>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</si>
  <si>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</si>
  <si>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</si>
  <si>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</si>
  <si>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Form 1 Reference</t>
  </si>
  <si>
    <t>$</t>
  </si>
  <si>
    <t>Allocation</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</si>
  <si>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</si>
  <si>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</si>
  <si>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</si>
  <si>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</si>
  <si>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</si>
  <si>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</si>
  <si>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</si>
  <si>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</si>
  <si>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</si>
  <si>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</si>
  <si>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</si>
  <si>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</si>
  <si>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</si>
  <si>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</si>
  <si>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</si>
  <si>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</si>
  <si>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</si>
  <si>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</si>
  <si>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t>
  </si>
  <si>
    <t xml:space="preserve">  Water</t>
  </si>
  <si>
    <t>201.3.e</t>
  </si>
  <si>
    <t xml:space="preserve">  Total  (sum lines 17 - 19)</t>
  </si>
  <si>
    <t>RETURN (R)</t>
  </si>
  <si>
    <t>Long Term Interest (117, sum of 62.c through 67.c)  (Note Z)</t>
  </si>
  <si>
    <t>Preferred Dividends (118.29c) (positive number)</t>
  </si>
  <si>
    <t xml:space="preserve">                                          Development of Common Stock:</t>
  </si>
  <si>
    <t>Proprietary Capital (112.16.c)   (Note Z)</t>
  </si>
  <si>
    <t xml:space="preserve">Less Preferred Stock (line 28) </t>
  </si>
  <si>
    <t>Less Account 216.1 (112.12.c)  (enter negative)</t>
  </si>
  <si>
    <t>Common Stock</t>
  </si>
  <si>
    <t>(sum lines 23-25)</t>
  </si>
  <si>
    <t>%</t>
  </si>
  <si>
    <t>(Note P)</t>
  </si>
  <si>
    <t>Weighted</t>
  </si>
  <si>
    <t xml:space="preserve">  Long Term Debt (112, sum of  18.c through 21.c)   (Note Z)</t>
  </si>
  <si>
    <t>=WCLTD</t>
  </si>
  <si>
    <t xml:space="preserve">  Preferred Stock  (112.3.c)</t>
  </si>
  <si>
    <t xml:space="preserve">  Common Stock  (line 26)</t>
  </si>
  <si>
    <t>Total  (sum lines 27-29)</t>
  </si>
  <si>
    <t>=R</t>
  </si>
  <si>
    <t>REVENUE CREDITS</t>
  </si>
  <si>
    <t>ACCOUNT 447 (SALES FOR RESALE)</t>
  </si>
  <si>
    <t>(310-311)</t>
  </si>
  <si>
    <t>(Note Q)</t>
  </si>
  <si>
    <t>Load</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</si>
  <si>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</si>
  <si>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</si>
  <si>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</si>
  <si>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</si>
  <si>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</si>
  <si>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</si>
  <si>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</si>
  <si>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</si>
  <si>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</si>
  <si>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General Note:   References to pages in this formulary rate are indicated as:  (page#, line#, col.#)</t>
  </si>
  <si>
    <t>References to data from FERC Form 1 are indicated as:   #.y.x  (page, line, column)</t>
  </si>
  <si>
    <t>Note</t>
  </si>
  <si>
    <t>Letter</t>
  </si>
  <si>
    <t>A</t>
  </si>
  <si>
    <t>B</t>
  </si>
  <si>
    <t>C</t>
  </si>
  <si>
    <t>D</t>
  </si>
  <si>
    <t>E</t>
  </si>
  <si>
    <t xml:space="preserve">The FERC's annual charges for the year assessed the Transmission Owner for service under this tariff. </t>
  </si>
  <si>
    <t>F</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</si>
  <si>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</si>
  <si>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</si>
  <si>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</si>
  <si>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 111, line 57 in the Form 1.</t>
  </si>
  <si>
    <t>I</t>
  </si>
  <si>
    <t>J</t>
  </si>
  <si>
    <t>K</t>
  </si>
  <si>
    <t>Inputs Required:</t>
  </si>
  <si>
    <t>FIT =</t>
  </si>
  <si>
    <t>SIT=</t>
  </si>
  <si>
    <t xml:space="preserve">  (State Income Tax Rate or Composite SIT)</t>
  </si>
  <si>
    <t>p =</t>
  </si>
  <si>
    <t xml:space="preserve">  (percent of federal income tax deductible for state purposes)</t>
  </si>
  <si>
    <t>L</t>
  </si>
  <si>
    <t>M</t>
  </si>
  <si>
    <t>Removes transmission plant determined by Commission order to be state-jurisdictional according to the seven-factor test (until Form 1 balances are adjusted to reflect application of seven-factor test).</t>
  </si>
  <si>
    <t>N</t>
  </si>
  <si>
    <t>O</t>
  </si>
  <si>
    <t>Enter dollar amounts</t>
  </si>
  <si>
    <t>P</t>
  </si>
  <si>
    <t>Q</t>
  </si>
  <si>
    <t>Line 33 must equal zero since all short-term power sales must be unbundled and the transmission component reflected in Account No. 456.1 and all other uses are to be included in the divisor.</t>
  </si>
  <si>
    <t>R</t>
  </si>
  <si>
    <t>Includes income related only to transmission facilities, such as pole attachments, rentals and special use.</t>
  </si>
  <si>
    <t>S</t>
  </si>
  <si>
    <t>T</t>
  </si>
  <si>
    <t>U</t>
  </si>
  <si>
    <t>Account 456.1 entry shall be the annual total of the quarterly values reported at Form 1, 330.x.n.</t>
  </si>
  <si>
    <t>V</t>
  </si>
  <si>
    <t>W</t>
  </si>
  <si>
    <t>X</t>
  </si>
  <si>
    <t>Y</t>
  </si>
  <si>
    <t>Z</t>
  </si>
  <si>
    <t>Calculate using 13 month average balance, reconciling to FERC Form No. 1 by page, line and column as shown in Column 2.</t>
  </si>
  <si>
    <t>AA</t>
  </si>
  <si>
    <t>Calculate using a simple average of beginning of year and end of year balances reconciling to FERC Form No. 1 by page, line and column as shown in Column 2.</t>
  </si>
  <si>
    <t>BB</t>
  </si>
  <si>
    <t>Calculation of Prior Year Divisor True-Up:</t>
  </si>
  <si>
    <t>Historic Year Actual Divisor</t>
  </si>
  <si>
    <t>Pg 1, Line 15</t>
  </si>
  <si>
    <t>Projected Year Divisor</t>
  </si>
  <si>
    <t>Difference between Historic &amp; Project Yr Divisor</t>
  </si>
  <si>
    <t>Prior Year Projected Annual Cost ($ per kw per yr.)</t>
  </si>
  <si>
    <t>Pg 1, Line 16</t>
  </si>
  <si>
    <t>Projected Year Divisor True-up (Difference * Prior Year Projected Annual Cost)</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</si>
  <si>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</si>
  <si>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100% CWIP Recovery for Commission Approved Order</t>
  </si>
  <si>
    <t xml:space="preserve">  No. 679 Transmission Projects (Note Z)</t>
  </si>
  <si>
    <t>Peak as would be reported on page 401, column d of Form 1 at the time of the applicable pricing zone coincident monthly peaks.</t>
  </si>
  <si>
    <t>Labeled LF, LU, IF, IU on pages 310-311 of Form 1at the time of the applicable pricing zone coincident monthly peaks.</t>
  </si>
  <si>
    <t>Labeled LF on page 328 of Form 1 at the time of the applicable pricing zone coincident monthly peaks.</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</si>
  <si>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</si>
  <si>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</si>
  <si>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</si>
  <si>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</si>
  <si>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</si>
  <si>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</si>
  <si>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 xml:space="preserve">Page 2, Line 23a includes the net prefunded AFUDC on CWIP included in rate base and page 3 line 9a includes the annual amortization of the prefunded AFUDC amounts included in Account No. 407.4 as required by Commission Order 129 FERC ¶ 61,287 (2009).  Page 2 line 23b includes any unamortized balances related to the recovery of abandoned plant costs approved by FERC under a separate docket.   Page 3 line 9b includes the Amortization expense of abandonment costs included in transmission depreciation expense.  These are shown in the workpapers required pursuant to the Annual Rate Calculation and True-Up Procedures. </t>
  </si>
  <si>
    <t xml:space="preserve">  Account No. 190                                   (Note F,  Note AA)</t>
  </si>
  <si>
    <t>30a</t>
  </si>
  <si>
    <t>included in Attachment MM]</t>
  </si>
  <si>
    <t>(line 29 - line 30 - line30a)</t>
  </si>
  <si>
    <t>36b</t>
  </si>
  <si>
    <t xml:space="preserve">  Total of (a)-(b)-(c)-(d)</t>
  </si>
  <si>
    <t>CC</t>
  </si>
  <si>
    <t>DD</t>
  </si>
  <si>
    <t>GROSS PLANT IN SERVICE     (Note Z, Note EE)</t>
  </si>
  <si>
    <t>ACCUMULATED DEPRECIATION  (Note Z, Note EE)</t>
  </si>
  <si>
    <t>219.28.c &amp; 200.21.c</t>
  </si>
  <si>
    <t>O&amp;M (Note FF)</t>
  </si>
  <si>
    <t>DEPRECIATION AND AMORTIZATION EXPENSE (Note EE)</t>
  </si>
  <si>
    <t>336.10.f &amp; 336.1.f</t>
  </si>
  <si>
    <t xml:space="preserve">Account Nos. 561.4 and 561.8 consist of RTO expenses billed to load-serving entities and are not included in Transmission Owner revenue requirements.  </t>
  </si>
  <si>
    <t>EE</t>
  </si>
  <si>
    <t>FF</t>
  </si>
  <si>
    <t>Plant in Service, Accumulated Depreciation, and Depreciation Expense amounts exclude Asset Retirement Obligation amounts unless authorized by FERC.</t>
  </si>
  <si>
    <t>Schedule 10-FERC charges should not be included in O&amp;M recovered under this Attachment O.</t>
  </si>
  <si>
    <t>Page 2 of 5</t>
  </si>
  <si>
    <t>Page 1 of 5</t>
  </si>
  <si>
    <t>Page 3 of 5</t>
  </si>
  <si>
    <t>Page 4 of 5</t>
  </si>
  <si>
    <t>Page 5 of 5</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</si>
  <si>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</si>
  <si>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</si>
  <si>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CC)</t>
  </si>
  <si>
    <t xml:space="preserve">  c. Transmission charges from Schedules associated with Attachment GG  (Note X)</t>
  </si>
  <si>
    <t xml:space="preserve">  d. Transmission charges from Schedules associated with Attachment MM  (Note DD)</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</si>
  <si>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</si>
  <si>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</si>
  <si>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MTEP Gross Plant</t>
  </si>
  <si>
    <t>Gross Plant</t>
  </si>
  <si>
    <t>Pricing Zone</t>
  </si>
  <si>
    <t>(Att. GG &amp; Att. MM)</t>
  </si>
  <si>
    <t>Less MTEP</t>
  </si>
  <si>
    <t>After MTEP</t>
  </si>
  <si>
    <t xml:space="preserve">OTP </t>
  </si>
  <si>
    <t>Total Gross Trans Plant</t>
  </si>
  <si>
    <t>Check figure (lines 2)</t>
  </si>
  <si>
    <t>Difference (should = zero)</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</si>
  <si>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 The calculations of ADIT in the annual true-up calculation will use the beginning-of-year and end-of-year balances. The calculation of ADIT in the annual projection will be performed in accordance with IRS regulation Section 1.167(l)-1(h)(6). Work papers supporting the ADIT calculations will be posted with each Annual True-Up and or projected net revenue requirement and included in the annual Informational Filing submitted to the Commission. The Annual True-Up or projected net revenue requirement ADIT worksheets set forth the calculation pursuant to IRS regulation Section 1.167(l)-1(h)(6).</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</si>
  <si>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</si>
  <si>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from 2016 corrected true uptemplate for ROE</t>
  </si>
  <si>
    <t>Attachment GG - OTP</t>
  </si>
  <si>
    <t>Formula Rate calculation</t>
  </si>
  <si>
    <t xml:space="preserve">For the 12 months ended 12/31/ </t>
  </si>
  <si>
    <t xml:space="preserve"> Utilizing Attachment O - OTP Data</t>
  </si>
  <si>
    <t>Page 1 of 2</t>
  </si>
  <si>
    <t>To be completed in conjunction with Attachment O - OTP.</t>
  </si>
  <si>
    <t>Attachment O - OTP</t>
  </si>
  <si>
    <t>Gross Transmission Plant - Total</t>
  </si>
  <si>
    <t>Attach O, p 2, line 2 col 5 (Note A)</t>
  </si>
  <si>
    <t>Net Transmission Plant - Total</t>
  </si>
  <si>
    <t>Attach O, p 2, line 14 and 23b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</si>
  <si>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</si>
  <si>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</si>
  <si>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</si>
  <si>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</si>
  <si>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</si>
  <si>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</si>
  <si>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</si>
  <si>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</si>
  <si>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</si>
  <si>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</si>
  <si>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</si>
  <si>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</si>
  <si>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</si>
  <si>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</si>
  <si>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</si>
  <si>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</si>
  <si>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</si>
  <si>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</si>
  <si>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</si>
  <si>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</si>
  <si>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</si>
  <si>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</si>
  <si>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</si>
  <si>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</si>
  <si>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</si>
  <si>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</si>
  <si>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</si>
  <si>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</si>
  <si>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</si>
  <si>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</si>
  <si>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</si>
  <si>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</si>
  <si>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</si>
  <si>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</si>
  <si>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</si>
  <si>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</si>
  <si>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</si>
  <si>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</si>
  <si>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</si>
  <si>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Line No.</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</si>
  <si>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</si>
  <si>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</si>
  <si>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</si>
  <si>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</si>
  <si>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</si>
  <si>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</si>
  <si>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</si>
  <si>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</si>
  <si>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</si>
  <si>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</si>
  <si>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</si>
  <si>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</si>
  <si>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</si>
  <si>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(Col. 6 * Col. 7)</t>
  </si>
  <si>
    <t>(Sum Col. 5, 8 &amp; 9)</t>
  </si>
  <si>
    <t>(Note F)</t>
  </si>
  <si>
    <t>Sum Col. 10 &amp; 11
(Note G)</t>
  </si>
  <si>
    <t>1b</t>
  </si>
  <si>
    <t>1c</t>
  </si>
  <si>
    <t>2</t>
  </si>
  <si>
    <t>Annual Totals</t>
  </si>
  <si>
    <t>Rev. Req. Adj For Attachment O - OTP</t>
  </si>
  <si>
    <t>Gross Transmission Plant is that identified on page 2 line 2 of Attachment O-OTP and includes any sub lines 2a or 2b etc. and is inclusive of any CWIP included in rate base when authorized by FERC order less any prefunded AFUDC, if applicable.</t>
  </si>
  <si>
    <t>Net Transmission Plant is that identified on page 2 line 14 of Attachment O-OTP and includes any sub lines 14a or 14b etc. and is inclusive of any CWIP included in rate base when authorized by FERC order less any prefunded AFUDC, if applicable.</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</si>
  <si>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</si>
  <si>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 and shall include the Unamortized Balance of Abandoned Plant.</t>
  </si>
  <si>
    <t>Project Depreciation Expense is the actual value booked for the project and included in the Depreciation Expense in Attachment O-OTP page 3 line 12.</t>
  </si>
  <si>
    <t>True-Up Adjustment is included pursuant to a FERC approved methodology if applicable.</t>
  </si>
  <si>
    <t>The Network Upgrade Charge is the value to be used in Schedules 26, 37 and 38.</t>
  </si>
  <si>
    <t>The Total General and Common Depreciation Expense excludes any depreciation expense directly associated with a project and thereby included in page 2 column 9.</t>
  </si>
  <si>
    <t>Attachment MM - Generic Company</t>
  </si>
  <si>
    <t xml:space="preserve"> Utilizing Attachment O Data</t>
  </si>
  <si>
    <t>To be completed in conjunction with Attachment O.</t>
  </si>
  <si>
    <t>(inputs from Attachment O are rounded to whole dollars)</t>
  </si>
  <si>
    <t>Attachment O</t>
  </si>
  <si>
    <t>Transmission Accumulated Depreciation</t>
  </si>
  <si>
    <t>Attach O, p 2, line 8 col 5 (Note J)</t>
  </si>
  <si>
    <t>Line 1 minus Line 1a (Note B)</t>
  </si>
  <si>
    <t>O&amp;M TRANSMISSION EXPENSE</t>
  </si>
  <si>
    <t>3a</t>
  </si>
  <si>
    <t>Transmission O&amp;M</t>
  </si>
  <si>
    <t>Attach O, p 3, line 1 col 5</t>
  </si>
  <si>
    <t>3b</t>
  </si>
  <si>
    <t>Less: LSE Expenses included in above, if any</t>
  </si>
  <si>
    <t>Attach O, p 3, line 1a col 5, if any</t>
  </si>
  <si>
    <t>3c</t>
  </si>
  <si>
    <t>Less: Account 565 included in above, if any</t>
  </si>
  <si>
    <t>Attach O, p 3, line 2 col 5, if any</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</si>
  <si>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</si>
  <si>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</si>
  <si>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</si>
  <si>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</si>
  <si>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</si>
  <si>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</si>
  <si>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</si>
  <si>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</si>
  <si>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</si>
  <si>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</si>
  <si>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</si>
  <si>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</si>
  <si>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Annual Allocation Factor for Other Expense</t>
  </si>
  <si>
    <t>Sum of line 4b, 6, and 8</t>
  </si>
  <si>
    <t>Multi-Value Project (MVP) Revenue Requirement Calculation</t>
  </si>
  <si>
    <t>(6)</t>
  </si>
  <si>
    <t>(7)</t>
  </si>
  <si>
    <t>(8)</t>
  </si>
  <si>
    <t>(9)</t>
  </si>
  <si>
    <t>(10)</t>
  </si>
  <si>
    <t>(11)</t>
  </si>
  <si>
    <t>(12)</t>
  </si>
  <si>
    <t>(13)</t>
  </si>
  <si>
    <t>(14)</t>
  </si>
  <si>
    <t>(15)</t>
  </si>
  <si>
    <t>(16)</t>
  </si>
  <si>
    <t>Project Gross Plant</t>
  </si>
  <si>
    <t>Project Accumulated Depreciation</t>
  </si>
  <si>
    <t>Transmission O&amp;M Annual Allocation Factor</t>
  </si>
  <si>
    <t>Annual Allocation for Transmission O&amp;M Expense</t>
  </si>
  <si>
    <t>Other Expense Annual Allocation Factor</t>
  </si>
  <si>
    <t>Annual Allocation for Other Expense</t>
  </si>
  <si>
    <t>MVP Annual Adjusted Revenue Requirement</t>
  </si>
  <si>
    <t>Page 1 line 4</t>
  </si>
  <si>
    <t>(Col 4 * Col 5)</t>
  </si>
  <si>
    <t>Page 1 line 9</t>
  </si>
  <si>
    <t>(Col 3 * Col 7)</t>
  </si>
  <si>
    <t>(Col 6 + Col 8)</t>
  </si>
  <si>
    <t>(Col 3 - Col 4)</t>
  </si>
  <si>
    <t>(Col 10 * Col 11)</t>
  </si>
  <si>
    <t>(Sum Col. 9, 12 &amp; 13)</t>
  </si>
  <si>
    <t>Sum Col. 14 &amp; 15
(Note G)</t>
  </si>
  <si>
    <t>Multi-Value Projects (MVP)</t>
  </si>
  <si>
    <t>MVP Total Annual Revenue Requirements</t>
  </si>
  <si>
    <t>Rev. Req. Adj For Attachment O</t>
  </si>
  <si>
    <t>Gross Transmission Plant is that identified on page 2 line 2 of Attachment O and includes any sub lines 2a or 2b etc. and is inclusive of any CWIP included in rate base when authorized by FERC order less any prefunded AFUDC associated with gross plant and CWIP, if applicable. References to Attachment O "Column 5" throughout this template is an illustrative column designation intended to reference the appropriate right-most column in Attachment O which position may vary by company.</t>
  </si>
  <si>
    <r>
      <t>Net Transmission Plant is that identified on page 2 line 14 of Attachment O and includes any sub lines 14a or 14b etc. and is inclusive of any CWIP included in rate base when authorized by FERC order</t>
    </r>
    <r>
      <rPr>
        <sz val="12"/>
        <rFont val="Arial MT"/>
      </rPr>
      <t>.</t>
    </r>
  </si>
  <si>
    <t xml:space="preserve">Project Gross Plant is the total capital investment for the project calculated in the same method as the gross plant value in line 1 and includes CWIP in rate base when authorized by FERC order less any prefunded AFUDC, if applicable. </t>
  </si>
  <si>
    <t xml:space="preserve"> This value includes subsequent capital investments required to maintain the facilities to their original capabilities.</t>
  </si>
  <si>
    <t>Note deliberately left blank.</t>
  </si>
  <si>
    <t>Project Depreciation Expense is the actual value booked for the project and included in the Depreciation Expense in Attachment O page 3 line 12, less any prefunded AFUDC amortization, if applicable, related to the project.</t>
  </si>
  <si>
    <t>True-Up Adjustment is included pursuant to a FERC approved methodology, if applicable.</t>
  </si>
  <si>
    <t>The MVP Annual Revenue Requirement is the value to be used in Schedules 26-A and 39.</t>
  </si>
  <si>
    <t>The Total General and Common Depreciation Expense excludes any depreciation expense directly associated with a project and thereby included in page 2 column 13.</t>
  </si>
  <si>
    <t>Transmission Accumulated Depreciation that is identified on page 2 line 8 of Attachment O less any amortized prefunded AFUDC balance, if applicable.</t>
  </si>
  <si>
    <t>Project Accumulated Depreciation for the project is calculated in the same method as the Transmission Accumulated Depreciation value in line 1a.</t>
  </si>
  <si>
    <t>Bemidji CapX 2020 Project</t>
  </si>
  <si>
    <t>Fargo CapX 2020 Project</t>
  </si>
  <si>
    <t>Rugby Project - G380</t>
  </si>
  <si>
    <t>1d</t>
  </si>
  <si>
    <t>Cass Lake - Nary - Helga - Bemidji Project</t>
  </si>
  <si>
    <t>1e</t>
  </si>
  <si>
    <t xml:space="preserve">Casselton-Buffalo 115kv </t>
  </si>
  <si>
    <t>1f</t>
  </si>
  <si>
    <t>G645 Spiritwood</t>
  </si>
  <si>
    <t>1g</t>
  </si>
  <si>
    <t>Courtney Wind</t>
  </si>
  <si>
    <t>Brookings CAPX</t>
  </si>
  <si>
    <t>BSAT - BSS - Ellendale</t>
  </si>
  <si>
    <t>BSAT - BSS - Brookings</t>
  </si>
  <si>
    <t>Jan</t>
  </si>
  <si>
    <t>Feb</t>
  </si>
  <si>
    <t>Mar</t>
  </si>
  <si>
    <t>Apr</t>
  </si>
  <si>
    <t>May</t>
  </si>
  <si>
    <t>Jun</t>
  </si>
  <si>
    <t>Jul</t>
  </si>
  <si>
    <t>Aug</t>
  </si>
  <si>
    <t>Sep</t>
  </si>
  <si>
    <t>Oct</t>
  </si>
  <si>
    <t>Nov</t>
  </si>
  <si>
    <t>Dec</t>
  </si>
  <si>
    <t>For the 12 months ended 12/31/18</t>
  </si>
  <si>
    <t>OTP</t>
  </si>
  <si>
    <t>For  the 12 months ended 12/31/2018</t>
  </si>
  <si>
    <t>Network Load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</si>
</sst>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0;\-#,##0;&quot;-&quot;"/>
    <numFmt numFmtId="167" formatCode="#,##0.00&quot;£&quot;_);\(#,##0.00&quot;£&quot;\)"/>
    <numFmt numFmtId="168" formatCode="mm/dd/yy"/>
    <numFmt numFmtId="169" formatCode="0.000%"/>
    <numFmt numFmtId="170" formatCode="#,##0.00000"/>
    <numFmt numFmtId="171" formatCode="&quot;$&quot;#,##0"/>
    <numFmt numFmtId="172" formatCode="&quot;$&quot;#,##0.00"/>
    <numFmt numFmtId="173" formatCode="_(&quot;$&quot;* #,##0_);_(&quot;$&quot;* \(#,##0\);_(&quot;$&quot;* &quot;-&quot;??_);_(@_)"/>
    <numFmt numFmtId="174" formatCode="0.00000"/>
    <numFmt numFmtId="175" formatCode="#,##0.0000"/>
    <numFmt numFmtId="176" formatCode="#,##0.000"/>
    <numFmt numFmtId="177" formatCode="0.0000"/>
    <numFmt numFmtId="178" formatCode="#,##0.0"/>
    <numFmt numFmtId="179" formatCode="&quot;$&quot;#,##0.000"/>
    <numFmt numFmtId="180" formatCode="0_);\(0\)"/>
    <numFmt numFmtId="181" formatCode="_(* #,##0.0_);_(* \(#,##0.0\);_(* &quot;-&quot;??_);_(@_)"/>
  </numFmts>
  <fonts count="79">
    <font>
      <sz val="12"/>
      <name val="Arial MT"/>
    </font>
    <font>
      <sz val="11"/>
      <color theme="1"/>
      <name val="Calibri"/>
      <family val="2"/>
      <scheme val="minor"/>
    </font>
    <font>
      <sz val="12"/>
      <name val="Arial MT"/>
    </font>
    <font>
      <sz val="12"/>
      <name val="Arial"/>
      <family val="2"/>
    </font>
    <font>
      <sz val="10"/>
      <name val="Arial"/>
      <family val="2"/>
    </font>
    <font>
      <b/>
      <sz val="10"/>
      <name val="Arial"/>
      <family val="2"/>
    </font>
    <font>
      <sz val="10"/>
      <color indexed="8"/>
      <name val="Arial"/>
      <family val="2"/>
    </font>
    <font>
      <sz val="10"/>
      <name val="Arial"/>
      <family val="2"/>
    </font>
    <font>
      <sz val="10"/>
      <name val="Courier"/>
      <family val="3"/>
    </font>
    <font>
      <sz val="12"/>
      <name val="TimesNewRomanPS"/>
    </font>
    <font>
      <sz val="10"/>
      <name val="TimesNewRomanPS"/>
    </font>
    <font>
      <sz val="10"/>
      <name val="MS Serif"/>
      <family val="1"/>
    </font>
    <font>
      <sz val="10"/>
      <color indexed="16"/>
      <name val="MS Serif"/>
      <family val="1"/>
    </font>
    <font>
      <sz val="8"/>
      <name val="Arial"/>
      <family val="2"/>
    </font>
    <font>
      <b/>
      <sz val="12"/>
      <name val="Arial"/>
      <family val="2"/>
    </font>
    <font>
      <sz val="8"/>
      <name val="Helv"/>
    </font>
    <font>
      <b/>
      <sz val="8"/>
      <color indexed="8"/>
      <name val="Helv"/>
    </font>
    <font>
      <sz val="10"/>
      <color indexed="8"/>
      <name val="Arial"/>
      <family val="2"/>
    </font>
    <font>
      <b/>
      <sz val="14"/>
      <name val="Arial"/>
      <family val="2"/>
    </font>
    <font>
      <b/>
      <i/>
      <sz val="14"/>
      <name val="Arial"/>
      <family val="2"/>
    </font>
    <font>
      <b/>
      <sz val="11"/>
      <name val="Arial"/>
      <family val="2"/>
    </font>
    <font>
      <b/>
      <sz val="24"/>
      <name val="Arial Narrow"/>
      <family val="2"/>
    </font>
    <font>
      <b/>
      <i/>
      <sz val="12"/>
      <name val="Arial"/>
      <family val="2"/>
    </font>
    <font>
      <i/>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8"/>
      <name val="Arial"/>
      <family val="2"/>
    </font>
    <font>
      <b/>
      <sz val="14"/>
      <name val="Book Antiqua"/>
      <family val="1"/>
    </font>
    <font>
      <i/>
      <sz val="10"/>
      <name val="Book Antiqua"/>
      <family val="1"/>
    </font>
    <font>
      <b/>
      <sz val="10"/>
      <name val="MS Sans Serif"/>
      <family val="2"/>
    </font>
    <font>
      <sz val="8"/>
      <color indexed="38"/>
      <name val="Arial"/>
      <family val="2"/>
    </font>
    <font>
      <b/>
      <sz val="9"/>
      <name val="Arial"/>
      <family val="2"/>
    </font>
    <font>
      <b/>
      <i/>
      <sz val="16"/>
      <name val="Arial"/>
      <family val="2"/>
    </font>
    <font>
      <b/>
      <sz val="12"/>
      <color indexed="32"/>
      <name val="Arial"/>
      <family val="2"/>
    </font>
    <font>
      <i/>
      <sz val="11"/>
      <name val="Arial"/>
      <family val="2"/>
    </font>
    <font>
      <sz val="11"/>
      <name val="Arial"/>
      <family val="2"/>
    </font>
    <font>
      <sz val="12"/>
      <name val="Times New Roman"/>
      <family val="1"/>
    </font>
    <font>
      <sz val="12"/>
      <color indexed="10"/>
      <name val="Times New Roman"/>
      <family val="1"/>
    </font>
    <font>
      <b/>
      <sz val="12"/>
      <name val="Times New Roman"/>
      <family val="1"/>
    </font>
    <font>
      <sz val="12"/>
      <color indexed="12"/>
      <name val="Times New Roman"/>
      <family val="1"/>
    </font>
    <font>
      <sz val="12"/>
      <color indexed="12"/>
      <name val="Arial MT"/>
    </font>
    <font>
      <strike/>
      <sz val="12"/>
      <color indexed="10"/>
      <name val="Times New Roman"/>
      <family val="1"/>
    </font>
    <font>
      <b/>
      <sz val="12"/>
      <color indexed="48"/>
      <name val="Times New Roman"/>
      <family val="1"/>
    </font>
    <font>
      <sz val="12"/>
      <color indexed="17"/>
      <name val="Arial MT"/>
    </font>
    <font>
      <strike/>
      <sz val="12"/>
      <color indexed="53"/>
      <name val="Arial MT"/>
    </font>
    <font>
      <u/>
      <sz val="12"/>
      <color indexed="17"/>
      <name val="Arial MT"/>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2"/>
      <name val="Arial MT"/>
    </font>
    <font>
      <b/>
      <sz val="12"/>
      <name val="Arial MT"/>
    </font>
    <font>
      <u val="double"/>
      <sz val="12"/>
      <name val="Arial MT"/>
    </font>
    <font>
      <sz val="12"/>
      <color rgb="FFFF0000"/>
      <name val="Times New Roman"/>
      <family val="1"/>
    </font>
    <font>
      <b/>
      <u/>
      <sz val="12"/>
      <name val="Arial MT"/>
    </font>
    <font>
      <sz val="12"/>
      <color indexed="10"/>
      <name val="Arial MT"/>
    </font>
    <font>
      <sz val="12"/>
      <color indexed="10"/>
      <name val="Arial"/>
      <family val="2"/>
    </font>
    <font>
      <sz val="10"/>
      <name val="Arial MT"/>
    </font>
    <font>
      <u/>
      <sz val="12"/>
      <name val="Arial"/>
      <family val="2"/>
    </font>
  </fonts>
  <fills count="31">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FF99"/>
        <bgColor indexed="64"/>
      </patternFill>
    </fill>
    <fill>
      <patternFill patternType="solid">
        <fgColor theme="0" tint="-0.14999847407452621"/>
        <bgColor indexed="64"/>
      </patternFill>
    </fill>
  </fills>
  <borders count="25">
    <border>
      <left/>
      <right/>
      <top/>
      <bottom/>
      <diagonal/>
    </border>
    <border>
      <left/>
      <right/>
      <top style="double">
        <color indexed="64"/>
      </top>
      <bottom/>
      <diagonal/>
    </border>
    <border>
      <left/>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right/>
      <top/>
      <bottom style="double">
        <color indexed="64"/>
      </bottom>
      <diagonal/>
    </border>
    <border>
      <left/>
      <right/>
      <top style="medium">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99">
    <xf numFmtId="0" fontId="0" fillId="0" borderId="0"/>
    <xf numFmtId="172" fontId="13" fillId="0" borderId="0" applyFill="0"/>
    <xf numFmtId="172" fontId="13" fillId="0" borderId="0">
      <alignment horizontal="center"/>
    </xf>
    <xf numFmtId="0" fontId="13" fillId="0" borderId="0" applyFill="0">
      <alignment horizontal="center"/>
    </xf>
    <xf numFmtId="172" fontId="18" fillId="0" borderId="1" applyFill="0"/>
    <xf numFmtId="0" fontId="4" fillId="0" borderId="0" applyFont="0" applyAlignment="0"/>
    <xf numFmtId="0" fontId="19" fillId="0" borderId="0" applyFill="0">
      <alignment vertical="top"/>
    </xf>
    <xf numFmtId="0" fontId="18" fillId="0" borderId="0" applyFill="0">
      <alignment horizontal="left" vertical="top"/>
    </xf>
    <xf numFmtId="172" fontId="14" fillId="0" borderId="2" applyFill="0"/>
    <xf numFmtId="0" fontId="4" fillId="0" borderId="0" applyNumberFormat="0" applyFont="0" applyAlignment="0"/>
    <xf numFmtId="0" fontId="19" fillId="0" borderId="0" applyFill="0">
      <alignment wrapText="1"/>
    </xf>
    <xf numFmtId="0" fontId="18" fillId="0" borderId="0" applyFill="0">
      <alignment horizontal="left" vertical="top" wrapText="1"/>
    </xf>
    <xf numFmtId="172" fontId="20" fillId="0" borderId="0" applyFill="0"/>
    <xf numFmtId="0" fontId="21" fillId="0" borderId="0" applyNumberFormat="0" applyFont="0" applyAlignment="0">
      <alignment horizontal="center"/>
    </xf>
    <xf numFmtId="0" fontId="22" fillId="0" borderId="0" applyFill="0">
      <alignment vertical="top" wrapText="1"/>
    </xf>
    <xf numFmtId="0" fontId="14" fillId="0" borderId="0" applyFill="0">
      <alignment horizontal="left" vertical="top" wrapText="1"/>
    </xf>
    <xf numFmtId="172" fontId="4" fillId="0" borderId="0" applyFill="0"/>
    <xf numFmtId="0" fontId="21" fillId="0" borderId="0" applyNumberFormat="0" applyFont="0" applyAlignment="0">
      <alignment horizontal="center"/>
    </xf>
    <xf numFmtId="0" fontId="23" fillId="0" borderId="0" applyFill="0">
      <alignment vertical="center" wrapText="1"/>
    </xf>
    <xf numFmtId="0" fontId="3" fillId="0" borderId="0">
      <alignment horizontal="left" vertical="center" wrapText="1"/>
    </xf>
    <xf numFmtId="172" fontId="24" fillId="0" borderId="0" applyFill="0"/>
    <xf numFmtId="0" fontId="21" fillId="0" borderId="0" applyNumberFormat="0" applyFont="0" applyAlignment="0">
      <alignment horizontal="center"/>
    </xf>
    <xf numFmtId="0" fontId="25" fillId="0" borderId="0" applyFill="0">
      <alignment horizontal="center" vertical="center" wrapText="1"/>
    </xf>
    <xf numFmtId="0" fontId="4" fillId="0" borderId="0" applyFill="0">
      <alignment horizontal="center" vertical="center" wrapText="1"/>
    </xf>
    <xf numFmtId="172" fontId="26" fillId="0" borderId="0" applyFill="0"/>
    <xf numFmtId="0" fontId="21" fillId="0" borderId="0" applyNumberFormat="0" applyFont="0" applyAlignment="0">
      <alignment horizontal="center"/>
    </xf>
    <xf numFmtId="0" fontId="27" fillId="0" borderId="0" applyFill="0">
      <alignment horizontal="center" vertical="center" wrapText="1"/>
    </xf>
    <xf numFmtId="0" fontId="28" fillId="0" borderId="0" applyFill="0">
      <alignment horizontal="center" vertical="center" wrapText="1"/>
    </xf>
    <xf numFmtId="172" fontId="29" fillId="0" borderId="0" applyFill="0"/>
    <xf numFmtId="0" fontId="21" fillId="0" borderId="0" applyNumberFormat="0" applyFont="0" applyAlignment="0">
      <alignment horizontal="center"/>
    </xf>
    <xf numFmtId="0" fontId="30" fillId="0" borderId="0">
      <alignment horizontal="center" wrapText="1"/>
    </xf>
    <xf numFmtId="0" fontId="26" fillId="0" borderId="0" applyFill="0">
      <alignment horizontal="center" wrapText="1"/>
    </xf>
    <xf numFmtId="166" fontId="6" fillId="0" borderId="0" applyFill="0" applyBorder="0" applyAlignment="0"/>
    <xf numFmtId="43" fontId="3"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3" fontId="4" fillId="0" borderId="0" applyFont="0" applyFill="0" applyBorder="0" applyAlignment="0" applyProtection="0"/>
    <xf numFmtId="0" fontId="11" fillId="0" borderId="0" applyNumberFormat="0" applyAlignment="0">
      <alignment horizontal="left"/>
    </xf>
    <xf numFmtId="0" fontId="8" fillId="0" borderId="0"/>
    <xf numFmtId="44" fontId="2" fillId="0" borderId="0" applyFont="0" applyFill="0" applyBorder="0" applyAlignment="0" applyProtection="0"/>
    <xf numFmtId="44" fontId="7" fillId="0" borderId="0" applyFont="0" applyFill="0" applyBorder="0" applyAlignment="0" applyProtection="0"/>
    <xf numFmtId="5" fontId="4" fillId="0" borderId="0" applyFont="0" applyFill="0" applyBorder="0" applyAlignment="0" applyProtection="0"/>
    <xf numFmtId="165" fontId="4" fillId="0" borderId="0" applyFont="0" applyFill="0" applyBorder="0" applyAlignment="0" applyProtection="0"/>
    <xf numFmtId="0" fontId="12" fillId="0" borderId="0" applyNumberFormat="0" applyAlignment="0">
      <alignment horizontal="left"/>
    </xf>
    <xf numFmtId="2" fontId="4" fillId="0" borderId="0" applyFont="0" applyFill="0" applyBorder="0" applyAlignment="0" applyProtection="0"/>
    <xf numFmtId="38" fontId="13" fillId="2" borderId="0" applyNumberFormat="0" applyBorder="0" applyAlignment="0" applyProtection="0"/>
    <xf numFmtId="0" fontId="14" fillId="0" borderId="3" applyNumberFormat="0" applyAlignment="0" applyProtection="0">
      <alignment horizontal="left" vertical="center"/>
    </xf>
    <xf numFmtId="0" fontId="14" fillId="0" borderId="4">
      <alignment horizontal="left" vertical="center"/>
    </xf>
    <xf numFmtId="0" fontId="32" fillId="0" borderId="0" applyFont="0" applyFill="0" applyBorder="0" applyAlignment="0" applyProtection="0"/>
    <xf numFmtId="0" fontId="14" fillId="0" borderId="0" applyFont="0" applyFill="0" applyBorder="0" applyAlignment="0" applyProtection="0"/>
    <xf numFmtId="0" fontId="33" fillId="0" borderId="5"/>
    <xf numFmtId="0" fontId="34" fillId="0" borderId="0"/>
    <xf numFmtId="10" fontId="13" fillId="3" borderId="6" applyNumberFormat="0" applyBorder="0" applyAlignment="0" applyProtection="0"/>
    <xf numFmtId="167" fontId="7" fillId="0" borderId="0"/>
    <xf numFmtId="0" fontId="9" fillId="0" borderId="0"/>
    <xf numFmtId="0" fontId="2" fillId="0" borderId="0"/>
    <xf numFmtId="0" fontId="4" fillId="0" borderId="0"/>
    <xf numFmtId="0" fontId="9" fillId="0" borderId="0"/>
    <xf numFmtId="0" fontId="3" fillId="0" borderId="0"/>
    <xf numFmtId="0" fontId="6" fillId="0" borderId="0"/>
    <xf numFmtId="39" fontId="2" fillId="0" borderId="0"/>
    <xf numFmtId="0" fontId="2" fillId="0" borderId="0"/>
    <xf numFmtId="0" fontId="9" fillId="0" borderId="0"/>
    <xf numFmtId="172" fontId="2" fillId="0" borderId="0" applyProtection="0"/>
    <xf numFmtId="9" fontId="2" fillId="0" borderId="0" applyFont="0" applyFill="0" applyBorder="0" applyAlignment="0" applyProtection="0"/>
    <xf numFmtId="10" fontId="7"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0" fontId="31"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3" fontId="4" fillId="0" borderId="0">
      <alignment horizontal="left" vertical="top"/>
    </xf>
    <xf numFmtId="0" fontId="35" fillId="0" borderId="5">
      <alignment horizontal="center"/>
    </xf>
    <xf numFmtId="3" fontId="31" fillId="0" borderId="0" applyFont="0" applyFill="0" applyBorder="0" applyAlignment="0" applyProtection="0"/>
    <xf numFmtId="0" fontId="31" fillId="4" borderId="0" applyNumberFormat="0" applyFont="0" applyBorder="0" applyAlignment="0" applyProtection="0"/>
    <xf numFmtId="3" fontId="4" fillId="0" borderId="0">
      <alignment horizontal="right" vertical="top"/>
    </xf>
    <xf numFmtId="41" fontId="3" fillId="2" borderId="7" applyFill="0"/>
    <xf numFmtId="0" fontId="36" fillId="0" borderId="0">
      <alignment horizontal="left" indent="7"/>
    </xf>
    <xf numFmtId="41" fontId="3" fillId="0" borderId="7" applyFill="0">
      <alignment horizontal="left" indent="2"/>
    </xf>
    <xf numFmtId="172" fontId="37" fillId="0" borderId="8" applyFill="0">
      <alignment horizontal="right"/>
    </xf>
    <xf numFmtId="0" fontId="5" fillId="0" borderId="6" applyNumberFormat="0" applyFont="0" applyBorder="0">
      <alignment horizontal="right"/>
    </xf>
    <xf numFmtId="0" fontId="38" fillId="0" borderId="0" applyFill="0"/>
    <xf numFmtId="0" fontId="14" fillId="0" borderId="0" applyFill="0"/>
    <xf numFmtId="4" fontId="37" fillId="0" borderId="8" applyFill="0"/>
    <xf numFmtId="0" fontId="4" fillId="0" borderId="0" applyNumberFormat="0" applyFont="0" applyBorder="0" applyAlignment="0"/>
    <xf numFmtId="0" fontId="22" fillId="0" borderId="0" applyFill="0">
      <alignment horizontal="left" indent="1"/>
    </xf>
    <xf numFmtId="0" fontId="39" fillId="0" borderId="0" applyFill="0">
      <alignment horizontal="left" indent="1"/>
    </xf>
    <xf numFmtId="4" fontId="24" fillId="0" borderId="0" applyFill="0"/>
    <xf numFmtId="0" fontId="4" fillId="0" borderId="0" applyNumberFormat="0" applyFont="0" applyFill="0" applyBorder="0" applyAlignment="0"/>
    <xf numFmtId="0" fontId="22" fillId="0" borderId="0" applyFill="0">
      <alignment horizontal="left" indent="2"/>
    </xf>
    <xf numFmtId="0" fontId="14" fillId="0" borderId="0" applyFill="0">
      <alignment horizontal="left" indent="2"/>
    </xf>
    <xf numFmtId="4" fontId="24" fillId="0" borderId="0" applyFill="0"/>
    <xf numFmtId="0" fontId="4" fillId="0" borderId="0" applyNumberFormat="0" applyFont="0" applyBorder="0" applyAlignment="0"/>
    <xf numFmtId="0" fontId="40" fillId="0" borderId="0">
      <alignment horizontal="left" indent="3"/>
    </xf>
    <xf numFmtId="0" fontId="41" fillId="0" borderId="0" applyFill="0">
      <alignment horizontal="left" indent="3"/>
    </xf>
    <xf numFmtId="4" fontId="24" fillId="0" borderId="0" applyFill="0"/>
    <xf numFmtId="0" fontId="4" fillId="0" borderId="0" applyNumberFormat="0" applyFont="0" applyBorder="0" applyAlignment="0"/>
    <xf numFmtId="0" fontId="25" fillId="0" borderId="0">
      <alignment horizontal="left" indent="4"/>
    </xf>
    <xf numFmtId="0" fontId="4" fillId="0" borderId="0" applyFill="0">
      <alignment horizontal="left" indent="4"/>
    </xf>
    <xf numFmtId="4" fontId="26" fillId="0" borderId="0" applyFill="0"/>
    <xf numFmtId="0" fontId="4" fillId="0" borderId="0" applyNumberFormat="0" applyFont="0" applyBorder="0" applyAlignment="0"/>
    <xf numFmtId="0" fontId="27" fillId="0" borderId="0">
      <alignment horizontal="left" indent="5"/>
    </xf>
    <xf numFmtId="0" fontId="28" fillId="0" borderId="0" applyFill="0">
      <alignment horizontal="left" indent="5"/>
    </xf>
    <xf numFmtId="4" fontId="29" fillId="0" borderId="0" applyFill="0"/>
    <xf numFmtId="0" fontId="4" fillId="0" borderId="0" applyNumberFormat="0" applyFont="0" applyFill="0" applyBorder="0" applyAlignment="0"/>
    <xf numFmtId="0" fontId="30" fillId="0" borderId="0" applyFill="0">
      <alignment horizontal="left" indent="6"/>
    </xf>
    <xf numFmtId="0" fontId="26" fillId="0" borderId="0" applyFill="0">
      <alignment horizontal="left" indent="6"/>
    </xf>
    <xf numFmtId="168" fontId="15" fillId="0" borderId="0" applyNumberFormat="0" applyFill="0" applyBorder="0" applyAlignment="0" applyProtection="0">
      <alignment horizontal="left"/>
    </xf>
    <xf numFmtId="40" fontId="16" fillId="0" borderId="0" applyBorder="0">
      <alignment horizontal="right"/>
    </xf>
    <xf numFmtId="0"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167" fontId="4" fillId="0" borderId="0"/>
    <xf numFmtId="10" fontId="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72" fontId="2" fillId="0" borderId="0" applyProtection="0"/>
    <xf numFmtId="44" fontId="4" fillId="0" borderId="0" applyFont="0" applyFill="0" applyBorder="0" applyAlignment="0" applyProtection="0"/>
    <xf numFmtId="14" fontId="4" fillId="0" borderId="0" applyFont="0" applyFill="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3" fillId="16"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23" borderId="0" applyNumberFormat="0" applyBorder="0" applyAlignment="0" applyProtection="0"/>
    <xf numFmtId="0" fontId="54" fillId="7" borderId="0" applyNumberFormat="0" applyBorder="0" applyAlignment="0" applyProtection="0"/>
    <xf numFmtId="0" fontId="55" fillId="24" borderId="12" applyNumberFormat="0" applyAlignment="0" applyProtection="0"/>
    <xf numFmtId="0" fontId="56" fillId="25" borderId="13" applyNumberFormat="0" applyAlignment="0" applyProtection="0"/>
    <xf numFmtId="43" fontId="31" fillId="0" borderId="0" applyFont="0" applyFill="0" applyBorder="0" applyAlignment="0" applyProtection="0"/>
    <xf numFmtId="0" fontId="57" fillId="0" borderId="0" applyNumberFormat="0" applyFill="0" applyBorder="0" applyAlignment="0" applyProtection="0"/>
    <xf numFmtId="0" fontId="58" fillId="8" borderId="0" applyNumberFormat="0" applyBorder="0" applyAlignment="0" applyProtection="0"/>
    <xf numFmtId="0" fontId="59" fillId="0" borderId="14" applyNumberFormat="0"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0" fontId="62" fillId="11" borderId="12" applyNumberFormat="0" applyAlignment="0" applyProtection="0"/>
    <xf numFmtId="0" fontId="63" fillId="0" borderId="17" applyNumberFormat="0" applyFill="0" applyAlignment="0" applyProtection="0"/>
    <xf numFmtId="0" fontId="64" fillId="26" borderId="0" applyNumberFormat="0" applyBorder="0" applyAlignment="0" applyProtection="0"/>
    <xf numFmtId="0" fontId="65" fillId="0" borderId="0">
      <alignment vertical="top"/>
    </xf>
    <xf numFmtId="0" fontId="2" fillId="27" borderId="18" applyNumberFormat="0" applyFont="0" applyAlignment="0" applyProtection="0"/>
    <xf numFmtId="0" fontId="66" fillId="24" borderId="19" applyNumberFormat="0" applyAlignment="0" applyProtection="0"/>
    <xf numFmtId="0" fontId="67" fillId="0" borderId="0" applyNumberFormat="0" applyFill="0" applyBorder="0" applyAlignment="0" applyProtection="0"/>
    <xf numFmtId="0" fontId="68" fillId="0" borderId="20" applyNumberFormat="0" applyFill="0" applyAlignment="0" applyProtection="0"/>
    <xf numFmtId="0" fontId="69" fillId="0" borderId="0" applyNumberFormat="0" applyFill="0" applyBorder="0" applyAlignment="0" applyProtection="0"/>
    <xf numFmtId="0" fontId="2" fillId="0" borderId="0"/>
    <xf numFmtId="43" fontId="3"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0" fontId="62" fillId="11" borderId="12" applyNumberFormat="0" applyAlignment="0" applyProtection="0"/>
    <xf numFmtId="0" fontId="62" fillId="11" borderId="12" applyNumberFormat="0" applyAlignment="0" applyProtection="0"/>
    <xf numFmtId="167" fontId="4" fillId="0" borderId="0"/>
    <xf numFmtId="172" fontId="2" fillId="0" borderId="0" applyProtection="0"/>
    <xf numFmtId="0" fontId="4" fillId="0" borderId="0"/>
    <xf numFmtId="172" fontId="2" fillId="0" borderId="0" applyProtection="0"/>
    <xf numFmtId="172" fontId="2" fillId="0" borderId="0" applyProtection="0"/>
    <xf numFmtId="9" fontId="2"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0" borderId="0"/>
    <xf numFmtId="9"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4" fontId="4" fillId="0" borderId="0" applyFont="0" applyFill="0" applyBorder="0" applyAlignment="0" applyProtection="0"/>
    <xf numFmtId="167" fontId="4" fillId="0" borderId="0"/>
    <xf numFmtId="10" fontId="4" fillId="0" borderId="0" applyFont="0" applyFill="0" applyBorder="0" applyAlignment="0" applyProtection="0"/>
    <xf numFmtId="0" fontId="4" fillId="0" borderId="0" applyFont="0" applyAlignment="0"/>
    <xf numFmtId="0" fontId="4" fillId="0" borderId="0" applyNumberFormat="0" applyFont="0" applyAlignment="0"/>
    <xf numFmtId="172" fontId="4" fillId="0" borderId="0" applyFill="0"/>
    <xf numFmtId="0" fontId="4" fillId="0" borderId="0" applyFill="0">
      <alignment horizontal="center" vertical="center" wrapText="1"/>
    </xf>
    <xf numFmtId="43" fontId="31" fillId="0" borderId="0" applyFont="0" applyFill="0" applyBorder="0" applyAlignment="0" applyProtection="0"/>
    <xf numFmtId="43" fontId="1"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14" fontId="4" fillId="0" borderId="0" applyFont="0" applyFill="0" applyBorder="0" applyAlignment="0" applyProtection="0"/>
    <xf numFmtId="2" fontId="4" fillId="0" borderId="0" applyFont="0" applyFill="0" applyBorder="0" applyAlignment="0" applyProtection="0"/>
    <xf numFmtId="172" fontId="2" fillId="0" borderId="0" applyProtection="0"/>
    <xf numFmtId="0" fontId="1" fillId="0" borderId="0"/>
    <xf numFmtId="9" fontId="1"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4"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6" fillId="0" borderId="0"/>
  </cellStyleXfs>
  <cellXfs count="462">
    <xf numFmtId="0" fontId="0" fillId="0" borderId="0" xfId="0"/>
    <xf numFmtId="0" fontId="42" fillId="0" borderId="0" xfId="71" applyNumberFormat="1" applyFont="1" applyProtection="1">
      <protection locked="0"/>
    </xf>
    <xf numFmtId="0" fontId="42" fillId="5" borderId="0" xfId="71" applyNumberFormat="1" applyFont="1" applyFill="1" applyProtection="1">
      <protection locked="0"/>
    </xf>
    <xf numFmtId="0" fontId="42" fillId="5" borderId="0" xfId="71" applyNumberFormat="1" applyFont="1" applyFill="1" applyAlignment="1" applyProtection="1">
      <alignment horizontal="right"/>
      <protection locked="0"/>
    </xf>
    <xf numFmtId="0" fontId="42" fillId="0" borderId="0" xfId="71" applyNumberFormat="1" applyFont="1" applyFill="1" applyProtection="1">
      <protection locked="0"/>
    </xf>
    <xf numFmtId="179" fontId="42" fillId="5" borderId="0" xfId="71" applyNumberFormat="1" applyFont="1" applyFill="1" applyProtection="1">
      <protection locked="0"/>
    </xf>
    <xf numFmtId="38" fontId="42" fillId="0" borderId="0" xfId="71" applyNumberFormat="1" applyFont="1" applyFill="1" applyBorder="1" applyProtection="1"/>
    <xf numFmtId="3" fontId="42" fillId="0" borderId="0" xfId="71" applyNumberFormat="1" applyFont="1" applyAlignment="1" applyProtection="1"/>
    <xf numFmtId="171" fontId="42" fillId="0" borderId="0" xfId="71" applyNumberFormat="1" applyFont="1" applyFill="1" applyBorder="1" applyAlignment="1" applyProtection="1"/>
    <xf numFmtId="3" fontId="42" fillId="0" borderId="0" xfId="71" applyNumberFormat="1" applyFont="1" applyFill="1" applyAlignment="1" applyProtection="1"/>
    <xf numFmtId="10" fontId="42" fillId="5" borderId="0" xfId="71" applyNumberFormat="1" applyFont="1" applyFill="1" applyAlignment="1" applyProtection="1">
      <alignment vertical="top" wrapText="1"/>
      <protection locked="0"/>
    </xf>
    <xf numFmtId="38" fontId="42" fillId="5" borderId="0" xfId="71" applyNumberFormat="1" applyFont="1" applyFill="1" applyBorder="1" applyProtection="1">
      <protection locked="0"/>
    </xf>
    <xf numFmtId="38" fontId="42" fillId="5" borderId="5" xfId="71" applyNumberFormat="1" applyFont="1" applyFill="1" applyBorder="1" applyProtection="1">
      <protection locked="0"/>
    </xf>
    <xf numFmtId="171" fontId="42" fillId="5" borderId="0" xfId="71" applyNumberFormat="1" applyFont="1" applyFill="1" applyBorder="1" applyAlignment="1" applyProtection="1">
      <protection locked="0"/>
    </xf>
    <xf numFmtId="171" fontId="42" fillId="5" borderId="5" xfId="71" applyNumberFormat="1" applyFont="1" applyFill="1" applyBorder="1" applyAlignment="1" applyProtection="1">
      <protection locked="0"/>
    </xf>
    <xf numFmtId="172" fontId="42" fillId="0" borderId="0" xfId="71" applyFont="1" applyAlignment="1" applyProtection="1"/>
    <xf numFmtId="0" fontId="42" fillId="0" borderId="0" xfId="71" applyNumberFormat="1" applyFont="1" applyAlignment="1" applyProtection="1"/>
    <xf numFmtId="3" fontId="42" fillId="0" borderId="0" xfId="71" applyNumberFormat="1" applyFont="1" applyProtection="1"/>
    <xf numFmtId="42" fontId="42" fillId="0" borderId="0" xfId="71" applyNumberFormat="1" applyFont="1" applyFill="1" applyProtection="1"/>
    <xf numFmtId="174" fontId="42" fillId="0" borderId="0" xfId="71" applyNumberFormat="1" applyFont="1" applyAlignment="1" applyProtection="1"/>
    <xf numFmtId="3" fontId="42" fillId="0" borderId="5" xfId="71" applyNumberFormat="1" applyFont="1" applyBorder="1" applyAlignment="1" applyProtection="1"/>
    <xf numFmtId="174" fontId="42" fillId="0" borderId="0" xfId="71" applyNumberFormat="1" applyFont="1" applyFill="1" applyAlignment="1" applyProtection="1"/>
    <xf numFmtId="37" fontId="42" fillId="0" borderId="0" xfId="71" applyNumberFormat="1" applyFont="1" applyFill="1" applyBorder="1" applyAlignment="1" applyProtection="1"/>
    <xf numFmtId="42" fontId="42" fillId="0" borderId="10" xfId="71" applyNumberFormat="1" applyFont="1" applyFill="1" applyBorder="1" applyAlignment="1" applyProtection="1">
      <alignment horizontal="right"/>
    </xf>
    <xf numFmtId="176" fontId="42" fillId="0" borderId="0" xfId="71" applyNumberFormat="1" applyFont="1" applyProtection="1"/>
    <xf numFmtId="179" fontId="42" fillId="0" borderId="0" xfId="71" applyNumberFormat="1" applyFont="1" applyAlignment="1" applyProtection="1"/>
    <xf numFmtId="179" fontId="42" fillId="0" borderId="0" xfId="71" applyNumberFormat="1" applyFont="1" applyFill="1" applyAlignment="1" applyProtection="1"/>
    <xf numFmtId="179" fontId="42" fillId="0" borderId="0" xfId="71" applyNumberFormat="1" applyFont="1" applyProtection="1"/>
    <xf numFmtId="0" fontId="42" fillId="0" borderId="0" xfId="71" applyNumberFormat="1" applyFont="1" applyFill="1" applyAlignment="1" applyProtection="1"/>
    <xf numFmtId="0" fontId="42" fillId="0" borderId="0" xfId="71" applyNumberFormat="1" applyFont="1" applyFill="1" applyAlignment="1" applyProtection="1">
      <alignment horizontal="right"/>
    </xf>
    <xf numFmtId="170" fontId="42" fillId="0" borderId="0" xfId="71" applyNumberFormat="1" applyFont="1" applyAlignment="1" applyProtection="1"/>
    <xf numFmtId="9" fontId="0" fillId="0" borderId="6" xfId="74" applyFont="1" applyBorder="1" applyAlignment="1" applyProtection="1">
      <alignment horizontal="center" vertical="center"/>
    </xf>
    <xf numFmtId="164" fontId="42" fillId="0" borderId="6" xfId="33" applyNumberFormat="1" applyFont="1" applyBorder="1" applyAlignment="1" applyProtection="1">
      <alignment vertical="center"/>
    </xf>
    <xf numFmtId="9" fontId="42" fillId="0" borderId="6" xfId="72" applyFont="1" applyBorder="1" applyAlignment="1" applyProtection="1">
      <alignment vertical="center"/>
    </xf>
    <xf numFmtId="169" fontId="42" fillId="0" borderId="0" xfId="71" applyNumberFormat="1" applyFont="1" applyAlignment="1" applyProtection="1">
      <alignment horizontal="right"/>
    </xf>
    <xf numFmtId="173" fontId="42" fillId="0" borderId="0" xfId="271" applyNumberFormat="1" applyFont="1" applyAlignment="1" applyProtection="1">
      <alignment vertical="center"/>
    </xf>
    <xf numFmtId="173" fontId="42" fillId="0" borderId="6" xfId="271" applyNumberFormat="1" applyFont="1" applyBorder="1" applyAlignment="1" applyProtection="1">
      <alignment vertical="center"/>
    </xf>
    <xf numFmtId="169" fontId="42" fillId="0" borderId="0" xfId="71" applyNumberFormat="1" applyFont="1" applyAlignment="1" applyProtection="1">
      <alignment horizontal="center"/>
    </xf>
    <xf numFmtId="173" fontId="72" fillId="0" borderId="6" xfId="271" applyNumberFormat="1" applyFont="1" applyBorder="1" applyAlignment="1" applyProtection="1">
      <alignment vertical="center"/>
    </xf>
    <xf numFmtId="3" fontId="42" fillId="0" borderId="0" xfId="0" applyNumberFormat="1" applyFont="1" applyAlignment="1" applyProtection="1">
      <alignment vertical="center"/>
    </xf>
    <xf numFmtId="174" fontId="42" fillId="0" borderId="0" xfId="71" applyNumberFormat="1" applyFont="1" applyFill="1" applyAlignment="1" applyProtection="1">
      <alignment horizontal="right"/>
    </xf>
    <xf numFmtId="170" fontId="42" fillId="0" borderId="0" xfId="71" applyNumberFormat="1" applyFont="1" applyFill="1" applyAlignment="1" applyProtection="1">
      <alignment horizontal="right"/>
    </xf>
    <xf numFmtId="3" fontId="42" fillId="0" borderId="0" xfId="71" applyNumberFormat="1" applyFont="1" applyBorder="1" applyAlignment="1" applyProtection="1"/>
    <xf numFmtId="170" fontId="42" fillId="0" borderId="0" xfId="71" applyNumberFormat="1" applyFont="1" applyFill="1" applyAlignment="1" applyProtection="1"/>
    <xf numFmtId="3" fontId="42" fillId="0" borderId="11" xfId="71" applyNumberFormat="1" applyFont="1" applyBorder="1" applyAlignment="1" applyProtection="1"/>
    <xf numFmtId="3" fontId="42" fillId="0" borderId="10" xfId="71" applyNumberFormat="1" applyFont="1" applyBorder="1" applyAlignment="1" applyProtection="1"/>
    <xf numFmtId="178" fontId="42" fillId="0" borderId="0" xfId="71" applyNumberFormat="1" applyFont="1" applyFill="1" applyAlignment="1" applyProtection="1">
      <alignment horizontal="left"/>
    </xf>
    <xf numFmtId="10" fontId="42" fillId="0" borderId="0" xfId="71" applyNumberFormat="1" applyFont="1" applyFill="1" applyAlignment="1" applyProtection="1">
      <alignment horizontal="right"/>
    </xf>
    <xf numFmtId="177" fontId="42" fillId="0" borderId="0" xfId="71" applyNumberFormat="1" applyFont="1" applyFill="1" applyAlignment="1" applyProtection="1">
      <alignment horizontal="right"/>
    </xf>
    <xf numFmtId="3" fontId="42" fillId="0" borderId="0" xfId="71" applyNumberFormat="1" applyFont="1" applyFill="1" applyAlignment="1" applyProtection="1">
      <alignment horizontal="right"/>
    </xf>
    <xf numFmtId="3" fontId="42" fillId="0" borderId="10" xfId="71" applyNumberFormat="1" applyFont="1" applyFill="1" applyBorder="1" applyAlignment="1" applyProtection="1"/>
    <xf numFmtId="170" fontId="42" fillId="0" borderId="0" xfId="71" applyNumberFormat="1" applyFont="1" applyFill="1" applyProtection="1"/>
    <xf numFmtId="174" fontId="42" fillId="0" borderId="0" xfId="71" applyNumberFormat="1" applyFont="1" applyFill="1" applyProtection="1"/>
    <xf numFmtId="4" fontId="42" fillId="0" borderId="0" xfId="71" applyNumberFormat="1" applyFont="1" applyAlignment="1" applyProtection="1"/>
    <xf numFmtId="9" fontId="42" fillId="0" borderId="0" xfId="71" applyNumberFormat="1" applyFont="1" applyAlignment="1" applyProtection="1"/>
    <xf numFmtId="177" fontId="42" fillId="0" borderId="0" xfId="71" applyNumberFormat="1" applyFont="1" applyAlignment="1" applyProtection="1"/>
    <xf numFmtId="177" fontId="42" fillId="0" borderId="5" xfId="71" applyNumberFormat="1" applyFont="1" applyBorder="1" applyAlignment="1" applyProtection="1"/>
    <xf numFmtId="37" fontId="42" fillId="0" borderId="0" xfId="71" applyNumberFormat="1" applyFont="1" applyFill="1" applyAlignment="1" applyProtection="1"/>
    <xf numFmtId="172" fontId="42" fillId="5" borderId="0" xfId="71" applyFont="1" applyFill="1" applyAlignment="1" applyProtection="1">
      <protection locked="0"/>
    </xf>
    <xf numFmtId="3" fontId="42" fillId="5" borderId="0" xfId="71" applyNumberFormat="1" applyFont="1" applyFill="1" applyAlignment="1" applyProtection="1">
      <protection locked="0"/>
    </xf>
    <xf numFmtId="37" fontId="42" fillId="5" borderId="5" xfId="71" applyNumberFormat="1" applyFont="1" applyFill="1" applyBorder="1" applyAlignment="1" applyProtection="1">
      <protection locked="0"/>
    </xf>
    <xf numFmtId="37" fontId="42" fillId="5" borderId="0" xfId="71" applyNumberFormat="1" applyFont="1" applyFill="1" applyBorder="1" applyAlignment="1" applyProtection="1">
      <protection locked="0"/>
    </xf>
    <xf numFmtId="3" fontId="42" fillId="5" borderId="5" xfId="71" applyNumberFormat="1" applyFont="1" applyFill="1" applyBorder="1" applyProtection="1">
      <protection locked="0"/>
    </xf>
    <xf numFmtId="3" fontId="42" fillId="5" borderId="0" xfId="71" applyNumberFormat="1" applyFont="1" applyFill="1" applyBorder="1" applyProtection="1">
      <protection locked="0"/>
    </xf>
    <xf numFmtId="3" fontId="42" fillId="5" borderId="0" xfId="71" applyNumberFormat="1" applyFont="1" applyFill="1" applyProtection="1">
      <protection locked="0"/>
    </xf>
    <xf numFmtId="3" fontId="42" fillId="5" borderId="5" xfId="71" applyNumberFormat="1" applyFont="1" applyFill="1" applyBorder="1" applyAlignment="1" applyProtection="1">
      <protection locked="0"/>
    </xf>
    <xf numFmtId="3" fontId="3" fillId="5" borderId="0" xfId="71" applyNumberFormat="1" applyFont="1" applyFill="1" applyAlignment="1" applyProtection="1">
      <protection locked="0"/>
    </xf>
    <xf numFmtId="3" fontId="42" fillId="5" borderId="0" xfId="71" applyNumberFormat="1" applyFont="1" applyFill="1" applyBorder="1" applyAlignment="1" applyProtection="1">
      <protection locked="0"/>
    </xf>
    <xf numFmtId="0" fontId="5" fillId="0" borderId="6" xfId="0" applyFont="1" applyBorder="1" applyAlignment="1" applyProtection="1">
      <alignment horizontal="left" vertical="center"/>
      <protection locked="0"/>
    </xf>
    <xf numFmtId="0" fontId="14" fillId="0" borderId="6" xfId="298" applyFont="1" applyBorder="1" applyAlignment="1" applyProtection="1">
      <alignment horizontal="center" vertical="center"/>
      <protection locked="0"/>
    </xf>
    <xf numFmtId="173" fontId="2" fillId="28" borderId="6" xfId="271" applyNumberFormat="1" applyFont="1" applyFill="1" applyBorder="1" applyAlignment="1" applyProtection="1">
      <alignment vertical="center"/>
      <protection locked="0"/>
    </xf>
    <xf numFmtId="173" fontId="0" fillId="28" borderId="6" xfId="271" applyNumberFormat="1" applyFont="1" applyFill="1" applyBorder="1" applyAlignment="1" applyProtection="1">
      <alignment vertical="center"/>
      <protection locked="0"/>
    </xf>
    <xf numFmtId="0" fontId="42" fillId="28" borderId="6" xfId="0" applyFont="1" applyFill="1" applyBorder="1" applyAlignment="1" applyProtection="1">
      <alignment vertical="center"/>
      <protection locked="0"/>
    </xf>
    <xf numFmtId="164" fontId="42" fillId="28" borderId="6" xfId="33" applyNumberFormat="1" applyFont="1" applyFill="1" applyBorder="1" applyAlignment="1" applyProtection="1">
      <alignment vertical="center"/>
      <protection locked="0"/>
    </xf>
    <xf numFmtId="42" fontId="42" fillId="5" borderId="0" xfId="71" applyNumberFormat="1" applyFont="1" applyFill="1" applyAlignment="1" applyProtection="1">
      <protection locked="0"/>
    </xf>
    <xf numFmtId="171" fontId="42" fillId="5" borderId="0" xfId="71" applyNumberFormat="1" applyFont="1" applyFill="1" applyAlignment="1" applyProtection="1">
      <protection locked="0"/>
    </xf>
    <xf numFmtId="177" fontId="42" fillId="5" borderId="0" xfId="71" applyNumberFormat="1" applyFont="1" applyFill="1" applyAlignment="1" applyProtection="1">
      <protection locked="0"/>
    </xf>
    <xf numFmtId="171" fontId="42" fillId="5" borderId="0" xfId="71" applyNumberFormat="1" applyFont="1" applyFill="1" applyBorder="1" applyProtection="1">
      <protection locked="0"/>
    </xf>
    <xf numFmtId="172" fontId="42" fillId="0" borderId="0" xfId="71" applyFont="1" applyAlignment="1" applyProtection="1">
      <protection locked="0"/>
    </xf>
    <xf numFmtId="0" fontId="42" fillId="0" borderId="0" xfId="71" applyNumberFormat="1" applyFont="1" applyAlignment="1" applyProtection="1">
      <protection locked="0"/>
    </xf>
    <xf numFmtId="0" fontId="42" fillId="0" borderId="0" xfId="71" applyNumberFormat="1" applyFont="1" applyAlignment="1" applyProtection="1">
      <alignment horizontal="left"/>
      <protection locked="0"/>
    </xf>
    <xf numFmtId="0" fontId="42" fillId="0" borderId="0" xfId="71" applyNumberFormat="1" applyFont="1" applyFill="1" applyAlignment="1" applyProtection="1">
      <alignment horizontal="right"/>
      <protection locked="0"/>
    </xf>
    <xf numFmtId="0" fontId="73" fillId="0" borderId="0" xfId="0" applyFont="1" applyBorder="1" applyAlignment="1" applyProtection="1">
      <alignment vertical="center" wrapText="1"/>
      <protection locked="0"/>
    </xf>
    <xf numFmtId="3" fontId="42" fillId="0" borderId="0" xfId="71" applyNumberFormat="1" applyFont="1" applyAlignment="1" applyProtection="1">
      <protection locked="0"/>
    </xf>
    <xf numFmtId="0" fontId="42" fillId="0" borderId="0" xfId="71" applyNumberFormat="1" applyFont="1" applyAlignment="1" applyProtection="1">
      <alignment horizontal="center"/>
      <protection locked="0"/>
    </xf>
    <xf numFmtId="49" fontId="42" fillId="5" borderId="0" xfId="71" applyNumberFormat="1" applyFont="1" applyFill="1" applyProtection="1">
      <protection locked="0"/>
    </xf>
    <xf numFmtId="49" fontId="42" fillId="0" borderId="0" xfId="71" applyNumberFormat="1" applyFont="1" applyProtection="1">
      <protection locked="0"/>
    </xf>
    <xf numFmtId="0" fontId="42" fillId="0" borderId="5" xfId="71" applyNumberFormat="1" applyFont="1" applyBorder="1" applyAlignment="1" applyProtection="1">
      <alignment horizontal="center"/>
      <protection locked="0"/>
    </xf>
    <xf numFmtId="0" fontId="42" fillId="0" borderId="0" xfId="71" applyNumberFormat="1" applyFont="1" applyBorder="1" applyAlignment="1" applyProtection="1">
      <alignment horizontal="center"/>
      <protection locked="0"/>
    </xf>
    <xf numFmtId="3" fontId="42" fillId="0" borderId="0" xfId="71" applyNumberFormat="1" applyFont="1" applyProtection="1">
      <protection locked="0"/>
    </xf>
    <xf numFmtId="3" fontId="42" fillId="0" borderId="0" xfId="71" applyNumberFormat="1" applyFont="1" applyFill="1" applyAlignment="1" applyProtection="1">
      <protection locked="0"/>
    </xf>
    <xf numFmtId="0" fontId="42" fillId="0" borderId="5" xfId="71" applyNumberFormat="1" applyFont="1" applyBorder="1" applyAlignment="1" applyProtection="1">
      <alignment horizontal="centerContinuous"/>
      <protection locked="0"/>
    </xf>
    <xf numFmtId="174" fontId="42" fillId="0" borderId="0" xfId="71" applyNumberFormat="1" applyFont="1" applyAlignment="1" applyProtection="1">
      <protection locked="0"/>
    </xf>
    <xf numFmtId="3" fontId="42" fillId="0" borderId="0" xfId="71" applyNumberFormat="1" applyFont="1" applyFill="1" applyBorder="1" applyProtection="1">
      <protection locked="0"/>
    </xf>
    <xf numFmtId="3" fontId="42" fillId="0" borderId="5" xfId="71" applyNumberFormat="1" applyFont="1" applyBorder="1" applyAlignment="1" applyProtection="1">
      <protection locked="0"/>
    </xf>
    <xf numFmtId="3" fontId="42" fillId="0" borderId="0" xfId="71" applyNumberFormat="1" applyFont="1" applyAlignment="1" applyProtection="1">
      <alignment horizontal="fill"/>
      <protection locked="0"/>
    </xf>
    <xf numFmtId="0" fontId="42" fillId="0" borderId="0" xfId="71" applyNumberFormat="1" applyFont="1" applyFill="1" applyAlignment="1" applyProtection="1">
      <alignment horizontal="center"/>
      <protection locked="0"/>
    </xf>
    <xf numFmtId="172" fontId="42" fillId="0" borderId="0" xfId="71" applyFont="1" applyFill="1" applyAlignment="1" applyProtection="1">
      <protection locked="0"/>
    </xf>
    <xf numFmtId="174" fontId="42" fillId="0" borderId="0" xfId="71" applyNumberFormat="1" applyFont="1" applyFill="1" applyAlignment="1" applyProtection="1">
      <protection locked="0"/>
    </xf>
    <xf numFmtId="172" fontId="42" fillId="0" borderId="0" xfId="71" applyFont="1" applyFill="1" applyBorder="1" applyAlignment="1" applyProtection="1">
      <protection locked="0"/>
    </xf>
    <xf numFmtId="171" fontId="42" fillId="0" borderId="0" xfId="71" applyNumberFormat="1" applyFont="1" applyFill="1" applyBorder="1" applyAlignment="1" applyProtection="1">
      <protection locked="0"/>
    </xf>
    <xf numFmtId="172" fontId="2" fillId="0" borderId="0" xfId="71" applyFill="1" applyBorder="1" applyAlignment="1" applyProtection="1">
      <protection locked="0"/>
    </xf>
    <xf numFmtId="172" fontId="2" fillId="0" borderId="0" xfId="71" applyAlignment="1" applyProtection="1">
      <protection locked="0"/>
    </xf>
    <xf numFmtId="171" fontId="2" fillId="0" borderId="0" xfId="71" applyNumberFormat="1" applyFill="1" applyBorder="1" applyAlignment="1" applyProtection="1">
      <protection locked="0"/>
    </xf>
    <xf numFmtId="0" fontId="42" fillId="0" borderId="0" xfId="71" quotePrefix="1" applyNumberFormat="1" applyFont="1" applyFill="1" applyProtection="1">
      <protection locked="0"/>
    </xf>
    <xf numFmtId="0" fontId="44" fillId="0" borderId="0" xfId="71" applyNumberFormat="1" applyFont="1" applyFill="1" applyProtection="1">
      <protection locked="0"/>
    </xf>
    <xf numFmtId="172" fontId="45" fillId="0" borderId="0" xfId="71" applyFont="1" applyFill="1" applyBorder="1" applyAlignment="1" applyProtection="1">
      <protection locked="0"/>
    </xf>
    <xf numFmtId="172" fontId="42" fillId="0" borderId="0" xfId="71" applyFont="1" applyBorder="1" applyAlignment="1" applyProtection="1">
      <protection locked="0"/>
    </xf>
    <xf numFmtId="172" fontId="45" fillId="0" borderId="0" xfId="71" applyFont="1" applyBorder="1" applyAlignment="1" applyProtection="1">
      <protection locked="0"/>
    </xf>
    <xf numFmtId="172" fontId="2" fillId="0" borderId="0" xfId="71" applyFont="1" applyFill="1" applyBorder="1" applyAlignment="1" applyProtection="1">
      <protection locked="0"/>
    </xf>
    <xf numFmtId="0" fontId="42" fillId="0" borderId="0" xfId="71" applyNumberFormat="1" applyFont="1" applyBorder="1" applyAlignment="1" applyProtection="1">
      <protection locked="0"/>
    </xf>
    <xf numFmtId="172" fontId="2" fillId="0" borderId="0" xfId="71" applyFont="1" applyBorder="1" applyAlignment="1" applyProtection="1">
      <alignment horizontal="center"/>
      <protection locked="0"/>
    </xf>
    <xf numFmtId="0" fontId="2" fillId="0" borderId="0" xfId="71" applyNumberFormat="1" applyFont="1" applyBorder="1" applyAlignment="1" applyProtection="1">
      <alignment horizontal="center"/>
      <protection locked="0"/>
    </xf>
    <xf numFmtId="164" fontId="46" fillId="0" borderId="0" xfId="33" applyNumberFormat="1" applyFont="1" applyFill="1" applyBorder="1" applyProtection="1">
      <protection locked="0"/>
    </xf>
    <xf numFmtId="172" fontId="2" fillId="0" borderId="0" xfId="71" applyFont="1" applyBorder="1" applyAlignment="1" applyProtection="1">
      <protection locked="0"/>
    </xf>
    <xf numFmtId="0" fontId="2" fillId="0" borderId="0" xfId="71" applyNumberFormat="1" applyFont="1" applyBorder="1" applyAlignment="1" applyProtection="1">
      <protection locked="0"/>
    </xf>
    <xf numFmtId="171" fontId="2" fillId="0" borderId="0" xfId="71" applyNumberFormat="1" applyFont="1" applyFill="1" applyBorder="1" applyAlignment="1" applyProtection="1">
      <protection locked="0"/>
    </xf>
    <xf numFmtId="171" fontId="2" fillId="0" borderId="0" xfId="71" applyNumberFormat="1" applyFont="1" applyBorder="1" applyAlignment="1" applyProtection="1">
      <protection locked="0"/>
    </xf>
    <xf numFmtId="3" fontId="2" fillId="0" borderId="0" xfId="71" applyNumberFormat="1" applyFont="1" applyBorder="1" applyProtection="1">
      <protection locked="0"/>
    </xf>
    <xf numFmtId="172" fontId="2" fillId="0" borderId="0" xfId="71" applyFont="1" applyBorder="1" applyAlignment="1" applyProtection="1">
      <alignment horizontal="right"/>
      <protection locked="0"/>
    </xf>
    <xf numFmtId="176" fontId="42" fillId="0" borderId="0" xfId="71" applyNumberFormat="1" applyFont="1" applyProtection="1">
      <protection locked="0"/>
    </xf>
    <xf numFmtId="176" fontId="42" fillId="0" borderId="0" xfId="71" applyNumberFormat="1" applyFont="1" applyAlignment="1" applyProtection="1">
      <alignment horizontal="center"/>
      <protection locked="0"/>
    </xf>
    <xf numFmtId="172" fontId="42" fillId="0" borderId="0" xfId="71" applyFont="1" applyAlignment="1" applyProtection="1">
      <alignment horizontal="center"/>
      <protection locked="0"/>
    </xf>
    <xf numFmtId="0" fontId="42" fillId="0" borderId="0" xfId="71" applyNumberFormat="1" applyFont="1" applyFill="1" applyAlignment="1" applyProtection="1">
      <alignment horizontal="left"/>
      <protection locked="0"/>
    </xf>
    <xf numFmtId="179" fontId="42" fillId="0" borderId="0" xfId="71" applyNumberFormat="1" applyFont="1" applyProtection="1">
      <protection locked="0"/>
    </xf>
    <xf numFmtId="0" fontId="42" fillId="0" borderId="0" xfId="71" applyNumberFormat="1" applyFont="1" applyFill="1" applyAlignment="1" applyProtection="1">
      <protection locked="0"/>
    </xf>
    <xf numFmtId="179" fontId="42" fillId="0" borderId="0" xfId="71" applyNumberFormat="1" applyFont="1" applyFill="1" applyProtection="1">
      <protection locked="0"/>
    </xf>
    <xf numFmtId="49" fontId="42" fillId="0" borderId="0" xfId="71" applyNumberFormat="1" applyFont="1" applyAlignment="1" applyProtection="1">
      <alignment horizontal="left"/>
      <protection locked="0"/>
    </xf>
    <xf numFmtId="49" fontId="42" fillId="0" borderId="0" xfId="71" applyNumberFormat="1" applyFont="1" applyAlignment="1" applyProtection="1">
      <alignment horizontal="center"/>
      <protection locked="0"/>
    </xf>
    <xf numFmtId="3" fontId="44" fillId="0" borderId="0" xfId="71" applyNumberFormat="1" applyFont="1" applyAlignment="1" applyProtection="1">
      <alignment horizontal="center"/>
      <protection locked="0"/>
    </xf>
    <xf numFmtId="0" fontId="44" fillId="0" borderId="0" xfId="71" applyNumberFormat="1" applyFont="1" applyAlignment="1" applyProtection="1">
      <alignment horizontal="center"/>
      <protection locked="0"/>
    </xf>
    <xf numFmtId="172" fontId="44" fillId="0" borderId="0" xfId="71" applyFont="1" applyAlignment="1" applyProtection="1">
      <alignment horizontal="center"/>
      <protection locked="0"/>
    </xf>
    <xf numFmtId="3" fontId="44" fillId="0" borderId="0" xfId="71" applyNumberFormat="1" applyFont="1" applyAlignment="1" applyProtection="1">
      <protection locked="0"/>
    </xf>
    <xf numFmtId="0" fontId="44" fillId="0" borderId="0" xfId="71" applyNumberFormat="1" applyFont="1" applyAlignment="1" applyProtection="1">
      <protection locked="0"/>
    </xf>
    <xf numFmtId="3" fontId="44" fillId="0" borderId="0" xfId="0" applyNumberFormat="1" applyFont="1" applyAlignment="1" applyProtection="1">
      <alignment vertical="center"/>
      <protection locked="0"/>
    </xf>
    <xf numFmtId="0" fontId="44" fillId="0" borderId="0" xfId="0" applyNumberFormat="1" applyFont="1" applyAlignment="1" applyProtection="1">
      <alignment vertical="center"/>
      <protection locked="0"/>
    </xf>
    <xf numFmtId="0" fontId="44" fillId="0" borderId="0" xfId="0" applyFont="1" applyAlignment="1" applyProtection="1">
      <alignment vertical="center"/>
      <protection locked="0"/>
    </xf>
    <xf numFmtId="170" fontId="42" fillId="0" borderId="0" xfId="71" applyNumberFormat="1" applyFont="1" applyAlignment="1" applyProtection="1">
      <protection locked="0"/>
    </xf>
    <xf numFmtId="0" fontId="14" fillId="0" borderId="0" xfId="298" applyFont="1" applyBorder="1" applyAlignment="1" applyProtection="1">
      <alignment horizontal="center" vertical="center"/>
      <protection locked="0"/>
    </xf>
    <xf numFmtId="10" fontId="14" fillId="0" borderId="0" xfId="74" applyNumberFormat="1" applyFont="1" applyBorder="1" applyAlignment="1" applyProtection="1">
      <alignment horizontal="center" vertical="center"/>
      <protection locked="0"/>
    </xf>
    <xf numFmtId="0" fontId="71" fillId="0" borderId="0" xfId="0" applyFont="1" applyBorder="1" applyAlignment="1" applyProtection="1">
      <alignment horizontal="center" vertical="center"/>
      <protection locked="0"/>
    </xf>
    <xf numFmtId="169" fontId="42" fillId="0" borderId="0" xfId="71" applyNumberFormat="1" applyFont="1" applyFill="1" applyAlignment="1" applyProtection="1">
      <alignment horizontal="center"/>
      <protection locked="0"/>
    </xf>
    <xf numFmtId="169" fontId="42" fillId="0" borderId="0" xfId="71" applyNumberFormat="1" applyFont="1" applyAlignment="1" applyProtection="1">
      <alignment horizontal="center"/>
      <protection locked="0"/>
    </xf>
    <xf numFmtId="0" fontId="5" fillId="0" borderId="4" xfId="0" applyFont="1" applyBorder="1" applyAlignment="1" applyProtection="1">
      <alignment horizontal="left" vertical="center"/>
      <protection locked="0"/>
    </xf>
    <xf numFmtId="173" fontId="0" fillId="0" borderId="4" xfId="271" applyNumberFormat="1" applyFont="1" applyBorder="1" applyAlignment="1" applyProtection="1">
      <alignment vertical="center"/>
      <protection locked="0"/>
    </xf>
    <xf numFmtId="10" fontId="70" fillId="0" borderId="2" xfId="0" applyNumberFormat="1" applyFont="1" applyBorder="1" applyAlignment="1" applyProtection="1">
      <alignment horizontal="center" vertical="center"/>
      <protection locked="0"/>
    </xf>
    <xf numFmtId="0" fontId="42" fillId="0" borderId="0" xfId="0" applyFont="1" applyAlignment="1" applyProtection="1">
      <alignment vertical="center"/>
      <protection locked="0"/>
    </xf>
    <xf numFmtId="10" fontId="70" fillId="0" borderId="9" xfId="0" applyNumberFormat="1"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3" fontId="42" fillId="0" borderId="0" xfId="0" applyNumberFormat="1" applyFont="1" applyAlignment="1" applyProtection="1">
      <alignment vertical="center"/>
      <protection locked="0"/>
    </xf>
    <xf numFmtId="0" fontId="42" fillId="0" borderId="0" xfId="0" applyNumberFormat="1" applyFont="1" applyAlignment="1" applyProtection="1">
      <alignment vertical="center"/>
      <protection locked="0"/>
    </xf>
    <xf numFmtId="174" fontId="42" fillId="0" borderId="0" xfId="71" applyNumberFormat="1" applyFont="1" applyFill="1" applyAlignment="1" applyProtection="1">
      <alignment horizontal="right"/>
      <protection locked="0"/>
    </xf>
    <xf numFmtId="170" fontId="42" fillId="0" borderId="0" xfId="71" applyNumberFormat="1" applyFont="1" applyFill="1" applyAlignment="1" applyProtection="1">
      <alignment horizontal="right"/>
      <protection locked="0"/>
    </xf>
    <xf numFmtId="3" fontId="42" fillId="0" borderId="0" xfId="71" applyNumberFormat="1" applyFont="1" applyBorder="1" applyAlignment="1" applyProtection="1">
      <protection locked="0"/>
    </xf>
    <xf numFmtId="3" fontId="2" fillId="0" borderId="0" xfId="71" applyNumberFormat="1" applyFont="1" applyAlignment="1" applyProtection="1">
      <protection locked="0"/>
    </xf>
    <xf numFmtId="0" fontId="2" fillId="0" borderId="0" xfId="71" applyNumberFormat="1" applyFont="1" applyAlignment="1" applyProtection="1">
      <protection locked="0"/>
    </xf>
    <xf numFmtId="171" fontId="46" fillId="0" borderId="0" xfId="71" applyNumberFormat="1" applyFont="1" applyAlignment="1" applyProtection="1">
      <protection locked="0"/>
    </xf>
    <xf numFmtId="171" fontId="46" fillId="0" borderId="0" xfId="71" applyNumberFormat="1" applyFont="1" applyAlignment="1" applyProtection="1">
      <alignment horizontal="left"/>
      <protection locked="0"/>
    </xf>
    <xf numFmtId="172" fontId="42" fillId="0" borderId="5" xfId="71" applyFont="1" applyBorder="1" applyAlignment="1" applyProtection="1">
      <protection locked="0"/>
    </xf>
    <xf numFmtId="38" fontId="42" fillId="0" borderId="0" xfId="33" applyNumberFormat="1" applyFont="1" applyFill="1" applyAlignment="1" applyProtection="1">
      <alignment horizontal="center"/>
      <protection locked="0"/>
    </xf>
    <xf numFmtId="3" fontId="2" fillId="0" borderId="0" xfId="71" applyNumberFormat="1" applyFont="1" applyAlignment="1" applyProtection="1">
      <alignment horizontal="fill"/>
      <protection locked="0"/>
    </xf>
    <xf numFmtId="0" fontId="42" fillId="0" borderId="0" xfId="71" applyNumberFormat="1" applyFont="1" applyAlignment="1" applyProtection="1">
      <alignment horizontal="right"/>
      <protection locked="0"/>
    </xf>
    <xf numFmtId="0" fontId="44" fillId="0" borderId="0" xfId="71" applyNumberFormat="1" applyFont="1" applyFill="1" applyAlignment="1" applyProtection="1">
      <alignment horizontal="center"/>
      <protection locked="0"/>
    </xf>
    <xf numFmtId="3" fontId="47" fillId="0" borderId="0" xfId="71" applyNumberFormat="1" applyFont="1" applyAlignment="1" applyProtection="1">
      <protection locked="0"/>
    </xf>
    <xf numFmtId="174" fontId="42" fillId="0" borderId="0" xfId="71" applyNumberFormat="1" applyFont="1" applyAlignment="1" applyProtection="1">
      <alignment horizontal="center"/>
      <protection locked="0"/>
    </xf>
    <xf numFmtId="169" fontId="42" fillId="0" borderId="0" xfId="71" applyNumberFormat="1" applyFont="1" applyAlignment="1" applyProtection="1">
      <alignment horizontal="left"/>
      <protection locked="0"/>
    </xf>
    <xf numFmtId="3" fontId="44" fillId="0" borderId="0" xfId="71" applyNumberFormat="1" applyFont="1" applyFill="1" applyAlignment="1" applyProtection="1">
      <protection locked="0"/>
    </xf>
    <xf numFmtId="10" fontId="42" fillId="0" borderId="0" xfId="71" applyNumberFormat="1" applyFont="1" applyAlignment="1" applyProtection="1">
      <alignment horizontal="left"/>
      <protection locked="0"/>
    </xf>
    <xf numFmtId="3" fontId="42" fillId="0" borderId="0" xfId="71" applyNumberFormat="1" applyFont="1" applyFill="1" applyAlignment="1" applyProtection="1">
      <alignment horizontal="left"/>
      <protection locked="0"/>
    </xf>
    <xf numFmtId="3" fontId="42" fillId="0" borderId="0" xfId="71" applyNumberFormat="1" applyFont="1" applyFill="1" applyAlignment="1" applyProtection="1">
      <alignment horizontal="right"/>
      <protection locked="0"/>
    </xf>
    <xf numFmtId="175" fontId="42" fillId="0" borderId="0" xfId="71" applyNumberFormat="1" applyFont="1" applyAlignment="1" applyProtection="1">
      <protection locked="0"/>
    </xf>
    <xf numFmtId="3" fontId="42" fillId="0" borderId="0" xfId="71" applyNumberFormat="1" applyFont="1" applyFill="1" applyBorder="1" applyAlignment="1" applyProtection="1">
      <protection locked="0"/>
    </xf>
    <xf numFmtId="0" fontId="42" fillId="0" borderId="5" xfId="71" applyNumberFormat="1" applyFont="1" applyFill="1" applyBorder="1" applyProtection="1">
      <protection locked="0"/>
    </xf>
    <xf numFmtId="3" fontId="42" fillId="0" borderId="0" xfId="71" applyNumberFormat="1" applyFont="1" applyFill="1" applyAlignment="1" applyProtection="1">
      <alignment horizontal="center"/>
      <protection locked="0"/>
    </xf>
    <xf numFmtId="49" fontId="42" fillId="0" borderId="0" xfId="71" applyNumberFormat="1" applyFont="1" applyFill="1" applyProtection="1">
      <protection locked="0"/>
    </xf>
    <xf numFmtId="49" fontId="42" fillId="0" borderId="0" xfId="71" applyNumberFormat="1" applyFont="1" applyFill="1" applyBorder="1" applyAlignment="1" applyProtection="1">
      <protection locked="0"/>
    </xf>
    <xf numFmtId="49" fontId="42" fillId="0" borderId="0" xfId="71" applyNumberFormat="1" applyFont="1" applyFill="1" applyAlignment="1" applyProtection="1">
      <protection locked="0"/>
    </xf>
    <xf numFmtId="49" fontId="42" fillId="0" borderId="0" xfId="71" applyNumberFormat="1" applyFont="1" applyFill="1" applyAlignment="1" applyProtection="1">
      <alignment horizontal="center"/>
      <protection locked="0"/>
    </xf>
    <xf numFmtId="172" fontId="48" fillId="0" borderId="0" xfId="71" applyFont="1" applyFill="1" applyBorder="1" applyAlignment="1" applyProtection="1">
      <protection locked="0"/>
    </xf>
    <xf numFmtId="0" fontId="2" fillId="0" borderId="0" xfId="71" applyNumberFormat="1" applyFont="1" applyFill="1" applyBorder="1" applyAlignment="1" applyProtection="1">
      <protection locked="0"/>
    </xf>
    <xf numFmtId="3" fontId="2" fillId="0" borderId="0" xfId="71" applyNumberFormat="1" applyFont="1" applyFill="1" applyBorder="1" applyAlignment="1" applyProtection="1">
      <protection locked="0"/>
    </xf>
    <xf numFmtId="0" fontId="42" fillId="0" borderId="0" xfId="71" applyNumberFormat="1" applyFont="1" applyFill="1" applyBorder="1" applyProtection="1">
      <protection locked="0"/>
    </xf>
    <xf numFmtId="173" fontId="2" fillId="0" borderId="0" xfId="47" applyNumberFormat="1" applyFont="1" applyFill="1" applyBorder="1" applyAlignment="1" applyProtection="1">
      <protection locked="0"/>
    </xf>
    <xf numFmtId="3" fontId="49" fillId="0" borderId="0" xfId="71" applyNumberFormat="1" applyFont="1" applyFill="1" applyBorder="1" applyAlignment="1" applyProtection="1">
      <protection locked="0"/>
    </xf>
    <xf numFmtId="172" fontId="49" fillId="0" borderId="0" xfId="71" applyFont="1" applyFill="1" applyBorder="1" applyAlignment="1" applyProtection="1">
      <protection locked="0"/>
    </xf>
    <xf numFmtId="172" fontId="50" fillId="0" borderId="0" xfId="71" applyFont="1" applyFill="1" applyBorder="1" applyAlignment="1" applyProtection="1">
      <protection locked="0"/>
    </xf>
    <xf numFmtId="172" fontId="51" fillId="0" borderId="0" xfId="71" applyFont="1" applyFill="1" applyBorder="1" applyProtection="1">
      <protection locked="0"/>
    </xf>
    <xf numFmtId="172" fontId="49" fillId="0" borderId="0" xfId="71" applyFont="1" applyFill="1" applyBorder="1" applyProtection="1">
      <protection locked="0"/>
    </xf>
    <xf numFmtId="3" fontId="42" fillId="0" borderId="0" xfId="71" applyNumberFormat="1" applyFont="1" applyAlignment="1" applyProtection="1">
      <alignment horizontal="center"/>
      <protection locked="0"/>
    </xf>
    <xf numFmtId="172" fontId="49" fillId="0" borderId="0" xfId="71" applyFont="1" applyFill="1" applyBorder="1" applyAlignment="1" applyProtection="1">
      <alignment horizontal="left" wrapText="1"/>
      <protection locked="0"/>
    </xf>
    <xf numFmtId="3" fontId="42" fillId="0" borderId="5" xfId="71" applyNumberFormat="1" applyFont="1" applyBorder="1" applyAlignment="1" applyProtection="1">
      <alignment horizontal="center"/>
      <protection locked="0"/>
    </xf>
    <xf numFmtId="4" fontId="42" fillId="0" borderId="0" xfId="71" applyNumberFormat="1" applyFont="1" applyAlignment="1" applyProtection="1">
      <protection locked="0"/>
    </xf>
    <xf numFmtId="3" fontId="42" fillId="0" borderId="0" xfId="71" applyNumberFormat="1" applyFont="1" applyBorder="1" applyAlignment="1" applyProtection="1">
      <alignment horizontal="center"/>
      <protection locked="0"/>
    </xf>
    <xf numFmtId="0" fontId="42" fillId="0" borderId="5" xfId="71" applyNumberFormat="1" applyFont="1" applyBorder="1" applyAlignment="1" applyProtection="1">
      <protection locked="0"/>
    </xf>
    <xf numFmtId="177" fontId="42" fillId="0" borderId="0" xfId="71" applyNumberFormat="1" applyFont="1" applyAlignment="1" applyProtection="1">
      <protection locked="0"/>
    </xf>
    <xf numFmtId="3" fontId="42" fillId="0" borderId="0" xfId="71" quotePrefix="1" applyNumberFormat="1" applyFont="1" applyAlignment="1" applyProtection="1">
      <protection locked="0"/>
    </xf>
    <xf numFmtId="0" fontId="43" fillId="0" borderId="0" xfId="71" applyNumberFormat="1" applyFont="1" applyProtection="1">
      <protection locked="0"/>
    </xf>
    <xf numFmtId="172" fontId="43" fillId="0" borderId="0" xfId="71" applyFont="1" applyAlignment="1" applyProtection="1">
      <protection locked="0"/>
    </xf>
    <xf numFmtId="38" fontId="42" fillId="0" borderId="0" xfId="71" applyNumberFormat="1" applyFont="1" applyAlignment="1" applyProtection="1">
      <protection locked="0"/>
    </xf>
    <xf numFmtId="0" fontId="42" fillId="0" borderId="5" xfId="71" applyNumberFormat="1" applyFont="1" applyBorder="1" applyProtection="1">
      <protection locked="0"/>
    </xf>
    <xf numFmtId="0" fontId="42" fillId="0" borderId="0" xfId="71" applyNumberFormat="1" applyFont="1" applyBorder="1" applyProtection="1">
      <protection locked="0"/>
    </xf>
    <xf numFmtId="171" fontId="42" fillId="0" borderId="0" xfId="71" applyNumberFormat="1" applyFont="1" applyFill="1" applyBorder="1" applyProtection="1">
      <protection locked="0"/>
    </xf>
    <xf numFmtId="1" fontId="42" fillId="0" borderId="0" xfId="71" applyNumberFormat="1" applyFont="1" applyFill="1" applyProtection="1">
      <protection locked="0"/>
    </xf>
    <xf numFmtId="1" fontId="42" fillId="0" borderId="0" xfId="71" applyNumberFormat="1" applyFont="1" applyFill="1" applyAlignment="1" applyProtection="1">
      <protection locked="0"/>
    </xf>
    <xf numFmtId="1" fontId="44" fillId="0" borderId="0" xfId="71" applyNumberFormat="1" applyFont="1" applyFill="1" applyAlignment="1" applyProtection="1">
      <protection locked="0"/>
    </xf>
    <xf numFmtId="0" fontId="42" fillId="0" borderId="0" xfId="71" applyNumberFormat="1" applyFont="1" applyFill="1" applyBorder="1" applyAlignment="1" applyProtection="1">
      <protection locked="0"/>
    </xf>
    <xf numFmtId="0" fontId="42" fillId="0" borderId="5" xfId="71" applyNumberFormat="1" applyFont="1" applyFill="1" applyBorder="1" applyAlignment="1" applyProtection="1">
      <protection locked="0"/>
    </xf>
    <xf numFmtId="172" fontId="42" fillId="0" borderId="0" xfId="71" applyNumberFormat="1" applyFont="1" applyAlignment="1" applyProtection="1">
      <protection locked="0"/>
    </xf>
    <xf numFmtId="171" fontId="42" fillId="0" borderId="0" xfId="71" applyNumberFormat="1" applyFont="1" applyProtection="1">
      <protection locked="0"/>
    </xf>
    <xf numFmtId="0" fontId="42" fillId="0" borderId="0" xfId="71" applyNumberFormat="1" applyFont="1" applyAlignment="1" applyProtection="1">
      <alignment horizontal="left" indent="8"/>
      <protection locked="0"/>
    </xf>
    <xf numFmtId="0" fontId="42" fillId="0" borderId="0" xfId="71" applyNumberFormat="1" applyFont="1" applyAlignment="1" applyProtection="1">
      <alignment horizontal="center" vertical="top" wrapText="1"/>
      <protection locked="0"/>
    </xf>
    <xf numFmtId="0" fontId="42" fillId="0" borderId="0" xfId="71" applyNumberFormat="1" applyFont="1" applyFill="1" applyAlignment="1" applyProtection="1">
      <alignment horizontal="left" vertical="top" wrapText="1" indent="8"/>
      <protection locked="0"/>
    </xf>
    <xf numFmtId="0" fontId="42" fillId="0" borderId="0" xfId="71" applyNumberFormat="1" applyFont="1" applyFill="1" applyAlignment="1" applyProtection="1">
      <alignment vertical="top" wrapText="1"/>
      <protection locked="0"/>
    </xf>
    <xf numFmtId="172" fontId="42" fillId="0" borderId="0" xfId="71" applyFont="1" applyAlignment="1" applyProtection="1">
      <alignment horizontal="center" vertical="top" wrapText="1"/>
      <protection locked="0"/>
    </xf>
    <xf numFmtId="172" fontId="42" fillId="0" borderId="0" xfId="71" applyFont="1" applyFill="1" applyAlignment="1" applyProtection="1">
      <alignment horizontal="center" vertical="top" wrapText="1"/>
      <protection locked="0"/>
    </xf>
    <xf numFmtId="172" fontId="42" fillId="0" borderId="0" xfId="71" applyFont="1" applyFill="1" applyAlignment="1" applyProtection="1">
      <alignment horizontal="center" vertical="top"/>
      <protection locked="0"/>
    </xf>
    <xf numFmtId="0" fontId="42" fillId="0" borderId="0" xfId="71" applyNumberFormat="1" applyFont="1" applyFill="1" applyAlignment="1" applyProtection="1">
      <alignment horizontal="left" indent="2"/>
      <protection locked="0"/>
    </xf>
    <xf numFmtId="172" fontId="42" fillId="0" borderId="0" xfId="71" applyFont="1" applyFill="1" applyAlignment="1" applyProtection="1">
      <alignment horizontal="left" indent="2"/>
      <protection locked="0"/>
    </xf>
    <xf numFmtId="3" fontId="42" fillId="5" borderId="0" xfId="71" applyNumberFormat="1" applyFont="1" applyFill="1" applyBorder="1" applyAlignment="1" applyProtection="1"/>
    <xf numFmtId="3" fontId="42" fillId="5" borderId="5" xfId="71" applyNumberFormat="1" applyFont="1" applyFill="1" applyBorder="1" applyAlignment="1" applyProtection="1"/>
    <xf numFmtId="38" fontId="42" fillId="5" borderId="8" xfId="71" applyNumberFormat="1" applyFont="1" applyFill="1" applyBorder="1" applyProtection="1">
      <protection locked="0"/>
    </xf>
    <xf numFmtId="175" fontId="42" fillId="29" borderId="0" xfId="71" applyNumberFormat="1" applyFont="1" applyFill="1" applyAlignment="1" applyProtection="1">
      <protection locked="0"/>
    </xf>
    <xf numFmtId="0" fontId="2" fillId="0" borderId="0" xfId="71" applyNumberFormat="1" applyFill="1" applyBorder="1" applyAlignment="1" applyProtection="1">
      <alignment horizontal="center"/>
      <protection locked="0"/>
    </xf>
    <xf numFmtId="172" fontId="2" fillId="0" borderId="0" xfId="71" applyFill="1" applyBorder="1" applyAlignment="1"/>
    <xf numFmtId="172" fontId="0" fillId="0" borderId="0" xfId="71" applyFont="1" applyFill="1" applyBorder="1" applyAlignment="1">
      <alignment horizontal="right"/>
    </xf>
    <xf numFmtId="172" fontId="2" fillId="0" borderId="0" xfId="71" applyFill="1" applyBorder="1" applyAlignment="1">
      <alignment horizontal="right"/>
    </xf>
    <xf numFmtId="0" fontId="3" fillId="0" borderId="0" xfId="71" applyNumberFormat="1" applyFont="1" applyFill="1" applyBorder="1" applyAlignment="1" applyProtection="1">
      <protection locked="0"/>
    </xf>
    <xf numFmtId="0" fontId="3" fillId="0" borderId="0" xfId="71" applyNumberFormat="1" applyFont="1" applyFill="1" applyBorder="1" applyAlignment="1" applyProtection="1">
      <alignment horizontal="left"/>
      <protection locked="0"/>
    </xf>
    <xf numFmtId="0" fontId="3" fillId="0" borderId="0" xfId="71" applyNumberFormat="1" applyFont="1" applyFill="1" applyBorder="1" applyProtection="1">
      <protection locked="0"/>
    </xf>
    <xf numFmtId="0" fontId="3" fillId="0" borderId="0" xfId="71" applyNumberFormat="1" applyFont="1" applyFill="1" applyBorder="1"/>
    <xf numFmtId="49" fontId="3" fillId="0" borderId="0" xfId="71" applyNumberFormat="1" applyFont="1" applyFill="1" applyBorder="1" applyAlignment="1" applyProtection="1">
      <alignment horizontal="right"/>
      <protection locked="0"/>
    </xf>
    <xf numFmtId="0" fontId="2" fillId="0" borderId="0" xfId="71" applyNumberFormat="1" applyFont="1" applyFill="1" applyBorder="1"/>
    <xf numFmtId="0" fontId="49" fillId="0" borderId="0" xfId="71" applyNumberFormat="1" applyFont="1" applyFill="1" applyBorder="1"/>
    <xf numFmtId="172" fontId="2" fillId="0" borderId="0" xfId="71" applyFont="1" applyFill="1" applyBorder="1" applyAlignment="1"/>
    <xf numFmtId="3" fontId="3" fillId="0" borderId="0" xfId="71" applyNumberFormat="1" applyFont="1" applyFill="1" applyBorder="1" applyAlignment="1"/>
    <xf numFmtId="0" fontId="49" fillId="0" borderId="0" xfId="71" applyNumberFormat="1" applyFont="1" applyFill="1" applyBorder="1" applyAlignment="1">
      <alignment horizontal="center"/>
    </xf>
    <xf numFmtId="49" fontId="3" fillId="5" borderId="0" xfId="71" applyNumberFormat="1" applyFont="1" applyFill="1" applyBorder="1" applyAlignment="1">
      <alignment horizontal="center"/>
    </xf>
    <xf numFmtId="49" fontId="3" fillId="0" borderId="0" xfId="71" applyNumberFormat="1" applyFont="1" applyFill="1" applyBorder="1"/>
    <xf numFmtId="3" fontId="3" fillId="0" borderId="0" xfId="71" applyNumberFormat="1" applyFont="1" applyFill="1" applyBorder="1"/>
    <xf numFmtId="0" fontId="3" fillId="0" borderId="0" xfId="71" applyNumberFormat="1" applyFont="1" applyFill="1" applyBorder="1" applyAlignment="1">
      <alignment horizontal="center"/>
    </xf>
    <xf numFmtId="49" fontId="3" fillId="0" borderId="0" xfId="71" applyNumberFormat="1" applyFont="1" applyFill="1" applyBorder="1" applyAlignment="1">
      <alignment horizontal="center"/>
    </xf>
    <xf numFmtId="3" fontId="2" fillId="0" borderId="0" xfId="71" applyNumberFormat="1" applyFont="1" applyFill="1" applyBorder="1" applyAlignment="1"/>
    <xf numFmtId="0" fontId="2" fillId="0" borderId="0" xfId="71" applyNumberFormat="1" applyFont="1" applyFill="1" applyBorder="1" applyAlignment="1"/>
    <xf numFmtId="0" fontId="3" fillId="0" borderId="0" xfId="71" applyNumberFormat="1" applyFont="1" applyFill="1" applyBorder="1" applyAlignment="1"/>
    <xf numFmtId="3" fontId="14" fillId="0" borderId="0" xfId="71" applyNumberFormat="1" applyFont="1" applyFill="1" applyBorder="1" applyAlignment="1">
      <alignment horizontal="center"/>
    </xf>
    <xf numFmtId="0" fontId="2" fillId="0" borderId="0" xfId="71" applyNumberFormat="1" applyFont="1" applyFill="1" applyBorder="1" applyAlignment="1">
      <alignment horizontal="center"/>
    </xf>
    <xf numFmtId="172" fontId="14" fillId="0" borderId="0" xfId="71" applyFont="1" applyFill="1" applyBorder="1" applyAlignment="1">
      <alignment horizontal="center"/>
    </xf>
    <xf numFmtId="0" fontId="14" fillId="0" borderId="0" xfId="71" applyNumberFormat="1" applyFont="1" applyFill="1" applyBorder="1" applyAlignment="1" applyProtection="1">
      <alignment horizontal="center"/>
      <protection locked="0"/>
    </xf>
    <xf numFmtId="0" fontId="71" fillId="0" borderId="0" xfId="71" applyNumberFormat="1" applyFont="1" applyFill="1" applyBorder="1" applyAlignment="1">
      <alignment horizontal="center"/>
    </xf>
    <xf numFmtId="0" fontId="14" fillId="0" borderId="0" xfId="71" applyNumberFormat="1" applyFont="1" applyFill="1" applyBorder="1" applyAlignment="1"/>
    <xf numFmtId="0" fontId="74" fillId="0" borderId="0" xfId="71" applyNumberFormat="1" applyFont="1" applyFill="1" applyBorder="1" applyAlignment="1" applyProtection="1">
      <alignment horizontal="center"/>
      <protection locked="0"/>
    </xf>
    <xf numFmtId="3" fontId="2" fillId="0" borderId="0" xfId="71" applyNumberFormat="1" applyFill="1" applyBorder="1" applyAlignment="1">
      <alignment horizontal="center"/>
    </xf>
    <xf numFmtId="3" fontId="3" fillId="0" borderId="0" xfId="71" applyNumberFormat="1" applyFont="1" applyFill="1" applyBorder="1" applyAlignment="1">
      <alignment horizontal="center"/>
    </xf>
    <xf numFmtId="3" fontId="3" fillId="5" borderId="0" xfId="71" applyNumberFormat="1" applyFont="1" applyFill="1" applyBorder="1" applyAlignment="1"/>
    <xf numFmtId="10" fontId="3" fillId="0" borderId="0" xfId="71" applyNumberFormat="1" applyFont="1" applyFill="1" applyBorder="1" applyAlignment="1"/>
    <xf numFmtId="10" fontId="2" fillId="0" borderId="0" xfId="72" applyNumberFormat="1" applyFont="1" applyFill="1" applyBorder="1" applyAlignment="1"/>
    <xf numFmtId="10" fontId="14" fillId="0" borderId="0" xfId="71" applyNumberFormat="1" applyFont="1" applyFill="1" applyBorder="1" applyAlignment="1"/>
    <xf numFmtId="3" fontId="71" fillId="0" borderId="0" xfId="71" applyNumberFormat="1" applyFont="1" applyFill="1" applyBorder="1" applyAlignment="1"/>
    <xf numFmtId="170" fontId="14" fillId="0" borderId="0" xfId="71" applyNumberFormat="1" applyFont="1" applyFill="1" applyBorder="1" applyAlignment="1"/>
    <xf numFmtId="49" fontId="0" fillId="0" borderId="0" xfId="0" applyNumberFormat="1" applyFont="1" applyFill="1" applyBorder="1" applyAlignment="1">
      <alignment horizontal="center"/>
    </xf>
    <xf numFmtId="172" fontId="0" fillId="0" borderId="0" xfId="0" applyNumberFormat="1" applyFont="1" applyFill="1" applyBorder="1" applyAlignment="1"/>
    <xf numFmtId="0" fontId="3" fillId="0" borderId="0" xfId="0" applyNumberFormat="1" applyFont="1" applyFill="1" applyBorder="1" applyAlignment="1"/>
    <xf numFmtId="172"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3" fontId="3" fillId="5" borderId="0" xfId="0" applyNumberFormat="1" applyFont="1" applyFill="1" applyBorder="1" applyAlignment="1"/>
    <xf numFmtId="10" fontId="3" fillId="0" borderId="0" xfId="0" applyNumberFormat="1" applyFont="1" applyFill="1" applyBorder="1" applyAlignment="1"/>
    <xf numFmtId="10" fontId="0" fillId="0" borderId="0" xfId="74" applyNumberFormat="1" applyFont="1" applyFill="1" applyBorder="1" applyAlignment="1"/>
    <xf numFmtId="49" fontId="2" fillId="0" borderId="0" xfId="71" applyNumberFormat="1" applyFill="1" applyBorder="1" applyAlignment="1">
      <alignment horizontal="center"/>
    </xf>
    <xf numFmtId="172" fontId="3" fillId="0" borderId="0" xfId="71" applyFont="1" applyFill="1" applyBorder="1" applyAlignment="1">
      <alignment horizontal="center"/>
    </xf>
    <xf numFmtId="49" fontId="0" fillId="0" borderId="0" xfId="71" applyNumberFormat="1" applyFont="1" applyFill="1" applyBorder="1" applyAlignment="1">
      <alignment horizontal="center"/>
    </xf>
    <xf numFmtId="0" fontId="14" fillId="0" borderId="0" xfId="71" applyNumberFormat="1" applyFont="1" applyFill="1" applyBorder="1" applyAlignment="1">
      <alignment horizontal="center"/>
    </xf>
    <xf numFmtId="3" fontId="2" fillId="0" borderId="0" xfId="71" applyNumberFormat="1" applyFont="1" applyFill="1" applyBorder="1" applyAlignment="1">
      <alignment horizontal="center"/>
    </xf>
    <xf numFmtId="49" fontId="71" fillId="0" borderId="0" xfId="71" applyNumberFormat="1" applyFont="1" applyFill="1" applyBorder="1" applyAlignment="1">
      <alignment horizontal="center"/>
    </xf>
    <xf numFmtId="172" fontId="71" fillId="0" borderId="0" xfId="71" applyFont="1" applyFill="1" applyBorder="1" applyAlignment="1"/>
    <xf numFmtId="3" fontId="14" fillId="0" borderId="0" xfId="71" applyNumberFormat="1" applyFont="1" applyFill="1" applyBorder="1" applyAlignment="1"/>
    <xf numFmtId="10" fontId="14" fillId="0" borderId="0" xfId="72" applyNumberFormat="1" applyFont="1" applyFill="1" applyBorder="1" applyAlignment="1"/>
    <xf numFmtId="0" fontId="2" fillId="0" borderId="0" xfId="71" applyNumberFormat="1" applyFont="1" applyFill="1" applyBorder="1" applyAlignment="1">
      <alignment horizontal="fill"/>
    </xf>
    <xf numFmtId="49" fontId="2" fillId="0" borderId="0" xfId="71" applyNumberFormat="1" applyFont="1" applyFill="1" applyBorder="1" applyAlignment="1">
      <alignment horizontal="center"/>
    </xf>
    <xf numFmtId="172" fontId="75" fillId="0" borderId="0" xfId="71" applyFont="1" applyFill="1" applyBorder="1" applyAlignment="1"/>
    <xf numFmtId="3" fontId="76" fillId="0" borderId="0" xfId="71" applyNumberFormat="1" applyFont="1" applyFill="1" applyBorder="1" applyAlignment="1"/>
    <xf numFmtId="169" fontId="3" fillId="0" borderId="0" xfId="71" applyNumberFormat="1" applyFont="1" applyFill="1" applyBorder="1" applyAlignment="1">
      <alignment horizontal="center"/>
    </xf>
    <xf numFmtId="10" fontId="3" fillId="0" borderId="0" xfId="72" applyNumberFormat="1" applyFont="1" applyFill="1" applyBorder="1" applyAlignment="1"/>
    <xf numFmtId="171" fontId="2" fillId="0" borderId="0" xfId="71" applyNumberFormat="1" applyFill="1" applyBorder="1" applyAlignment="1"/>
    <xf numFmtId="0" fontId="76" fillId="0" borderId="0" xfId="71" applyNumberFormat="1" applyFont="1" applyFill="1" applyBorder="1"/>
    <xf numFmtId="172" fontId="3" fillId="0" borderId="0" xfId="71" applyFont="1" applyFill="1" applyBorder="1" applyAlignment="1"/>
    <xf numFmtId="49" fontId="2" fillId="0" borderId="0" xfId="71" applyNumberFormat="1" applyFill="1" applyBorder="1" applyAlignment="1">
      <alignment horizontal="left"/>
    </xf>
    <xf numFmtId="0" fontId="2" fillId="0" borderId="0" xfId="71" applyNumberFormat="1" applyFill="1" applyBorder="1" applyAlignment="1">
      <alignment horizontal="right"/>
    </xf>
    <xf numFmtId="0" fontId="2" fillId="0" borderId="0" xfId="71" applyNumberFormat="1" applyFont="1" applyFill="1" applyBorder="1" applyAlignment="1">
      <alignment horizontal="right"/>
    </xf>
    <xf numFmtId="49" fontId="0" fillId="0" borderId="0" xfId="71" applyNumberFormat="1" applyFont="1" applyFill="1" applyBorder="1" applyAlignment="1">
      <alignment horizontal="left"/>
    </xf>
    <xf numFmtId="172" fontId="0" fillId="0" borderId="0" xfId="71" applyFont="1" applyFill="1" applyBorder="1" applyAlignment="1"/>
    <xf numFmtId="172" fontId="3" fillId="0" borderId="0" xfId="71" applyFont="1" applyFill="1" applyBorder="1" applyAlignment="1">
      <alignment horizontal="right"/>
    </xf>
    <xf numFmtId="180" fontId="14" fillId="0" borderId="0" xfId="71" applyNumberFormat="1" applyFont="1" applyFill="1" applyBorder="1" applyAlignment="1">
      <alignment horizontal="center"/>
    </xf>
    <xf numFmtId="172" fontId="71" fillId="0" borderId="21" xfId="71" applyFont="1" applyFill="1" applyBorder="1" applyAlignment="1">
      <alignment horizontal="center" wrapText="1"/>
    </xf>
    <xf numFmtId="172" fontId="71" fillId="0" borderId="4" xfId="71" applyFont="1" applyFill="1" applyBorder="1" applyAlignment="1"/>
    <xf numFmtId="172" fontId="71" fillId="0" borderId="4" xfId="71" applyFont="1" applyFill="1" applyBorder="1" applyAlignment="1">
      <alignment horizontal="center" wrapText="1"/>
    </xf>
    <xf numFmtId="0" fontId="14" fillId="0" borderId="4" xfId="71" applyNumberFormat="1" applyFont="1" applyFill="1" applyBorder="1" applyAlignment="1">
      <alignment horizontal="center" wrapText="1"/>
    </xf>
    <xf numFmtId="172" fontId="71" fillId="0" borderId="6" xfId="71" applyFont="1" applyFill="1" applyBorder="1" applyAlignment="1">
      <alignment horizontal="center" wrapText="1"/>
    </xf>
    <xf numFmtId="3" fontId="14" fillId="0" borderId="6" xfId="71" applyNumberFormat="1" applyFont="1" applyFill="1" applyBorder="1" applyAlignment="1">
      <alignment horizontal="center" wrapText="1"/>
    </xf>
    <xf numFmtId="3" fontId="14" fillId="0" borderId="4" xfId="71" applyNumberFormat="1" applyFont="1" applyFill="1" applyBorder="1" applyAlignment="1">
      <alignment horizontal="center" wrapText="1"/>
    </xf>
    <xf numFmtId="0" fontId="3" fillId="0" borderId="21" xfId="71" applyNumberFormat="1" applyFont="1" applyFill="1" applyBorder="1"/>
    <xf numFmtId="0" fontId="3" fillId="0" borderId="4" xfId="71" applyNumberFormat="1" applyFont="1" applyFill="1" applyBorder="1"/>
    <xf numFmtId="0" fontId="3" fillId="0" borderId="4" xfId="71" applyNumberFormat="1" applyFont="1" applyFill="1" applyBorder="1" applyAlignment="1">
      <alignment horizontal="center"/>
    </xf>
    <xf numFmtId="0" fontId="3" fillId="0" borderId="6" xfId="71" applyNumberFormat="1" applyFont="1" applyFill="1" applyBorder="1" applyAlignment="1">
      <alignment horizontal="center"/>
    </xf>
    <xf numFmtId="0" fontId="3" fillId="0" borderId="6" xfId="71" applyNumberFormat="1" applyFont="1" applyFill="1" applyBorder="1" applyAlignment="1">
      <alignment horizontal="center" wrapText="1"/>
    </xf>
    <xf numFmtId="3" fontId="3" fillId="0" borderId="4" xfId="71" applyNumberFormat="1" applyFont="1" applyFill="1" applyBorder="1" applyAlignment="1">
      <alignment horizontal="center"/>
    </xf>
    <xf numFmtId="3" fontId="3" fillId="0" borderId="6" xfId="71" applyNumberFormat="1" applyFont="1" applyFill="1" applyBorder="1" applyAlignment="1">
      <alignment horizontal="center" wrapText="1"/>
    </xf>
    <xf numFmtId="0" fontId="3" fillId="0" borderId="9" xfId="71" applyNumberFormat="1" applyFont="1" applyFill="1" applyBorder="1"/>
    <xf numFmtId="0" fontId="3" fillId="0" borderId="7" xfId="71" applyNumberFormat="1" applyFont="1" applyFill="1" applyBorder="1"/>
    <xf numFmtId="3" fontId="3" fillId="0" borderId="7" xfId="71" applyNumberFormat="1" applyFont="1" applyFill="1" applyBorder="1" applyAlignment="1"/>
    <xf numFmtId="172" fontId="2" fillId="0" borderId="9" xfId="71" applyFill="1" applyBorder="1" applyAlignment="1"/>
    <xf numFmtId="0" fontId="0" fillId="0" borderId="0" xfId="33" applyNumberFormat="1" applyFont="1" applyFill="1" applyBorder="1" applyAlignment="1">
      <alignment horizontal="center"/>
    </xf>
    <xf numFmtId="173" fontId="2" fillId="5" borderId="0" xfId="47" applyNumberFormat="1" applyFont="1" applyFill="1" applyBorder="1" applyAlignment="1"/>
    <xf numFmtId="44" fontId="2" fillId="0" borderId="7" xfId="47" applyFill="1" applyBorder="1" applyAlignment="1"/>
    <xf numFmtId="171" fontId="2" fillId="5" borderId="0" xfId="71" applyNumberFormat="1" applyFill="1" applyBorder="1" applyAlignment="1"/>
    <xf numFmtId="172" fontId="2" fillId="0" borderId="7" xfId="71" applyFill="1" applyBorder="1" applyAlignment="1"/>
    <xf numFmtId="173" fontId="3" fillId="5" borderId="0" xfId="47" applyNumberFormat="1" applyFont="1" applyFill="1" applyBorder="1" applyAlignment="1"/>
    <xf numFmtId="172" fontId="77" fillId="0" borderId="0" xfId="71" applyFont="1" applyFill="1" applyBorder="1" applyAlignment="1"/>
    <xf numFmtId="172" fontId="0" fillId="0" borderId="9" xfId="71" applyFont="1" applyFill="1" applyBorder="1" applyAlignment="1"/>
    <xf numFmtId="0" fontId="2" fillId="0" borderId="0" xfId="33" applyNumberFormat="1" applyFont="1" applyFill="1" applyBorder="1" applyAlignment="1">
      <alignment horizontal="center"/>
    </xf>
    <xf numFmtId="172" fontId="77" fillId="0" borderId="7" xfId="71" applyFont="1" applyFill="1" applyBorder="1" applyAlignment="1"/>
    <xf numFmtId="172" fontId="2" fillId="0" borderId="22" xfId="71" applyFill="1" applyBorder="1" applyAlignment="1"/>
    <xf numFmtId="172" fontId="2" fillId="0" borderId="8" xfId="71" applyFill="1" applyBorder="1" applyAlignment="1"/>
    <xf numFmtId="172" fontId="77" fillId="0" borderId="8" xfId="71" applyFont="1" applyFill="1" applyBorder="1" applyAlignment="1"/>
    <xf numFmtId="172" fontId="77" fillId="0" borderId="23" xfId="71" applyFont="1" applyFill="1" applyBorder="1" applyAlignment="1"/>
    <xf numFmtId="171" fontId="3" fillId="0" borderId="0" xfId="71" applyNumberFormat="1" applyFont="1" applyFill="1" applyBorder="1" applyAlignment="1"/>
    <xf numFmtId="1" fontId="2" fillId="0" borderId="0" xfId="33" applyNumberFormat="1" applyFont="1" applyFill="1" applyBorder="1" applyAlignment="1">
      <alignment horizontal="center"/>
    </xf>
    <xf numFmtId="171" fontId="2" fillId="0" borderId="0" xfId="71" applyNumberFormat="1" applyFont="1" applyFill="1" applyBorder="1" applyAlignment="1"/>
    <xf numFmtId="172" fontId="77" fillId="0" borderId="5" xfId="71" applyFont="1" applyFill="1" applyBorder="1" applyAlignment="1"/>
    <xf numFmtId="172" fontId="77" fillId="0" borderId="0" xfId="71" applyFont="1" applyFill="1" applyBorder="1" applyAlignment="1">
      <alignment horizontal="center"/>
    </xf>
    <xf numFmtId="172" fontId="77" fillId="0" borderId="0" xfId="71" applyFont="1" applyFill="1" applyBorder="1" applyAlignment="1">
      <alignment horizontal="center" vertical="top"/>
    </xf>
    <xf numFmtId="172" fontId="77" fillId="0" borderId="0" xfId="0" applyNumberFormat="1" applyFont="1" applyFill="1" applyBorder="1" applyAlignment="1">
      <alignment horizontal="center"/>
    </xf>
    <xf numFmtId="172" fontId="77" fillId="0" borderId="0" xfId="71" applyFont="1" applyFill="1" applyBorder="1" applyAlignment="1">
      <alignment horizontal="left"/>
    </xf>
    <xf numFmtId="172" fontId="2" fillId="0" borderId="0" xfId="242" applyFill="1" applyBorder="1" applyAlignment="1"/>
    <xf numFmtId="172" fontId="2" fillId="0" borderId="0" xfId="242" applyFill="1" applyBorder="1" applyAlignment="1">
      <alignment horizontal="right"/>
    </xf>
    <xf numFmtId="0" fontId="3" fillId="0" borderId="0" xfId="242" applyNumberFormat="1" applyFont="1" applyFill="1" applyBorder="1" applyAlignment="1" applyProtection="1">
      <protection locked="0"/>
    </xf>
    <xf numFmtId="0" fontId="3" fillId="0" borderId="0" xfId="242" applyNumberFormat="1" applyFont="1" applyFill="1" applyBorder="1" applyAlignment="1" applyProtection="1">
      <alignment horizontal="left"/>
      <protection locked="0"/>
    </xf>
    <xf numFmtId="0" fontId="3" fillId="0" borderId="0" xfId="242" applyNumberFormat="1" applyFont="1" applyFill="1" applyBorder="1" applyProtection="1">
      <protection locked="0"/>
    </xf>
    <xf numFmtId="0" fontId="3" fillId="0" borderId="0" xfId="242" applyNumberFormat="1" applyFont="1" applyFill="1" applyBorder="1"/>
    <xf numFmtId="0" fontId="3" fillId="0" borderId="0" xfId="242" applyNumberFormat="1" applyFont="1" applyFill="1" applyBorder="1" applyAlignment="1" applyProtection="1">
      <alignment horizontal="right"/>
      <protection locked="0"/>
    </xf>
    <xf numFmtId="0" fontId="0" fillId="0" borderId="0" xfId="242" applyNumberFormat="1" applyFont="1" applyFill="1" applyBorder="1"/>
    <xf numFmtId="0" fontId="49" fillId="0" borderId="0" xfId="242" applyNumberFormat="1" applyFont="1" applyFill="1" applyBorder="1"/>
    <xf numFmtId="172" fontId="0" fillId="0" borderId="0" xfId="242" applyFont="1" applyFill="1" applyBorder="1" applyAlignment="1"/>
    <xf numFmtId="3" fontId="3" fillId="0" borderId="0" xfId="242" applyNumberFormat="1" applyFont="1" applyFill="1" applyBorder="1" applyAlignment="1"/>
    <xf numFmtId="0" fontId="49" fillId="0" borderId="0" xfId="242" applyNumberFormat="1" applyFont="1" applyFill="1" applyBorder="1" applyAlignment="1">
      <alignment horizontal="center"/>
    </xf>
    <xf numFmtId="0" fontId="2" fillId="0" borderId="0" xfId="242" applyNumberFormat="1" applyFill="1" applyBorder="1" applyAlignment="1" applyProtection="1">
      <alignment horizontal="center"/>
      <protection locked="0"/>
    </xf>
    <xf numFmtId="49" fontId="3" fillId="5" borderId="0" xfId="242" applyNumberFormat="1" applyFont="1" applyFill="1" applyBorder="1" applyAlignment="1">
      <alignment horizontal="center"/>
    </xf>
    <xf numFmtId="49" fontId="3" fillId="0" borderId="0" xfId="242" applyNumberFormat="1" applyFont="1" applyFill="1" applyBorder="1"/>
    <xf numFmtId="3" fontId="3" fillId="0" borderId="0" xfId="242" applyNumberFormat="1" applyFont="1" applyFill="1" applyBorder="1"/>
    <xf numFmtId="0" fontId="3" fillId="0" borderId="0" xfId="242" applyNumberFormat="1" applyFont="1" applyFill="1" applyBorder="1" applyAlignment="1">
      <alignment horizontal="center"/>
    </xf>
    <xf numFmtId="49" fontId="3" fillId="0" borderId="0" xfId="242" applyNumberFormat="1" applyFont="1" applyFill="1" applyBorder="1" applyAlignment="1">
      <alignment horizontal="center"/>
    </xf>
    <xf numFmtId="3" fontId="0" fillId="0" borderId="0" xfId="242" applyNumberFormat="1" applyFont="1" applyFill="1" applyBorder="1" applyAlignment="1"/>
    <xf numFmtId="0" fontId="0" fillId="0" borderId="0" xfId="242" applyNumberFormat="1" applyFont="1" applyFill="1" applyBorder="1" applyAlignment="1"/>
    <xf numFmtId="0" fontId="3" fillId="0" borderId="0" xfId="242" applyNumberFormat="1" applyFont="1" applyFill="1" applyBorder="1" applyAlignment="1"/>
    <xf numFmtId="3" fontId="14" fillId="0" borderId="0" xfId="242" applyNumberFormat="1" applyFont="1" applyFill="1" applyBorder="1" applyAlignment="1">
      <alignment horizontal="center"/>
    </xf>
    <xf numFmtId="0" fontId="0" fillId="0" borderId="0" xfId="242" applyNumberFormat="1" applyFont="1" applyFill="1" applyBorder="1" applyAlignment="1">
      <alignment horizontal="center"/>
    </xf>
    <xf numFmtId="172" fontId="14" fillId="0" borderId="0" xfId="242" applyFont="1" applyFill="1" applyBorder="1" applyAlignment="1">
      <alignment horizontal="center"/>
    </xf>
    <xf numFmtId="0" fontId="14" fillId="0" borderId="0" xfId="242" applyNumberFormat="1" applyFont="1" applyFill="1" applyBorder="1" applyAlignment="1" applyProtection="1">
      <alignment horizontal="center"/>
      <protection locked="0"/>
    </xf>
    <xf numFmtId="0" fontId="71" fillId="0" borderId="0" xfId="242" applyNumberFormat="1" applyFont="1" applyFill="1" applyBorder="1" applyAlignment="1">
      <alignment horizontal="center"/>
    </xf>
    <xf numFmtId="0" fontId="14" fillId="0" borderId="0" xfId="242" applyNumberFormat="1" applyFont="1" applyFill="1" applyBorder="1" applyAlignment="1"/>
    <xf numFmtId="0" fontId="74" fillId="0" borderId="0" xfId="242" applyNumberFormat="1" applyFont="1" applyFill="1" applyBorder="1" applyAlignment="1" applyProtection="1">
      <alignment horizontal="center"/>
      <protection locked="0"/>
    </xf>
    <xf numFmtId="3" fontId="2" fillId="0" borderId="0" xfId="242" applyNumberFormat="1" applyFill="1" applyBorder="1" applyAlignment="1">
      <alignment horizontal="center"/>
    </xf>
    <xf numFmtId="3" fontId="3" fillId="0" borderId="0" xfId="242" applyNumberFormat="1" applyFont="1" applyFill="1" applyBorder="1" applyAlignment="1">
      <alignment horizontal="center"/>
    </xf>
    <xf numFmtId="164" fontId="3" fillId="5" borderId="0" xfId="34" applyNumberFormat="1" applyFont="1" applyFill="1" applyBorder="1" applyAlignment="1"/>
    <xf numFmtId="164" fontId="3" fillId="5" borderId="8" xfId="34" applyNumberFormat="1" applyFont="1" applyFill="1" applyBorder="1" applyAlignment="1"/>
    <xf numFmtId="3" fontId="78" fillId="0" borderId="0" xfId="242" applyNumberFormat="1" applyFont="1" applyFill="1" applyBorder="1" applyAlignment="1"/>
    <xf numFmtId="164" fontId="3" fillId="0" borderId="0" xfId="34" applyNumberFormat="1" applyFont="1" applyFill="1" applyBorder="1" applyAlignment="1"/>
    <xf numFmtId="41" fontId="3" fillId="0" borderId="0" xfId="242" applyNumberFormat="1" applyFont="1" applyFill="1" applyBorder="1" applyAlignment="1"/>
    <xf numFmtId="10" fontId="14" fillId="0" borderId="0" xfId="242" applyNumberFormat="1" applyFont="1" applyFill="1" applyBorder="1" applyAlignment="1"/>
    <xf numFmtId="10" fontId="71" fillId="0" borderId="0" xfId="74" applyNumberFormat="1" applyFont="1" applyFill="1" applyBorder="1" applyAlignment="1"/>
    <xf numFmtId="10" fontId="3" fillId="0" borderId="0" xfId="242" applyNumberFormat="1" applyFont="1" applyFill="1" applyBorder="1" applyAlignment="1"/>
    <xf numFmtId="3" fontId="71" fillId="0" borderId="0" xfId="242" applyNumberFormat="1" applyFont="1" applyFill="1" applyBorder="1" applyAlignment="1"/>
    <xf numFmtId="170" fontId="14" fillId="0" borderId="0" xfId="242" applyNumberFormat="1" applyFont="1" applyFill="1" applyBorder="1" applyAlignment="1"/>
    <xf numFmtId="49" fontId="0" fillId="0" borderId="0" xfId="242" applyNumberFormat="1" applyFont="1" applyFill="1" applyBorder="1" applyAlignment="1">
      <alignment horizontal="center"/>
    </xf>
    <xf numFmtId="172" fontId="3" fillId="0" borderId="0" xfId="242" applyFont="1" applyFill="1" applyBorder="1" applyAlignment="1">
      <alignment horizontal="center"/>
    </xf>
    <xf numFmtId="49" fontId="2" fillId="0" borderId="0" xfId="242" applyNumberFormat="1" applyFill="1" applyBorder="1" applyAlignment="1">
      <alignment horizontal="center"/>
    </xf>
    <xf numFmtId="0" fontId="14" fillId="0" borderId="0" xfId="242" applyNumberFormat="1" applyFont="1" applyFill="1" applyBorder="1" applyAlignment="1">
      <alignment horizontal="center"/>
    </xf>
    <xf numFmtId="3" fontId="0" fillId="0" borderId="0" xfId="242" applyNumberFormat="1" applyFont="1" applyFill="1" applyBorder="1" applyAlignment="1">
      <alignment horizontal="center"/>
    </xf>
    <xf numFmtId="49" fontId="71" fillId="0" borderId="0" xfId="242" applyNumberFormat="1" applyFont="1" applyFill="1" applyBorder="1" applyAlignment="1">
      <alignment horizontal="center"/>
    </xf>
    <xf numFmtId="172" fontId="71" fillId="0" borderId="0" xfId="242" applyFont="1" applyFill="1" applyBorder="1" applyAlignment="1"/>
    <xf numFmtId="10" fontId="14" fillId="0" borderId="0" xfId="74" applyNumberFormat="1" applyFont="1" applyFill="1" applyBorder="1" applyAlignment="1"/>
    <xf numFmtId="0" fontId="0" fillId="0" borderId="0" xfId="242" applyNumberFormat="1" applyFont="1" applyFill="1" applyBorder="1" applyAlignment="1">
      <alignment horizontal="fill"/>
    </xf>
    <xf numFmtId="172" fontId="75" fillId="0" borderId="0" xfId="242" applyFont="1" applyFill="1" applyBorder="1" applyAlignment="1"/>
    <xf numFmtId="3" fontId="76" fillId="0" borderId="0" xfId="242" applyNumberFormat="1" applyFont="1" applyFill="1" applyBorder="1" applyAlignment="1"/>
    <xf numFmtId="169" fontId="3" fillId="0" borderId="0" xfId="242" applyNumberFormat="1" applyFont="1" applyFill="1" applyBorder="1" applyAlignment="1">
      <alignment horizontal="center"/>
    </xf>
    <xf numFmtId="10" fontId="3" fillId="0" borderId="0" xfId="74" applyNumberFormat="1" applyFont="1" applyFill="1" applyBorder="1" applyAlignment="1"/>
    <xf numFmtId="171" fontId="2" fillId="0" borderId="0" xfId="242" applyNumberFormat="1" applyFill="1" applyBorder="1" applyAlignment="1"/>
    <xf numFmtId="3" fontId="14" fillId="0" borderId="0" xfId="242" applyNumberFormat="1" applyFont="1" applyFill="1" applyBorder="1" applyAlignment="1"/>
    <xf numFmtId="0" fontId="76" fillId="0" borderId="0" xfId="242" applyNumberFormat="1" applyFont="1" applyFill="1" applyBorder="1"/>
    <xf numFmtId="172" fontId="3" fillId="0" borderId="0" xfId="242" applyFont="1" applyFill="1" applyBorder="1" applyAlignment="1"/>
    <xf numFmtId="172" fontId="3" fillId="0" borderId="0" xfId="242" applyFont="1" applyFill="1" applyBorder="1" applyAlignment="1">
      <alignment horizontal="right"/>
    </xf>
    <xf numFmtId="0" fontId="2" fillId="0" borderId="0" xfId="242" quotePrefix="1" applyNumberFormat="1" applyFill="1" applyBorder="1" applyAlignment="1" applyProtection="1">
      <alignment horizontal="center"/>
      <protection locked="0"/>
    </xf>
    <xf numFmtId="180" fontId="14" fillId="0" borderId="0" xfId="242" quotePrefix="1" applyNumberFormat="1" applyFont="1" applyFill="1" applyBorder="1" applyAlignment="1">
      <alignment horizontal="center"/>
    </xf>
    <xf numFmtId="172" fontId="71" fillId="0" borderId="21" xfId="242" applyFont="1" applyFill="1" applyBorder="1" applyAlignment="1">
      <alignment horizontal="center" wrapText="1"/>
    </xf>
    <xf numFmtId="172" fontId="71" fillId="0" borderId="4" xfId="242" applyFont="1" applyFill="1" applyBorder="1" applyAlignment="1"/>
    <xf numFmtId="172" fontId="71" fillId="0" borderId="4" xfId="242" applyFont="1" applyFill="1" applyBorder="1" applyAlignment="1">
      <alignment horizontal="center" wrapText="1"/>
    </xf>
    <xf numFmtId="0" fontId="14" fillId="0" borderId="4" xfId="242" applyNumberFormat="1" applyFont="1" applyFill="1" applyBorder="1" applyAlignment="1">
      <alignment horizontal="center" wrapText="1"/>
    </xf>
    <xf numFmtId="172" fontId="71" fillId="0" borderId="24" xfId="242" applyFont="1" applyFill="1" applyBorder="1" applyAlignment="1">
      <alignment horizontal="center" wrapText="1"/>
    </xf>
    <xf numFmtId="172" fontId="71" fillId="0" borderId="6" xfId="242" applyFont="1" applyFill="1" applyBorder="1" applyAlignment="1">
      <alignment horizontal="center" wrapText="1"/>
    </xf>
    <xf numFmtId="3" fontId="14" fillId="0" borderId="6" xfId="242" applyNumberFormat="1" applyFont="1" applyFill="1" applyBorder="1" applyAlignment="1">
      <alignment horizontal="center" wrapText="1"/>
    </xf>
    <xf numFmtId="3" fontId="14" fillId="0" borderId="4" xfId="242" applyNumberFormat="1" applyFont="1" applyFill="1" applyBorder="1" applyAlignment="1">
      <alignment horizontal="center" wrapText="1"/>
    </xf>
    <xf numFmtId="0" fontId="3" fillId="0" borderId="21" xfId="242" applyNumberFormat="1" applyFont="1" applyFill="1" applyBorder="1"/>
    <xf numFmtId="0" fontId="3" fillId="0" borderId="4" xfId="242" applyNumberFormat="1" applyFont="1" applyFill="1" applyBorder="1"/>
    <xf numFmtId="0" fontId="3" fillId="0" borderId="4" xfId="242" quotePrefix="1" applyNumberFormat="1" applyFont="1" applyFill="1" applyBorder="1" applyAlignment="1">
      <alignment horizontal="center"/>
    </xf>
    <xf numFmtId="0" fontId="3" fillId="0" borderId="4" xfId="242" applyNumberFormat="1" applyFont="1" applyFill="1" applyBorder="1" applyAlignment="1">
      <alignment horizontal="center"/>
    </xf>
    <xf numFmtId="0" fontId="3" fillId="0" borderId="6" xfId="242" quotePrefix="1" applyNumberFormat="1" applyFont="1" applyFill="1" applyBorder="1" applyAlignment="1">
      <alignment horizontal="center"/>
    </xf>
    <xf numFmtId="0" fontId="3" fillId="0" borderId="6" xfId="242" applyNumberFormat="1" applyFont="1" applyFill="1" applyBorder="1" applyAlignment="1">
      <alignment horizontal="center"/>
    </xf>
    <xf numFmtId="3" fontId="3" fillId="0" borderId="4" xfId="242" applyNumberFormat="1" applyFont="1" applyFill="1" applyBorder="1" applyAlignment="1">
      <alignment horizontal="center"/>
    </xf>
    <xf numFmtId="3" fontId="3" fillId="0" borderId="6" xfId="242" applyNumberFormat="1" applyFont="1" applyFill="1" applyBorder="1" applyAlignment="1">
      <alignment horizontal="center" wrapText="1"/>
    </xf>
    <xf numFmtId="0" fontId="3" fillId="0" borderId="9" xfId="242" applyNumberFormat="1" applyFont="1" applyFill="1" applyBorder="1"/>
    <xf numFmtId="0" fontId="3" fillId="0" borderId="7" xfId="242" applyNumberFormat="1" applyFont="1" applyFill="1" applyBorder="1"/>
    <xf numFmtId="3" fontId="3" fillId="0" borderId="7" xfId="242" applyNumberFormat="1" applyFont="1" applyFill="1" applyBorder="1" applyAlignment="1"/>
    <xf numFmtId="172" fontId="2" fillId="0" borderId="9" xfId="242" applyFill="1" applyBorder="1" applyAlignment="1"/>
    <xf numFmtId="0" fontId="2" fillId="0" borderId="0" xfId="242" applyNumberFormat="1" applyFill="1" applyBorder="1" applyAlignment="1">
      <alignment horizontal="center"/>
    </xf>
    <xf numFmtId="173" fontId="0" fillId="5" borderId="0" xfId="271" applyNumberFormat="1" applyFont="1" applyFill="1" applyBorder="1" applyAlignment="1"/>
    <xf numFmtId="173" fontId="0" fillId="0" borderId="0" xfId="271" applyNumberFormat="1" applyFont="1" applyFill="1" applyBorder="1" applyAlignment="1"/>
    <xf numFmtId="172" fontId="2" fillId="0" borderId="7" xfId="242" applyFill="1" applyBorder="1" applyAlignment="1"/>
    <xf numFmtId="173" fontId="0" fillId="0" borderId="7" xfId="271" applyNumberFormat="1" applyFont="1" applyFill="1" applyBorder="1" applyAlignment="1"/>
    <xf numFmtId="173" fontId="3" fillId="5" borderId="0" xfId="271" applyNumberFormat="1" applyFont="1" applyFill="1" applyBorder="1" applyAlignment="1"/>
    <xf numFmtId="173" fontId="3" fillId="0" borderId="7" xfId="271" applyNumberFormat="1" applyFont="1" applyFill="1" applyBorder="1" applyAlignment="1"/>
    <xf numFmtId="172" fontId="77" fillId="0" borderId="0" xfId="242" applyFont="1" applyFill="1" applyBorder="1" applyAlignment="1"/>
    <xf numFmtId="0" fontId="77" fillId="0" borderId="0" xfId="242" applyNumberFormat="1" applyFont="1" applyFill="1" applyBorder="1" applyAlignment="1">
      <alignment horizontal="center"/>
    </xf>
    <xf numFmtId="172" fontId="77" fillId="0" borderId="7" xfId="242" applyFont="1" applyFill="1" applyBorder="1" applyAlignment="1"/>
    <xf numFmtId="172" fontId="2" fillId="0" borderId="22" xfId="242" applyFill="1" applyBorder="1" applyAlignment="1"/>
    <xf numFmtId="172" fontId="2" fillId="0" borderId="8" xfId="242" applyFill="1" applyBorder="1" applyAlignment="1"/>
    <xf numFmtId="172" fontId="77" fillId="0" borderId="8" xfId="242" applyFont="1" applyFill="1" applyBorder="1" applyAlignment="1"/>
    <xf numFmtId="172" fontId="77" fillId="0" borderId="23" xfId="242" applyFont="1" applyFill="1" applyBorder="1" applyAlignment="1"/>
    <xf numFmtId="171" fontId="3" fillId="0" borderId="0" xfId="242" applyNumberFormat="1" applyFont="1" applyFill="1" applyBorder="1" applyAlignment="1"/>
    <xf numFmtId="172" fontId="4" fillId="0" borderId="0" xfId="242" applyFont="1" applyFill="1" applyBorder="1" applyAlignment="1"/>
    <xf numFmtId="1" fontId="3" fillId="0" borderId="0" xfId="34" applyNumberFormat="1" applyFont="1" applyFill="1" applyBorder="1" applyAlignment="1">
      <alignment horizontal="center"/>
    </xf>
    <xf numFmtId="172" fontId="3" fillId="0" borderId="5" xfId="242" applyFont="1" applyFill="1" applyBorder="1" applyAlignment="1"/>
    <xf numFmtId="172" fontId="2" fillId="0" borderId="0" xfId="242" applyFont="1" applyFill="1" applyBorder="1" applyAlignment="1">
      <alignment horizontal="center" vertical="top"/>
    </xf>
    <xf numFmtId="172" fontId="2" fillId="0" borderId="0" xfId="242" applyFont="1" applyFill="1" applyBorder="1" applyAlignment="1"/>
    <xf numFmtId="172" fontId="2" fillId="0" borderId="0" xfId="242" applyFont="1" applyFill="1" applyBorder="1" applyAlignment="1">
      <alignment horizontal="center"/>
    </xf>
    <xf numFmtId="172" fontId="0" fillId="0" borderId="0" xfId="242" applyFont="1" applyFill="1" applyBorder="1" applyAlignment="1">
      <alignment horizontal="center"/>
    </xf>
    <xf numFmtId="172" fontId="42" fillId="0" borderId="0" xfId="242" applyFont="1" applyFill="1" applyBorder="1" applyAlignment="1"/>
    <xf numFmtId="49" fontId="42" fillId="0" borderId="0" xfId="242" applyNumberFormat="1" applyFont="1" applyFill="1" applyBorder="1" applyAlignment="1">
      <alignment horizontal="left"/>
    </xf>
    <xf numFmtId="49" fontId="42" fillId="0" borderId="0" xfId="242" applyNumberFormat="1" applyFont="1" applyFill="1" applyBorder="1" applyAlignment="1">
      <alignment horizontal="center"/>
    </xf>
    <xf numFmtId="0" fontId="0" fillId="0" borderId="9" xfId="0" applyFill="1" applyBorder="1" applyAlignment="1"/>
    <xf numFmtId="0" fontId="0" fillId="0" borderId="0" xfId="0" applyAlignment="1"/>
    <xf numFmtId="0" fontId="0" fillId="0" borderId="0" xfId="0" applyFill="1" applyBorder="1" applyAlignment="1"/>
    <xf numFmtId="0" fontId="0" fillId="0" borderId="0" xfId="0" applyNumberFormat="1" applyFill="1" applyBorder="1" applyAlignment="1">
      <alignment horizontal="center"/>
    </xf>
    <xf numFmtId="181" fontId="42" fillId="0" borderId="0" xfId="33" applyNumberFormat="1" applyFont="1" applyFill="1" applyBorder="1" applyAlignment="1" applyProtection="1">
      <protection locked="0"/>
    </xf>
    <xf numFmtId="181" fontId="42" fillId="0" borderId="0" xfId="33" applyNumberFormat="1" applyFont="1" applyAlignment="1" applyProtection="1">
      <protection locked="0"/>
    </xf>
    <xf numFmtId="172" fontId="42" fillId="0" borderId="0" xfId="71" applyFont="1" applyAlignment="1" applyProtection="1">
      <alignment horizontal="right"/>
      <protection locked="0"/>
    </xf>
    <xf numFmtId="164" fontId="42" fillId="0" borderId="0" xfId="33" applyNumberFormat="1" applyFont="1" applyAlignment="1" applyProtection="1">
      <protection locked="0"/>
    </xf>
    <xf numFmtId="172" fontId="42" fillId="30" borderId="0" xfId="71" applyFont="1" applyFill="1" applyBorder="1" applyAlignment="1" applyProtection="1">
      <alignment horizontal="center"/>
      <protection locked="0"/>
    </xf>
    <xf numFmtId="2" fontId="42" fillId="0" borderId="0" xfId="71" applyNumberFormat="1" applyFont="1" applyAlignment="1" applyProtection="1">
      <protection locked="0"/>
    </xf>
    <xf numFmtId="181" fontId="42" fillId="0" borderId="0" xfId="33" applyNumberFormat="1" applyFont="1" applyFill="1" applyBorder="1" applyProtection="1">
      <protection locked="0"/>
    </xf>
    <xf numFmtId="181" fontId="42" fillId="0" borderId="0" xfId="33" applyNumberFormat="1" applyFont="1" applyFill="1" applyBorder="1" applyAlignment="1" applyProtection="1">
      <alignment horizontal="center"/>
      <protection locked="0"/>
    </xf>
    <xf numFmtId="0" fontId="42" fillId="0" borderId="0" xfId="71" applyNumberFormat="1" applyFont="1" applyFill="1" applyAlignment="1" applyProtection="1">
      <alignment horizontal="right"/>
      <protection locked="0"/>
    </xf>
    <xf numFmtId="0" fontId="42" fillId="0" borderId="0" xfId="71" applyNumberFormat="1" applyFont="1" applyFill="1" applyAlignment="1" applyProtection="1">
      <alignment vertical="top" wrapText="1"/>
      <protection locked="0"/>
    </xf>
    <xf numFmtId="0" fontId="2" fillId="0" borderId="0" xfId="71" applyNumberFormat="1" applyFill="1" applyBorder="1" applyAlignment="1" applyProtection="1">
      <alignment horizontal="center"/>
      <protection locked="0"/>
    </xf>
    <xf numFmtId="0" fontId="2" fillId="0" borderId="0" xfId="71" applyNumberFormat="1" applyFont="1" applyFill="1" applyBorder="1" applyAlignment="1" applyProtection="1">
      <alignment horizontal="center"/>
      <protection locked="0"/>
    </xf>
    <xf numFmtId="0" fontId="42" fillId="0" borderId="0" xfId="71" applyNumberFormat="1" applyFont="1" applyFill="1" applyAlignment="1" applyProtection="1">
      <alignment horizontal="left" wrapText="1"/>
      <protection locked="0"/>
    </xf>
    <xf numFmtId="0" fontId="42" fillId="0" borderId="0" xfId="0" applyNumberFormat="1" applyFont="1" applyFill="1" applyAlignment="1" applyProtection="1">
      <alignment vertical="top" wrapText="1"/>
      <protection locked="0"/>
    </xf>
    <xf numFmtId="0" fontId="42" fillId="0" borderId="0" xfId="71" applyNumberFormat="1" applyFont="1" applyFill="1" applyAlignment="1" applyProtection="1">
      <alignment horizontal="left" vertical="top" wrapText="1"/>
      <protection locked="0"/>
    </xf>
    <xf numFmtId="172" fontId="77" fillId="0" borderId="0" xfId="71" applyFont="1" applyFill="1" applyBorder="1" applyAlignment="1">
      <alignment horizontal="left"/>
    </xf>
    <xf numFmtId="172" fontId="77" fillId="0" borderId="0" xfId="0" applyNumberFormat="1" applyFont="1" applyFill="1" applyBorder="1" applyAlignment="1">
      <alignment horizontal="left"/>
    </xf>
    <xf numFmtId="172" fontId="77" fillId="0" borderId="0" xfId="0" applyNumberFormat="1" applyFont="1" applyFill="1" applyBorder="1" applyAlignment="1">
      <alignment horizontal="left" wrapText="1"/>
    </xf>
    <xf numFmtId="172" fontId="77" fillId="0" borderId="0" xfId="71" applyFont="1" applyFill="1" applyBorder="1" applyAlignment="1">
      <alignment horizontal="left" wrapText="1"/>
    </xf>
    <xf numFmtId="172" fontId="2" fillId="0" borderId="0" xfId="242" applyFill="1" applyBorder="1" applyAlignment="1">
      <alignment horizontal="left" vertical="top" wrapText="1"/>
    </xf>
    <xf numFmtId="172" fontId="0" fillId="0" borderId="0" xfId="242" applyFont="1" applyFill="1" applyBorder="1" applyAlignment="1">
      <alignment horizontal="left" vertical="top" wrapText="1"/>
    </xf>
  </cellXfs>
  <cellStyles count="299">
    <cellStyle name="20% - Accent1 2" xfId="136" xr:uid="{00000000-0005-0000-0000-000000000000}"/>
    <cellStyle name="20% - Accent1 3" xfId="137" xr:uid="{00000000-0005-0000-0000-000001000000}"/>
    <cellStyle name="20% - Accent1 4" xfId="138" xr:uid="{00000000-0005-0000-0000-000002000000}"/>
    <cellStyle name="20% - Accent1 5" xfId="139" xr:uid="{00000000-0005-0000-0000-000003000000}"/>
    <cellStyle name="20% - Accent1 6" xfId="135" xr:uid="{00000000-0005-0000-0000-000004000000}"/>
    <cellStyle name="20% - Accent2 2" xfId="141" xr:uid="{00000000-0005-0000-0000-000005000000}"/>
    <cellStyle name="20% - Accent2 3" xfId="142" xr:uid="{00000000-0005-0000-0000-000006000000}"/>
    <cellStyle name="20% - Accent2 4" xfId="143" xr:uid="{00000000-0005-0000-0000-000007000000}"/>
    <cellStyle name="20% - Accent2 5" xfId="144" xr:uid="{00000000-0005-0000-0000-000008000000}"/>
    <cellStyle name="20% - Accent2 6" xfId="140" xr:uid="{00000000-0005-0000-0000-000009000000}"/>
    <cellStyle name="20% - Accent3 2" xfId="146" xr:uid="{00000000-0005-0000-0000-00000A000000}"/>
    <cellStyle name="20% - Accent3 3" xfId="147" xr:uid="{00000000-0005-0000-0000-00000B000000}"/>
    <cellStyle name="20% - Accent3 4" xfId="148" xr:uid="{00000000-0005-0000-0000-00000C000000}"/>
    <cellStyle name="20% - Accent3 5" xfId="149" xr:uid="{00000000-0005-0000-0000-00000D000000}"/>
    <cellStyle name="20% - Accent3 6" xfId="145" xr:uid="{00000000-0005-0000-0000-00000E000000}"/>
    <cellStyle name="20% - Accent4 2" xfId="151" xr:uid="{00000000-0005-0000-0000-00000F000000}"/>
    <cellStyle name="20% - Accent4 3" xfId="152" xr:uid="{00000000-0005-0000-0000-000010000000}"/>
    <cellStyle name="20% - Accent4 4" xfId="153" xr:uid="{00000000-0005-0000-0000-000011000000}"/>
    <cellStyle name="20% - Accent4 5" xfId="154" xr:uid="{00000000-0005-0000-0000-000012000000}"/>
    <cellStyle name="20% - Accent4 6" xfId="150" xr:uid="{00000000-0005-0000-0000-000013000000}"/>
    <cellStyle name="20% - Accent5 2" xfId="156" xr:uid="{00000000-0005-0000-0000-000014000000}"/>
    <cellStyle name="20% - Accent5 3" xfId="157" xr:uid="{00000000-0005-0000-0000-000015000000}"/>
    <cellStyle name="20% - Accent5 4" xfId="158" xr:uid="{00000000-0005-0000-0000-000016000000}"/>
    <cellStyle name="20% - Accent5 5" xfId="159" xr:uid="{00000000-0005-0000-0000-000017000000}"/>
    <cellStyle name="20% - Accent5 6" xfId="155" xr:uid="{00000000-0005-0000-0000-000018000000}"/>
    <cellStyle name="20% - Accent6 2" xfId="161" xr:uid="{00000000-0005-0000-0000-000019000000}"/>
    <cellStyle name="20% - Accent6 3" xfId="162" xr:uid="{00000000-0005-0000-0000-00001A000000}"/>
    <cellStyle name="20% - Accent6 4" xfId="163" xr:uid="{00000000-0005-0000-0000-00001B000000}"/>
    <cellStyle name="20% - Accent6 5" xfId="164" xr:uid="{00000000-0005-0000-0000-00001C000000}"/>
    <cellStyle name="20% - Accent6 6" xfId="160" xr:uid="{00000000-0005-0000-0000-00001D000000}"/>
    <cellStyle name="40% - Accent1 2" xfId="166" xr:uid="{00000000-0005-0000-0000-00001E000000}"/>
    <cellStyle name="40% - Accent1 3" xfId="167" xr:uid="{00000000-0005-0000-0000-00001F000000}"/>
    <cellStyle name="40% - Accent1 4" xfId="168" xr:uid="{00000000-0005-0000-0000-000020000000}"/>
    <cellStyle name="40% - Accent1 5" xfId="169" xr:uid="{00000000-0005-0000-0000-000021000000}"/>
    <cellStyle name="40% - Accent1 6" xfId="165" xr:uid="{00000000-0005-0000-0000-000022000000}"/>
    <cellStyle name="40% - Accent2 2" xfId="171" xr:uid="{00000000-0005-0000-0000-000023000000}"/>
    <cellStyle name="40% - Accent2 3" xfId="172" xr:uid="{00000000-0005-0000-0000-000024000000}"/>
    <cellStyle name="40% - Accent2 4" xfId="173" xr:uid="{00000000-0005-0000-0000-000025000000}"/>
    <cellStyle name="40% - Accent2 5" xfId="174" xr:uid="{00000000-0005-0000-0000-000026000000}"/>
    <cellStyle name="40% - Accent2 6" xfId="170" xr:uid="{00000000-0005-0000-0000-000027000000}"/>
    <cellStyle name="40% - Accent3 2" xfId="176" xr:uid="{00000000-0005-0000-0000-000028000000}"/>
    <cellStyle name="40% - Accent3 3" xfId="177" xr:uid="{00000000-0005-0000-0000-000029000000}"/>
    <cellStyle name="40% - Accent3 4" xfId="178" xr:uid="{00000000-0005-0000-0000-00002A000000}"/>
    <cellStyle name="40% - Accent3 5" xfId="179" xr:uid="{00000000-0005-0000-0000-00002B000000}"/>
    <cellStyle name="40% - Accent3 6" xfId="175" xr:uid="{00000000-0005-0000-0000-00002C000000}"/>
    <cellStyle name="40% - Accent4 2" xfId="181" xr:uid="{00000000-0005-0000-0000-00002D000000}"/>
    <cellStyle name="40% - Accent4 3" xfId="182" xr:uid="{00000000-0005-0000-0000-00002E000000}"/>
    <cellStyle name="40% - Accent4 4" xfId="183" xr:uid="{00000000-0005-0000-0000-00002F000000}"/>
    <cellStyle name="40% - Accent4 5" xfId="184" xr:uid="{00000000-0005-0000-0000-000030000000}"/>
    <cellStyle name="40% - Accent4 6" xfId="180" xr:uid="{00000000-0005-0000-0000-000031000000}"/>
    <cellStyle name="40% - Accent5 2" xfId="186" xr:uid="{00000000-0005-0000-0000-000032000000}"/>
    <cellStyle name="40% - Accent5 3" xfId="187" xr:uid="{00000000-0005-0000-0000-000033000000}"/>
    <cellStyle name="40% - Accent5 4" xfId="188" xr:uid="{00000000-0005-0000-0000-000034000000}"/>
    <cellStyle name="40% - Accent5 5" xfId="189" xr:uid="{00000000-0005-0000-0000-000035000000}"/>
    <cellStyle name="40% - Accent5 6" xfId="185" xr:uid="{00000000-0005-0000-0000-000036000000}"/>
    <cellStyle name="40% - Accent6 2" xfId="191" xr:uid="{00000000-0005-0000-0000-000037000000}"/>
    <cellStyle name="40% - Accent6 3" xfId="192" xr:uid="{00000000-0005-0000-0000-000038000000}"/>
    <cellStyle name="40% - Accent6 4" xfId="193" xr:uid="{00000000-0005-0000-0000-000039000000}"/>
    <cellStyle name="40% - Accent6 5" xfId="194" xr:uid="{00000000-0005-0000-0000-00003A000000}"/>
    <cellStyle name="40% - Accent6 6" xfId="190" xr:uid="{00000000-0005-0000-0000-00003B000000}"/>
    <cellStyle name="60% - Accent1 2" xfId="195" xr:uid="{00000000-0005-0000-0000-00003C000000}"/>
    <cellStyle name="60% - Accent2 2" xfId="196" xr:uid="{00000000-0005-0000-0000-00003D000000}"/>
    <cellStyle name="60% - Accent3 2" xfId="197" xr:uid="{00000000-0005-0000-0000-00003E000000}"/>
    <cellStyle name="60% - Accent4 2" xfId="198" xr:uid="{00000000-0005-0000-0000-00003F000000}"/>
    <cellStyle name="60% - Accent5 2" xfId="199" xr:uid="{00000000-0005-0000-0000-000040000000}"/>
    <cellStyle name="60% - Accent6 2" xfId="200" xr:uid="{00000000-0005-0000-0000-000041000000}"/>
    <cellStyle name="Accent1 2" xfId="201" xr:uid="{00000000-0005-0000-0000-000042000000}"/>
    <cellStyle name="Accent2 2" xfId="202" xr:uid="{00000000-0005-0000-0000-000043000000}"/>
    <cellStyle name="Accent3 2" xfId="203" xr:uid="{00000000-0005-0000-0000-000044000000}"/>
    <cellStyle name="Accent4 2" xfId="204" xr:uid="{00000000-0005-0000-0000-000045000000}"/>
    <cellStyle name="Accent5 2" xfId="205" xr:uid="{00000000-0005-0000-0000-000046000000}"/>
    <cellStyle name="Accent6 2" xfId="206" xr:uid="{00000000-0005-0000-0000-000047000000}"/>
    <cellStyle name="Bad 2" xfId="207" xr:uid="{00000000-0005-0000-0000-000048000000}"/>
    <cellStyle name="C00A" xfId="1" xr:uid="{00000000-0005-0000-0000-000049000000}"/>
    <cellStyle name="C00B" xfId="2" xr:uid="{00000000-0005-0000-0000-00004A000000}"/>
    <cellStyle name="C00L" xfId="3" xr:uid="{00000000-0005-0000-0000-00004B000000}"/>
    <cellStyle name="C01A" xfId="4" xr:uid="{00000000-0005-0000-0000-00004C000000}"/>
    <cellStyle name="C01B" xfId="5" xr:uid="{00000000-0005-0000-0000-00004D000000}"/>
    <cellStyle name="C01B 2" xfId="263" xr:uid="{00000000-0005-0000-0000-00004E000000}"/>
    <cellStyle name="C01H" xfId="6" xr:uid="{00000000-0005-0000-0000-00004F000000}"/>
    <cellStyle name="C01L" xfId="7" xr:uid="{00000000-0005-0000-0000-000050000000}"/>
    <cellStyle name="C02A" xfId="8" xr:uid="{00000000-0005-0000-0000-000051000000}"/>
    <cellStyle name="C02B" xfId="9" xr:uid="{00000000-0005-0000-0000-000052000000}"/>
    <cellStyle name="C02B 2" xfId="264" xr:uid="{00000000-0005-0000-0000-000053000000}"/>
    <cellStyle name="C02H" xfId="10" xr:uid="{00000000-0005-0000-0000-000054000000}"/>
    <cellStyle name="C02L" xfId="11" xr:uid="{00000000-0005-0000-0000-000055000000}"/>
    <cellStyle name="C03A" xfId="12" xr:uid="{00000000-0005-0000-0000-000056000000}"/>
    <cellStyle name="C03B" xfId="13" xr:uid="{00000000-0005-0000-0000-000057000000}"/>
    <cellStyle name="C03H" xfId="14" xr:uid="{00000000-0005-0000-0000-000058000000}"/>
    <cellStyle name="C03L" xfId="15" xr:uid="{00000000-0005-0000-0000-000059000000}"/>
    <cellStyle name="C04A" xfId="16" xr:uid="{00000000-0005-0000-0000-00005A000000}"/>
    <cellStyle name="C04A 2" xfId="265" xr:uid="{00000000-0005-0000-0000-00005B000000}"/>
    <cellStyle name="C04B" xfId="17" xr:uid="{00000000-0005-0000-0000-00005C000000}"/>
    <cellStyle name="C04H" xfId="18" xr:uid="{00000000-0005-0000-0000-00005D000000}"/>
    <cellStyle name="C04L" xfId="19" xr:uid="{00000000-0005-0000-0000-00005E000000}"/>
    <cellStyle name="C05A" xfId="20" xr:uid="{00000000-0005-0000-0000-00005F000000}"/>
    <cellStyle name="C05B" xfId="21" xr:uid="{00000000-0005-0000-0000-000060000000}"/>
    <cellStyle name="C05H" xfId="22" xr:uid="{00000000-0005-0000-0000-000061000000}"/>
    <cellStyle name="C05L" xfId="23" xr:uid="{00000000-0005-0000-0000-000062000000}"/>
    <cellStyle name="C05L 2" xfId="266" xr:uid="{00000000-0005-0000-0000-000063000000}"/>
    <cellStyle name="C06A" xfId="24" xr:uid="{00000000-0005-0000-0000-000064000000}"/>
    <cellStyle name="C06B" xfId="25" xr:uid="{00000000-0005-0000-0000-000065000000}"/>
    <cellStyle name="C06H" xfId="26" xr:uid="{00000000-0005-0000-0000-000066000000}"/>
    <cellStyle name="C06L" xfId="27" xr:uid="{00000000-0005-0000-0000-000067000000}"/>
    <cellStyle name="C07A" xfId="28" xr:uid="{00000000-0005-0000-0000-000068000000}"/>
    <cellStyle name="C07B" xfId="29" xr:uid="{00000000-0005-0000-0000-000069000000}"/>
    <cellStyle name="C07H" xfId="30" xr:uid="{00000000-0005-0000-0000-00006A000000}"/>
    <cellStyle name="C07L" xfId="31" xr:uid="{00000000-0005-0000-0000-00006B000000}"/>
    <cellStyle name="Calc Currency (0)" xfId="32" xr:uid="{00000000-0005-0000-0000-00006C000000}"/>
    <cellStyle name="Calculation 2" xfId="208" xr:uid="{00000000-0005-0000-0000-00006D000000}"/>
    <cellStyle name="Check Cell 2" xfId="209" xr:uid="{00000000-0005-0000-0000-00006E000000}"/>
    <cellStyle name="Comma" xfId="33" builtinId="3"/>
    <cellStyle name="Comma 10" xfId="227" xr:uid="{00000000-0005-0000-0000-000070000000}"/>
    <cellStyle name="Comma 10 2" xfId="291" xr:uid="{00000000-0005-0000-0000-000071000000}"/>
    <cellStyle name="Comma 11" xfId="129" xr:uid="{00000000-0005-0000-0000-000072000000}"/>
    <cellStyle name="Comma 2" xfId="34" xr:uid="{00000000-0005-0000-0000-000073000000}"/>
    <cellStyle name="Comma 2 2" xfId="35" xr:uid="{00000000-0005-0000-0000-000074000000}"/>
    <cellStyle name="Comma 2 2 2" xfId="228" xr:uid="{00000000-0005-0000-0000-000075000000}"/>
    <cellStyle name="Comma 2 2 2 2" xfId="267" xr:uid="{00000000-0005-0000-0000-000076000000}"/>
    <cellStyle name="Comma 2 2 3" xfId="253" xr:uid="{00000000-0005-0000-0000-000077000000}"/>
    <cellStyle name="Comma 2 2 4" xfId="210" xr:uid="{00000000-0005-0000-0000-000078000000}"/>
    <cellStyle name="Comma 2 2 5" xfId="118" xr:uid="{00000000-0005-0000-0000-000079000000}"/>
    <cellStyle name="Comma 2 3" xfId="229" xr:uid="{00000000-0005-0000-0000-00007A000000}"/>
    <cellStyle name="Comma 3" xfId="36" xr:uid="{00000000-0005-0000-0000-00007B000000}"/>
    <cellStyle name="Comma 3 2" xfId="37" xr:uid="{00000000-0005-0000-0000-00007C000000}"/>
    <cellStyle name="Comma 3 2 2" xfId="254" xr:uid="{00000000-0005-0000-0000-00007D000000}"/>
    <cellStyle name="Comma 3 2 3" xfId="230" xr:uid="{00000000-0005-0000-0000-00007E000000}"/>
    <cellStyle name="Comma 3 2 4" xfId="119" xr:uid="{00000000-0005-0000-0000-00007F000000}"/>
    <cellStyle name="Comma 3 3" xfId="268" xr:uid="{00000000-0005-0000-0000-000080000000}"/>
    <cellStyle name="Comma 4" xfId="38" xr:uid="{00000000-0005-0000-0000-000081000000}"/>
    <cellStyle name="Comma 4 2" xfId="255" xr:uid="{00000000-0005-0000-0000-000082000000}"/>
    <cellStyle name="Comma 4 3" xfId="231" xr:uid="{00000000-0005-0000-0000-000083000000}"/>
    <cellStyle name="Comma 4 4" xfId="120" xr:uid="{00000000-0005-0000-0000-000084000000}"/>
    <cellStyle name="Comma 5" xfId="39" xr:uid="{00000000-0005-0000-0000-000085000000}"/>
    <cellStyle name="Comma 5 2" xfId="256" xr:uid="{00000000-0005-0000-0000-000086000000}"/>
    <cellStyle name="Comma 5 3" xfId="232" xr:uid="{00000000-0005-0000-0000-000087000000}"/>
    <cellStyle name="Comma 5 4" xfId="121" xr:uid="{00000000-0005-0000-0000-000088000000}"/>
    <cellStyle name="Comma 6" xfId="40" xr:uid="{00000000-0005-0000-0000-000089000000}"/>
    <cellStyle name="Comma 6 2" xfId="257" xr:uid="{00000000-0005-0000-0000-00008A000000}"/>
    <cellStyle name="Comma 6 3" xfId="233" xr:uid="{00000000-0005-0000-0000-00008B000000}"/>
    <cellStyle name="Comma 6 4" xfId="122" xr:uid="{00000000-0005-0000-0000-00008C000000}"/>
    <cellStyle name="Comma 7" xfId="41" xr:uid="{00000000-0005-0000-0000-00008D000000}"/>
    <cellStyle name="Comma 7 2" xfId="258" xr:uid="{00000000-0005-0000-0000-00008E000000}"/>
    <cellStyle name="Comma 7 3" xfId="234" xr:uid="{00000000-0005-0000-0000-00008F000000}"/>
    <cellStyle name="Comma 7 4" xfId="123" xr:uid="{00000000-0005-0000-0000-000090000000}"/>
    <cellStyle name="Comma 8" xfId="42" xr:uid="{00000000-0005-0000-0000-000091000000}"/>
    <cellStyle name="Comma 9" xfId="43" xr:uid="{00000000-0005-0000-0000-000092000000}"/>
    <cellStyle name="Comma 9 2" xfId="259" xr:uid="{00000000-0005-0000-0000-000093000000}"/>
    <cellStyle name="Comma 9 3" xfId="235" xr:uid="{00000000-0005-0000-0000-000094000000}"/>
    <cellStyle name="Comma 9 4" xfId="124" xr:uid="{00000000-0005-0000-0000-000095000000}"/>
    <cellStyle name="Comma0" xfId="44" xr:uid="{00000000-0005-0000-0000-000096000000}"/>
    <cellStyle name="Comma0 2" xfId="269" xr:uid="{00000000-0005-0000-0000-000097000000}"/>
    <cellStyle name="Copied" xfId="45" xr:uid="{00000000-0005-0000-0000-000098000000}"/>
    <cellStyle name="COSS" xfId="46" xr:uid="{00000000-0005-0000-0000-000099000000}"/>
    <cellStyle name="Currency" xfId="47" builtinId="4"/>
    <cellStyle name="Currency 2" xfId="48" xr:uid="{00000000-0005-0000-0000-00009B000000}"/>
    <cellStyle name="Currency 2 2" xfId="271" xr:uid="{00000000-0005-0000-0000-00009C000000}"/>
    <cellStyle name="Currency 2 3" xfId="260" xr:uid="{00000000-0005-0000-0000-00009D000000}"/>
    <cellStyle name="Currency 2 4" xfId="133" xr:uid="{00000000-0005-0000-0000-00009E000000}"/>
    <cellStyle name="Currency 2 5" xfId="125" xr:uid="{00000000-0005-0000-0000-00009F000000}"/>
    <cellStyle name="Currency 3" xfId="237" xr:uid="{00000000-0005-0000-0000-0000A0000000}"/>
    <cellStyle name="Currency 3 2" xfId="272" xr:uid="{00000000-0005-0000-0000-0000A1000000}"/>
    <cellStyle name="Currency 4" xfId="236" xr:uid="{00000000-0005-0000-0000-0000A2000000}"/>
    <cellStyle name="Currency 4 2" xfId="270" xr:uid="{00000000-0005-0000-0000-0000A3000000}"/>
    <cellStyle name="Currency 5" xfId="292" xr:uid="{00000000-0005-0000-0000-0000A4000000}"/>
    <cellStyle name="Currency 6" xfId="130" xr:uid="{00000000-0005-0000-0000-0000A5000000}"/>
    <cellStyle name="Currency0" xfId="49" xr:uid="{00000000-0005-0000-0000-0000A6000000}"/>
    <cellStyle name="Currency0 2" xfId="273" xr:uid="{00000000-0005-0000-0000-0000A7000000}"/>
    <cellStyle name="Date" xfId="50" xr:uid="{00000000-0005-0000-0000-0000A8000000}"/>
    <cellStyle name="Date 2" xfId="238" xr:uid="{00000000-0005-0000-0000-0000A9000000}"/>
    <cellStyle name="Date 2 2" xfId="275" xr:uid="{00000000-0005-0000-0000-0000AA000000}"/>
    <cellStyle name="Date 3" xfId="274" xr:uid="{00000000-0005-0000-0000-0000AB000000}"/>
    <cellStyle name="Date 4" xfId="134" xr:uid="{00000000-0005-0000-0000-0000AC000000}"/>
    <cellStyle name="Entered" xfId="51" xr:uid="{00000000-0005-0000-0000-0000AD000000}"/>
    <cellStyle name="Explanatory Text 2" xfId="211" xr:uid="{00000000-0005-0000-0000-0000AE000000}"/>
    <cellStyle name="Fixed" xfId="52" xr:uid="{00000000-0005-0000-0000-0000AF000000}"/>
    <cellStyle name="Fixed 2" xfId="276" xr:uid="{00000000-0005-0000-0000-0000B0000000}"/>
    <cellStyle name="Good 2" xfId="212" xr:uid="{00000000-0005-0000-0000-0000B1000000}"/>
    <cellStyle name="Grey" xfId="53" xr:uid="{00000000-0005-0000-0000-0000B2000000}"/>
    <cellStyle name="Header1" xfId="54" xr:uid="{00000000-0005-0000-0000-0000B3000000}"/>
    <cellStyle name="Header2" xfId="55" xr:uid="{00000000-0005-0000-0000-0000B4000000}"/>
    <cellStyle name="Heading 1 2" xfId="56" xr:uid="{00000000-0005-0000-0000-0000B5000000}"/>
    <cellStyle name="Heading 1 3" xfId="213" xr:uid="{00000000-0005-0000-0000-0000B6000000}"/>
    <cellStyle name="Heading 2 2" xfId="57" xr:uid="{00000000-0005-0000-0000-0000B7000000}"/>
    <cellStyle name="Heading 2 3" xfId="214" xr:uid="{00000000-0005-0000-0000-0000B8000000}"/>
    <cellStyle name="Heading 3 2" xfId="215" xr:uid="{00000000-0005-0000-0000-0000B9000000}"/>
    <cellStyle name="Heading 4 2" xfId="216" xr:uid="{00000000-0005-0000-0000-0000BA000000}"/>
    <cellStyle name="Heading1" xfId="58" xr:uid="{00000000-0005-0000-0000-0000BB000000}"/>
    <cellStyle name="Heading2" xfId="59" xr:uid="{00000000-0005-0000-0000-0000BC000000}"/>
    <cellStyle name="Input [yellow]" xfId="60" xr:uid="{00000000-0005-0000-0000-0000BD000000}"/>
    <cellStyle name="Input 2" xfId="217" xr:uid="{00000000-0005-0000-0000-0000BE000000}"/>
    <cellStyle name="Input 3" xfId="239" xr:uid="{00000000-0005-0000-0000-0000BF000000}"/>
    <cellStyle name="Input 4" xfId="240" xr:uid="{00000000-0005-0000-0000-0000C0000000}"/>
    <cellStyle name="Linked Cell 2" xfId="218" xr:uid="{00000000-0005-0000-0000-0000C1000000}"/>
    <cellStyle name="Neutral 2" xfId="219" xr:uid="{00000000-0005-0000-0000-0000C2000000}"/>
    <cellStyle name="Normal" xfId="0" builtinId="0"/>
    <cellStyle name="Normal - Style1" xfId="61" xr:uid="{00000000-0005-0000-0000-0000C4000000}"/>
    <cellStyle name="Normal - Style1 2" xfId="261" xr:uid="{00000000-0005-0000-0000-0000C5000000}"/>
    <cellStyle name="Normal - Style1 3" xfId="241" xr:uid="{00000000-0005-0000-0000-0000C6000000}"/>
    <cellStyle name="Normal - Style1 4" xfId="126" xr:uid="{00000000-0005-0000-0000-0000C7000000}"/>
    <cellStyle name="Normal 10" xfId="242" xr:uid="{00000000-0005-0000-0000-0000C8000000}"/>
    <cellStyle name="Normal 10 2" xfId="295" xr:uid="{00000000-0005-0000-0000-0000C9000000}"/>
    <cellStyle name="Normal 11" xfId="62" xr:uid="{00000000-0005-0000-0000-0000CA000000}"/>
    <cellStyle name="Normal 12" xfId="226" xr:uid="{00000000-0005-0000-0000-0000CB000000}"/>
    <cellStyle name="Normal 12 2" xfId="297" xr:uid="{00000000-0005-0000-0000-0000CC000000}"/>
    <cellStyle name="Normal 13" xfId="63" xr:uid="{00000000-0005-0000-0000-0000CD000000}"/>
    <cellStyle name="Normal 14" xfId="251" xr:uid="{00000000-0005-0000-0000-0000CE000000}"/>
    <cellStyle name="Normal 15" xfId="128" xr:uid="{00000000-0005-0000-0000-0000CF000000}"/>
    <cellStyle name="Normal 2" xfId="64" xr:uid="{00000000-0005-0000-0000-0000D0000000}"/>
    <cellStyle name="Normal 2 2" xfId="220" xr:uid="{00000000-0005-0000-0000-0000D1000000}"/>
    <cellStyle name="Normal 2 3" xfId="243" xr:uid="{00000000-0005-0000-0000-0000D2000000}"/>
    <cellStyle name="Normal 2 3 2" xfId="277" xr:uid="{00000000-0005-0000-0000-0000D3000000}"/>
    <cellStyle name="Normal 2 4" xfId="132" xr:uid="{00000000-0005-0000-0000-0000D4000000}"/>
    <cellStyle name="Normal 3" xfId="65" xr:uid="{00000000-0005-0000-0000-0000D5000000}"/>
    <cellStyle name="Normal 3 2" xfId="278" xr:uid="{00000000-0005-0000-0000-0000D6000000}"/>
    <cellStyle name="Normal 4" xfId="66" xr:uid="{00000000-0005-0000-0000-0000D7000000}"/>
    <cellStyle name="Normal 4 2" xfId="67" xr:uid="{00000000-0005-0000-0000-0000D8000000}"/>
    <cellStyle name="Normal 5" xfId="68" xr:uid="{00000000-0005-0000-0000-0000D9000000}"/>
    <cellStyle name="Normal 6" xfId="69" xr:uid="{00000000-0005-0000-0000-0000DA000000}"/>
    <cellStyle name="Normal 7" xfId="70" xr:uid="{00000000-0005-0000-0000-0000DB000000}"/>
    <cellStyle name="Normal 8" xfId="244" xr:uid="{00000000-0005-0000-0000-0000DC000000}"/>
    <cellStyle name="Normal 9" xfId="245" xr:uid="{00000000-0005-0000-0000-0000DD000000}"/>
    <cellStyle name="Normal 9 2" xfId="290" xr:uid="{00000000-0005-0000-0000-0000DE000000}"/>
    <cellStyle name="Normal_Attachment O &amp; GG Final 11_11_09" xfId="71" xr:uid="{00000000-0005-0000-0000-0000DF000000}"/>
    <cellStyle name="Normal_GRE_Rate_Zones_Allocation_11042004" xfId="298" xr:uid="{00000000-0005-0000-0000-0000E0000000}"/>
    <cellStyle name="Note 2" xfId="221" xr:uid="{00000000-0005-0000-0000-0000E1000000}"/>
    <cellStyle name="Output 2" xfId="222" xr:uid="{00000000-0005-0000-0000-0000E2000000}"/>
    <cellStyle name="Percent" xfId="72" builtinId="5"/>
    <cellStyle name="Percent [2]" xfId="73" xr:uid="{00000000-0005-0000-0000-0000E4000000}"/>
    <cellStyle name="Percent [2] 2" xfId="262" xr:uid="{00000000-0005-0000-0000-0000E5000000}"/>
    <cellStyle name="Percent [2] 3" xfId="247" xr:uid="{00000000-0005-0000-0000-0000E6000000}"/>
    <cellStyle name="Percent [2] 4" xfId="127" xr:uid="{00000000-0005-0000-0000-0000E7000000}"/>
    <cellStyle name="Percent 2" xfId="74" xr:uid="{00000000-0005-0000-0000-0000E8000000}"/>
    <cellStyle name="Percent 3" xfId="75" xr:uid="{00000000-0005-0000-0000-0000E9000000}"/>
    <cellStyle name="Percent 3 2" xfId="279" xr:uid="{00000000-0005-0000-0000-0000EA000000}"/>
    <cellStyle name="Percent 4" xfId="248" xr:uid="{00000000-0005-0000-0000-0000EB000000}"/>
    <cellStyle name="Percent 5" xfId="249" xr:uid="{00000000-0005-0000-0000-0000EC000000}"/>
    <cellStyle name="Percent 5 2" xfId="293" xr:uid="{00000000-0005-0000-0000-0000ED000000}"/>
    <cellStyle name="Percent 6" xfId="250" xr:uid="{00000000-0005-0000-0000-0000EE000000}"/>
    <cellStyle name="Percent 6 2" xfId="294" xr:uid="{00000000-0005-0000-0000-0000EF000000}"/>
    <cellStyle name="Percent 7" xfId="246" xr:uid="{00000000-0005-0000-0000-0000F0000000}"/>
    <cellStyle name="Percent 7 2" xfId="296" xr:uid="{00000000-0005-0000-0000-0000F1000000}"/>
    <cellStyle name="Percent 8" xfId="252" xr:uid="{00000000-0005-0000-0000-0000F2000000}"/>
    <cellStyle name="Percent 9" xfId="131" xr:uid="{00000000-0005-0000-0000-0000F3000000}"/>
    <cellStyle name="PSChar" xfId="76" xr:uid="{00000000-0005-0000-0000-0000F4000000}"/>
    <cellStyle name="PSDate" xfId="77" xr:uid="{00000000-0005-0000-0000-0000F5000000}"/>
    <cellStyle name="PSDec" xfId="78" xr:uid="{00000000-0005-0000-0000-0000F6000000}"/>
    <cellStyle name="PSdesc" xfId="79" xr:uid="{00000000-0005-0000-0000-0000F7000000}"/>
    <cellStyle name="PSdesc 2" xfId="280" xr:uid="{00000000-0005-0000-0000-0000F8000000}"/>
    <cellStyle name="PSHeading" xfId="80" xr:uid="{00000000-0005-0000-0000-0000F9000000}"/>
    <cellStyle name="PSInt" xfId="81" xr:uid="{00000000-0005-0000-0000-0000FA000000}"/>
    <cellStyle name="PSSpacer" xfId="82" xr:uid="{00000000-0005-0000-0000-0000FB000000}"/>
    <cellStyle name="PStest" xfId="83" xr:uid="{00000000-0005-0000-0000-0000FC000000}"/>
    <cellStyle name="PStest 2" xfId="281" xr:uid="{00000000-0005-0000-0000-0000FD000000}"/>
    <cellStyle name="R00A" xfId="84" xr:uid="{00000000-0005-0000-0000-0000FE000000}"/>
    <cellStyle name="R00B" xfId="85" xr:uid="{00000000-0005-0000-0000-0000FF000000}"/>
    <cellStyle name="R00L" xfId="86" xr:uid="{00000000-0005-0000-0000-000000010000}"/>
    <cellStyle name="R01A" xfId="87" xr:uid="{00000000-0005-0000-0000-000001010000}"/>
    <cellStyle name="R01B" xfId="88" xr:uid="{00000000-0005-0000-0000-000002010000}"/>
    <cellStyle name="R01H" xfId="89" xr:uid="{00000000-0005-0000-0000-000003010000}"/>
    <cellStyle name="R01L" xfId="90" xr:uid="{00000000-0005-0000-0000-000004010000}"/>
    <cellStyle name="R02A" xfId="91" xr:uid="{00000000-0005-0000-0000-000005010000}"/>
    <cellStyle name="R02B" xfId="92" xr:uid="{00000000-0005-0000-0000-000006010000}"/>
    <cellStyle name="R02B 2" xfId="282" xr:uid="{00000000-0005-0000-0000-000007010000}"/>
    <cellStyle name="R02H" xfId="93" xr:uid="{00000000-0005-0000-0000-000008010000}"/>
    <cellStyle name="R02L" xfId="94" xr:uid="{00000000-0005-0000-0000-000009010000}"/>
    <cellStyle name="R03A" xfId="95" xr:uid="{00000000-0005-0000-0000-00000A010000}"/>
    <cellStyle name="R03B" xfId="96" xr:uid="{00000000-0005-0000-0000-00000B010000}"/>
    <cellStyle name="R03B 2" xfId="283" xr:uid="{00000000-0005-0000-0000-00000C010000}"/>
    <cellStyle name="R03H" xfId="97" xr:uid="{00000000-0005-0000-0000-00000D010000}"/>
    <cellStyle name="R03L" xfId="98" xr:uid="{00000000-0005-0000-0000-00000E010000}"/>
    <cellStyle name="R04A" xfId="99" xr:uid="{00000000-0005-0000-0000-00000F010000}"/>
    <cellStyle name="R04B" xfId="100" xr:uid="{00000000-0005-0000-0000-000010010000}"/>
    <cellStyle name="R04B 2" xfId="284" xr:uid="{00000000-0005-0000-0000-000011010000}"/>
    <cellStyle name="R04H" xfId="101" xr:uid="{00000000-0005-0000-0000-000012010000}"/>
    <cellStyle name="R04L" xfId="102" xr:uid="{00000000-0005-0000-0000-000013010000}"/>
    <cellStyle name="R05A" xfId="103" xr:uid="{00000000-0005-0000-0000-000014010000}"/>
    <cellStyle name="R05B" xfId="104" xr:uid="{00000000-0005-0000-0000-000015010000}"/>
    <cellStyle name="R05B 2" xfId="285" xr:uid="{00000000-0005-0000-0000-000016010000}"/>
    <cellStyle name="R05H" xfId="105" xr:uid="{00000000-0005-0000-0000-000017010000}"/>
    <cellStyle name="R05L" xfId="106" xr:uid="{00000000-0005-0000-0000-000018010000}"/>
    <cellStyle name="R05L 2" xfId="286" xr:uid="{00000000-0005-0000-0000-000019010000}"/>
    <cellStyle name="R06A" xfId="107" xr:uid="{00000000-0005-0000-0000-00001A010000}"/>
    <cellStyle name="R06B" xfId="108" xr:uid="{00000000-0005-0000-0000-00001B010000}"/>
    <cellStyle name="R06B 2" xfId="287" xr:uid="{00000000-0005-0000-0000-00001C010000}"/>
    <cellStyle name="R06H" xfId="109" xr:uid="{00000000-0005-0000-0000-00001D010000}"/>
    <cellStyle name="R06L" xfId="110" xr:uid="{00000000-0005-0000-0000-00001E010000}"/>
    <cellStyle name="R07A" xfId="111" xr:uid="{00000000-0005-0000-0000-00001F010000}"/>
    <cellStyle name="R07B" xfId="112" xr:uid="{00000000-0005-0000-0000-000020010000}"/>
    <cellStyle name="R07B 2" xfId="288" xr:uid="{00000000-0005-0000-0000-000021010000}"/>
    <cellStyle name="R07H" xfId="113" xr:uid="{00000000-0005-0000-0000-000022010000}"/>
    <cellStyle name="R07L" xfId="114" xr:uid="{00000000-0005-0000-0000-000023010000}"/>
    <cellStyle name="RevList" xfId="115" xr:uid="{00000000-0005-0000-0000-000024010000}"/>
    <cellStyle name="Subtotal" xfId="116" xr:uid="{00000000-0005-0000-0000-000025010000}"/>
    <cellStyle name="Title 2" xfId="223" xr:uid="{00000000-0005-0000-0000-000026010000}"/>
    <cellStyle name="Total 2" xfId="117" xr:uid="{00000000-0005-0000-0000-000027010000}"/>
    <cellStyle name="Total 2 2" xfId="289" xr:uid="{00000000-0005-0000-0000-000028010000}"/>
    <cellStyle name="Total 3" xfId="224" xr:uid="{00000000-0005-0000-0000-000029010000}"/>
    <cellStyle name="Warning Text 2" xfId="225" xr:uid="{00000000-0005-0000-0000-00002A010000}"/>
  </cellStyles>
  <dxfs count="1">
    <dxf>
      <font>
        <condense val="0"/>
        <extend val="0"/>
        <color indexed="10"/>
      </font>
    </dxf>
  </dxfs>
  <tableStyles count="0" defaultTableStyle="TableStyleMedium9" defaultPivotStyle="PivotStyleLight16"/>
  <colors>
    <mruColors>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Cost%20of%20Service%20Studies/1997/Misc/DepnAlloc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s"/>
      <sheetName val="memo"/>
      <sheetName val="compare1"/>
      <sheetName val="compare2"/>
      <sheetName val="NEPIS"/>
      <sheetName val="Percents"/>
      <sheetName val="Reserve"/>
    </sheetNames>
    <sheetDataSet>
      <sheetData sheetId="0">
        <row r="36">
          <cell r="G36">
            <v>3.1555953393734217E-2</v>
          </cell>
          <cell r="H36">
            <v>0.44975449000000001</v>
          </cell>
          <cell r="I36">
            <v>3.1301695685717203E-2</v>
          </cell>
          <cell r="J36">
            <v>9.5491549999999994E-2</v>
          </cell>
          <cell r="K36">
            <v>6.6459535260169353E-3</v>
          </cell>
          <cell r="L36">
            <v>1.3461999999999641E-3</v>
          </cell>
          <cell r="M36">
            <v>9.369187783341835E-5</v>
          </cell>
        </row>
        <row r="37">
          <cell r="G37">
            <v>8.6395551857412836E-3</v>
          </cell>
          <cell r="H37">
            <v>0.45684071999999998</v>
          </cell>
          <cell r="I37">
            <v>9.0452856203557964E-3</v>
          </cell>
          <cell r="J37">
            <v>0.10681035999999999</v>
          </cell>
          <cell r="K37">
            <v>2.1148075710348802E-3</v>
          </cell>
          <cell r="L37">
            <v>0</v>
          </cell>
          <cell r="M37">
            <v>0</v>
          </cell>
        </row>
        <row r="38">
          <cell r="G38">
            <v>0.4489982669233516</v>
          </cell>
          <cell r="I38">
            <v>0.45366685563460774</v>
          </cell>
          <cell r="K38">
            <v>9.4341407208555272E-2</v>
          </cell>
          <cell r="M38">
            <v>2.9934702334854296E-3</v>
          </cell>
        </row>
        <row r="43">
          <cell r="G43">
            <v>0.18763902662435747</v>
          </cell>
          <cell r="H43">
            <v>0.38110751999999998</v>
          </cell>
          <cell r="I43">
            <v>0.13150473715669542</v>
          </cell>
          <cell r="J43">
            <v>7.3027910000000001E-2</v>
          </cell>
          <cell r="K43">
            <v>2.5198967760207955E-2</v>
          </cell>
          <cell r="L43">
            <v>2.076980000000006E-3</v>
          </cell>
          <cell r="M43">
            <v>7.1668149969781236E-4</v>
          </cell>
        </row>
        <row r="44">
          <cell r="G44">
            <v>3.7005018703275681E-2</v>
          </cell>
          <cell r="H44">
            <v>0.39601945999999999</v>
          </cell>
          <cell r="I44">
            <v>2.856413339067676E-2</v>
          </cell>
          <cell r="J44">
            <v>7.9997230000000003E-2</v>
          </cell>
          <cell r="K44">
            <v>5.7700486450959982E-3</v>
          </cell>
          <cell r="L44">
            <v>1.0937549999999963E-2</v>
          </cell>
          <cell r="M44">
            <v>7.8890476030444451E-4</v>
          </cell>
        </row>
        <row r="45">
          <cell r="G45">
            <v>0.12636103011790398</v>
          </cell>
          <cell r="H45">
            <v>0.45366446999999999</v>
          </cell>
          <cell r="I45">
            <v>0.12766544711804123</v>
          </cell>
          <cell r="J45">
            <v>9.4356040000000002E-2</v>
          </cell>
          <cell r="K45">
            <v>2.6552676772081764E-2</v>
          </cell>
          <cell r="L45">
            <v>2.9503200000000618E-3</v>
          </cell>
          <cell r="M45">
            <v>8.3024778630186162E-4</v>
          </cell>
        </row>
        <row r="46">
          <cell r="G46">
            <v>9.8716704747464801E-2</v>
          </cell>
          <cell r="H46">
            <v>0.44572827999999998</v>
          </cell>
          <cell r="I46">
            <v>9.5346229378553665E-2</v>
          </cell>
          <cell r="J46">
            <v>9.2770350000000001E-2</v>
          </cell>
          <cell r="K46">
            <v>1.9844608178392238E-2</v>
          </cell>
          <cell r="L46">
            <v>1.6660000000001673E-5</v>
          </cell>
          <cell r="M46">
            <v>3.5637590270172301E-6</v>
          </cell>
        </row>
        <row r="47">
          <cell r="G47">
            <v>3.517698638687082E-2</v>
          </cell>
          <cell r="H47">
            <v>0.44955867999999999</v>
          </cell>
          <cell r="I47">
            <v>3.4511631408741993E-2</v>
          </cell>
          <cell r="J47">
            <v>9.2215530000000004E-2</v>
          </cell>
          <cell r="K47">
            <v>7.0791834817243212E-3</v>
          </cell>
          <cell r="L47">
            <v>0</v>
          </cell>
          <cell r="M47">
            <v>0</v>
          </cell>
        </row>
        <row r="48">
          <cell r="G48">
            <v>4.6794810117264506E-3</v>
          </cell>
          <cell r="H48">
            <v>0.45684071999999998</v>
          </cell>
          <cell r="I48">
            <v>4.899238606167376E-3</v>
          </cell>
          <cell r="J48">
            <v>0.10681035999999999</v>
          </cell>
          <cell r="K48">
            <v>1.1454527066909353E-3</v>
          </cell>
          <cell r="L48">
            <v>0</v>
          </cell>
          <cell r="M48">
            <v>0</v>
          </cell>
        </row>
        <row r="49">
          <cell r="G49">
            <v>0.48957824759159924</v>
          </cell>
          <cell r="I49">
            <v>0.42249141705887644</v>
          </cell>
          <cell r="K49">
            <v>8.559093754419321E-2</v>
          </cell>
          <cell r="M49">
            <v>2.339397805331136E-3</v>
          </cell>
        </row>
        <row r="53">
          <cell r="I53" t="str">
            <v xml:space="preserve"> (8)  Col. (c) x Col. (e)</v>
          </cell>
        </row>
        <row r="54">
          <cell r="I54" t="str">
            <v xml:space="preserve"> (9)  Col. (c) x Col. (g)</v>
          </cell>
        </row>
        <row r="55">
          <cell r="I55" t="str">
            <v xml:space="preserve"> (10)  Col. (c) x Col. (i)</v>
          </cell>
        </row>
        <row r="56">
          <cell r="I56" t="str">
            <v xml:space="preserve"> (11)  Col. (c) x Col. (k)</v>
          </cell>
        </row>
        <row r="57">
          <cell r="I57" t="str">
            <v xml:space="preserve"> (12)  1998 Functionalization run, page 1 of 6</v>
          </cell>
        </row>
      </sheetData>
      <sheetData sheetId="1"/>
      <sheetData sheetId="2" refreshError="1"/>
      <sheetData sheetId="3" refreshError="1"/>
      <sheetData sheetId="4"/>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42"/>
  <sheetViews>
    <sheetView tabSelected="1" topLeftCell="A265" zoomScale="80" zoomScaleNormal="80" zoomScaleSheetLayoutView="75" workbookViewId="0">
      <selection activeCell="J286" sqref="J286"/>
    </sheetView>
  </sheetViews>
  <sheetFormatPr defaultColWidth="8.88671875" defaultRowHeight="15.75"/>
  <cols>
    <col min="1" max="1" width="4.21875" style="78" customWidth="1"/>
    <col min="2" max="2" width="1.77734375" style="78" customWidth="1"/>
    <col min="3" max="3" width="44.109375" style="78" customWidth="1"/>
    <col min="4" max="4" width="25.88671875" style="78" customWidth="1"/>
    <col min="5" max="5" width="11.5546875" style="78" customWidth="1"/>
    <col min="6" max="6" width="4.77734375" style="78" customWidth="1"/>
    <col min="7" max="7" width="5.21875" style="78" customWidth="1"/>
    <col min="8" max="8" width="10.6640625" style="78" customWidth="1"/>
    <col min="9" max="9" width="3.33203125" style="78" customWidth="1"/>
    <col min="10" max="10" width="12.77734375" style="78" customWidth="1"/>
    <col min="11" max="11" width="1.44140625" style="78" customWidth="1"/>
    <col min="12" max="12" width="7.21875" style="97" customWidth="1"/>
    <col min="13" max="13" width="12.5546875" style="78" bestFit="1" customWidth="1"/>
    <col min="14" max="14" width="13" style="78" customWidth="1"/>
    <col min="15" max="15" width="17.5546875" style="78" customWidth="1"/>
    <col min="16" max="16" width="14.77734375" style="78" customWidth="1"/>
    <col min="17" max="17" width="11.88671875" style="78" customWidth="1"/>
    <col min="18" max="18" width="19" style="78" bestFit="1" customWidth="1"/>
    <col min="19" max="19" width="10.77734375" style="78" bestFit="1" customWidth="1"/>
    <col min="20" max="20" width="10.21875" style="78" customWidth="1"/>
    <col min="21" max="16384" width="8.88671875" style="78"/>
  </cols>
  <sheetData>
    <row r="1" spans="1:16">
      <c r="C1" s="79"/>
      <c r="D1" s="79"/>
      <c r="E1" s="80"/>
      <c r="F1" s="79"/>
      <c r="G1" s="79"/>
      <c r="H1" s="79"/>
      <c r="I1" s="1"/>
      <c r="J1" s="1"/>
      <c r="K1" s="1"/>
      <c r="L1" s="81" t="s">
        <v>360</v>
      </c>
      <c r="N1" s="82"/>
      <c r="O1" s="82"/>
      <c r="P1" s="82"/>
    </row>
    <row r="2" spans="1:16">
      <c r="C2" s="79"/>
      <c r="D2" s="79"/>
      <c r="E2" s="80"/>
      <c r="F2" s="79"/>
      <c r="G2" s="79"/>
      <c r="H2" s="79"/>
      <c r="I2" s="1"/>
      <c r="J2" s="1"/>
      <c r="K2" s="1"/>
      <c r="L2" s="4"/>
      <c r="N2" s="82"/>
      <c r="O2" s="82"/>
      <c r="P2" s="82"/>
    </row>
    <row r="3" spans="1:16">
      <c r="C3" s="79" t="s">
        <v>13</v>
      </c>
      <c r="D3" s="79"/>
      <c r="E3" s="80" t="s">
        <v>14</v>
      </c>
      <c r="F3" s="79"/>
      <c r="G3" s="79"/>
      <c r="H3" s="79"/>
      <c r="I3" s="2"/>
      <c r="J3" s="58"/>
      <c r="K3" s="2"/>
      <c r="L3" s="3" t="s">
        <v>565</v>
      </c>
      <c r="N3" s="82"/>
      <c r="O3" s="82"/>
      <c r="P3" s="82"/>
    </row>
    <row r="4" spans="1:16">
      <c r="C4" s="79"/>
      <c r="D4" s="83" t="s">
        <v>8</v>
      </c>
      <c r="E4" s="83" t="s">
        <v>15</v>
      </c>
      <c r="F4" s="83"/>
      <c r="G4" s="83"/>
      <c r="H4" s="83"/>
      <c r="I4" s="1"/>
      <c r="J4" s="1"/>
      <c r="K4" s="1"/>
      <c r="L4" s="4"/>
      <c r="N4" s="82"/>
      <c r="O4" s="82"/>
      <c r="P4" s="82"/>
    </row>
    <row r="5" spans="1:16">
      <c r="C5" s="1"/>
      <c r="D5" s="1"/>
      <c r="E5" s="1"/>
      <c r="F5" s="1"/>
      <c r="G5" s="1"/>
      <c r="H5" s="1"/>
      <c r="I5" s="1"/>
      <c r="J5" s="1"/>
      <c r="K5" s="1"/>
      <c r="L5" s="4"/>
    </row>
    <row r="6" spans="1:16">
      <c r="A6" s="84"/>
      <c r="B6" s="84"/>
      <c r="C6" s="1"/>
      <c r="D6" s="1"/>
      <c r="E6" s="85" t="s">
        <v>0</v>
      </c>
      <c r="F6" s="1"/>
      <c r="G6" s="1"/>
      <c r="H6" s="1"/>
      <c r="I6" s="1"/>
      <c r="J6" s="1"/>
      <c r="K6" s="1"/>
      <c r="L6" s="4"/>
    </row>
    <row r="7" spans="1:16">
      <c r="A7" s="84"/>
      <c r="B7" s="84"/>
      <c r="C7" s="1"/>
      <c r="D7" s="1"/>
      <c r="E7" s="86"/>
      <c r="F7" s="1"/>
      <c r="G7" s="1"/>
      <c r="H7" s="1"/>
      <c r="I7" s="1"/>
      <c r="J7" s="1"/>
      <c r="K7" s="1"/>
      <c r="L7" s="4"/>
    </row>
    <row r="8" spans="1:16">
      <c r="A8" s="84" t="s">
        <v>1</v>
      </c>
      <c r="B8" s="84"/>
      <c r="C8" s="1"/>
      <c r="D8" s="1"/>
      <c r="E8" s="86"/>
      <c r="F8" s="1"/>
      <c r="G8" s="1"/>
      <c r="H8" s="1"/>
      <c r="I8" s="1"/>
      <c r="J8" s="84" t="s">
        <v>16</v>
      </c>
      <c r="K8" s="1"/>
      <c r="L8" s="4"/>
    </row>
    <row r="9" spans="1:16" ht="16.5" thickBot="1">
      <c r="A9" s="87" t="s">
        <v>2</v>
      </c>
      <c r="B9" s="88"/>
      <c r="C9" s="1"/>
      <c r="D9" s="1"/>
      <c r="E9" s="1"/>
      <c r="F9" s="1"/>
      <c r="G9" s="1"/>
      <c r="H9" s="1"/>
      <c r="I9" s="1"/>
      <c r="J9" s="87" t="s">
        <v>7</v>
      </c>
      <c r="K9" s="1"/>
      <c r="L9" s="4"/>
    </row>
    <row r="10" spans="1:16">
      <c r="A10" s="84">
        <v>1</v>
      </c>
      <c r="B10" s="84"/>
      <c r="C10" s="1" t="s">
        <v>17</v>
      </c>
      <c r="D10" s="1"/>
      <c r="E10" s="89"/>
      <c r="F10" s="1"/>
      <c r="G10" s="1"/>
      <c r="H10" s="1"/>
      <c r="I10" s="1"/>
      <c r="J10" s="18">
        <f>+J208</f>
        <v>35186748.918981679</v>
      </c>
      <c r="K10" s="1"/>
      <c r="L10" s="4"/>
    </row>
    <row r="11" spans="1:16">
      <c r="A11" s="84"/>
      <c r="B11" s="84"/>
      <c r="C11" s="1"/>
      <c r="D11" s="1"/>
      <c r="E11" s="1"/>
      <c r="F11" s="1"/>
      <c r="G11" s="1"/>
      <c r="H11" s="1"/>
      <c r="I11" s="1"/>
      <c r="J11" s="89"/>
      <c r="K11" s="1"/>
      <c r="L11" s="4"/>
    </row>
    <row r="12" spans="1:16" ht="16.5" thickBot="1">
      <c r="A12" s="84" t="s">
        <v>8</v>
      </c>
      <c r="B12" s="84"/>
      <c r="C12" s="79" t="s">
        <v>18</v>
      </c>
      <c r="D12" s="90" t="s">
        <v>19</v>
      </c>
      <c r="E12" s="87" t="s">
        <v>4</v>
      </c>
      <c r="F12" s="83"/>
      <c r="G12" s="91" t="s">
        <v>20</v>
      </c>
      <c r="H12" s="91"/>
      <c r="I12" s="1"/>
      <c r="J12" s="89"/>
      <c r="K12" s="1"/>
      <c r="L12" s="4"/>
    </row>
    <row r="13" spans="1:16">
      <c r="A13" s="84">
        <v>2</v>
      </c>
      <c r="B13" s="84"/>
      <c r="C13" s="79" t="s">
        <v>21</v>
      </c>
      <c r="D13" s="83" t="s">
        <v>22</v>
      </c>
      <c r="E13" s="7">
        <f>J280</f>
        <v>109188</v>
      </c>
      <c r="F13" s="83"/>
      <c r="G13" s="83" t="s">
        <v>23</v>
      </c>
      <c r="H13" s="19">
        <f>J231</f>
        <v>1</v>
      </c>
      <c r="I13" s="83"/>
      <c r="J13" s="7">
        <f>+H13*E13</f>
        <v>109188</v>
      </c>
      <c r="K13" s="1"/>
      <c r="L13" s="4"/>
    </row>
    <row r="14" spans="1:16">
      <c r="A14" s="84">
        <v>3</v>
      </c>
      <c r="B14" s="84"/>
      <c r="C14" s="79" t="s">
        <v>24</v>
      </c>
      <c r="D14" s="83" t="s">
        <v>25</v>
      </c>
      <c r="E14" s="7">
        <f>J287</f>
        <v>3703796.8254278675</v>
      </c>
      <c r="F14" s="83"/>
      <c r="G14" s="7" t="str">
        <f t="shared" ref="G14:H16" si="0">+G13</f>
        <v>TP</v>
      </c>
      <c r="H14" s="19">
        <f t="shared" si="0"/>
        <v>1</v>
      </c>
      <c r="I14" s="83"/>
      <c r="J14" s="7">
        <f>+H14*E14</f>
        <v>3703796.8254278675</v>
      </c>
      <c r="K14" s="1"/>
      <c r="L14" s="4"/>
    </row>
    <row r="15" spans="1:16">
      <c r="A15" s="84">
        <v>4</v>
      </c>
      <c r="B15" s="84"/>
      <c r="C15" s="93" t="s">
        <v>26</v>
      </c>
      <c r="D15" s="83"/>
      <c r="E15" s="59">
        <v>0</v>
      </c>
      <c r="F15" s="83"/>
      <c r="G15" s="7" t="str">
        <f t="shared" si="0"/>
        <v>TP</v>
      </c>
      <c r="H15" s="19">
        <f t="shared" si="0"/>
        <v>1</v>
      </c>
      <c r="I15" s="83"/>
      <c r="J15" s="7">
        <f>+H15*E15</f>
        <v>0</v>
      </c>
      <c r="K15" s="1"/>
      <c r="L15" s="4"/>
    </row>
    <row r="16" spans="1:16" ht="16.5" thickBot="1">
      <c r="A16" s="84">
        <v>5</v>
      </c>
      <c r="B16" s="84"/>
      <c r="C16" s="93" t="s">
        <v>27</v>
      </c>
      <c r="D16" s="83"/>
      <c r="E16" s="59">
        <v>0</v>
      </c>
      <c r="F16" s="83"/>
      <c r="G16" s="7" t="str">
        <f t="shared" si="0"/>
        <v>TP</v>
      </c>
      <c r="H16" s="19">
        <f t="shared" si="0"/>
        <v>1</v>
      </c>
      <c r="I16" s="83"/>
      <c r="J16" s="20">
        <f>+H16*E16</f>
        <v>0</v>
      </c>
      <c r="K16" s="1"/>
      <c r="L16" s="4"/>
    </row>
    <row r="17" spans="1:22">
      <c r="A17" s="84">
        <v>6</v>
      </c>
      <c r="B17" s="84"/>
      <c r="C17" s="79" t="s">
        <v>28</v>
      </c>
      <c r="D17" s="1"/>
      <c r="E17" s="95" t="s">
        <v>8</v>
      </c>
      <c r="F17" s="83"/>
      <c r="G17" s="83"/>
      <c r="H17" s="92"/>
      <c r="I17" s="83"/>
      <c r="J17" s="7">
        <f>SUM(J13:J16)</f>
        <v>3812984.8254278675</v>
      </c>
      <c r="K17" s="1"/>
      <c r="L17" s="4"/>
    </row>
    <row r="18" spans="1:22">
      <c r="A18" s="84"/>
      <c r="B18" s="84"/>
      <c r="C18" s="79"/>
      <c r="D18" s="1"/>
      <c r="J18" s="83"/>
      <c r="K18" s="1"/>
      <c r="L18" s="4"/>
    </row>
    <row r="19" spans="1:22" s="102" customFormat="1">
      <c r="A19" s="96" t="s">
        <v>29</v>
      </c>
      <c r="B19" s="97"/>
      <c r="C19" s="97" t="s">
        <v>30</v>
      </c>
      <c r="D19" s="4"/>
      <c r="E19" s="90" t="s">
        <v>8</v>
      </c>
      <c r="F19" s="4"/>
      <c r="G19" s="4"/>
      <c r="H19" s="98"/>
      <c r="I19" s="4"/>
      <c r="J19" s="61">
        <v>28966787</v>
      </c>
      <c r="K19" s="1"/>
      <c r="L19" s="4"/>
      <c r="M19" s="78" t="s">
        <v>383</v>
      </c>
      <c r="N19" s="99"/>
      <c r="O19" s="100"/>
      <c r="P19" s="101"/>
      <c r="Q19" s="78"/>
      <c r="R19" s="78"/>
      <c r="S19" s="78"/>
      <c r="T19" s="78"/>
      <c r="U19" s="78"/>
      <c r="V19" s="78"/>
    </row>
    <row r="20" spans="1:22" s="102" customFormat="1" ht="16.5" thickBot="1">
      <c r="A20" s="96" t="s">
        <v>31</v>
      </c>
      <c r="B20" s="97"/>
      <c r="C20" s="97" t="s">
        <v>32</v>
      </c>
      <c r="D20" s="4" t="s">
        <v>33</v>
      </c>
      <c r="E20" s="90"/>
      <c r="F20" s="4"/>
      <c r="G20" s="4"/>
      <c r="H20" s="98"/>
      <c r="I20" s="4"/>
      <c r="J20" s="60">
        <v>28702102</v>
      </c>
      <c r="K20" s="1"/>
      <c r="L20" s="4"/>
      <c r="M20" s="78"/>
      <c r="N20" s="99"/>
      <c r="O20" s="100"/>
      <c r="P20" s="99"/>
      <c r="Q20" s="78"/>
      <c r="R20" s="78"/>
      <c r="S20" s="78"/>
      <c r="T20" s="78"/>
      <c r="U20" s="78"/>
      <c r="V20" s="78"/>
    </row>
    <row r="21" spans="1:22" s="102" customFormat="1">
      <c r="A21" s="96" t="s">
        <v>34</v>
      </c>
      <c r="B21" s="97"/>
      <c r="C21" s="97" t="s">
        <v>35</v>
      </c>
      <c r="D21" s="4" t="s">
        <v>36</v>
      </c>
      <c r="E21" s="90"/>
      <c r="F21" s="4"/>
      <c r="G21" s="4"/>
      <c r="H21" s="98"/>
      <c r="I21" s="4"/>
      <c r="J21" s="22">
        <f>J19-J20</f>
        <v>264685</v>
      </c>
      <c r="K21" s="1"/>
      <c r="L21" s="4"/>
      <c r="M21" s="78"/>
      <c r="N21" s="99"/>
      <c r="O21" s="103"/>
      <c r="P21" s="99"/>
      <c r="Q21" s="78"/>
      <c r="R21" s="78"/>
      <c r="S21" s="78"/>
      <c r="T21" s="78"/>
      <c r="U21" s="78"/>
      <c r="V21" s="78"/>
    </row>
    <row r="22" spans="1:22" s="102" customFormat="1">
      <c r="A22" s="96" t="s">
        <v>37</v>
      </c>
      <c r="B22" s="97"/>
      <c r="C22" s="97" t="s">
        <v>38</v>
      </c>
      <c r="D22" s="4" t="s">
        <v>39</v>
      </c>
      <c r="E22" s="90"/>
      <c r="F22" s="4"/>
      <c r="G22" s="4"/>
      <c r="H22" s="98"/>
      <c r="I22" s="4"/>
      <c r="J22" s="22">
        <f>E334</f>
        <v>-3960733.6124000004</v>
      </c>
      <c r="K22" s="1"/>
      <c r="L22" s="4"/>
      <c r="M22" s="78"/>
      <c r="N22" s="99"/>
      <c r="O22" s="99"/>
      <c r="P22" s="99"/>
      <c r="Q22" s="78"/>
      <c r="R22" s="78"/>
      <c r="S22" s="78"/>
      <c r="T22" s="78"/>
      <c r="U22" s="78"/>
      <c r="V22" s="78"/>
    </row>
    <row r="23" spans="1:22" s="102" customFormat="1" ht="16.5" thickBot="1">
      <c r="A23" s="96" t="s">
        <v>40</v>
      </c>
      <c r="B23" s="97"/>
      <c r="C23" s="97" t="s">
        <v>41</v>
      </c>
      <c r="D23" s="4"/>
      <c r="E23" s="90"/>
      <c r="F23" s="4"/>
      <c r="G23" s="4"/>
      <c r="H23" s="98"/>
      <c r="I23" s="4"/>
      <c r="J23" s="60">
        <v>-259108</v>
      </c>
      <c r="K23" s="1"/>
      <c r="L23" s="4"/>
      <c r="M23" s="78"/>
      <c r="N23" s="99"/>
      <c r="O23" s="99"/>
      <c r="P23" s="99"/>
      <c r="Q23" s="78"/>
      <c r="R23" s="78"/>
      <c r="S23" s="78"/>
      <c r="T23" s="78"/>
      <c r="V23" s="78"/>
    </row>
    <row r="24" spans="1:22">
      <c r="A24" s="84"/>
      <c r="B24" s="84"/>
      <c r="C24" s="79"/>
      <c r="D24" s="1"/>
      <c r="J24" s="83"/>
      <c r="K24" s="1"/>
      <c r="L24" s="4"/>
      <c r="N24" s="99"/>
      <c r="O24" s="99"/>
      <c r="P24" s="99"/>
    </row>
    <row r="25" spans="1:22" ht="16.5" thickBot="1">
      <c r="A25" s="84">
        <v>7</v>
      </c>
      <c r="B25" s="84"/>
      <c r="C25" s="79" t="s">
        <v>42</v>
      </c>
      <c r="D25" s="104" t="s">
        <v>43</v>
      </c>
      <c r="E25" s="95" t="s">
        <v>8</v>
      </c>
      <c r="F25" s="83"/>
      <c r="G25" s="83"/>
      <c r="H25" s="83"/>
      <c r="I25" s="83"/>
      <c r="J25" s="23">
        <f>+J10-J17+J21+J22+J23</f>
        <v>27418607.481153812</v>
      </c>
      <c r="K25" s="1"/>
      <c r="L25" s="4"/>
      <c r="M25" s="444"/>
      <c r="N25" s="99"/>
      <c r="O25" s="99"/>
      <c r="P25" s="99"/>
    </row>
    <row r="26" spans="1:22" ht="16.5" thickTop="1">
      <c r="A26" s="84"/>
      <c r="B26" s="84"/>
      <c r="D26" s="1"/>
      <c r="E26" s="95"/>
      <c r="F26" s="83"/>
      <c r="G26" s="83"/>
      <c r="H26" s="83"/>
      <c r="I26" s="83"/>
      <c r="K26" s="1"/>
      <c r="L26" s="4"/>
      <c r="N26" s="99"/>
      <c r="O26" s="99"/>
      <c r="P26" s="99"/>
    </row>
    <row r="27" spans="1:22">
      <c r="A27" s="84"/>
      <c r="B27" s="84"/>
      <c r="C27" s="79" t="s">
        <v>44</v>
      </c>
      <c r="D27" s="1"/>
      <c r="E27" s="89"/>
      <c r="F27" s="1"/>
      <c r="G27" s="1"/>
      <c r="H27" s="1"/>
      <c r="I27" s="1"/>
      <c r="J27" s="89"/>
      <c r="K27" s="1"/>
      <c r="L27" s="4"/>
      <c r="N27" s="99"/>
      <c r="O27" s="99"/>
      <c r="P27" s="99"/>
    </row>
    <row r="28" spans="1:22">
      <c r="A28" s="84">
        <v>8</v>
      </c>
      <c r="B28" s="84"/>
      <c r="C28" s="79" t="s">
        <v>45</v>
      </c>
      <c r="E28" s="89"/>
      <c r="F28" s="1"/>
      <c r="G28" s="1"/>
      <c r="H28" s="4" t="s">
        <v>46</v>
      </c>
      <c r="I28" s="1"/>
      <c r="J28" s="64">
        <f>(O42*1000)</f>
        <v>733833.33333333337</v>
      </c>
      <c r="K28" s="1"/>
      <c r="L28" s="105"/>
      <c r="M28" s="97"/>
      <c r="N28" s="99"/>
      <c r="O28" s="445" t="s">
        <v>566</v>
      </c>
      <c r="P28" s="445" t="s">
        <v>568</v>
      </c>
    </row>
    <row r="29" spans="1:22">
      <c r="A29" s="84">
        <v>9</v>
      </c>
      <c r="B29" s="84"/>
      <c r="C29" s="79" t="s">
        <v>47</v>
      </c>
      <c r="D29" s="83"/>
      <c r="E29" s="83"/>
      <c r="F29" s="83"/>
      <c r="G29" s="83"/>
      <c r="H29" s="90" t="s">
        <v>48</v>
      </c>
      <c r="I29" s="83"/>
      <c r="J29" s="64">
        <v>0</v>
      </c>
      <c r="K29" s="1"/>
      <c r="L29" s="4"/>
      <c r="N29" s="99" t="s">
        <v>553</v>
      </c>
      <c r="O29" s="205">
        <v>876</v>
      </c>
      <c r="P29" s="441">
        <v>171.42600000000002</v>
      </c>
      <c r="Q29" s="106"/>
      <c r="R29" s="107"/>
      <c r="S29" s="108"/>
    </row>
    <row r="30" spans="1:22">
      <c r="A30" s="84">
        <v>10</v>
      </c>
      <c r="B30" s="84"/>
      <c r="C30" s="93" t="s">
        <v>49</v>
      </c>
      <c r="D30" s="1"/>
      <c r="E30" s="1"/>
      <c r="F30" s="1"/>
      <c r="H30" s="4" t="s">
        <v>50</v>
      </c>
      <c r="I30" s="1"/>
      <c r="J30" s="64">
        <f>P42*1000</f>
        <v>133835.41666666672</v>
      </c>
      <c r="K30" s="1"/>
      <c r="L30" s="4"/>
      <c r="N30" s="99" t="s">
        <v>554</v>
      </c>
      <c r="O30" s="205">
        <v>808</v>
      </c>
      <c r="P30" s="441">
        <v>157.30599999999998</v>
      </c>
      <c r="Q30" s="110"/>
      <c r="R30" s="107"/>
      <c r="S30" s="108"/>
    </row>
    <row r="31" spans="1:22">
      <c r="A31" s="84">
        <v>11</v>
      </c>
      <c r="B31" s="84"/>
      <c r="C31" s="79" t="s">
        <v>51</v>
      </c>
      <c r="D31" s="1"/>
      <c r="E31" s="1"/>
      <c r="F31" s="1"/>
      <c r="H31" s="4" t="s">
        <v>52</v>
      </c>
      <c r="I31" s="1"/>
      <c r="J31" s="63">
        <v>0</v>
      </c>
      <c r="K31" s="1"/>
      <c r="L31" s="4"/>
      <c r="N31" s="99" t="s">
        <v>555</v>
      </c>
      <c r="O31" s="205">
        <v>765</v>
      </c>
      <c r="P31" s="447">
        <v>140.20100000000002</v>
      </c>
      <c r="Q31" s="107"/>
      <c r="R31" s="107"/>
      <c r="S31" s="107"/>
    </row>
    <row r="32" spans="1:22">
      <c r="A32" s="84">
        <v>12</v>
      </c>
      <c r="B32" s="84"/>
      <c r="C32" s="93" t="s">
        <v>53</v>
      </c>
      <c r="D32" s="1"/>
      <c r="E32" s="1"/>
      <c r="F32" s="1"/>
      <c r="G32" s="1"/>
      <c r="H32" s="1"/>
      <c r="I32" s="1"/>
      <c r="J32" s="63">
        <v>0</v>
      </c>
      <c r="K32" s="1"/>
      <c r="L32" s="4"/>
      <c r="N32" s="99" t="s">
        <v>556</v>
      </c>
      <c r="O32" s="205">
        <v>693</v>
      </c>
      <c r="P32" s="447">
        <v>129.827</v>
      </c>
      <c r="Q32" s="111"/>
      <c r="R32" s="111"/>
      <c r="S32" s="112"/>
    </row>
    <row r="33" spans="1:19">
      <c r="A33" s="84">
        <v>13</v>
      </c>
      <c r="B33" s="84"/>
      <c r="C33" s="93" t="s">
        <v>54</v>
      </c>
      <c r="D33" s="1"/>
      <c r="E33" s="1"/>
      <c r="F33" s="1"/>
      <c r="G33" s="1"/>
      <c r="H33" s="4"/>
      <c r="I33" s="1"/>
      <c r="J33" s="63">
        <v>0</v>
      </c>
      <c r="K33" s="1"/>
      <c r="L33" s="4"/>
      <c r="N33" s="99" t="s">
        <v>557</v>
      </c>
      <c r="O33" s="205">
        <v>614</v>
      </c>
      <c r="P33" s="448">
        <v>82.373000000000005</v>
      </c>
      <c r="Q33" s="114"/>
      <c r="R33" s="115"/>
      <c r="S33" s="113"/>
    </row>
    <row r="34" spans="1:19" ht="16.5" thickBot="1">
      <c r="A34" s="84">
        <v>14</v>
      </c>
      <c r="B34" s="84"/>
      <c r="C34" s="93" t="s">
        <v>55</v>
      </c>
      <c r="D34" s="1"/>
      <c r="E34" s="1"/>
      <c r="F34" s="1"/>
      <c r="G34" s="1"/>
      <c r="H34" s="1"/>
      <c r="I34" s="1"/>
      <c r="J34" s="62">
        <v>0</v>
      </c>
      <c r="K34" s="1"/>
      <c r="L34" s="4"/>
      <c r="N34" s="99" t="s">
        <v>558</v>
      </c>
      <c r="O34" s="205">
        <v>669</v>
      </c>
      <c r="P34" s="447">
        <v>113.68599999999999</v>
      </c>
      <c r="Q34" s="114"/>
      <c r="R34" s="117"/>
      <c r="S34" s="118"/>
    </row>
    <row r="35" spans="1:19">
      <c r="A35" s="84">
        <v>15</v>
      </c>
      <c r="B35" s="84"/>
      <c r="C35" s="79" t="s">
        <v>56</v>
      </c>
      <c r="D35" s="1"/>
      <c r="E35" s="1"/>
      <c r="F35" s="1"/>
      <c r="G35" s="1"/>
      <c r="H35" s="1"/>
      <c r="I35" s="1"/>
      <c r="J35" s="17">
        <f>SUM(J28:J34)</f>
        <v>867668.75000000012</v>
      </c>
      <c r="K35" s="1"/>
      <c r="L35" s="4"/>
      <c r="N35" s="99" t="s">
        <v>559</v>
      </c>
      <c r="O35" s="205">
        <v>730</v>
      </c>
      <c r="P35" s="447">
        <v>116.91000000000001</v>
      </c>
      <c r="Q35" s="119"/>
      <c r="R35" s="117"/>
      <c r="S35" s="118"/>
    </row>
    <row r="36" spans="1:19">
      <c r="A36" s="84"/>
      <c r="B36" s="84"/>
      <c r="C36" s="79"/>
      <c r="D36" s="1"/>
      <c r="E36" s="1"/>
      <c r="F36" s="1"/>
      <c r="G36" s="1"/>
      <c r="H36" s="1"/>
      <c r="I36" s="1"/>
      <c r="J36" s="89"/>
      <c r="K36" s="1"/>
      <c r="L36" s="4"/>
      <c r="N36" s="99" t="s">
        <v>560</v>
      </c>
      <c r="O36" s="205">
        <v>713</v>
      </c>
      <c r="P36" s="447">
        <v>118.881</v>
      </c>
    </row>
    <row r="37" spans="1:19">
      <c r="A37" s="84">
        <v>16</v>
      </c>
      <c r="B37" s="84"/>
      <c r="C37" s="79" t="s">
        <v>57</v>
      </c>
      <c r="D37" s="1" t="s">
        <v>58</v>
      </c>
      <c r="E37" s="24">
        <f>IF(J35&gt;0,J25/J35,0)</f>
        <v>31.600316919508522</v>
      </c>
      <c r="F37" s="1"/>
      <c r="G37" s="1"/>
      <c r="H37" s="1"/>
      <c r="I37" s="1"/>
      <c r="K37" s="1"/>
      <c r="L37" s="4"/>
      <c r="N37" s="99" t="s">
        <v>561</v>
      </c>
      <c r="O37" s="79">
        <v>631</v>
      </c>
      <c r="P37" s="442">
        <v>113.61600000000001</v>
      </c>
    </row>
    <row r="38" spans="1:19">
      <c r="A38" s="84">
        <v>17</v>
      </c>
      <c r="B38" s="84"/>
      <c r="C38" s="79" t="s">
        <v>59</v>
      </c>
      <c r="D38" s="1" t="s">
        <v>60</v>
      </c>
      <c r="E38" s="24">
        <f>+E37/12</f>
        <v>2.633359743292377</v>
      </c>
      <c r="F38" s="1"/>
      <c r="G38" s="1"/>
      <c r="H38" s="1"/>
      <c r="I38" s="1"/>
      <c r="K38" s="1"/>
      <c r="L38" s="4"/>
      <c r="N38" s="99" t="s">
        <v>562</v>
      </c>
      <c r="O38" s="79">
        <v>692</v>
      </c>
      <c r="P38" s="442">
        <v>137.381</v>
      </c>
    </row>
    <row r="39" spans="1:19">
      <c r="A39" s="84"/>
      <c r="B39" s="84"/>
      <c r="C39" s="79"/>
      <c r="D39" s="1"/>
      <c r="E39" s="120"/>
      <c r="F39" s="1"/>
      <c r="G39" s="1"/>
      <c r="H39" s="1"/>
      <c r="I39" s="1"/>
      <c r="K39" s="1"/>
      <c r="L39" s="4"/>
      <c r="N39" s="99" t="s">
        <v>563</v>
      </c>
      <c r="O39" s="79">
        <v>712</v>
      </c>
      <c r="P39" s="442">
        <v>147.41900000000001</v>
      </c>
    </row>
    <row r="40" spans="1:19">
      <c r="A40" s="84"/>
      <c r="B40" s="84"/>
      <c r="C40" s="79"/>
      <c r="D40" s="1"/>
      <c r="E40" s="121" t="s">
        <v>61</v>
      </c>
      <c r="F40" s="1"/>
      <c r="G40" s="1"/>
      <c r="H40" s="1"/>
      <c r="I40" s="1"/>
      <c r="J40" s="122" t="s">
        <v>62</v>
      </c>
      <c r="K40" s="1"/>
      <c r="L40" s="4"/>
      <c r="N40" s="99" t="s">
        <v>564</v>
      </c>
      <c r="O40" s="79">
        <v>903</v>
      </c>
      <c r="P40" s="442">
        <v>176.999</v>
      </c>
    </row>
    <row r="41" spans="1:19">
      <c r="A41" s="84">
        <v>18</v>
      </c>
      <c r="B41" s="84"/>
      <c r="C41" s="79" t="s">
        <v>63</v>
      </c>
      <c r="D41" s="80" t="s">
        <v>64</v>
      </c>
      <c r="E41" s="24">
        <f>+E37/52</f>
        <v>0.60769840229824079</v>
      </c>
      <c r="F41" s="1"/>
      <c r="G41" s="1"/>
      <c r="H41" s="1"/>
      <c r="I41" s="1"/>
      <c r="J41" s="25">
        <f>+E37/52</f>
        <v>0.60769840229824079</v>
      </c>
      <c r="K41" s="1"/>
      <c r="L41" s="4"/>
      <c r="P41" s="442"/>
    </row>
    <row r="42" spans="1:19">
      <c r="A42" s="84">
        <v>19</v>
      </c>
      <c r="B42" s="84"/>
      <c r="C42" s="79" t="s">
        <v>65</v>
      </c>
      <c r="D42" s="123" t="s">
        <v>66</v>
      </c>
      <c r="E42" s="24">
        <f>+E37/260</f>
        <v>0.12153968045964816</v>
      </c>
      <c r="F42" s="1" t="s">
        <v>67</v>
      </c>
      <c r="H42" s="1"/>
      <c r="I42" s="1"/>
      <c r="J42" s="25">
        <f>+E37/365</f>
        <v>8.6576210738379511E-2</v>
      </c>
      <c r="K42" s="1"/>
      <c r="L42" s="4"/>
      <c r="O42" s="79">
        <f>SUM(O29:O40)/12</f>
        <v>733.83333333333337</v>
      </c>
      <c r="P42" s="446">
        <f>SUM(P29:P40)/12</f>
        <v>133.8354166666667</v>
      </c>
    </row>
    <row r="43" spans="1:19">
      <c r="A43" s="84">
        <v>20</v>
      </c>
      <c r="B43" s="84"/>
      <c r="C43" s="79" t="s">
        <v>68</v>
      </c>
      <c r="D43" s="123" t="s">
        <v>69</v>
      </c>
      <c r="E43" s="24">
        <f>+E37/4160*1000</f>
        <v>7.5962300287280105</v>
      </c>
      <c r="F43" s="1" t="s">
        <v>70</v>
      </c>
      <c r="H43" s="1"/>
      <c r="I43" s="1"/>
      <c r="J43" s="26">
        <f>+E37/8760*1000</f>
        <v>3.6073421140991462</v>
      </c>
      <c r="K43" s="1"/>
      <c r="L43" s="4" t="s">
        <v>8</v>
      </c>
      <c r="O43" s="443"/>
      <c r="P43" s="442"/>
    </row>
    <row r="44" spans="1:19">
      <c r="A44" s="84"/>
      <c r="B44" s="84"/>
      <c r="C44" s="79"/>
      <c r="D44" s="1" t="s">
        <v>71</v>
      </c>
      <c r="E44" s="1"/>
      <c r="F44" s="1" t="s">
        <v>72</v>
      </c>
      <c r="H44" s="1"/>
      <c r="I44" s="1"/>
      <c r="K44" s="1"/>
      <c r="L44" s="4" t="s">
        <v>8</v>
      </c>
    </row>
    <row r="45" spans="1:19">
      <c r="A45" s="84"/>
      <c r="B45" s="84"/>
      <c r="C45" s="79"/>
      <c r="D45" s="1"/>
      <c r="E45" s="1"/>
      <c r="F45" s="1"/>
      <c r="H45" s="1"/>
      <c r="I45" s="1"/>
      <c r="K45" s="1"/>
      <c r="L45" s="4" t="s">
        <v>8</v>
      </c>
    </row>
    <row r="46" spans="1:19">
      <c r="A46" s="84">
        <v>21</v>
      </c>
      <c r="B46" s="84"/>
      <c r="C46" s="79" t="s">
        <v>73</v>
      </c>
      <c r="D46" s="1" t="s">
        <v>74</v>
      </c>
      <c r="E46" s="5">
        <v>0</v>
      </c>
      <c r="F46" s="124" t="s">
        <v>75</v>
      </c>
      <c r="G46" s="124"/>
      <c r="H46" s="124"/>
      <c r="I46" s="124"/>
      <c r="J46" s="27">
        <f>E46</f>
        <v>0</v>
      </c>
      <c r="K46" s="124" t="s">
        <v>75</v>
      </c>
      <c r="L46" s="4"/>
    </row>
    <row r="47" spans="1:19">
      <c r="A47" s="84">
        <v>22</v>
      </c>
      <c r="B47" s="84"/>
      <c r="C47" s="79"/>
      <c r="D47" s="1"/>
      <c r="E47" s="5">
        <v>0</v>
      </c>
      <c r="F47" s="124" t="s">
        <v>76</v>
      </c>
      <c r="G47" s="124"/>
      <c r="H47" s="124"/>
      <c r="I47" s="124"/>
      <c r="J47" s="27">
        <f>E47</f>
        <v>0</v>
      </c>
      <c r="K47" s="124" t="s">
        <v>76</v>
      </c>
      <c r="L47" s="4"/>
    </row>
    <row r="48" spans="1:19" s="97" customFormat="1">
      <c r="A48" s="96"/>
      <c r="B48" s="96"/>
      <c r="C48" s="125"/>
      <c r="D48" s="4"/>
      <c r="E48" s="126"/>
      <c r="F48" s="126"/>
      <c r="G48" s="126"/>
      <c r="H48" s="126"/>
      <c r="I48" s="126"/>
      <c r="J48" s="126"/>
      <c r="K48" s="126"/>
      <c r="L48" s="4"/>
    </row>
    <row r="49" spans="1:12" s="97" customFormat="1">
      <c r="A49" s="96"/>
      <c r="B49" s="96"/>
      <c r="C49" s="125"/>
      <c r="D49" s="4"/>
      <c r="E49" s="126"/>
      <c r="F49" s="126"/>
      <c r="G49" s="126"/>
      <c r="H49" s="126"/>
      <c r="I49" s="126"/>
      <c r="J49" s="126"/>
      <c r="K49" s="126"/>
      <c r="L49" s="4"/>
    </row>
    <row r="50" spans="1:12" s="97" customFormat="1">
      <c r="A50" s="96"/>
      <c r="B50" s="96"/>
      <c r="C50" s="125"/>
      <c r="D50" s="4"/>
      <c r="E50" s="126"/>
      <c r="F50" s="126"/>
      <c r="G50" s="126"/>
      <c r="H50" s="126"/>
      <c r="I50" s="126"/>
      <c r="J50" s="126"/>
      <c r="K50" s="126"/>
      <c r="L50" s="4"/>
    </row>
    <row r="51" spans="1:12" s="97" customFormat="1">
      <c r="A51" s="96"/>
      <c r="B51" s="96"/>
      <c r="C51" s="125"/>
      <c r="D51" s="4"/>
      <c r="E51" s="126"/>
      <c r="F51" s="126"/>
      <c r="G51" s="126"/>
      <c r="H51" s="126"/>
      <c r="I51" s="126"/>
      <c r="J51" s="126"/>
      <c r="K51" s="126"/>
      <c r="L51" s="4"/>
    </row>
    <row r="52" spans="1:12" s="97" customFormat="1">
      <c r="A52" s="96"/>
      <c r="B52" s="96"/>
      <c r="C52" s="125"/>
      <c r="D52" s="4"/>
      <c r="E52" s="126"/>
      <c r="F52" s="126"/>
      <c r="G52" s="126"/>
      <c r="H52" s="126"/>
      <c r="I52" s="126"/>
      <c r="J52" s="126"/>
      <c r="K52" s="126"/>
      <c r="L52" s="4"/>
    </row>
    <row r="53" spans="1:12" s="97" customFormat="1">
      <c r="A53" s="96"/>
      <c r="B53" s="96"/>
      <c r="C53" s="125"/>
      <c r="D53" s="4"/>
      <c r="E53" s="126"/>
      <c r="F53" s="126"/>
      <c r="G53" s="126"/>
      <c r="H53" s="126"/>
      <c r="I53" s="126"/>
      <c r="J53" s="126"/>
      <c r="K53" s="126"/>
      <c r="L53" s="4"/>
    </row>
    <row r="54" spans="1:12" s="97" customFormat="1">
      <c r="A54" s="96"/>
      <c r="B54" s="96"/>
      <c r="C54" s="125"/>
      <c r="D54" s="4"/>
      <c r="E54" s="126"/>
      <c r="F54" s="126"/>
      <c r="G54" s="126"/>
      <c r="H54" s="126"/>
      <c r="I54" s="126"/>
      <c r="J54" s="126"/>
      <c r="K54" s="126"/>
      <c r="L54" s="4"/>
    </row>
    <row r="55" spans="1:12" s="97" customFormat="1">
      <c r="A55" s="96"/>
      <c r="B55" s="96"/>
      <c r="C55" s="125"/>
      <c r="D55" s="4"/>
      <c r="E55" s="126"/>
      <c r="F55" s="126"/>
      <c r="G55" s="126"/>
      <c r="H55" s="126"/>
      <c r="I55" s="126"/>
      <c r="J55" s="126"/>
      <c r="K55" s="126"/>
      <c r="L55" s="4"/>
    </row>
    <row r="56" spans="1:12" s="97" customFormat="1">
      <c r="A56" s="96"/>
      <c r="B56" s="96"/>
      <c r="C56" s="125"/>
      <c r="D56" s="4"/>
      <c r="E56" s="126"/>
      <c r="F56" s="126"/>
      <c r="G56" s="126"/>
      <c r="H56" s="126"/>
      <c r="I56" s="126"/>
      <c r="J56" s="126"/>
      <c r="K56" s="126"/>
      <c r="L56" s="4"/>
    </row>
    <row r="57" spans="1:12" s="97" customFormat="1">
      <c r="A57" s="96"/>
      <c r="B57" s="96"/>
      <c r="C57" s="125"/>
      <c r="D57" s="4"/>
      <c r="E57" s="126"/>
      <c r="F57" s="126"/>
      <c r="G57" s="126"/>
      <c r="H57" s="126"/>
      <c r="I57" s="126"/>
      <c r="J57" s="126"/>
      <c r="K57" s="126"/>
      <c r="L57" s="4"/>
    </row>
    <row r="58" spans="1:12" s="97" customFormat="1">
      <c r="A58" s="96"/>
      <c r="B58" s="96"/>
      <c r="C58" s="125"/>
      <c r="D58" s="4"/>
      <c r="E58" s="126"/>
      <c r="F58" s="126"/>
      <c r="G58" s="126"/>
      <c r="H58" s="126"/>
      <c r="I58" s="126"/>
      <c r="J58" s="126"/>
      <c r="K58" s="126"/>
      <c r="L58" s="4"/>
    </row>
    <row r="59" spans="1:12" s="97" customFormat="1">
      <c r="A59" s="96"/>
      <c r="B59" s="96"/>
      <c r="C59" s="125"/>
      <c r="D59" s="4"/>
      <c r="E59" s="126"/>
      <c r="F59" s="126"/>
      <c r="G59" s="126"/>
      <c r="H59" s="126"/>
      <c r="I59" s="126"/>
      <c r="J59" s="126"/>
      <c r="K59" s="126"/>
      <c r="L59" s="4"/>
    </row>
    <row r="60" spans="1:12" s="97" customFormat="1">
      <c r="A60" s="96"/>
      <c r="B60" s="96"/>
      <c r="C60" s="125"/>
      <c r="D60" s="4"/>
      <c r="E60" s="126"/>
      <c r="F60" s="126"/>
      <c r="G60" s="126"/>
      <c r="H60" s="126"/>
      <c r="I60" s="126"/>
      <c r="J60" s="126"/>
      <c r="K60" s="126"/>
      <c r="L60" s="4"/>
    </row>
    <row r="61" spans="1:12" s="97" customFormat="1">
      <c r="A61" s="96"/>
      <c r="B61" s="96"/>
      <c r="C61" s="125"/>
      <c r="D61" s="4"/>
      <c r="E61" s="126"/>
      <c r="F61" s="126"/>
      <c r="G61" s="126"/>
      <c r="H61" s="126"/>
      <c r="I61" s="126"/>
      <c r="J61" s="126"/>
      <c r="K61" s="126"/>
      <c r="L61" s="4"/>
    </row>
    <row r="62" spans="1:12" s="97" customFormat="1">
      <c r="A62" s="96"/>
      <c r="B62" s="96"/>
      <c r="C62" s="125"/>
      <c r="D62" s="4"/>
      <c r="E62" s="126"/>
      <c r="F62" s="126"/>
      <c r="G62" s="126"/>
      <c r="H62" s="126"/>
      <c r="I62" s="126"/>
      <c r="J62" s="126"/>
      <c r="K62" s="126"/>
      <c r="L62" s="4"/>
    </row>
    <row r="63" spans="1:12" s="97" customFormat="1">
      <c r="A63" s="96"/>
      <c r="B63" s="96"/>
      <c r="C63" s="125"/>
      <c r="D63" s="4"/>
      <c r="E63" s="126"/>
      <c r="F63" s="126"/>
      <c r="G63" s="126"/>
      <c r="H63" s="126"/>
      <c r="I63" s="126"/>
      <c r="J63" s="126"/>
      <c r="K63" s="126"/>
      <c r="L63" s="4"/>
    </row>
    <row r="64" spans="1:12" s="97" customFormat="1">
      <c r="A64" s="96"/>
      <c r="B64" s="96"/>
      <c r="C64" s="125"/>
      <c r="D64" s="4"/>
      <c r="E64" s="126"/>
      <c r="F64" s="126"/>
      <c r="G64" s="126"/>
      <c r="H64" s="126"/>
      <c r="I64" s="126"/>
      <c r="J64" s="126"/>
      <c r="K64" s="126"/>
      <c r="L64" s="4"/>
    </row>
    <row r="65" spans="1:12" s="97" customFormat="1">
      <c r="A65" s="96"/>
      <c r="B65" s="96"/>
      <c r="C65" s="125"/>
      <c r="D65" s="4"/>
      <c r="E65" s="126"/>
      <c r="F65" s="126"/>
      <c r="G65" s="126"/>
      <c r="H65" s="126"/>
      <c r="I65" s="126"/>
      <c r="J65" s="126"/>
      <c r="K65" s="126"/>
      <c r="L65" s="4"/>
    </row>
    <row r="66" spans="1:12" s="97" customFormat="1">
      <c r="A66" s="96"/>
      <c r="B66" s="96"/>
      <c r="C66" s="125"/>
      <c r="D66" s="4"/>
      <c r="E66" s="126"/>
      <c r="F66" s="126"/>
      <c r="G66" s="126"/>
      <c r="H66" s="126"/>
      <c r="I66" s="126"/>
      <c r="J66" s="126"/>
      <c r="K66" s="126"/>
      <c r="L66" s="4"/>
    </row>
    <row r="67" spans="1:12" s="97" customFormat="1">
      <c r="A67" s="96"/>
      <c r="B67" s="96"/>
      <c r="C67" s="125"/>
      <c r="D67" s="4"/>
      <c r="E67" s="126"/>
      <c r="F67" s="126"/>
      <c r="G67" s="126"/>
      <c r="H67" s="126"/>
      <c r="I67" s="126"/>
      <c r="J67" s="126"/>
      <c r="K67" s="126"/>
      <c r="L67" s="4"/>
    </row>
    <row r="68" spans="1:12" s="97" customFormat="1">
      <c r="A68" s="96"/>
      <c r="B68" s="96"/>
      <c r="C68" s="125"/>
      <c r="D68" s="4"/>
      <c r="E68" s="126"/>
      <c r="F68" s="126"/>
      <c r="G68" s="126"/>
      <c r="H68" s="126"/>
      <c r="I68" s="126"/>
      <c r="J68" s="126"/>
      <c r="K68" s="126"/>
      <c r="L68" s="4"/>
    </row>
    <row r="69" spans="1:12" s="97" customFormat="1">
      <c r="A69" s="96"/>
      <c r="B69" s="96"/>
      <c r="C69" s="125"/>
      <c r="D69" s="4"/>
      <c r="E69" s="126"/>
      <c r="F69" s="126"/>
      <c r="G69" s="126"/>
      <c r="H69" s="126"/>
      <c r="I69" s="126"/>
      <c r="J69" s="126"/>
      <c r="K69" s="126"/>
      <c r="L69" s="4"/>
    </row>
    <row r="70" spans="1:12" s="97" customFormat="1">
      <c r="A70" s="96"/>
      <c r="B70" s="96"/>
      <c r="C70" s="125"/>
      <c r="D70" s="4"/>
      <c r="E70" s="126"/>
      <c r="F70" s="126"/>
      <c r="G70" s="126"/>
      <c r="H70" s="126"/>
      <c r="I70" s="126"/>
      <c r="J70" s="126"/>
      <c r="K70" s="126"/>
      <c r="L70" s="4"/>
    </row>
    <row r="71" spans="1:12" s="97" customFormat="1">
      <c r="A71" s="96"/>
      <c r="B71" s="96"/>
      <c r="C71" s="125"/>
      <c r="D71" s="4"/>
      <c r="E71" s="126"/>
      <c r="F71" s="126"/>
      <c r="G71" s="126"/>
      <c r="H71" s="126"/>
      <c r="I71" s="126"/>
      <c r="J71" s="126"/>
      <c r="K71" s="126"/>
      <c r="L71" s="4"/>
    </row>
    <row r="72" spans="1:12" s="97" customFormat="1">
      <c r="A72" s="96"/>
      <c r="B72" s="96"/>
      <c r="C72" s="125"/>
      <c r="D72" s="4"/>
      <c r="E72" s="126"/>
      <c r="F72" s="126"/>
      <c r="G72" s="126"/>
      <c r="H72" s="126"/>
      <c r="I72" s="126"/>
      <c r="J72" s="126"/>
      <c r="K72" s="126"/>
      <c r="L72" s="4"/>
    </row>
    <row r="73" spans="1:12">
      <c r="C73" s="79"/>
      <c r="D73" s="79"/>
      <c r="E73" s="80"/>
      <c r="F73" s="79"/>
      <c r="G73" s="79"/>
      <c r="H73" s="79"/>
      <c r="I73" s="1"/>
      <c r="J73" s="1"/>
      <c r="K73" s="449" t="s">
        <v>359</v>
      </c>
      <c r="L73" s="449"/>
    </row>
    <row r="74" spans="1:12">
      <c r="C74" s="79"/>
      <c r="D74" s="79"/>
      <c r="E74" s="80"/>
      <c r="F74" s="79"/>
      <c r="G74" s="79"/>
      <c r="H74" s="79"/>
      <c r="I74" s="1"/>
      <c r="J74" s="1"/>
      <c r="K74" s="1"/>
      <c r="L74" s="81"/>
    </row>
    <row r="75" spans="1:12">
      <c r="C75" s="79" t="s">
        <v>13</v>
      </c>
      <c r="D75" s="79"/>
      <c r="E75" s="80" t="s">
        <v>14</v>
      </c>
      <c r="F75" s="79"/>
      <c r="G75" s="79"/>
      <c r="H75" s="79"/>
      <c r="I75" s="1"/>
      <c r="J75" s="1"/>
      <c r="K75" s="1"/>
      <c r="L75" s="29" t="str">
        <f>L3</f>
        <v>For the 12 months ended 12/31/18</v>
      </c>
    </row>
    <row r="76" spans="1:12">
      <c r="C76" s="79"/>
      <c r="D76" s="83" t="s">
        <v>8</v>
      </c>
      <c r="E76" s="83" t="s">
        <v>15</v>
      </c>
      <c r="F76" s="83"/>
      <c r="G76" s="83"/>
      <c r="H76" s="83"/>
      <c r="I76" s="1"/>
      <c r="J76" s="1"/>
      <c r="K76" s="1"/>
      <c r="L76" s="4"/>
    </row>
    <row r="77" spans="1:12">
      <c r="C77" s="79"/>
      <c r="D77" s="83"/>
      <c r="E77" s="83"/>
      <c r="F77" s="83"/>
      <c r="G77" s="83"/>
      <c r="H77" s="83"/>
      <c r="I77" s="1"/>
      <c r="J77" s="1"/>
      <c r="K77" s="1"/>
      <c r="L77" s="4"/>
    </row>
    <row r="78" spans="1:12">
      <c r="C78" s="79"/>
      <c r="D78" s="1"/>
      <c r="E78" s="7" t="str">
        <f>E6</f>
        <v>Otter Tail Power Company</v>
      </c>
      <c r="F78" s="83"/>
      <c r="G78" s="83"/>
      <c r="H78" s="83"/>
      <c r="I78" s="83"/>
      <c r="J78" s="83"/>
      <c r="K78" s="83"/>
      <c r="L78" s="90"/>
    </row>
    <row r="79" spans="1:12">
      <c r="C79" s="84" t="s">
        <v>10</v>
      </c>
      <c r="D79" s="84" t="s">
        <v>11</v>
      </c>
      <c r="E79" s="84" t="s">
        <v>12</v>
      </c>
      <c r="F79" s="83" t="s">
        <v>8</v>
      </c>
      <c r="G79" s="83"/>
      <c r="H79" s="127" t="s">
        <v>77</v>
      </c>
      <c r="I79" s="83"/>
      <c r="J79" s="128" t="s">
        <v>78</v>
      </c>
      <c r="K79" s="83"/>
      <c r="L79" s="96"/>
    </row>
    <row r="80" spans="1:12">
      <c r="C80" s="79"/>
      <c r="D80" s="129" t="s">
        <v>79</v>
      </c>
      <c r="E80" s="83"/>
      <c r="F80" s="83"/>
      <c r="G80" s="83"/>
      <c r="H80" s="84"/>
      <c r="I80" s="83"/>
      <c r="J80" s="130" t="s">
        <v>3</v>
      </c>
      <c r="K80" s="83"/>
      <c r="L80" s="96"/>
    </row>
    <row r="81" spans="1:20">
      <c r="A81" s="84" t="s">
        <v>1</v>
      </c>
      <c r="B81" s="84"/>
      <c r="C81" s="79"/>
      <c r="D81" s="131" t="s">
        <v>80</v>
      </c>
      <c r="E81" s="130" t="s">
        <v>81</v>
      </c>
      <c r="F81" s="132"/>
      <c r="G81" s="130" t="s">
        <v>82</v>
      </c>
      <c r="I81" s="132"/>
      <c r="J81" s="84" t="s">
        <v>83</v>
      </c>
      <c r="K81" s="83"/>
      <c r="L81" s="96"/>
    </row>
    <row r="82" spans="1:20" ht="16.5" thickBot="1">
      <c r="A82" s="87" t="s">
        <v>2</v>
      </c>
      <c r="B82" s="88"/>
      <c r="C82" s="133" t="s">
        <v>84</v>
      </c>
      <c r="D82" s="83"/>
      <c r="E82" s="83"/>
      <c r="F82" s="83"/>
      <c r="G82" s="83"/>
      <c r="H82" s="83"/>
      <c r="I82" s="83"/>
      <c r="J82" s="83"/>
      <c r="K82" s="83"/>
      <c r="L82" s="90"/>
    </row>
    <row r="83" spans="1:20">
      <c r="A83" s="84"/>
      <c r="B83" s="84"/>
      <c r="C83" s="125" t="s">
        <v>348</v>
      </c>
      <c r="D83" s="83"/>
      <c r="E83" s="83"/>
      <c r="F83" s="83"/>
      <c r="G83" s="83"/>
      <c r="H83" s="83"/>
      <c r="I83" s="83"/>
      <c r="J83" s="83"/>
      <c r="K83" s="83"/>
      <c r="L83" s="90"/>
      <c r="O83" s="134"/>
      <c r="P83" s="134"/>
      <c r="Q83" s="135"/>
      <c r="R83" s="136" t="s">
        <v>371</v>
      </c>
      <c r="S83" s="136" t="s">
        <v>372</v>
      </c>
      <c r="T83" s="136" t="s">
        <v>216</v>
      </c>
    </row>
    <row r="84" spans="1:20">
      <c r="A84" s="84">
        <v>1</v>
      </c>
      <c r="B84" s="84"/>
      <c r="C84" s="79" t="s">
        <v>85</v>
      </c>
      <c r="D84" s="90" t="s">
        <v>86</v>
      </c>
      <c r="E84" s="59">
        <v>893219136</v>
      </c>
      <c r="F84" s="83"/>
      <c r="G84" s="83" t="s">
        <v>87</v>
      </c>
      <c r="H84" s="137" t="s">
        <v>8</v>
      </c>
      <c r="I84" s="83"/>
      <c r="J84" s="83" t="s">
        <v>8</v>
      </c>
      <c r="K84" s="83"/>
      <c r="L84" s="90"/>
      <c r="O84" s="138" t="s">
        <v>373</v>
      </c>
      <c r="P84" s="139" t="s">
        <v>372</v>
      </c>
      <c r="Q84" s="140" t="s">
        <v>216</v>
      </c>
      <c r="R84" s="136" t="s">
        <v>374</v>
      </c>
      <c r="S84" s="136" t="s">
        <v>375</v>
      </c>
      <c r="T84" s="136" t="s">
        <v>376</v>
      </c>
    </row>
    <row r="85" spans="1:20">
      <c r="A85" s="84">
        <v>2</v>
      </c>
      <c r="B85" s="84"/>
      <c r="C85" s="79" t="s">
        <v>5</v>
      </c>
      <c r="D85" s="90" t="s">
        <v>88</v>
      </c>
      <c r="E85" s="59">
        <v>509291000</v>
      </c>
      <c r="F85" s="83"/>
      <c r="G85" s="83" t="s">
        <v>23</v>
      </c>
      <c r="H85" s="30">
        <f>J231</f>
        <v>1</v>
      </c>
      <c r="I85" s="83"/>
      <c r="J85" s="7">
        <f>+H85*E85</f>
        <v>509291000</v>
      </c>
      <c r="K85" s="83"/>
      <c r="L85" s="90"/>
      <c r="N85" s="97"/>
      <c r="O85" s="68" t="s">
        <v>377</v>
      </c>
      <c r="P85" s="71">
        <v>0</v>
      </c>
      <c r="Q85" s="31" t="e">
        <f>P85/$P$89</f>
        <v>#DIV/0!</v>
      </c>
      <c r="R85" s="73">
        <v>0</v>
      </c>
      <c r="S85" s="32">
        <f>P85-R85</f>
        <v>0</v>
      </c>
      <c r="T85" s="33" t="e">
        <f>S85/$S$89</f>
        <v>#DIV/0!</v>
      </c>
    </row>
    <row r="86" spans="1:20">
      <c r="A86" s="84">
        <v>3</v>
      </c>
      <c r="B86" s="84"/>
      <c r="C86" s="79" t="s">
        <v>6</v>
      </c>
      <c r="D86" s="90" t="s">
        <v>89</v>
      </c>
      <c r="E86" s="59">
        <v>491968147</v>
      </c>
      <c r="F86" s="83"/>
      <c r="G86" s="83" t="s">
        <v>87</v>
      </c>
      <c r="H86" s="137" t="s">
        <v>8</v>
      </c>
      <c r="I86" s="83"/>
      <c r="J86" s="83" t="s">
        <v>8</v>
      </c>
      <c r="K86" s="83"/>
      <c r="L86" s="90"/>
      <c r="O86" s="69"/>
      <c r="P86" s="71">
        <v>0</v>
      </c>
      <c r="Q86" s="31" t="e">
        <f t="shared" ref="Q86:Q89" si="1">P86/$P$89</f>
        <v>#DIV/0!</v>
      </c>
      <c r="R86" s="72">
        <v>0</v>
      </c>
      <c r="S86" s="32">
        <f t="shared" ref="S86:S87" si="2">P86-R86</f>
        <v>0</v>
      </c>
      <c r="T86" s="33" t="e">
        <f t="shared" ref="T86:T89" si="3">S86/$S$89</f>
        <v>#DIV/0!</v>
      </c>
    </row>
    <row r="87" spans="1:20">
      <c r="A87" s="84">
        <v>4</v>
      </c>
      <c r="B87" s="84"/>
      <c r="C87" s="79" t="s">
        <v>90</v>
      </c>
      <c r="D87" s="90" t="s">
        <v>91</v>
      </c>
      <c r="E87" s="59">
        <v>101857699</v>
      </c>
      <c r="F87" s="83"/>
      <c r="G87" s="83" t="s">
        <v>92</v>
      </c>
      <c r="H87" s="30">
        <f>J248</f>
        <v>0.14934527129974437</v>
      </c>
      <c r="I87" s="83"/>
      <c r="J87" s="7">
        <f>+H87*E87</f>
        <v>15211965.691122701</v>
      </c>
      <c r="K87" s="83"/>
      <c r="L87" s="90"/>
      <c r="O87" s="68"/>
      <c r="P87" s="71">
        <v>0</v>
      </c>
      <c r="Q87" s="31" t="e">
        <f t="shared" si="1"/>
        <v>#DIV/0!</v>
      </c>
      <c r="R87" s="72">
        <v>0</v>
      </c>
      <c r="S87" s="32">
        <f t="shared" si="2"/>
        <v>0</v>
      </c>
      <c r="T87" s="33" t="e">
        <f t="shared" si="3"/>
        <v>#DIV/0!</v>
      </c>
    </row>
    <row r="88" spans="1:20" ht="16.5" thickBot="1">
      <c r="A88" s="84">
        <v>5</v>
      </c>
      <c r="B88" s="84"/>
      <c r="C88" s="79" t="s">
        <v>93</v>
      </c>
      <c r="D88" s="90" t="s">
        <v>94</v>
      </c>
      <c r="E88" s="65">
        <v>0</v>
      </c>
      <c r="F88" s="83"/>
      <c r="G88" s="83" t="s">
        <v>95</v>
      </c>
      <c r="H88" s="30">
        <f>L252</f>
        <v>0.14934527129974437</v>
      </c>
      <c r="I88" s="83"/>
      <c r="J88" s="20">
        <f>+H88*E88</f>
        <v>0</v>
      </c>
      <c r="K88" s="83"/>
      <c r="L88" s="90"/>
      <c r="O88" s="68"/>
      <c r="P88" s="70">
        <v>0</v>
      </c>
      <c r="Q88" s="31" t="e">
        <f t="shared" si="1"/>
        <v>#DIV/0!</v>
      </c>
      <c r="R88" s="72">
        <v>0</v>
      </c>
      <c r="S88" s="32">
        <f>P88-R88</f>
        <v>0</v>
      </c>
      <c r="T88" s="33" t="e">
        <f t="shared" si="3"/>
        <v>#DIV/0!</v>
      </c>
    </row>
    <row r="89" spans="1:20">
      <c r="A89" s="84">
        <v>6</v>
      </c>
      <c r="B89" s="84"/>
      <c r="C89" s="79" t="s">
        <v>96</v>
      </c>
      <c r="D89" s="90"/>
      <c r="E89" s="7">
        <f>SUM(E84:E88)</f>
        <v>1996335982</v>
      </c>
      <c r="F89" s="83"/>
      <c r="G89" s="83" t="s">
        <v>97</v>
      </c>
      <c r="H89" s="34">
        <f>IF(J89&gt;0,J89/E89,0)</f>
        <v>0.26273281172122998</v>
      </c>
      <c r="I89" s="83"/>
      <c r="J89" s="7">
        <f>SUM(J84:J88)</f>
        <v>524502965.69112271</v>
      </c>
      <c r="K89" s="83"/>
      <c r="L89" s="141"/>
      <c r="O89" s="68" t="s">
        <v>378</v>
      </c>
      <c r="P89" s="35">
        <f>SUM(P85:P88)</f>
        <v>0</v>
      </c>
      <c r="Q89" s="31" t="e">
        <f t="shared" si="1"/>
        <v>#DIV/0!</v>
      </c>
      <c r="R89" s="36">
        <f>SUM(R85:R88)</f>
        <v>0</v>
      </c>
      <c r="S89" s="32">
        <f>SUM(S85:S88)</f>
        <v>0</v>
      </c>
      <c r="T89" s="33" t="e">
        <f t="shared" si="3"/>
        <v>#DIV/0!</v>
      </c>
    </row>
    <row r="90" spans="1:20">
      <c r="C90" s="79"/>
      <c r="D90" s="90"/>
      <c r="E90" s="83"/>
      <c r="F90" s="83"/>
      <c r="G90" s="83"/>
      <c r="H90" s="142"/>
      <c r="I90" s="83"/>
      <c r="J90" s="83"/>
      <c r="K90" s="83"/>
      <c r="L90" s="141"/>
      <c r="O90" s="143"/>
      <c r="P90" s="144"/>
      <c r="Q90" s="145"/>
      <c r="R90" s="146"/>
      <c r="S90" s="146"/>
      <c r="T90" s="146"/>
    </row>
    <row r="91" spans="1:20">
      <c r="C91" s="125" t="s">
        <v>349</v>
      </c>
      <c r="D91" s="90"/>
      <c r="E91" s="83"/>
      <c r="F91" s="83"/>
      <c r="G91" s="83"/>
      <c r="H91" s="83"/>
      <c r="I91" s="83"/>
      <c r="J91" s="83"/>
      <c r="K91" s="83"/>
      <c r="L91" s="90"/>
      <c r="O91" s="68" t="s">
        <v>379</v>
      </c>
      <c r="P91" s="38">
        <f>J85</f>
        <v>509291000</v>
      </c>
      <c r="Q91" s="147"/>
      <c r="R91" s="146"/>
      <c r="S91" s="146"/>
      <c r="T91" s="146"/>
    </row>
    <row r="92" spans="1:20">
      <c r="A92" s="84">
        <v>7</v>
      </c>
      <c r="B92" s="84"/>
      <c r="C92" s="28" t="str">
        <f>+C84</f>
        <v xml:space="preserve">  Production</v>
      </c>
      <c r="D92" s="90" t="s">
        <v>98</v>
      </c>
      <c r="E92" s="59">
        <v>384849839</v>
      </c>
      <c r="F92" s="83"/>
      <c r="G92" s="7" t="str">
        <f t="shared" ref="G92:H96" si="4">+G84</f>
        <v>NA</v>
      </c>
      <c r="H92" s="30" t="str">
        <f t="shared" si="4"/>
        <v xml:space="preserve"> </v>
      </c>
      <c r="I92" s="83"/>
      <c r="J92" s="83" t="s">
        <v>8</v>
      </c>
      <c r="K92" s="83"/>
      <c r="L92" s="90"/>
      <c r="O92" s="148"/>
      <c r="P92" s="146"/>
      <c r="Q92" s="146"/>
      <c r="R92" s="146"/>
      <c r="S92" s="146"/>
      <c r="T92" s="146"/>
    </row>
    <row r="93" spans="1:20">
      <c r="A93" s="84">
        <v>8</v>
      </c>
      <c r="B93" s="84"/>
      <c r="C93" s="28" t="str">
        <f>+C85</f>
        <v xml:space="preserve">  Transmission</v>
      </c>
      <c r="D93" s="90" t="s">
        <v>99</v>
      </c>
      <c r="E93" s="59">
        <v>126497592</v>
      </c>
      <c r="F93" s="83"/>
      <c r="G93" s="7" t="str">
        <f t="shared" si="4"/>
        <v>TP</v>
      </c>
      <c r="H93" s="30">
        <f t="shared" si="4"/>
        <v>1</v>
      </c>
      <c r="I93" s="83"/>
      <c r="J93" s="7">
        <f>+H93*E93</f>
        <v>126497592</v>
      </c>
      <c r="K93" s="83"/>
      <c r="L93" s="90"/>
      <c r="O93" s="149"/>
      <c r="P93" s="149"/>
      <c r="Q93" s="150"/>
      <c r="R93" s="146"/>
      <c r="S93" s="146"/>
      <c r="T93" s="146"/>
    </row>
    <row r="94" spans="1:20">
      <c r="A94" s="84">
        <v>9</v>
      </c>
      <c r="B94" s="84"/>
      <c r="C94" s="28" t="str">
        <f>+C86</f>
        <v xml:space="preserve">  Distribution</v>
      </c>
      <c r="D94" s="90" t="s">
        <v>100</v>
      </c>
      <c r="E94" s="59">
        <v>214313927</v>
      </c>
      <c r="F94" s="83"/>
      <c r="G94" s="7" t="str">
        <f t="shared" si="4"/>
        <v>NA</v>
      </c>
      <c r="H94" s="30" t="str">
        <f t="shared" si="4"/>
        <v xml:space="preserve"> </v>
      </c>
      <c r="I94" s="83"/>
      <c r="J94" s="83" t="s">
        <v>8</v>
      </c>
      <c r="K94" s="83"/>
      <c r="L94" s="90"/>
      <c r="O94" s="149" t="s">
        <v>380</v>
      </c>
      <c r="P94" s="39">
        <f>P91-P89</f>
        <v>509291000</v>
      </c>
      <c r="Q94" s="150"/>
      <c r="R94" s="146"/>
      <c r="S94" s="146"/>
      <c r="T94" s="146"/>
    </row>
    <row r="95" spans="1:20">
      <c r="A95" s="84">
        <v>10</v>
      </c>
      <c r="B95" s="84"/>
      <c r="C95" s="28" t="str">
        <f>+C87</f>
        <v xml:space="preserve">  General &amp; Intangible</v>
      </c>
      <c r="D95" s="90" t="s">
        <v>350</v>
      </c>
      <c r="E95" s="59">
        <v>37053436</v>
      </c>
      <c r="F95" s="83"/>
      <c r="G95" s="7" t="str">
        <f t="shared" si="4"/>
        <v>W/S</v>
      </c>
      <c r="H95" s="30">
        <f t="shared" si="4"/>
        <v>0.14934527129974437</v>
      </c>
      <c r="I95" s="83"/>
      <c r="J95" s="7">
        <f>+H95*E95</f>
        <v>5533755.4520077147</v>
      </c>
      <c r="K95" s="83"/>
      <c r="L95" s="90"/>
    </row>
    <row r="96" spans="1:20" ht="16.5" thickBot="1">
      <c r="A96" s="84">
        <v>11</v>
      </c>
      <c r="B96" s="84"/>
      <c r="C96" s="28" t="str">
        <f>+C88</f>
        <v xml:space="preserve">  Common</v>
      </c>
      <c r="D96" s="90" t="s">
        <v>94</v>
      </c>
      <c r="E96" s="65">
        <v>0</v>
      </c>
      <c r="F96" s="83"/>
      <c r="G96" s="7" t="str">
        <f t="shared" si="4"/>
        <v>CE</v>
      </c>
      <c r="H96" s="30">
        <f t="shared" si="4"/>
        <v>0.14934527129974437</v>
      </c>
      <c r="I96" s="83"/>
      <c r="J96" s="20">
        <f>+H96*E96</f>
        <v>0</v>
      </c>
      <c r="K96" s="83"/>
      <c r="L96" s="90"/>
    </row>
    <row r="97" spans="1:22">
      <c r="A97" s="84">
        <v>12</v>
      </c>
      <c r="B97" s="84"/>
      <c r="C97" s="125" t="s">
        <v>101</v>
      </c>
      <c r="D97" s="90"/>
      <c r="E97" s="7">
        <f>SUM(E92:E96)</f>
        <v>762714794</v>
      </c>
      <c r="F97" s="83"/>
      <c r="G97" s="83"/>
      <c r="H97" s="83"/>
      <c r="I97" s="83"/>
      <c r="J97" s="7">
        <f>SUM(J92:J96)</f>
        <v>132031347.45200771</v>
      </c>
      <c r="K97" s="83"/>
      <c r="L97" s="90"/>
    </row>
    <row r="98" spans="1:22">
      <c r="A98" s="84"/>
      <c r="B98" s="84"/>
      <c r="C98" s="97"/>
      <c r="D98" s="90" t="s">
        <v>8</v>
      </c>
      <c r="F98" s="83"/>
      <c r="G98" s="83"/>
      <c r="H98" s="142"/>
      <c r="I98" s="83"/>
      <c r="K98" s="83"/>
      <c r="L98" s="141"/>
    </row>
    <row r="99" spans="1:22">
      <c r="A99" s="84"/>
      <c r="B99" s="84"/>
      <c r="C99" s="125" t="s">
        <v>102</v>
      </c>
      <c r="D99" s="90"/>
      <c r="E99" s="83"/>
      <c r="F99" s="83"/>
      <c r="G99" s="83"/>
      <c r="H99" s="83"/>
      <c r="I99" s="83"/>
      <c r="J99" s="83"/>
      <c r="K99" s="83"/>
      <c r="L99" s="90"/>
    </row>
    <row r="100" spans="1:22">
      <c r="A100" s="84">
        <v>13</v>
      </c>
      <c r="B100" s="84"/>
      <c r="C100" s="28" t="str">
        <f>+C92</f>
        <v xml:space="preserve">  Production</v>
      </c>
      <c r="D100" s="90" t="s">
        <v>103</v>
      </c>
      <c r="E100" s="7">
        <f>E84-E92</f>
        <v>508369297</v>
      </c>
      <c r="F100" s="83"/>
      <c r="G100" s="83"/>
      <c r="H100" s="142"/>
      <c r="I100" s="83"/>
      <c r="J100" s="83" t="s">
        <v>8</v>
      </c>
      <c r="K100" s="83"/>
      <c r="L100" s="141"/>
    </row>
    <row r="101" spans="1:22">
      <c r="A101" s="84">
        <v>14</v>
      </c>
      <c r="B101" s="84"/>
      <c r="C101" s="28" t="str">
        <f>+C93</f>
        <v xml:space="preserve">  Transmission</v>
      </c>
      <c r="D101" s="90" t="s">
        <v>104</v>
      </c>
      <c r="E101" s="7">
        <f>E85-E93</f>
        <v>382793408</v>
      </c>
      <c r="F101" s="83"/>
      <c r="G101" s="83"/>
      <c r="H101" s="137"/>
      <c r="I101" s="83"/>
      <c r="J101" s="7">
        <f>J85-J93</f>
        <v>382793408</v>
      </c>
      <c r="K101" s="83"/>
      <c r="L101" s="141"/>
    </row>
    <row r="102" spans="1:22">
      <c r="A102" s="84">
        <v>15</v>
      </c>
      <c r="B102" s="84"/>
      <c r="C102" s="28" t="str">
        <f>+C94</f>
        <v xml:space="preserve">  Distribution</v>
      </c>
      <c r="D102" s="90" t="s">
        <v>105</v>
      </c>
      <c r="E102" s="7">
        <f>E86-E94</f>
        <v>277654220</v>
      </c>
      <c r="F102" s="83"/>
      <c r="G102" s="83"/>
      <c r="H102" s="142"/>
      <c r="I102" s="83"/>
      <c r="J102" s="83" t="s">
        <v>8</v>
      </c>
      <c r="K102" s="83"/>
      <c r="L102" s="141"/>
    </row>
    <row r="103" spans="1:22">
      <c r="A103" s="84">
        <v>16</v>
      </c>
      <c r="B103" s="84"/>
      <c r="C103" s="28" t="str">
        <f>+C95</f>
        <v xml:space="preserve">  General &amp; Intangible</v>
      </c>
      <c r="D103" s="90" t="s">
        <v>106</v>
      </c>
      <c r="E103" s="7">
        <f>E87-E95</f>
        <v>64804263</v>
      </c>
      <c r="F103" s="83"/>
      <c r="G103" s="83"/>
      <c r="H103" s="142"/>
      <c r="I103" s="83"/>
      <c r="J103" s="7">
        <f>J87-J95</f>
        <v>9678210.2391149867</v>
      </c>
      <c r="K103" s="83"/>
      <c r="L103" s="141"/>
    </row>
    <row r="104" spans="1:22" ht="16.5" thickBot="1">
      <c r="A104" s="84">
        <v>17</v>
      </c>
      <c r="B104" s="84"/>
      <c r="C104" s="28" t="str">
        <f>+C96</f>
        <v xml:space="preserve">  Common</v>
      </c>
      <c r="D104" s="90" t="s">
        <v>107</v>
      </c>
      <c r="E104" s="20">
        <f>E88-E96</f>
        <v>0</v>
      </c>
      <c r="F104" s="83"/>
      <c r="G104" s="83"/>
      <c r="H104" s="142"/>
      <c r="I104" s="83"/>
      <c r="J104" s="20">
        <f>J88-J96</f>
        <v>0</v>
      </c>
      <c r="K104" s="83"/>
      <c r="L104" s="141"/>
    </row>
    <row r="105" spans="1:22">
      <c r="A105" s="84">
        <v>18</v>
      </c>
      <c r="B105" s="84"/>
      <c r="C105" s="125" t="s">
        <v>108</v>
      </c>
      <c r="D105" s="90"/>
      <c r="E105" s="7">
        <f>SUM(E100:E104)</f>
        <v>1233621188</v>
      </c>
      <c r="F105" s="83"/>
      <c r="G105" s="83" t="s">
        <v>109</v>
      </c>
      <c r="H105" s="34">
        <f>IF(J105&gt;0,J105/E105,0)</f>
        <v>0.3181459771093969</v>
      </c>
      <c r="I105" s="83"/>
      <c r="J105" s="7">
        <f>SUM(J100:J104)</f>
        <v>392471618.239115</v>
      </c>
      <c r="K105" s="83"/>
      <c r="L105" s="90"/>
    </row>
    <row r="106" spans="1:22">
      <c r="A106" s="84"/>
      <c r="B106" s="84"/>
      <c r="C106" s="97"/>
      <c r="D106" s="90"/>
      <c r="F106" s="83"/>
      <c r="I106" s="83"/>
      <c r="K106" s="83"/>
      <c r="L106" s="141"/>
    </row>
    <row r="107" spans="1:22">
      <c r="A107" s="84"/>
      <c r="B107" s="84"/>
      <c r="C107" s="125" t="s">
        <v>328</v>
      </c>
      <c r="D107" s="90"/>
      <c r="F107" s="83"/>
      <c r="I107" s="83"/>
      <c r="K107" s="83"/>
      <c r="L107" s="141"/>
    </row>
    <row r="108" spans="1:22" s="102" customFormat="1">
      <c r="A108" s="96" t="s">
        <v>110</v>
      </c>
      <c r="B108" s="97"/>
      <c r="C108" s="125" t="s">
        <v>329</v>
      </c>
      <c r="D108" s="90" t="s">
        <v>111</v>
      </c>
      <c r="E108" s="59">
        <v>101015521</v>
      </c>
      <c r="F108" s="90"/>
      <c r="G108" s="90" t="s">
        <v>23</v>
      </c>
      <c r="H108" s="40">
        <f>+J231</f>
        <v>1</v>
      </c>
      <c r="I108" s="90"/>
      <c r="J108" s="9">
        <f>+H108*E108</f>
        <v>101015521</v>
      </c>
      <c r="K108" s="90"/>
      <c r="L108" s="90"/>
      <c r="M108" s="78"/>
      <c r="N108" s="97"/>
      <c r="O108" s="97"/>
      <c r="P108" s="97"/>
      <c r="Q108" s="78"/>
      <c r="R108" s="78"/>
      <c r="S108" s="78"/>
      <c r="T108" s="78"/>
      <c r="U108" s="78"/>
      <c r="V108" s="78"/>
    </row>
    <row r="109" spans="1:22">
      <c r="A109" s="84"/>
      <c r="B109" s="84"/>
      <c r="C109" s="97"/>
      <c r="D109" s="90"/>
      <c r="F109" s="83"/>
      <c r="I109" s="83"/>
      <c r="K109" s="83"/>
      <c r="L109" s="141"/>
    </row>
    <row r="110" spans="1:22">
      <c r="A110" s="84"/>
      <c r="B110" s="84"/>
      <c r="C110" s="125" t="s">
        <v>112</v>
      </c>
      <c r="D110" s="90"/>
      <c r="E110" s="83"/>
      <c r="F110" s="83"/>
      <c r="G110" s="83"/>
      <c r="H110" s="83"/>
      <c r="I110" s="83"/>
      <c r="J110" s="83"/>
      <c r="K110" s="83"/>
      <c r="L110" s="90"/>
    </row>
    <row r="111" spans="1:22">
      <c r="A111" s="84">
        <v>19</v>
      </c>
      <c r="B111" s="84"/>
      <c r="C111" s="125" t="s">
        <v>113</v>
      </c>
      <c r="D111" s="90" t="s">
        <v>114</v>
      </c>
      <c r="E111" s="59">
        <v>-2645124</v>
      </c>
      <c r="F111" s="90"/>
      <c r="G111" s="9" t="str">
        <f>+G92</f>
        <v>NA</v>
      </c>
      <c r="H111" s="152" t="s">
        <v>115</v>
      </c>
      <c r="I111" s="83"/>
      <c r="J111" s="83">
        <v>0</v>
      </c>
      <c r="K111" s="83"/>
      <c r="L111" s="141"/>
    </row>
    <row r="112" spans="1:22">
      <c r="A112" s="84">
        <v>20</v>
      </c>
      <c r="B112" s="84"/>
      <c r="C112" s="125" t="s">
        <v>116</v>
      </c>
      <c r="D112" s="90" t="s">
        <v>117</v>
      </c>
      <c r="E112" s="59">
        <v>-357016002</v>
      </c>
      <c r="F112" s="83"/>
      <c r="G112" s="83" t="s">
        <v>118</v>
      </c>
      <c r="H112" s="30">
        <f>+H105</f>
        <v>0.3181459771093969</v>
      </c>
      <c r="I112" s="83"/>
      <c r="J112" s="7">
        <f t="shared" ref="J112:J117" si="5">E112*H112</f>
        <v>-113583204.7999804</v>
      </c>
      <c r="K112" s="83"/>
      <c r="L112" s="141"/>
    </row>
    <row r="113" spans="1:22">
      <c r="A113" s="84">
        <v>21</v>
      </c>
      <c r="B113" s="84"/>
      <c r="C113" s="125" t="s">
        <v>119</v>
      </c>
      <c r="D113" s="90" t="s">
        <v>120</v>
      </c>
      <c r="E113" s="67">
        <v>-14332886</v>
      </c>
      <c r="F113" s="83"/>
      <c r="G113" s="83" t="s">
        <v>118</v>
      </c>
      <c r="H113" s="30">
        <f>+H112</f>
        <v>0.3181459771093969</v>
      </c>
      <c r="I113" s="83"/>
      <c r="J113" s="7">
        <f t="shared" si="5"/>
        <v>-4559950.0212675957</v>
      </c>
      <c r="K113" s="83"/>
      <c r="L113" s="141"/>
    </row>
    <row r="114" spans="1:22">
      <c r="A114" s="84">
        <v>22</v>
      </c>
      <c r="B114" s="84"/>
      <c r="C114" s="125" t="s">
        <v>340</v>
      </c>
      <c r="D114" s="90" t="s">
        <v>121</v>
      </c>
      <c r="E114" s="67">
        <v>99916341</v>
      </c>
      <c r="F114" s="83"/>
      <c r="G114" s="7" t="str">
        <f>+G113</f>
        <v>NP</v>
      </c>
      <c r="H114" s="30">
        <f>+H113</f>
        <v>0.3181459771093969</v>
      </c>
      <c r="I114" s="83"/>
      <c r="J114" s="7">
        <f t="shared" si="5"/>
        <v>31787981.936640695</v>
      </c>
      <c r="K114" s="83"/>
      <c r="L114" s="141"/>
    </row>
    <row r="115" spans="1:22">
      <c r="A115" s="84">
        <v>23</v>
      </c>
      <c r="B115" s="84"/>
      <c r="C115" s="97" t="s">
        <v>122</v>
      </c>
      <c r="D115" s="97" t="s">
        <v>123</v>
      </c>
      <c r="E115" s="67">
        <v>0</v>
      </c>
      <c r="F115" s="83"/>
      <c r="G115" s="83" t="s">
        <v>118</v>
      </c>
      <c r="H115" s="30">
        <f>+H113</f>
        <v>0.3181459771093969</v>
      </c>
      <c r="I115" s="83"/>
      <c r="J115" s="42">
        <f t="shared" si="5"/>
        <v>0</v>
      </c>
      <c r="K115" s="83"/>
      <c r="L115" s="141"/>
    </row>
    <row r="116" spans="1:22" s="102" customFormat="1">
      <c r="A116" s="96" t="s">
        <v>124</v>
      </c>
      <c r="B116" s="97"/>
      <c r="C116" s="97" t="s">
        <v>125</v>
      </c>
      <c r="D116" s="97" t="s">
        <v>126</v>
      </c>
      <c r="E116" s="66">
        <v>0</v>
      </c>
      <c r="F116" s="90"/>
      <c r="G116" s="90" t="s">
        <v>23</v>
      </c>
      <c r="H116" s="43">
        <f>J231</f>
        <v>1</v>
      </c>
      <c r="I116" s="90"/>
      <c r="J116" s="42">
        <f t="shared" si="5"/>
        <v>0</v>
      </c>
      <c r="K116" s="83"/>
      <c r="L116" s="141"/>
      <c r="M116" s="78"/>
      <c r="N116" s="154"/>
      <c r="O116" s="154"/>
      <c r="P116" s="155"/>
      <c r="Q116" s="78"/>
      <c r="R116" s="78"/>
      <c r="S116" s="78"/>
      <c r="T116" s="78"/>
      <c r="U116" s="78"/>
      <c r="V116" s="78"/>
    </row>
    <row r="117" spans="1:22" s="102" customFormat="1" ht="16.5" thickBot="1">
      <c r="A117" s="96" t="s">
        <v>127</v>
      </c>
      <c r="B117" s="97"/>
      <c r="C117" s="97" t="s">
        <v>128</v>
      </c>
      <c r="D117" s="97" t="s">
        <v>126</v>
      </c>
      <c r="E117" s="66">
        <v>0</v>
      </c>
      <c r="F117" s="90"/>
      <c r="G117" s="90" t="s">
        <v>23</v>
      </c>
      <c r="H117" s="43">
        <f>J231</f>
        <v>1</v>
      </c>
      <c r="I117" s="90"/>
      <c r="J117" s="42">
        <f t="shared" si="5"/>
        <v>0</v>
      </c>
      <c r="K117" s="83"/>
      <c r="L117" s="141"/>
      <c r="M117" s="78"/>
      <c r="N117" s="154"/>
      <c r="O117" s="154"/>
      <c r="P117" s="155"/>
      <c r="Q117" s="78"/>
      <c r="R117" s="78"/>
      <c r="S117" s="78"/>
      <c r="T117" s="78"/>
      <c r="U117" s="78"/>
      <c r="V117" s="78"/>
    </row>
    <row r="118" spans="1:22" s="102" customFormat="1">
      <c r="A118" s="84">
        <v>24</v>
      </c>
      <c r="B118" s="78"/>
      <c r="C118" s="125" t="s">
        <v>129</v>
      </c>
      <c r="D118" s="90"/>
      <c r="E118" s="44">
        <f>SUM(E111:E117)</f>
        <v>-274077671</v>
      </c>
      <c r="F118" s="83"/>
      <c r="G118" s="83"/>
      <c r="H118" s="83"/>
      <c r="I118" s="83"/>
      <c r="J118" s="44">
        <f>SUM(J111:J117)</f>
        <v>-86355172.8846073</v>
      </c>
      <c r="K118" s="83"/>
      <c r="L118" s="90"/>
      <c r="M118" s="78"/>
      <c r="N118" s="156"/>
      <c r="O118" s="156"/>
      <c r="P118" s="157"/>
      <c r="Q118" s="78"/>
      <c r="R118" s="78"/>
      <c r="S118" s="78"/>
      <c r="T118" s="78"/>
      <c r="U118" s="78"/>
      <c r="V118" s="78"/>
    </row>
    <row r="119" spans="1:22">
      <c r="A119" s="84"/>
      <c r="B119" s="84"/>
      <c r="C119" s="97"/>
      <c r="D119" s="90"/>
      <c r="F119" s="83"/>
      <c r="G119" s="83"/>
      <c r="H119" s="142"/>
      <c r="I119" s="83"/>
      <c r="K119" s="83"/>
      <c r="L119" s="141"/>
    </row>
    <row r="120" spans="1:22">
      <c r="A120" s="84">
        <v>25</v>
      </c>
      <c r="B120" s="84"/>
      <c r="C120" s="125" t="s">
        <v>130</v>
      </c>
      <c r="D120" s="90" t="s">
        <v>131</v>
      </c>
      <c r="E120" s="59">
        <v>9038</v>
      </c>
      <c r="F120" s="83"/>
      <c r="G120" s="7" t="str">
        <f>+G93</f>
        <v>TP</v>
      </c>
      <c r="H120" s="30">
        <f>+H93</f>
        <v>1</v>
      </c>
      <c r="I120" s="83"/>
      <c r="J120" s="7">
        <f>+H120*E120</f>
        <v>9038</v>
      </c>
      <c r="K120" s="83"/>
      <c r="L120" s="90"/>
    </row>
    <row r="121" spans="1:22">
      <c r="A121" s="84"/>
      <c r="B121" s="84"/>
      <c r="C121" s="125"/>
      <c r="D121" s="90"/>
      <c r="E121" s="83"/>
      <c r="F121" s="83"/>
      <c r="G121" s="83"/>
      <c r="H121" s="83"/>
      <c r="I121" s="83"/>
      <c r="J121" s="83"/>
      <c r="K121" s="83"/>
      <c r="L121" s="90"/>
    </row>
    <row r="122" spans="1:22">
      <c r="A122" s="84"/>
      <c r="B122" s="84"/>
      <c r="C122" s="125" t="s">
        <v>132</v>
      </c>
      <c r="D122" s="90" t="s">
        <v>8</v>
      </c>
      <c r="E122" s="83"/>
      <c r="F122" s="83"/>
      <c r="G122" s="83"/>
      <c r="H122" s="83"/>
      <c r="I122" s="83"/>
      <c r="J122" s="83"/>
      <c r="K122" s="83"/>
      <c r="L122" s="90"/>
    </row>
    <row r="123" spans="1:22">
      <c r="A123" s="84">
        <v>26</v>
      </c>
      <c r="B123" s="84"/>
      <c r="C123" s="125" t="s">
        <v>133</v>
      </c>
      <c r="D123" s="97" t="s">
        <v>134</v>
      </c>
      <c r="E123" s="7">
        <f>+E163/8</f>
        <v>7440649.125</v>
      </c>
      <c r="F123" s="83"/>
      <c r="G123" s="83"/>
      <c r="H123" s="142"/>
      <c r="I123" s="83"/>
      <c r="J123" s="7">
        <f>+J163/8</f>
        <v>2265373.1718694638</v>
      </c>
      <c r="K123" s="1"/>
      <c r="L123" s="141"/>
    </row>
    <row r="124" spans="1:22">
      <c r="A124" s="84">
        <v>27</v>
      </c>
      <c r="B124" s="84"/>
      <c r="C124" s="125" t="s">
        <v>135</v>
      </c>
      <c r="D124" s="90" t="s">
        <v>136</v>
      </c>
      <c r="E124" s="59">
        <v>5464152</v>
      </c>
      <c r="F124" s="83"/>
      <c r="G124" s="83" t="s">
        <v>137</v>
      </c>
      <c r="H124" s="30">
        <f>J240</f>
        <v>0.9240013660526073</v>
      </c>
      <c r="I124" s="83"/>
      <c r="J124" s="7">
        <f>+H124*E124</f>
        <v>5048883.9123190865</v>
      </c>
      <c r="K124" s="83" t="s">
        <v>8</v>
      </c>
      <c r="L124" s="141"/>
    </row>
    <row r="125" spans="1:22" ht="16.5" thickBot="1">
      <c r="A125" s="84">
        <v>28</v>
      </c>
      <c r="B125" s="84"/>
      <c r="C125" s="125" t="s">
        <v>138</v>
      </c>
      <c r="D125" s="90" t="s">
        <v>139</v>
      </c>
      <c r="E125" s="65">
        <v>2242262</v>
      </c>
      <c r="F125" s="83"/>
      <c r="G125" s="83" t="s">
        <v>140</v>
      </c>
      <c r="H125" s="30">
        <f>+H89</f>
        <v>0.26273281172122998</v>
      </c>
      <c r="I125" s="83"/>
      <c r="J125" s="20">
        <f>+H125*E125</f>
        <v>589115.7998756686</v>
      </c>
      <c r="K125" s="83"/>
      <c r="L125" s="141"/>
    </row>
    <row r="126" spans="1:22">
      <c r="A126" s="84">
        <v>29</v>
      </c>
      <c r="B126" s="84"/>
      <c r="C126" s="79" t="s">
        <v>141</v>
      </c>
      <c r="D126" s="1"/>
      <c r="E126" s="7">
        <f>E123+E124+E125</f>
        <v>15147063.125</v>
      </c>
      <c r="F126" s="1"/>
      <c r="G126" s="1"/>
      <c r="H126" s="1"/>
      <c r="I126" s="1"/>
      <c r="J126" s="7">
        <f>J123+J124+J125</f>
        <v>7903372.884064219</v>
      </c>
      <c r="K126" s="1"/>
      <c r="L126" s="4"/>
    </row>
    <row r="127" spans="1:22" ht="16.5" thickBot="1">
      <c r="D127" s="83"/>
      <c r="E127" s="158"/>
      <c r="F127" s="83"/>
      <c r="G127" s="83"/>
      <c r="H127" s="83"/>
      <c r="I127" s="83"/>
      <c r="J127" s="158"/>
      <c r="K127" s="83"/>
      <c r="L127" s="90"/>
    </row>
    <row r="128" spans="1:22" s="102" customFormat="1" ht="16.5" thickBot="1">
      <c r="A128" s="84">
        <v>30</v>
      </c>
      <c r="B128" s="78"/>
      <c r="C128" s="79" t="s">
        <v>142</v>
      </c>
      <c r="D128" s="83"/>
      <c r="E128" s="45">
        <f>+E126+E120+E118+E105+E108</f>
        <v>1075715139.125</v>
      </c>
      <c r="F128" s="83"/>
      <c r="G128" s="83"/>
      <c r="H128" s="142"/>
      <c r="I128" s="83"/>
      <c r="J128" s="45">
        <f>+J126+J120+J118+J105+J108</f>
        <v>415044377.23857188</v>
      </c>
      <c r="K128" s="83"/>
      <c r="L128" s="159"/>
      <c r="M128" s="78"/>
      <c r="N128" s="160"/>
      <c r="O128" s="154"/>
      <c r="P128" s="155"/>
      <c r="Q128" s="78"/>
      <c r="R128" s="78"/>
      <c r="S128" s="78"/>
      <c r="T128" s="78"/>
      <c r="U128" s="78"/>
      <c r="V128" s="78"/>
    </row>
    <row r="129" spans="1:12" ht="16.5" thickTop="1">
      <c r="A129" s="84"/>
      <c r="B129" s="84"/>
      <c r="C129" s="79"/>
      <c r="D129" s="83"/>
      <c r="E129" s="153"/>
      <c r="F129" s="83"/>
      <c r="G129" s="83"/>
      <c r="H129" s="142"/>
      <c r="I129" s="83"/>
      <c r="J129" s="153"/>
      <c r="K129" s="83"/>
      <c r="L129" s="141"/>
    </row>
    <row r="130" spans="1:12">
      <c r="A130" s="84"/>
      <c r="B130" s="84"/>
      <c r="C130" s="79"/>
      <c r="D130" s="83"/>
      <c r="E130" s="153"/>
      <c r="F130" s="83"/>
      <c r="G130" s="83"/>
      <c r="H130" s="142"/>
      <c r="I130" s="83"/>
      <c r="J130" s="153"/>
      <c r="K130" s="83"/>
      <c r="L130" s="141"/>
    </row>
    <row r="131" spans="1:12">
      <c r="A131" s="84"/>
      <c r="B131" s="84"/>
      <c r="C131" s="79"/>
      <c r="D131" s="83"/>
      <c r="E131" s="153"/>
      <c r="F131" s="83"/>
      <c r="G131" s="83"/>
      <c r="H131" s="142"/>
      <c r="I131" s="83"/>
      <c r="J131" s="153"/>
      <c r="K131" s="83"/>
      <c r="L131" s="141"/>
    </row>
    <row r="132" spans="1:12">
      <c r="A132" s="84"/>
      <c r="B132" s="84"/>
      <c r="C132" s="79"/>
      <c r="D132" s="83"/>
      <c r="E132" s="153"/>
      <c r="F132" s="83"/>
      <c r="G132" s="83"/>
      <c r="H132" s="142"/>
      <c r="I132" s="83"/>
      <c r="J132" s="153"/>
      <c r="K132" s="83"/>
      <c r="L132" s="141"/>
    </row>
    <row r="133" spans="1:12">
      <c r="A133" s="84"/>
      <c r="B133" s="84"/>
      <c r="C133" s="79"/>
      <c r="D133" s="83"/>
      <c r="E133" s="153"/>
      <c r="F133" s="83"/>
      <c r="G133" s="83"/>
      <c r="H133" s="142"/>
      <c r="I133" s="83"/>
      <c r="J133" s="153"/>
      <c r="K133" s="83"/>
      <c r="L133" s="141"/>
    </row>
    <row r="134" spans="1:12">
      <c r="A134" s="84"/>
      <c r="B134" s="84"/>
      <c r="C134" s="79"/>
      <c r="D134" s="83"/>
      <c r="E134" s="153"/>
      <c r="F134" s="83"/>
      <c r="G134" s="83"/>
      <c r="H134" s="142"/>
      <c r="I134" s="83"/>
      <c r="J134" s="153"/>
      <c r="K134" s="83"/>
      <c r="L134" s="141"/>
    </row>
    <row r="135" spans="1:12">
      <c r="A135" s="84"/>
      <c r="B135" s="84"/>
      <c r="C135" s="79"/>
      <c r="D135" s="83"/>
      <c r="E135" s="153"/>
      <c r="F135" s="83"/>
      <c r="G135" s="83"/>
      <c r="H135" s="142"/>
      <c r="I135" s="83"/>
      <c r="J135" s="153"/>
      <c r="K135" s="83"/>
      <c r="L135" s="141"/>
    </row>
    <row r="136" spans="1:12">
      <c r="A136" s="84"/>
      <c r="B136" s="84"/>
      <c r="C136" s="79"/>
      <c r="D136" s="83"/>
      <c r="E136" s="153"/>
      <c r="F136" s="83"/>
      <c r="G136" s="83"/>
      <c r="H136" s="142"/>
      <c r="I136" s="83"/>
      <c r="J136" s="153"/>
      <c r="K136" s="83"/>
      <c r="L136" s="141"/>
    </row>
    <row r="137" spans="1:12">
      <c r="A137" s="84"/>
      <c r="B137" s="84"/>
      <c r="C137" s="79"/>
      <c r="D137" s="83"/>
      <c r="E137" s="153"/>
      <c r="F137" s="83"/>
      <c r="G137" s="83"/>
      <c r="H137" s="142"/>
      <c r="I137" s="83"/>
      <c r="J137" s="153"/>
      <c r="K137" s="83"/>
      <c r="L137" s="141"/>
    </row>
    <row r="138" spans="1:12">
      <c r="A138" s="84"/>
      <c r="B138" s="84"/>
      <c r="C138" s="79"/>
      <c r="D138" s="83"/>
      <c r="E138" s="153"/>
      <c r="F138" s="83"/>
      <c r="G138" s="83"/>
      <c r="H138" s="142"/>
      <c r="I138" s="83"/>
      <c r="J138" s="153"/>
      <c r="K138" s="83"/>
      <c r="L138" s="141"/>
    </row>
    <row r="139" spans="1:12">
      <c r="A139" s="84"/>
      <c r="B139" s="84"/>
      <c r="C139" s="79"/>
      <c r="D139" s="83"/>
      <c r="E139" s="153"/>
      <c r="F139" s="83"/>
      <c r="G139" s="83"/>
      <c r="H139" s="142"/>
      <c r="I139" s="83"/>
      <c r="J139" s="153"/>
      <c r="K139" s="83"/>
      <c r="L139" s="141"/>
    </row>
    <row r="140" spans="1:12">
      <c r="A140" s="84"/>
      <c r="B140" s="84"/>
      <c r="C140" s="79"/>
      <c r="D140" s="83"/>
      <c r="E140" s="153"/>
      <c r="F140" s="83"/>
      <c r="G140" s="83"/>
      <c r="H140" s="142"/>
      <c r="I140" s="83"/>
      <c r="J140" s="153"/>
      <c r="K140" s="83"/>
      <c r="L140" s="141"/>
    </row>
    <row r="141" spans="1:12">
      <c r="A141" s="84"/>
      <c r="B141" s="84"/>
      <c r="C141" s="79"/>
      <c r="D141" s="83"/>
      <c r="E141" s="153"/>
      <c r="F141" s="83"/>
      <c r="G141" s="83"/>
      <c r="H141" s="142"/>
      <c r="I141" s="83"/>
      <c r="J141" s="153"/>
      <c r="K141" s="83"/>
      <c r="L141" s="141"/>
    </row>
    <row r="142" spans="1:12">
      <c r="A142" s="84"/>
      <c r="B142" s="84"/>
      <c r="C142" s="79"/>
      <c r="D142" s="83"/>
      <c r="E142" s="153"/>
      <c r="F142" s="83"/>
      <c r="G142" s="83"/>
      <c r="H142" s="142"/>
      <c r="I142" s="83"/>
      <c r="J142" s="153"/>
      <c r="K142" s="83"/>
      <c r="L142" s="141"/>
    </row>
    <row r="143" spans="1:12">
      <c r="C143" s="79"/>
      <c r="D143" s="79"/>
      <c r="E143" s="80"/>
      <c r="F143" s="79"/>
      <c r="G143" s="79"/>
      <c r="H143" s="79"/>
      <c r="I143" s="1"/>
      <c r="J143" s="161"/>
      <c r="K143" s="161"/>
      <c r="L143" s="81"/>
    </row>
    <row r="144" spans="1:12">
      <c r="C144" s="79"/>
      <c r="D144" s="79"/>
      <c r="E144" s="80"/>
      <c r="F144" s="79"/>
      <c r="G144" s="79"/>
      <c r="H144" s="79"/>
      <c r="I144" s="1"/>
      <c r="J144" s="1"/>
      <c r="K144" s="449" t="s">
        <v>361</v>
      </c>
      <c r="L144" s="449"/>
    </row>
    <row r="145" spans="1:12">
      <c r="C145" s="79"/>
      <c r="D145" s="79"/>
      <c r="E145" s="80"/>
      <c r="F145" s="79"/>
      <c r="G145" s="79"/>
      <c r="H145" s="79"/>
      <c r="I145" s="1"/>
      <c r="J145" s="1"/>
      <c r="K145" s="1"/>
      <c r="L145" s="81"/>
    </row>
    <row r="146" spans="1:12">
      <c r="C146" s="79" t="s">
        <v>13</v>
      </c>
      <c r="D146" s="79"/>
      <c r="E146" s="80" t="s">
        <v>143</v>
      </c>
      <c r="F146" s="79"/>
      <c r="G146" s="79"/>
      <c r="H146" s="79"/>
      <c r="I146" s="1"/>
      <c r="J146" s="1"/>
      <c r="K146" s="1"/>
      <c r="L146" s="29" t="str">
        <f>L3</f>
        <v>For the 12 months ended 12/31/18</v>
      </c>
    </row>
    <row r="147" spans="1:12">
      <c r="C147" s="79"/>
      <c r="D147" s="83" t="s">
        <v>8</v>
      </c>
      <c r="E147" s="83" t="s">
        <v>144</v>
      </c>
      <c r="F147" s="83"/>
      <c r="G147" s="83"/>
      <c r="H147" s="83"/>
      <c r="I147" s="1"/>
      <c r="J147" s="1"/>
      <c r="K147" s="1"/>
      <c r="L147" s="4"/>
    </row>
    <row r="148" spans="1:12">
      <c r="C148" s="79"/>
      <c r="D148" s="83"/>
      <c r="E148" s="83"/>
      <c r="F148" s="83"/>
      <c r="G148" s="83"/>
      <c r="H148" s="83"/>
      <c r="I148" s="1"/>
      <c r="J148" s="1"/>
      <c r="K148" s="1"/>
      <c r="L148" s="4"/>
    </row>
    <row r="149" spans="1:12">
      <c r="A149" s="84"/>
      <c r="B149" s="84"/>
      <c r="E149" s="15" t="str">
        <f>E6</f>
        <v>Otter Tail Power Company</v>
      </c>
      <c r="K149" s="83"/>
      <c r="L149" s="90"/>
    </row>
    <row r="150" spans="1:12">
      <c r="A150" s="84"/>
      <c r="B150" s="84"/>
      <c r="C150" s="84" t="s">
        <v>10</v>
      </c>
      <c r="D150" s="84" t="s">
        <v>11</v>
      </c>
      <c r="E150" s="84" t="s">
        <v>12</v>
      </c>
      <c r="F150" s="83" t="s">
        <v>8</v>
      </c>
      <c r="G150" s="83"/>
      <c r="H150" s="127" t="s">
        <v>77</v>
      </c>
      <c r="I150" s="83"/>
      <c r="J150" s="128" t="s">
        <v>78</v>
      </c>
      <c r="K150" s="83"/>
      <c r="L150" s="90"/>
    </row>
    <row r="151" spans="1:12">
      <c r="A151" s="84" t="s">
        <v>1</v>
      </c>
      <c r="B151" s="84"/>
      <c r="C151" s="79"/>
      <c r="D151" s="129" t="s">
        <v>79</v>
      </c>
      <c r="E151" s="83"/>
      <c r="F151" s="83"/>
      <c r="G151" s="83"/>
      <c r="H151" s="84"/>
      <c r="I151" s="83"/>
      <c r="J151" s="130" t="s">
        <v>3</v>
      </c>
      <c r="K151" s="83"/>
      <c r="L151" s="162"/>
    </row>
    <row r="152" spans="1:12" ht="16.5" thickBot="1">
      <c r="A152" s="87" t="s">
        <v>2</v>
      </c>
      <c r="B152" s="88"/>
      <c r="C152" s="79"/>
      <c r="D152" s="131" t="s">
        <v>80</v>
      </c>
      <c r="E152" s="130" t="s">
        <v>81</v>
      </c>
      <c r="F152" s="132"/>
      <c r="G152" s="130" t="s">
        <v>82</v>
      </c>
      <c r="I152" s="132"/>
      <c r="J152" s="84" t="s">
        <v>83</v>
      </c>
      <c r="K152" s="83"/>
      <c r="L152" s="162"/>
    </row>
    <row r="153" spans="1:12">
      <c r="A153" s="84"/>
      <c r="B153" s="84"/>
      <c r="C153" s="79" t="s">
        <v>351</v>
      </c>
      <c r="D153" s="83"/>
      <c r="E153" s="83"/>
      <c r="F153" s="83"/>
      <c r="G153" s="83"/>
      <c r="H153" s="83"/>
      <c r="I153" s="83"/>
      <c r="J153" s="83"/>
      <c r="K153" s="83"/>
      <c r="L153" s="90"/>
    </row>
    <row r="154" spans="1:12">
      <c r="A154" s="84">
        <v>1</v>
      </c>
      <c r="B154" s="84"/>
      <c r="C154" s="79" t="s">
        <v>145</v>
      </c>
      <c r="D154" s="83" t="s">
        <v>146</v>
      </c>
      <c r="E154" s="59">
        <v>36127452</v>
      </c>
      <c r="F154" s="83"/>
      <c r="G154" s="83" t="s">
        <v>137</v>
      </c>
      <c r="H154" s="30">
        <f>J240</f>
        <v>0.9240013660526073</v>
      </c>
      <c r="I154" s="83"/>
      <c r="J154" s="7">
        <f t="shared" ref="J154:J162" si="6">+H154*E154</f>
        <v>33381815</v>
      </c>
      <c r="K154" s="1"/>
      <c r="L154" s="90"/>
    </row>
    <row r="155" spans="1:12">
      <c r="A155" s="96" t="s">
        <v>147</v>
      </c>
      <c r="B155" s="96"/>
      <c r="C155" s="125" t="s">
        <v>148</v>
      </c>
      <c r="D155" s="90"/>
      <c r="E155" s="59">
        <v>950400</v>
      </c>
      <c r="F155" s="83"/>
      <c r="G155" s="163"/>
      <c r="H155" s="137">
        <v>1</v>
      </c>
      <c r="I155" s="83"/>
      <c r="J155" s="7">
        <f t="shared" si="6"/>
        <v>950400</v>
      </c>
      <c r="K155" s="1"/>
      <c r="L155" s="90"/>
    </row>
    <row r="156" spans="1:12">
      <c r="A156" s="84">
        <v>2</v>
      </c>
      <c r="B156" s="84"/>
      <c r="C156" s="79" t="s">
        <v>149</v>
      </c>
      <c r="D156" s="83" t="s">
        <v>150</v>
      </c>
      <c r="E156" s="59">
        <v>23306660</v>
      </c>
      <c r="F156" s="83"/>
      <c r="G156" s="83" t="s">
        <v>137</v>
      </c>
      <c r="H156" s="30">
        <f>H154</f>
        <v>0.9240013660526073</v>
      </c>
      <c r="I156" s="83"/>
      <c r="J156" s="7">
        <f t="shared" si="6"/>
        <v>21535385.67812366</v>
      </c>
      <c r="K156" s="1"/>
      <c r="L156" s="90"/>
    </row>
    <row r="157" spans="1:12">
      <c r="A157" s="84">
        <v>3</v>
      </c>
      <c r="B157" s="84"/>
      <c r="C157" s="79" t="s">
        <v>151</v>
      </c>
      <c r="D157" s="83" t="s">
        <v>152</v>
      </c>
      <c r="E157" s="59">
        <v>50883843</v>
      </c>
      <c r="F157" s="83"/>
      <c r="G157" s="83" t="s">
        <v>92</v>
      </c>
      <c r="H157" s="30">
        <f>+H95</f>
        <v>0.14934527129974437</v>
      </c>
      <c r="I157" s="83"/>
      <c r="J157" s="7">
        <f t="shared" si="6"/>
        <v>7599261.3376085982</v>
      </c>
      <c r="K157" s="83"/>
      <c r="L157" s="90" t="s">
        <v>8</v>
      </c>
    </row>
    <row r="158" spans="1:12">
      <c r="A158" s="84">
        <v>4</v>
      </c>
      <c r="B158" s="84"/>
      <c r="C158" s="79" t="s">
        <v>153</v>
      </c>
      <c r="D158" s="83"/>
      <c r="E158" s="59">
        <v>633381</v>
      </c>
      <c r="F158" s="83"/>
      <c r="G158" s="7" t="str">
        <f>+G157</f>
        <v>W/S</v>
      </c>
      <c r="H158" s="30">
        <f>+H157</f>
        <v>0.14934527129974437</v>
      </c>
      <c r="I158" s="83"/>
      <c r="J158" s="7">
        <f t="shared" si="6"/>
        <v>94592.457281103387</v>
      </c>
      <c r="K158" s="83"/>
      <c r="L158" s="90"/>
    </row>
    <row r="159" spans="1:12">
      <c r="A159" s="84">
        <v>5</v>
      </c>
      <c r="B159" s="84"/>
      <c r="C159" s="125" t="s">
        <v>154</v>
      </c>
      <c r="D159" s="90"/>
      <c r="E159" s="59">
        <v>2737578</v>
      </c>
      <c r="F159" s="83"/>
      <c r="G159" s="7" t="str">
        <f>+G158</f>
        <v>W/S</v>
      </c>
      <c r="H159" s="30">
        <f>+H158</f>
        <v>0.14934527129974437</v>
      </c>
      <c r="I159" s="83"/>
      <c r="J159" s="7">
        <f t="shared" si="6"/>
        <v>408844.32911421161</v>
      </c>
      <c r="K159" s="83"/>
      <c r="L159" s="90"/>
    </row>
    <row r="160" spans="1:12">
      <c r="A160" s="84" t="s">
        <v>155</v>
      </c>
      <c r="B160" s="84"/>
      <c r="C160" s="125" t="s">
        <v>156</v>
      </c>
      <c r="D160" s="90"/>
      <c r="E160" s="59">
        <v>141917</v>
      </c>
      <c r="F160" s="90"/>
      <c r="G160" s="46" t="str">
        <f>+G154</f>
        <v>TE</v>
      </c>
      <c r="H160" s="43">
        <f>+H154</f>
        <v>0.9240013660526073</v>
      </c>
      <c r="I160" s="90"/>
      <c r="J160" s="9">
        <f t="shared" si="6"/>
        <v>131131.50186608787</v>
      </c>
      <c r="K160" s="83"/>
      <c r="L160" s="90"/>
    </row>
    <row r="161" spans="1:22">
      <c r="A161" s="84">
        <v>6</v>
      </c>
      <c r="B161" s="84"/>
      <c r="C161" s="79" t="s">
        <v>93</v>
      </c>
      <c r="D161" s="7" t="str">
        <f>+D96</f>
        <v>356.1</v>
      </c>
      <c r="E161" s="59">
        <v>0</v>
      </c>
      <c r="F161" s="83"/>
      <c r="G161" s="83" t="s">
        <v>95</v>
      </c>
      <c r="H161" s="30">
        <f>+H96</f>
        <v>0.14934527129974437</v>
      </c>
      <c r="I161" s="83"/>
      <c r="J161" s="7">
        <f t="shared" si="6"/>
        <v>0</v>
      </c>
      <c r="K161" s="83"/>
      <c r="L161" s="90"/>
    </row>
    <row r="162" spans="1:22" ht="16.5" thickBot="1">
      <c r="A162" s="84">
        <v>7</v>
      </c>
      <c r="B162" s="84"/>
      <c r="C162" s="79" t="s">
        <v>157</v>
      </c>
      <c r="D162" s="83"/>
      <c r="E162" s="65">
        <v>0</v>
      </c>
      <c r="F162" s="83"/>
      <c r="G162" s="83" t="s">
        <v>8</v>
      </c>
      <c r="H162" s="137">
        <v>1</v>
      </c>
      <c r="I162" s="83"/>
      <c r="J162" s="20">
        <f t="shared" si="6"/>
        <v>0</v>
      </c>
      <c r="K162" s="83"/>
      <c r="L162" s="90"/>
    </row>
    <row r="163" spans="1:22">
      <c r="A163" s="96">
        <v>8</v>
      </c>
      <c r="B163" s="96"/>
      <c r="C163" s="125" t="s">
        <v>158</v>
      </c>
      <c r="D163" s="90"/>
      <c r="E163" s="9">
        <f>+E154-E156+E157-E158-E159-E155+E161+E162+E160</f>
        <v>59525193</v>
      </c>
      <c r="F163" s="90"/>
      <c r="G163" s="90"/>
      <c r="H163" s="90"/>
      <c r="I163" s="90"/>
      <c r="J163" s="9">
        <f>+J154-J156+J157-J158-J159-J155+J161+J162+J160</f>
        <v>18122985.37495571</v>
      </c>
      <c r="K163" s="90"/>
      <c r="L163" s="90"/>
      <c r="M163" s="97"/>
      <c r="N163" s="97"/>
      <c r="O163" s="97"/>
      <c r="P163" s="97"/>
    </row>
    <row r="164" spans="1:22">
      <c r="A164" s="84"/>
      <c r="B164" s="84"/>
      <c r="D164" s="83"/>
      <c r="F164" s="83"/>
      <c r="G164" s="83"/>
      <c r="H164" s="83"/>
      <c r="I164" s="83"/>
      <c r="K164" s="83"/>
      <c r="L164" s="90"/>
    </row>
    <row r="165" spans="1:22">
      <c r="A165" s="84"/>
      <c r="B165" s="84"/>
      <c r="C165" s="79" t="s">
        <v>352</v>
      </c>
      <c r="D165" s="83"/>
      <c r="E165" s="83"/>
      <c r="F165" s="83"/>
      <c r="G165" s="83"/>
      <c r="H165" s="83"/>
      <c r="I165" s="83"/>
      <c r="J165" s="83"/>
      <c r="K165" s="83"/>
      <c r="L165" s="90"/>
    </row>
    <row r="166" spans="1:22">
      <c r="A166" s="84">
        <v>9</v>
      </c>
      <c r="B166" s="84"/>
      <c r="C166" s="16" t="str">
        <f>+C154</f>
        <v xml:space="preserve">  Transmission </v>
      </c>
      <c r="D166" s="83" t="s">
        <v>159</v>
      </c>
      <c r="E166" s="59">
        <v>9054591</v>
      </c>
      <c r="F166" s="83"/>
      <c r="G166" s="83" t="s">
        <v>23</v>
      </c>
      <c r="H166" s="30">
        <f>+H120</f>
        <v>1</v>
      </c>
      <c r="I166" s="83"/>
      <c r="J166" s="7">
        <f>+H166*E166</f>
        <v>9054591</v>
      </c>
      <c r="K166" s="83"/>
      <c r="L166" s="141"/>
    </row>
    <row r="167" spans="1:22" s="102" customFormat="1">
      <c r="A167" s="84" t="s">
        <v>160</v>
      </c>
      <c r="B167" s="78"/>
      <c r="C167" s="97" t="s">
        <v>161</v>
      </c>
      <c r="D167" s="90" t="s">
        <v>162</v>
      </c>
      <c r="E167" s="59">
        <v>0</v>
      </c>
      <c r="F167" s="83"/>
      <c r="G167" s="83" t="s">
        <v>23</v>
      </c>
      <c r="H167" s="30">
        <f>J231</f>
        <v>1</v>
      </c>
      <c r="I167" s="83"/>
      <c r="J167" s="7">
        <f>+H167*E167</f>
        <v>0</v>
      </c>
      <c r="K167" s="83"/>
      <c r="L167" s="141"/>
      <c r="M167" s="78"/>
      <c r="N167" s="78"/>
      <c r="O167" s="78"/>
      <c r="P167" s="78"/>
      <c r="Q167" s="78"/>
      <c r="R167" s="78"/>
      <c r="S167" s="78"/>
      <c r="T167" s="78"/>
      <c r="U167" s="78"/>
      <c r="V167" s="78"/>
    </row>
    <row r="168" spans="1:22" s="102" customFormat="1">
      <c r="A168" s="84" t="s">
        <v>163</v>
      </c>
      <c r="B168" s="78"/>
      <c r="C168" s="97" t="s">
        <v>164</v>
      </c>
      <c r="D168" s="90" t="s">
        <v>162</v>
      </c>
      <c r="E168" s="59">
        <v>0</v>
      </c>
      <c r="F168" s="83"/>
      <c r="G168" s="83" t="s">
        <v>23</v>
      </c>
      <c r="H168" s="30">
        <f>J231</f>
        <v>1</v>
      </c>
      <c r="I168" s="83"/>
      <c r="J168" s="7">
        <f>+H168*E168</f>
        <v>0</v>
      </c>
      <c r="K168" s="83"/>
      <c r="L168" s="141"/>
      <c r="M168" s="78"/>
      <c r="N168" s="78"/>
      <c r="O168" s="78"/>
      <c r="P168" s="78"/>
      <c r="Q168" s="78"/>
      <c r="R168" s="78"/>
      <c r="S168" s="78"/>
      <c r="T168" s="78"/>
      <c r="U168" s="78"/>
      <c r="V168" s="78"/>
    </row>
    <row r="169" spans="1:22">
      <c r="A169" s="84">
        <v>10</v>
      </c>
      <c r="B169" s="84"/>
      <c r="C169" s="79" t="s">
        <v>90</v>
      </c>
      <c r="D169" s="83" t="s">
        <v>353</v>
      </c>
      <c r="E169" s="59">
        <v>4695664</v>
      </c>
      <c r="F169" s="83"/>
      <c r="G169" s="83" t="s">
        <v>92</v>
      </c>
      <c r="H169" s="30">
        <f>+H157</f>
        <v>0.14934527129974437</v>
      </c>
      <c r="I169" s="83"/>
      <c r="J169" s="7">
        <f>+H169*E169</f>
        <v>701275.21401244286</v>
      </c>
      <c r="K169" s="83"/>
      <c r="L169" s="141"/>
    </row>
    <row r="170" spans="1:22" ht="16.5" thickBot="1">
      <c r="A170" s="84">
        <v>11</v>
      </c>
      <c r="B170" s="84"/>
      <c r="C170" s="16" t="str">
        <f>+C161</f>
        <v xml:space="preserve">  Common</v>
      </c>
      <c r="D170" s="83" t="s">
        <v>165</v>
      </c>
      <c r="E170" s="65">
        <v>0</v>
      </c>
      <c r="F170" s="83"/>
      <c r="G170" s="83" t="s">
        <v>95</v>
      </c>
      <c r="H170" s="30">
        <f>+H161</f>
        <v>0.14934527129974437</v>
      </c>
      <c r="I170" s="83"/>
      <c r="J170" s="20">
        <f>+H170*E170</f>
        <v>0</v>
      </c>
      <c r="K170" s="83"/>
      <c r="L170" s="141"/>
    </row>
    <row r="171" spans="1:22">
      <c r="A171" s="84">
        <v>12</v>
      </c>
      <c r="B171" s="84"/>
      <c r="C171" s="79" t="s">
        <v>166</v>
      </c>
      <c r="D171" s="83"/>
      <c r="E171" s="7">
        <f>SUM(E166:E170)</f>
        <v>13750255</v>
      </c>
      <c r="F171" s="83"/>
      <c r="G171" s="83"/>
      <c r="H171" s="83"/>
      <c r="I171" s="83"/>
      <c r="J171" s="7">
        <f>SUM(J166:J170)</f>
        <v>9755866.2140124422</v>
      </c>
      <c r="K171" s="83"/>
      <c r="L171" s="90"/>
    </row>
    <row r="172" spans="1:22">
      <c r="A172" s="84"/>
      <c r="B172" s="84"/>
      <c r="C172" s="79"/>
      <c r="D172" s="83"/>
      <c r="E172" s="83"/>
      <c r="F172" s="83"/>
      <c r="G172" s="83"/>
      <c r="H172" s="83"/>
      <c r="I172" s="83"/>
      <c r="J172" s="83"/>
      <c r="K172" s="83"/>
      <c r="L172" s="90"/>
    </row>
    <row r="173" spans="1:22">
      <c r="A173" s="84" t="s">
        <v>8</v>
      </c>
      <c r="B173" s="84"/>
      <c r="C173" s="79" t="s">
        <v>167</v>
      </c>
      <c r="E173" s="83"/>
      <c r="F173" s="83"/>
      <c r="G173" s="83"/>
      <c r="H173" s="83"/>
      <c r="I173" s="83"/>
      <c r="J173" s="83"/>
      <c r="K173" s="83"/>
      <c r="L173" s="90"/>
    </row>
    <row r="174" spans="1:22">
      <c r="A174" s="84"/>
      <c r="B174" s="84"/>
      <c r="C174" s="79" t="s">
        <v>168</v>
      </c>
      <c r="F174" s="83"/>
      <c r="G174" s="83"/>
      <c r="I174" s="83"/>
      <c r="K174" s="83"/>
      <c r="L174" s="141"/>
    </row>
    <row r="175" spans="1:22">
      <c r="A175" s="84">
        <v>13</v>
      </c>
      <c r="B175" s="84"/>
      <c r="C175" s="79" t="s">
        <v>169</v>
      </c>
      <c r="D175" s="83" t="s">
        <v>170</v>
      </c>
      <c r="E175" s="59">
        <v>0</v>
      </c>
      <c r="F175" s="83"/>
      <c r="G175" s="83" t="s">
        <v>92</v>
      </c>
      <c r="H175" s="19">
        <f>+H169</f>
        <v>0.14934527129974437</v>
      </c>
      <c r="I175" s="83"/>
      <c r="J175" s="7">
        <f>+H175*E175</f>
        <v>0</v>
      </c>
      <c r="K175" s="83"/>
      <c r="L175" s="141"/>
    </row>
    <row r="176" spans="1:22">
      <c r="A176" s="84">
        <v>14</v>
      </c>
      <c r="B176" s="84"/>
      <c r="C176" s="79" t="s">
        <v>171</v>
      </c>
      <c r="D176" s="7" t="str">
        <f>+D175</f>
        <v>263.i</v>
      </c>
      <c r="E176" s="59">
        <v>0</v>
      </c>
      <c r="F176" s="83"/>
      <c r="G176" s="7" t="str">
        <f>+G175</f>
        <v>W/S</v>
      </c>
      <c r="H176" s="19">
        <f>+H175</f>
        <v>0.14934527129974437</v>
      </c>
      <c r="I176" s="83"/>
      <c r="J176" s="7">
        <f>+H176*E176</f>
        <v>0</v>
      </c>
      <c r="K176" s="83"/>
      <c r="L176" s="141"/>
    </row>
    <row r="177" spans="1:12">
      <c r="A177" s="84">
        <v>15</v>
      </c>
      <c r="B177" s="84"/>
      <c r="C177" s="79" t="s">
        <v>172</v>
      </c>
      <c r="D177" s="83" t="s">
        <v>8</v>
      </c>
      <c r="F177" s="83"/>
      <c r="G177" s="83"/>
      <c r="I177" s="83"/>
      <c r="K177" s="83"/>
      <c r="L177" s="141"/>
    </row>
    <row r="178" spans="1:12">
      <c r="A178" s="84">
        <v>16</v>
      </c>
      <c r="B178" s="84"/>
      <c r="C178" s="79" t="s">
        <v>173</v>
      </c>
      <c r="D178" s="83" t="s">
        <v>170</v>
      </c>
      <c r="E178" s="59">
        <v>14621607</v>
      </c>
      <c r="F178" s="83"/>
      <c r="G178" s="83" t="s">
        <v>140</v>
      </c>
      <c r="H178" s="19">
        <f>+H89</f>
        <v>0.26273281172122998</v>
      </c>
      <c r="I178" s="83"/>
      <c r="J178" s="7">
        <f>+H178*E178</f>
        <v>3841575.9189928183</v>
      </c>
      <c r="K178" s="83"/>
      <c r="L178" s="141"/>
    </row>
    <row r="179" spans="1:12">
      <c r="A179" s="84">
        <v>17</v>
      </c>
      <c r="B179" s="84"/>
      <c r="C179" s="79" t="s">
        <v>174</v>
      </c>
      <c r="D179" s="83" t="s">
        <v>170</v>
      </c>
      <c r="E179" s="59">
        <v>0</v>
      </c>
      <c r="F179" s="83"/>
      <c r="G179" s="9" t="str">
        <f>+G111</f>
        <v>NA</v>
      </c>
      <c r="H179" s="151" t="s">
        <v>115</v>
      </c>
      <c r="I179" s="83"/>
      <c r="J179" s="83">
        <v>0</v>
      </c>
      <c r="K179" s="83"/>
      <c r="L179" s="141"/>
    </row>
    <row r="180" spans="1:12">
      <c r="A180" s="84">
        <v>18</v>
      </c>
      <c r="B180" s="84"/>
      <c r="C180" s="79" t="s">
        <v>175</v>
      </c>
      <c r="D180" s="7" t="str">
        <f>+D179</f>
        <v>263.i</v>
      </c>
      <c r="E180" s="59">
        <v>753590</v>
      </c>
      <c r="F180" s="83"/>
      <c r="G180" s="7" t="str">
        <f>+G178</f>
        <v>GP</v>
      </c>
      <c r="H180" s="19">
        <f>+H178</f>
        <v>0.26273281172122998</v>
      </c>
      <c r="I180" s="83"/>
      <c r="J180" s="7">
        <f>+H180*E180</f>
        <v>197992.81958500171</v>
      </c>
      <c r="K180" s="83"/>
      <c r="L180" s="141"/>
    </row>
    <row r="181" spans="1:12" ht="16.5" thickBot="1">
      <c r="A181" s="84">
        <v>19</v>
      </c>
      <c r="B181" s="84"/>
      <c r="C181" s="79" t="s">
        <v>176</v>
      </c>
      <c r="D181" s="83"/>
      <c r="E181" s="65">
        <v>0</v>
      </c>
      <c r="F181" s="83"/>
      <c r="G181" s="83" t="s">
        <v>140</v>
      </c>
      <c r="H181" s="19">
        <f>+H178</f>
        <v>0.26273281172122998</v>
      </c>
      <c r="I181" s="83"/>
      <c r="J181" s="20">
        <f>+H181*E181</f>
        <v>0</v>
      </c>
      <c r="K181" s="83"/>
      <c r="L181" s="141"/>
    </row>
    <row r="182" spans="1:12">
      <c r="A182" s="84">
        <v>20</v>
      </c>
      <c r="B182" s="84"/>
      <c r="C182" s="79" t="s">
        <v>177</v>
      </c>
      <c r="D182" s="83"/>
      <c r="E182" s="7">
        <f>SUM(E175:E181)</f>
        <v>15375197</v>
      </c>
      <c r="F182" s="83"/>
      <c r="G182" s="83"/>
      <c r="H182" s="92"/>
      <c r="I182" s="83"/>
      <c r="J182" s="7">
        <f>SUM(J175:J181)</f>
        <v>4039568.7385778199</v>
      </c>
      <c r="K182" s="83"/>
      <c r="L182" s="90"/>
    </row>
    <row r="183" spans="1:12">
      <c r="A183" s="84"/>
      <c r="B183" s="84"/>
      <c r="C183" s="79"/>
      <c r="D183" s="83"/>
      <c r="E183" s="83"/>
      <c r="F183" s="83"/>
      <c r="G183" s="83"/>
      <c r="H183" s="92"/>
      <c r="I183" s="83"/>
      <c r="J183" s="83"/>
      <c r="K183" s="83"/>
      <c r="L183" s="90"/>
    </row>
    <row r="184" spans="1:12">
      <c r="A184" s="84" t="s">
        <v>8</v>
      </c>
      <c r="B184" s="84"/>
      <c r="C184" s="79" t="s">
        <v>178</v>
      </c>
      <c r="D184" s="83" t="s">
        <v>179</v>
      </c>
      <c r="E184" s="83"/>
      <c r="F184" s="83"/>
      <c r="H184" s="164"/>
      <c r="I184" s="83"/>
      <c r="K184" s="83"/>
    </row>
    <row r="185" spans="1:12">
      <c r="A185" s="84">
        <v>21</v>
      </c>
      <c r="B185" s="84"/>
      <c r="C185" s="165" t="s">
        <v>180</v>
      </c>
      <c r="D185" s="83"/>
      <c r="E185" s="47">
        <f>IF(E310&gt;0,1-(((1-E311)*(1-E310))/(1-E311*E310*E312)),0)</f>
        <v>0.26292999999999989</v>
      </c>
      <c r="F185" s="83"/>
      <c r="H185" s="164"/>
      <c r="I185" s="83"/>
      <c r="K185" s="83"/>
    </row>
    <row r="186" spans="1:12">
      <c r="A186" s="84">
        <v>22</v>
      </c>
      <c r="B186" s="84"/>
      <c r="C186" s="78" t="s">
        <v>181</v>
      </c>
      <c r="D186" s="83"/>
      <c r="E186" s="47">
        <f>IF(J271&gt;0,(E185/(1-E185))*(1-J268/J271),0)</f>
        <v>0.2496017950419411</v>
      </c>
      <c r="F186" s="83"/>
      <c r="H186" s="164"/>
      <c r="I186" s="83"/>
      <c r="K186" s="83"/>
    </row>
    <row r="187" spans="1:12">
      <c r="A187" s="84"/>
      <c r="B187" s="84"/>
      <c r="C187" s="79" t="s">
        <v>182</v>
      </c>
      <c r="D187" s="83"/>
      <c r="E187" s="83"/>
      <c r="F187" s="83"/>
      <c r="H187" s="164"/>
      <c r="I187" s="83"/>
      <c r="K187" s="83"/>
    </row>
    <row r="188" spans="1:12">
      <c r="A188" s="84"/>
      <c r="B188" s="84"/>
      <c r="C188" s="79" t="s">
        <v>183</v>
      </c>
      <c r="D188" s="83"/>
      <c r="E188" s="83"/>
      <c r="F188" s="83"/>
      <c r="H188" s="164"/>
      <c r="I188" s="83"/>
      <c r="K188" s="83"/>
    </row>
    <row r="189" spans="1:12">
      <c r="A189" s="84">
        <v>23</v>
      </c>
      <c r="B189" s="84"/>
      <c r="C189" s="165" t="s">
        <v>184</v>
      </c>
      <c r="D189" s="83"/>
      <c r="E189" s="48">
        <f>IF(E185&gt;0,1/(1-E185),0)</f>
        <v>1.356723242025859</v>
      </c>
      <c r="F189" s="83"/>
      <c r="H189" s="164"/>
      <c r="I189" s="83"/>
      <c r="K189" s="83"/>
    </row>
    <row r="190" spans="1:12">
      <c r="A190" s="84">
        <v>24</v>
      </c>
      <c r="B190" s="84"/>
      <c r="C190" s="79" t="s">
        <v>185</v>
      </c>
      <c r="D190" s="83"/>
      <c r="E190" s="59">
        <v>-1403336</v>
      </c>
      <c r="F190" s="166"/>
      <c r="G190" s="97"/>
      <c r="H190" s="164"/>
      <c r="I190" s="83"/>
      <c r="K190" s="83"/>
    </row>
    <row r="191" spans="1:12">
      <c r="A191" s="84"/>
      <c r="B191" s="84"/>
      <c r="C191" s="79"/>
      <c r="D191" s="83"/>
      <c r="E191" s="83"/>
      <c r="F191" s="83"/>
      <c r="H191" s="164"/>
      <c r="I191" s="83"/>
      <c r="K191" s="83"/>
    </row>
    <row r="192" spans="1:12">
      <c r="A192" s="84">
        <v>25</v>
      </c>
      <c r="B192" s="84"/>
      <c r="C192" s="165" t="s">
        <v>186</v>
      </c>
      <c r="D192" s="167"/>
      <c r="E192" s="7">
        <f>E186*E196</f>
        <v>22305991.915517624</v>
      </c>
      <c r="F192" s="83"/>
      <c r="G192" s="83" t="s">
        <v>87</v>
      </c>
      <c r="H192" s="92"/>
      <c r="I192" s="83"/>
      <c r="J192" s="7">
        <f>E186*J196</f>
        <v>8606345.8498828821</v>
      </c>
      <c r="K192" s="83"/>
      <c r="L192" s="168" t="s">
        <v>8</v>
      </c>
    </row>
    <row r="193" spans="1:15" ht="16.5" thickBot="1">
      <c r="A193" s="84">
        <v>26</v>
      </c>
      <c r="B193" s="84"/>
      <c r="C193" s="78" t="s">
        <v>187</v>
      </c>
      <c r="D193" s="167"/>
      <c r="E193" s="20">
        <f>E189*E190</f>
        <v>-1903938.5675716009</v>
      </c>
      <c r="F193" s="83"/>
      <c r="G193" s="78" t="s">
        <v>118</v>
      </c>
      <c r="H193" s="19">
        <f>H105</f>
        <v>0.3181459771093969</v>
      </c>
      <c r="I193" s="83"/>
      <c r="J193" s="20">
        <f>H193*E193</f>
        <v>-605730.39593633253</v>
      </c>
      <c r="K193" s="83"/>
      <c r="L193" s="168"/>
    </row>
    <row r="194" spans="1:15">
      <c r="A194" s="84">
        <v>27</v>
      </c>
      <c r="B194" s="84"/>
      <c r="C194" s="165" t="s">
        <v>188</v>
      </c>
      <c r="D194" s="78" t="s">
        <v>189</v>
      </c>
      <c r="E194" s="49">
        <f>+E192+E193</f>
        <v>20402053.347946025</v>
      </c>
      <c r="F194" s="83"/>
      <c r="G194" s="83" t="s">
        <v>8</v>
      </c>
      <c r="H194" s="92" t="s">
        <v>8</v>
      </c>
      <c r="I194" s="83"/>
      <c r="J194" s="49">
        <f>+J192+J193</f>
        <v>8000615.4539465494</v>
      </c>
      <c r="K194" s="83"/>
      <c r="L194" s="90"/>
    </row>
    <row r="195" spans="1:15">
      <c r="A195" s="84" t="s">
        <v>8</v>
      </c>
      <c r="B195" s="84"/>
      <c r="D195" s="170"/>
      <c r="E195" s="83"/>
      <c r="F195" s="83"/>
      <c r="G195" s="83"/>
      <c r="H195" s="92"/>
      <c r="I195" s="83"/>
      <c r="J195" s="83"/>
      <c r="K195" s="83"/>
      <c r="L195" s="90"/>
    </row>
    <row r="196" spans="1:15">
      <c r="A196" s="84">
        <v>28</v>
      </c>
      <c r="B196" s="84"/>
      <c r="C196" s="79" t="s">
        <v>190</v>
      </c>
      <c r="D196" s="142"/>
      <c r="E196" s="7">
        <f>+$J271*E128</f>
        <v>89366312.096311256</v>
      </c>
      <c r="F196" s="83"/>
      <c r="G196" s="83" t="s">
        <v>87</v>
      </c>
      <c r="H196" s="164"/>
      <c r="I196" s="83"/>
      <c r="J196" s="7">
        <f>+$J271*J128</f>
        <v>34480304.312061295</v>
      </c>
      <c r="K196" s="83"/>
    </row>
    <row r="197" spans="1:15">
      <c r="A197" s="84"/>
      <c r="B197" s="84"/>
      <c r="C197" s="165" t="s">
        <v>191</v>
      </c>
      <c r="E197" s="83"/>
      <c r="F197" s="83"/>
      <c r="G197" s="83"/>
      <c r="H197" s="164"/>
      <c r="I197" s="83"/>
      <c r="J197" s="83"/>
      <c r="K197" s="83"/>
      <c r="L197" s="141"/>
    </row>
    <row r="198" spans="1:15">
      <c r="A198" s="84"/>
      <c r="B198" s="84"/>
      <c r="C198" s="79"/>
      <c r="E198" s="153"/>
      <c r="F198" s="83"/>
      <c r="G198" s="83"/>
      <c r="H198" s="164"/>
      <c r="I198" s="83"/>
      <c r="J198" s="153"/>
      <c r="K198" s="83"/>
      <c r="L198" s="141"/>
    </row>
    <row r="199" spans="1:15">
      <c r="A199" s="84">
        <v>29</v>
      </c>
      <c r="B199" s="84"/>
      <c r="C199" s="79" t="s">
        <v>192</v>
      </c>
      <c r="D199" s="83"/>
      <c r="E199" s="42">
        <f>+E196+E194+E182+E171+E163</f>
        <v>198419010.44425729</v>
      </c>
      <c r="F199" s="83"/>
      <c r="G199" s="83"/>
      <c r="H199" s="83"/>
      <c r="I199" s="83"/>
      <c r="J199" s="42">
        <f>+J196+J194+J182+J171+J163</f>
        <v>74399340.093553811</v>
      </c>
      <c r="K199" s="1"/>
      <c r="L199" s="4"/>
    </row>
    <row r="200" spans="1:15">
      <c r="A200" s="84"/>
      <c r="B200" s="84"/>
      <c r="C200" s="79"/>
      <c r="D200" s="83"/>
      <c r="E200" s="153"/>
      <c r="F200" s="83"/>
      <c r="G200" s="83"/>
      <c r="H200" s="83"/>
      <c r="I200" s="83"/>
      <c r="J200" s="153"/>
      <c r="K200" s="1"/>
      <c r="L200" s="4"/>
    </row>
    <row r="201" spans="1:15">
      <c r="A201" s="96">
        <v>30</v>
      </c>
      <c r="B201" s="96"/>
      <c r="C201" s="125" t="s">
        <v>193</v>
      </c>
      <c r="D201" s="90"/>
      <c r="E201" s="171"/>
      <c r="F201" s="83"/>
      <c r="G201" s="83"/>
      <c r="H201" s="83"/>
      <c r="I201" s="83"/>
      <c r="J201" s="153"/>
      <c r="K201" s="1"/>
      <c r="L201" s="4"/>
    </row>
    <row r="202" spans="1:15">
      <c r="A202" s="96"/>
      <c r="B202" s="96"/>
      <c r="C202" s="453" t="s">
        <v>194</v>
      </c>
      <c r="D202" s="453"/>
      <c r="K202" s="1"/>
      <c r="L202" s="4"/>
    </row>
    <row r="203" spans="1:15">
      <c r="A203" s="96"/>
      <c r="B203" s="96"/>
      <c r="C203" s="125" t="s">
        <v>195</v>
      </c>
      <c r="D203" s="90"/>
      <c r="E203" s="67">
        <f>'OTP Attach GG'!L90</f>
        <v>15829435.922509804</v>
      </c>
      <c r="F203" s="83"/>
      <c r="G203" s="83"/>
      <c r="H203" s="83"/>
      <c r="I203" s="83"/>
      <c r="J203" s="218">
        <f>E203</f>
        <v>15829435.922509804</v>
      </c>
      <c r="K203" s="1"/>
      <c r="L203" s="4"/>
    </row>
    <row r="204" spans="1:15">
      <c r="A204" s="84"/>
      <c r="B204" s="84"/>
      <c r="C204" s="79"/>
      <c r="D204" s="83"/>
      <c r="E204" s="153"/>
      <c r="F204" s="83"/>
      <c r="G204" s="83"/>
      <c r="H204" s="83"/>
      <c r="I204" s="83"/>
      <c r="J204" s="153"/>
      <c r="K204" s="1"/>
      <c r="L204" s="4"/>
    </row>
    <row r="205" spans="1:15" ht="15.75" customHeight="1">
      <c r="A205" s="96" t="s">
        <v>341</v>
      </c>
      <c r="B205" s="96"/>
      <c r="C205" s="125" t="s">
        <v>366</v>
      </c>
      <c r="D205" s="90"/>
      <c r="E205" s="171"/>
      <c r="F205" s="83"/>
      <c r="G205" s="83"/>
      <c r="H205" s="83"/>
      <c r="I205" s="83"/>
      <c r="J205" s="153"/>
      <c r="K205" s="1"/>
      <c r="L205" s="4"/>
    </row>
    <row r="206" spans="1:15">
      <c r="A206" s="96"/>
      <c r="B206" s="96"/>
      <c r="C206" s="453" t="s">
        <v>194</v>
      </c>
      <c r="D206" s="453"/>
      <c r="K206" s="1"/>
      <c r="L206" s="4"/>
    </row>
    <row r="207" spans="1:15" ht="16.5" thickBot="1">
      <c r="A207" s="96"/>
      <c r="B207" s="96"/>
      <c r="C207" s="125" t="s">
        <v>342</v>
      </c>
      <c r="D207" s="90"/>
      <c r="E207" s="65">
        <f>'Attach MM '!P92</f>
        <v>23383155.252062328</v>
      </c>
      <c r="F207" s="83"/>
      <c r="G207" s="83"/>
      <c r="H207" s="83"/>
      <c r="I207" s="83"/>
      <c r="J207" s="219">
        <f>E207</f>
        <v>23383155.252062328</v>
      </c>
      <c r="K207" s="1"/>
      <c r="L207" s="4"/>
    </row>
    <row r="208" spans="1:15" ht="16.5" thickBot="1">
      <c r="A208" s="96">
        <v>31</v>
      </c>
      <c r="B208" s="96"/>
      <c r="C208" s="97" t="s">
        <v>196</v>
      </c>
      <c r="D208" s="90"/>
      <c r="E208" s="50">
        <f>E199-E203-E207</f>
        <v>159206419.26968515</v>
      </c>
      <c r="F208" s="90"/>
      <c r="G208" s="90"/>
      <c r="H208" s="90"/>
      <c r="I208" s="90"/>
      <c r="J208" s="50">
        <f>J199-J203-J207</f>
        <v>35186748.918981679</v>
      </c>
      <c r="K208" s="4"/>
      <c r="L208" s="90"/>
      <c r="M208" s="97"/>
      <c r="N208" s="97"/>
      <c r="O208" s="97"/>
    </row>
    <row r="209" spans="1:12" ht="16.5" thickTop="1">
      <c r="A209" s="96"/>
      <c r="B209" s="96"/>
      <c r="C209" s="125" t="s">
        <v>343</v>
      </c>
      <c r="D209" s="90"/>
      <c r="E209" s="153"/>
      <c r="F209" s="83"/>
      <c r="G209" s="83"/>
      <c r="H209" s="83"/>
      <c r="I209" s="83"/>
      <c r="J209" s="153"/>
      <c r="K209" s="1"/>
      <c r="L209" s="4"/>
    </row>
    <row r="210" spans="1:12">
      <c r="A210" s="84"/>
      <c r="B210" s="84"/>
      <c r="C210" s="79"/>
      <c r="D210" s="83"/>
      <c r="E210" s="153"/>
      <c r="F210" s="83"/>
      <c r="G210" s="83"/>
      <c r="H210" s="83"/>
      <c r="I210" s="83"/>
      <c r="J210" s="153"/>
      <c r="K210" s="1"/>
      <c r="L210" s="4"/>
    </row>
    <row r="211" spans="1:12">
      <c r="A211" s="84"/>
      <c r="B211" s="84"/>
      <c r="C211" s="79"/>
      <c r="D211" s="83"/>
      <c r="E211" s="153"/>
      <c r="F211" s="83"/>
      <c r="G211" s="83"/>
      <c r="H211" s="83"/>
      <c r="I211" s="83"/>
      <c r="J211" s="153"/>
      <c r="K211" s="1"/>
      <c r="L211" s="4"/>
    </row>
    <row r="212" spans="1:12">
      <c r="A212" s="84"/>
      <c r="B212" s="84"/>
      <c r="C212" s="79"/>
      <c r="D212" s="83"/>
      <c r="E212" s="153"/>
      <c r="F212" s="83"/>
      <c r="G212" s="83"/>
      <c r="H212" s="83"/>
      <c r="I212" s="83"/>
      <c r="J212" s="153"/>
      <c r="K212" s="1"/>
      <c r="L212" s="4"/>
    </row>
    <row r="213" spans="1:12">
      <c r="A213" s="84"/>
      <c r="B213" s="84"/>
      <c r="C213" s="79"/>
      <c r="D213" s="83"/>
      <c r="E213" s="153"/>
      <c r="F213" s="83"/>
      <c r="G213" s="83"/>
      <c r="H213" s="83"/>
      <c r="I213" s="83"/>
      <c r="J213" s="153"/>
      <c r="K213" s="1"/>
      <c r="L213" s="4"/>
    </row>
    <row r="214" spans="1:12">
      <c r="A214" s="84"/>
      <c r="B214" s="84"/>
      <c r="C214" s="79"/>
      <c r="D214" s="83"/>
      <c r="E214" s="153"/>
      <c r="F214" s="83"/>
      <c r="G214" s="83"/>
      <c r="H214" s="83"/>
      <c r="I214" s="83"/>
      <c r="J214" s="153"/>
      <c r="K214" s="1"/>
      <c r="L214" s="4"/>
    </row>
    <row r="215" spans="1:12">
      <c r="A215" s="84"/>
      <c r="B215" s="84"/>
      <c r="C215" s="79"/>
      <c r="D215" s="83"/>
      <c r="E215" s="153"/>
      <c r="F215" s="83"/>
      <c r="G215" s="83"/>
      <c r="H215" s="83"/>
      <c r="I215" s="83"/>
      <c r="J215" s="153"/>
      <c r="K215" s="1"/>
      <c r="L215" s="4"/>
    </row>
    <row r="216" spans="1:12">
      <c r="A216" s="84"/>
      <c r="B216" s="84"/>
      <c r="C216" s="79"/>
      <c r="D216" s="83"/>
      <c r="E216" s="153"/>
      <c r="F216" s="83"/>
      <c r="G216" s="83"/>
      <c r="H216" s="83"/>
      <c r="I216" s="83"/>
      <c r="J216" s="153"/>
      <c r="K216" s="1"/>
      <c r="L216" s="4"/>
    </row>
    <row r="217" spans="1:12">
      <c r="C217" s="79"/>
      <c r="D217" s="79"/>
      <c r="E217" s="80"/>
      <c r="F217" s="79"/>
      <c r="G217" s="79"/>
      <c r="H217" s="79"/>
      <c r="I217" s="1"/>
      <c r="J217" s="1"/>
      <c r="K217" s="449" t="s">
        <v>362</v>
      </c>
      <c r="L217" s="449"/>
    </row>
    <row r="218" spans="1:12">
      <c r="C218" s="79"/>
      <c r="D218" s="79"/>
      <c r="E218" s="80"/>
      <c r="F218" s="79"/>
      <c r="G218" s="79"/>
      <c r="H218" s="79"/>
      <c r="I218" s="1"/>
      <c r="J218" s="1"/>
      <c r="K218" s="81"/>
      <c r="L218" s="81"/>
    </row>
    <row r="219" spans="1:12">
      <c r="C219" s="79" t="s">
        <v>13</v>
      </c>
      <c r="D219" s="79"/>
      <c r="E219" s="80" t="s">
        <v>143</v>
      </c>
      <c r="F219" s="79"/>
      <c r="G219" s="79"/>
      <c r="H219" s="79"/>
      <c r="I219" s="449" t="s">
        <v>565</v>
      </c>
      <c r="J219" s="449"/>
      <c r="K219" s="449"/>
      <c r="L219" s="449"/>
    </row>
    <row r="220" spans="1:12">
      <c r="C220" s="79"/>
      <c r="D220" s="83" t="s">
        <v>8</v>
      </c>
      <c r="E220" s="83" t="s">
        <v>144</v>
      </c>
      <c r="F220" s="83"/>
      <c r="G220" s="83"/>
      <c r="H220" s="83"/>
      <c r="I220" s="1"/>
      <c r="J220" s="1"/>
      <c r="K220" s="1"/>
      <c r="L220" s="4"/>
    </row>
    <row r="221" spans="1:12" ht="9" customHeight="1">
      <c r="A221" s="84"/>
      <c r="B221" s="84"/>
      <c r="K221" s="83"/>
      <c r="L221" s="90"/>
    </row>
    <row r="222" spans="1:12">
      <c r="A222" s="84"/>
      <c r="B222" s="84"/>
      <c r="E222" s="15" t="str">
        <f>E6</f>
        <v>Otter Tail Power Company</v>
      </c>
      <c r="K222" s="83"/>
      <c r="L222" s="90"/>
    </row>
    <row r="223" spans="1:12">
      <c r="A223" s="84"/>
      <c r="B223" s="84"/>
      <c r="D223" s="133" t="s">
        <v>197</v>
      </c>
      <c r="F223" s="1"/>
      <c r="G223" s="1"/>
      <c r="H223" s="1"/>
      <c r="I223" s="1"/>
      <c r="J223" s="1"/>
      <c r="K223" s="83"/>
      <c r="L223" s="90"/>
    </row>
    <row r="224" spans="1:12">
      <c r="A224" s="84" t="s">
        <v>1</v>
      </c>
      <c r="B224" s="84"/>
      <c r="C224" s="133"/>
      <c r="D224" s="1"/>
      <c r="E224" s="1"/>
      <c r="F224" s="1"/>
      <c r="G224" s="1"/>
      <c r="H224" s="1"/>
      <c r="I224" s="1"/>
      <c r="J224" s="1"/>
      <c r="K224" s="83"/>
      <c r="L224" s="90"/>
    </row>
    <row r="225" spans="1:20" ht="16.5" thickBot="1">
      <c r="A225" s="87" t="s">
        <v>2</v>
      </c>
      <c r="B225" s="88"/>
      <c r="C225" s="125" t="s">
        <v>198</v>
      </c>
      <c r="D225" s="4"/>
      <c r="E225" s="4"/>
      <c r="F225" s="4"/>
      <c r="G225" s="4"/>
      <c r="H225" s="4"/>
      <c r="I225" s="97"/>
      <c r="J225" s="97"/>
      <c r="K225" s="90"/>
      <c r="L225" s="90"/>
    </row>
    <row r="226" spans="1:20">
      <c r="A226" s="84">
        <v>1</v>
      </c>
      <c r="B226" s="84"/>
      <c r="C226" s="4" t="s">
        <v>199</v>
      </c>
      <c r="D226" s="4"/>
      <c r="E226" s="90"/>
      <c r="F226" s="90"/>
      <c r="G226" s="90"/>
      <c r="H226" s="90"/>
      <c r="I226" s="90"/>
      <c r="J226" s="9">
        <f>E85</f>
        <v>509291000</v>
      </c>
      <c r="K226" s="90"/>
      <c r="L226" s="90"/>
    </row>
    <row r="227" spans="1:20">
      <c r="A227" s="84">
        <v>2</v>
      </c>
      <c r="B227" s="84"/>
      <c r="C227" s="4" t="s">
        <v>200</v>
      </c>
      <c r="D227" s="97"/>
      <c r="E227" s="99"/>
      <c r="F227" s="97"/>
      <c r="G227" s="97"/>
      <c r="H227" s="97"/>
      <c r="I227" s="97"/>
      <c r="J227" s="59">
        <v>0</v>
      </c>
      <c r="K227" s="90"/>
      <c r="L227" s="90"/>
    </row>
    <row r="228" spans="1:20" ht="16.5" thickBot="1">
      <c r="A228" s="84">
        <v>3</v>
      </c>
      <c r="B228" s="84"/>
      <c r="C228" s="172" t="s">
        <v>201</v>
      </c>
      <c r="D228" s="172"/>
      <c r="E228" s="171"/>
      <c r="F228" s="90"/>
      <c r="G228" s="90"/>
      <c r="H228" s="173"/>
      <c r="I228" s="90"/>
      <c r="J228" s="65">
        <v>0</v>
      </c>
      <c r="K228" s="90"/>
      <c r="L228" s="90"/>
    </row>
    <row r="229" spans="1:20">
      <c r="A229" s="84">
        <v>4</v>
      </c>
      <c r="B229" s="84"/>
      <c r="C229" s="4" t="s">
        <v>202</v>
      </c>
      <c r="D229" s="4"/>
      <c r="E229" s="171"/>
      <c r="F229" s="90"/>
      <c r="G229" s="90"/>
      <c r="H229" s="173"/>
      <c r="I229" s="90"/>
      <c r="J229" s="9">
        <f>J226-J227-J228</f>
        <v>509291000</v>
      </c>
      <c r="K229" s="90"/>
      <c r="L229" s="90"/>
      <c r="O229" s="99"/>
      <c r="P229" s="99"/>
      <c r="Q229" s="99"/>
      <c r="R229" s="99"/>
      <c r="S229" s="99"/>
      <c r="T229" s="99"/>
    </row>
    <row r="230" spans="1:20" ht="9" customHeight="1">
      <c r="A230" s="84"/>
      <c r="B230" s="84"/>
      <c r="C230" s="97"/>
      <c r="D230" s="4"/>
      <c r="E230" s="171"/>
      <c r="F230" s="90"/>
      <c r="G230" s="90"/>
      <c r="H230" s="173"/>
      <c r="I230" s="90"/>
      <c r="J230" s="97"/>
      <c r="K230" s="90"/>
      <c r="L230" s="90"/>
      <c r="O230" s="99"/>
      <c r="P230" s="99"/>
      <c r="Q230" s="99"/>
      <c r="R230" s="99"/>
      <c r="S230" s="99"/>
      <c r="T230" s="99"/>
    </row>
    <row r="231" spans="1:20">
      <c r="A231" s="84">
        <v>5</v>
      </c>
      <c r="B231" s="84"/>
      <c r="C231" s="4" t="s">
        <v>203</v>
      </c>
      <c r="D231" s="174"/>
      <c r="E231" s="175"/>
      <c r="F231" s="176"/>
      <c r="G231" s="176"/>
      <c r="H231" s="177"/>
      <c r="I231" s="90" t="s">
        <v>204</v>
      </c>
      <c r="J231" s="41">
        <f>IF(J226&gt;0,J229/J226,0)</f>
        <v>1</v>
      </c>
      <c r="K231" s="90"/>
      <c r="L231" s="90"/>
      <c r="O231" s="178"/>
      <c r="P231" s="178"/>
      <c r="Q231" s="178"/>
      <c r="R231" s="99"/>
      <c r="S231" s="99"/>
      <c r="T231" s="99"/>
    </row>
    <row r="232" spans="1:20" ht="9" customHeight="1">
      <c r="A232" s="84"/>
      <c r="B232" s="84"/>
      <c r="C232" s="97"/>
      <c r="D232" s="97"/>
      <c r="E232" s="99"/>
      <c r="F232" s="97"/>
      <c r="G232" s="97"/>
      <c r="H232" s="97"/>
      <c r="I232" s="97"/>
      <c r="J232" s="97"/>
      <c r="K232" s="90"/>
      <c r="L232" s="90"/>
      <c r="O232" s="179"/>
      <c r="P232" s="109"/>
      <c r="Q232" s="180"/>
      <c r="R232" s="179"/>
      <c r="S232" s="109"/>
      <c r="T232" s="109"/>
    </row>
    <row r="233" spans="1:20">
      <c r="A233" s="84"/>
      <c r="B233" s="84"/>
      <c r="C233" s="125" t="s">
        <v>205</v>
      </c>
      <c r="D233" s="97"/>
      <c r="E233" s="99"/>
      <c r="F233" s="97"/>
      <c r="G233" s="97"/>
      <c r="H233" s="97"/>
      <c r="I233" s="97"/>
      <c r="J233" s="97"/>
      <c r="K233" s="90"/>
      <c r="L233" s="90"/>
      <c r="O233" s="451"/>
      <c r="P233" s="452"/>
      <c r="Q233" s="452"/>
      <c r="R233" s="452"/>
      <c r="S233" s="452"/>
      <c r="T233" s="452"/>
    </row>
    <row r="234" spans="1:20">
      <c r="A234" s="84">
        <v>6</v>
      </c>
      <c r="B234" s="84"/>
      <c r="C234" s="97" t="s">
        <v>206</v>
      </c>
      <c r="D234" s="97"/>
      <c r="E234" s="181"/>
      <c r="F234" s="4"/>
      <c r="G234" s="4"/>
      <c r="H234" s="96"/>
      <c r="I234" s="4"/>
      <c r="J234" s="9">
        <f>E154</f>
        <v>36127452</v>
      </c>
      <c r="K234" s="90"/>
      <c r="L234" s="90"/>
      <c r="O234" s="101"/>
      <c r="P234" s="109"/>
      <c r="Q234" s="180"/>
      <c r="R234" s="179"/>
      <c r="S234" s="109"/>
      <c r="T234" s="109"/>
    </row>
    <row r="235" spans="1:20" ht="16.5" thickBot="1">
      <c r="A235" s="84">
        <v>7</v>
      </c>
      <c r="B235" s="84"/>
      <c r="C235" s="172" t="s">
        <v>207</v>
      </c>
      <c r="D235" s="172"/>
      <c r="E235" s="171"/>
      <c r="F235" s="171"/>
      <c r="G235" s="90"/>
      <c r="H235" s="90"/>
      <c r="I235" s="90"/>
      <c r="J235" s="65">
        <v>2745637</v>
      </c>
      <c r="K235" s="90"/>
      <c r="L235" s="90"/>
      <c r="O235" s="182"/>
      <c r="P235" s="183"/>
      <c r="Q235" s="180"/>
      <c r="R235" s="179"/>
      <c r="S235" s="109"/>
      <c r="T235" s="109"/>
    </row>
    <row r="236" spans="1:20">
      <c r="A236" s="84">
        <v>8</v>
      </c>
      <c r="B236" s="84"/>
      <c r="C236" s="4" t="s">
        <v>208</v>
      </c>
      <c r="D236" s="174"/>
      <c r="E236" s="175"/>
      <c r="F236" s="176"/>
      <c r="G236" s="176"/>
      <c r="H236" s="177"/>
      <c r="I236" s="176"/>
      <c r="J236" s="9">
        <f>+J234-J235</f>
        <v>33381815</v>
      </c>
      <c r="K236" s="97"/>
      <c r="O236" s="116"/>
      <c r="P236" s="184"/>
      <c r="Q236" s="185"/>
      <c r="R236" s="185"/>
      <c r="S236" s="101"/>
      <c r="T236" s="101"/>
    </row>
    <row r="237" spans="1:20">
      <c r="A237" s="84"/>
      <c r="B237" s="84"/>
      <c r="C237" s="4"/>
      <c r="D237" s="4"/>
      <c r="E237" s="171"/>
      <c r="F237" s="90"/>
      <c r="G237" s="90"/>
      <c r="H237" s="90"/>
      <c r="I237" s="97"/>
      <c r="J237" s="97"/>
      <c r="K237" s="97"/>
      <c r="O237" s="103"/>
      <c r="P237" s="184"/>
      <c r="Q237" s="101"/>
      <c r="R237" s="101"/>
      <c r="S237" s="101"/>
      <c r="T237" s="101"/>
    </row>
    <row r="238" spans="1:20">
      <c r="A238" s="84">
        <v>9</v>
      </c>
      <c r="B238" s="84"/>
      <c r="C238" s="4" t="s">
        <v>209</v>
      </c>
      <c r="D238" s="4"/>
      <c r="E238" s="171"/>
      <c r="F238" s="90"/>
      <c r="G238" s="90"/>
      <c r="H238" s="90"/>
      <c r="I238" s="90"/>
      <c r="J238" s="43">
        <f>IF(J234&gt;0,J236/J234,0)</f>
        <v>0.9240013660526073</v>
      </c>
      <c r="K238" s="97"/>
      <c r="O238" s="179"/>
      <c r="P238" s="186"/>
      <c r="Q238" s="187"/>
      <c r="R238" s="187"/>
      <c r="S238" s="109"/>
      <c r="T238" s="109"/>
    </row>
    <row r="239" spans="1:20">
      <c r="A239" s="84">
        <v>10</v>
      </c>
      <c r="B239" s="84"/>
      <c r="C239" s="4" t="s">
        <v>210</v>
      </c>
      <c r="D239" s="4"/>
      <c r="E239" s="90"/>
      <c r="F239" s="90"/>
      <c r="G239" s="90"/>
      <c r="H239" s="90"/>
      <c r="I239" s="4" t="s">
        <v>23</v>
      </c>
      <c r="J239" s="51">
        <f>J231</f>
        <v>1</v>
      </c>
      <c r="K239" s="97"/>
      <c r="O239" s="182"/>
      <c r="P239" s="187"/>
      <c r="Q239" s="101"/>
      <c r="R239" s="187"/>
      <c r="S239" s="109"/>
      <c r="T239" s="109"/>
    </row>
    <row r="240" spans="1:20">
      <c r="A240" s="84">
        <v>11</v>
      </c>
      <c r="B240" s="84"/>
      <c r="C240" s="4" t="s">
        <v>211</v>
      </c>
      <c r="D240" s="4"/>
      <c r="E240" s="4"/>
      <c r="F240" s="4"/>
      <c r="G240" s="4"/>
      <c r="H240" s="4"/>
      <c r="I240" s="4" t="s">
        <v>212</v>
      </c>
      <c r="J240" s="52">
        <f>+J239*J238</f>
        <v>0.9240013660526073</v>
      </c>
      <c r="K240" s="97"/>
      <c r="O240" s="182"/>
      <c r="P240" s="187"/>
      <c r="Q240" s="101"/>
      <c r="R240" s="187"/>
      <c r="S240" s="109"/>
      <c r="T240" s="109"/>
    </row>
    <row r="241" spans="1:20">
      <c r="A241" s="84"/>
      <c r="B241" s="84"/>
      <c r="D241" s="1"/>
      <c r="E241" s="83"/>
      <c r="F241" s="83"/>
      <c r="G241" s="83"/>
      <c r="H241" s="188"/>
      <c r="I241" s="83"/>
      <c r="O241" s="182"/>
      <c r="P241" s="187"/>
      <c r="Q241" s="101"/>
      <c r="R241" s="189"/>
      <c r="S241" s="109"/>
      <c r="T241" s="109"/>
    </row>
    <row r="242" spans="1:20">
      <c r="A242" s="84" t="s">
        <v>8</v>
      </c>
      <c r="B242" s="84"/>
      <c r="C242" s="79" t="s">
        <v>213</v>
      </c>
      <c r="D242" s="83"/>
      <c r="E242" s="83"/>
      <c r="F242" s="83"/>
      <c r="G242" s="83"/>
      <c r="H242" s="83"/>
      <c r="I242" s="83"/>
      <c r="J242" s="83"/>
      <c r="K242" s="83"/>
      <c r="L242" s="90"/>
      <c r="O242" s="103"/>
      <c r="P242" s="184"/>
      <c r="Q242" s="180"/>
      <c r="R242" s="179"/>
      <c r="S242" s="109"/>
      <c r="T242" s="109"/>
    </row>
    <row r="243" spans="1:20" ht="16.5" thickBot="1">
      <c r="A243" s="84" t="s">
        <v>8</v>
      </c>
      <c r="B243" s="84"/>
      <c r="C243" s="79"/>
      <c r="D243" s="94" t="s">
        <v>214</v>
      </c>
      <c r="E243" s="190" t="s">
        <v>215</v>
      </c>
      <c r="F243" s="190" t="s">
        <v>23</v>
      </c>
      <c r="G243" s="83"/>
      <c r="H243" s="190" t="s">
        <v>216</v>
      </c>
      <c r="I243" s="83"/>
      <c r="J243" s="83"/>
      <c r="K243" s="83"/>
      <c r="L243" s="90"/>
      <c r="O243" s="116"/>
      <c r="P243" s="184"/>
      <c r="Q243" s="180"/>
      <c r="R243" s="179"/>
      <c r="S243" s="109"/>
      <c r="T243" s="109"/>
    </row>
    <row r="244" spans="1:20">
      <c r="A244" s="84">
        <v>12</v>
      </c>
      <c r="B244" s="84"/>
      <c r="C244" s="79" t="s">
        <v>85</v>
      </c>
      <c r="D244" s="83" t="s">
        <v>217</v>
      </c>
      <c r="E244" s="59">
        <v>17486860</v>
      </c>
      <c r="F244" s="191">
        <v>0</v>
      </c>
      <c r="G244" s="191"/>
      <c r="H244" s="7">
        <f>E244*F244</f>
        <v>0</v>
      </c>
      <c r="I244" s="83"/>
      <c r="J244" s="83"/>
      <c r="K244" s="83"/>
      <c r="L244" s="90"/>
      <c r="O244" s="99"/>
      <c r="P244" s="99"/>
      <c r="Q244" s="99"/>
      <c r="R244" s="99"/>
      <c r="S244" s="99"/>
      <c r="T244" s="99"/>
    </row>
    <row r="245" spans="1:20">
      <c r="A245" s="84">
        <v>13</v>
      </c>
      <c r="B245" s="84"/>
      <c r="C245" s="79" t="s">
        <v>5</v>
      </c>
      <c r="D245" s="83" t="s">
        <v>218</v>
      </c>
      <c r="E245" s="59">
        <v>6982743</v>
      </c>
      <c r="F245" s="53">
        <f>+J231</f>
        <v>1</v>
      </c>
      <c r="G245" s="191"/>
      <c r="H245" s="7">
        <f>E245*F245</f>
        <v>6982743</v>
      </c>
      <c r="I245" s="83"/>
      <c r="J245" s="83"/>
      <c r="K245" s="83"/>
      <c r="L245" s="90"/>
      <c r="O245" s="99"/>
      <c r="P245" s="99"/>
      <c r="Q245" s="99"/>
      <c r="R245" s="99"/>
      <c r="S245" s="99"/>
      <c r="T245" s="99"/>
    </row>
    <row r="246" spans="1:20">
      <c r="A246" s="84">
        <v>14</v>
      </c>
      <c r="B246" s="84"/>
      <c r="C246" s="79" t="s">
        <v>6</v>
      </c>
      <c r="D246" s="83" t="s">
        <v>219</v>
      </c>
      <c r="E246" s="59">
        <v>11306520</v>
      </c>
      <c r="F246" s="191">
        <v>0</v>
      </c>
      <c r="G246" s="191"/>
      <c r="H246" s="7">
        <f>E246*F246</f>
        <v>0</v>
      </c>
      <c r="I246" s="83"/>
      <c r="J246" s="192" t="s">
        <v>220</v>
      </c>
      <c r="K246" s="83"/>
      <c r="L246" s="90"/>
      <c r="O246" s="99"/>
      <c r="P246" s="99"/>
      <c r="Q246" s="99"/>
      <c r="R246" s="99"/>
      <c r="S246" s="99"/>
      <c r="T246" s="99"/>
    </row>
    <row r="247" spans="1:20" ht="16.5" thickBot="1">
      <c r="A247" s="84">
        <v>15</v>
      </c>
      <c r="B247" s="84"/>
      <c r="C247" s="79" t="s">
        <v>221</v>
      </c>
      <c r="D247" s="83" t="s">
        <v>222</v>
      </c>
      <c r="E247" s="65">
        <v>10979579</v>
      </c>
      <c r="F247" s="191">
        <v>0</v>
      </c>
      <c r="G247" s="191"/>
      <c r="H247" s="20">
        <f>E247*F247</f>
        <v>0</v>
      </c>
      <c r="I247" s="83"/>
      <c r="J247" s="87" t="s">
        <v>223</v>
      </c>
      <c r="K247" s="83"/>
      <c r="L247" s="90"/>
      <c r="O247" s="99"/>
      <c r="P247" s="99"/>
      <c r="Q247" s="99"/>
      <c r="R247" s="99"/>
      <c r="S247" s="99"/>
      <c r="T247" s="99"/>
    </row>
    <row r="248" spans="1:20">
      <c r="A248" s="84">
        <v>16</v>
      </c>
      <c r="B248" s="84"/>
      <c r="C248" s="79" t="s">
        <v>224</v>
      </c>
      <c r="D248" s="83"/>
      <c r="E248" s="7">
        <f>SUM(E244:E247)</f>
        <v>46755702</v>
      </c>
      <c r="F248" s="83"/>
      <c r="G248" s="83"/>
      <c r="H248" s="7">
        <f>SUM(H244:H247)</f>
        <v>6982743</v>
      </c>
      <c r="I248" s="84" t="s">
        <v>225</v>
      </c>
      <c r="J248" s="30">
        <f>IF(H248&gt;0,H248/E248,0)</f>
        <v>0.14934527129974437</v>
      </c>
      <c r="K248" s="188" t="s">
        <v>225</v>
      </c>
      <c r="L248" s="90" t="s">
        <v>226</v>
      </c>
      <c r="O248" s="99"/>
      <c r="P248" s="99"/>
      <c r="Q248" s="99"/>
      <c r="R248" s="99"/>
      <c r="S248" s="99"/>
      <c r="T248" s="99"/>
    </row>
    <row r="249" spans="1:20" ht="9" customHeight="1">
      <c r="A249" s="84"/>
      <c r="B249" s="84"/>
      <c r="C249" s="79"/>
      <c r="D249" s="83"/>
      <c r="E249" s="83"/>
      <c r="F249" s="83"/>
      <c r="G249" s="83"/>
      <c r="H249" s="83"/>
      <c r="I249" s="83"/>
      <c r="J249" s="83"/>
      <c r="K249" s="83"/>
      <c r="L249" s="90"/>
    </row>
    <row r="250" spans="1:20">
      <c r="A250" s="84"/>
      <c r="B250" s="84"/>
      <c r="C250" s="79" t="s">
        <v>227</v>
      </c>
      <c r="D250" s="83"/>
      <c r="E250" s="129" t="s">
        <v>215</v>
      </c>
      <c r="F250" s="83"/>
      <c r="G250" s="83"/>
      <c r="H250" s="188" t="s">
        <v>228</v>
      </c>
      <c r="I250" s="164" t="s">
        <v>8</v>
      </c>
      <c r="J250" s="37" t="str">
        <f>+J246</f>
        <v>W&amp;S Allocator</v>
      </c>
      <c r="K250" s="83"/>
      <c r="L250" s="90"/>
    </row>
    <row r="251" spans="1:20">
      <c r="A251" s="84">
        <v>17</v>
      </c>
      <c r="B251" s="84"/>
      <c r="C251" s="79" t="s">
        <v>229</v>
      </c>
      <c r="D251" s="83" t="s">
        <v>230</v>
      </c>
      <c r="E251" s="59">
        <f>E89</f>
        <v>1996335982</v>
      </c>
      <c r="F251" s="83"/>
      <c r="H251" s="84" t="s">
        <v>231</v>
      </c>
      <c r="I251" s="164"/>
      <c r="J251" s="84" t="s">
        <v>232</v>
      </c>
      <c r="K251" s="83"/>
      <c r="L251" s="96" t="s">
        <v>95</v>
      </c>
    </row>
    <row r="252" spans="1:20">
      <c r="A252" s="84">
        <v>18</v>
      </c>
      <c r="B252" s="84"/>
      <c r="C252" s="79" t="s">
        <v>233</v>
      </c>
      <c r="D252" s="83" t="s">
        <v>234</v>
      </c>
      <c r="E252" s="59">
        <v>0</v>
      </c>
      <c r="F252" s="83"/>
      <c r="H252" s="19">
        <f>IF(E254&gt;0,E251/E254,0)</f>
        <v>1</v>
      </c>
      <c r="I252" s="188" t="s">
        <v>235</v>
      </c>
      <c r="J252" s="19">
        <f>J248</f>
        <v>0.14934527129974437</v>
      </c>
      <c r="K252" s="164" t="s">
        <v>225</v>
      </c>
      <c r="L252" s="21">
        <f>J252*H252</f>
        <v>0.14934527129974437</v>
      </c>
    </row>
    <row r="253" spans="1:20" ht="16.5" thickBot="1">
      <c r="A253" s="84">
        <v>19</v>
      </c>
      <c r="B253" s="84"/>
      <c r="C253" s="193" t="s">
        <v>236</v>
      </c>
      <c r="D253" s="94" t="s">
        <v>237</v>
      </c>
      <c r="E253" s="65">
        <v>0</v>
      </c>
      <c r="F253" s="83"/>
      <c r="G253" s="83"/>
      <c r="H253" s="83" t="s">
        <v>8</v>
      </c>
      <c r="I253" s="83"/>
      <c r="J253" s="83"/>
      <c r="K253" s="83"/>
      <c r="L253" s="90"/>
    </row>
    <row r="254" spans="1:20">
      <c r="A254" s="84">
        <v>20</v>
      </c>
      <c r="B254" s="84"/>
      <c r="C254" s="79" t="s">
        <v>238</v>
      </c>
      <c r="D254" s="83"/>
      <c r="E254" s="7">
        <f>E251+E252+E253</f>
        <v>1996335982</v>
      </c>
      <c r="F254" s="83"/>
      <c r="G254" s="83"/>
      <c r="H254" s="83"/>
      <c r="I254" s="83"/>
      <c r="J254" s="83"/>
      <c r="K254" s="83"/>
      <c r="L254" s="90"/>
    </row>
    <row r="255" spans="1:20" ht="9" customHeight="1">
      <c r="A255" s="84"/>
      <c r="B255" s="84"/>
      <c r="C255" s="79"/>
      <c r="D255" s="83"/>
      <c r="F255" s="83"/>
      <c r="G255" s="83"/>
      <c r="H255" s="83"/>
      <c r="I255" s="83"/>
      <c r="J255" s="83"/>
      <c r="K255" s="83"/>
      <c r="L255" s="90"/>
    </row>
    <row r="256" spans="1:20" ht="16.5" thickBot="1">
      <c r="A256" s="84"/>
      <c r="B256" s="84"/>
      <c r="C256" s="79" t="s">
        <v>239</v>
      </c>
      <c r="D256" s="83"/>
      <c r="E256" s="83"/>
      <c r="F256" s="83"/>
      <c r="G256" s="83"/>
      <c r="H256" s="83"/>
      <c r="I256" s="83"/>
      <c r="J256" s="190" t="s">
        <v>215</v>
      </c>
      <c r="K256" s="83"/>
      <c r="L256" s="90"/>
    </row>
    <row r="257" spans="1:12">
      <c r="A257" s="84">
        <v>21</v>
      </c>
      <c r="B257" s="84"/>
      <c r="C257" s="1"/>
      <c r="D257" s="83" t="s">
        <v>240</v>
      </c>
      <c r="E257" s="83"/>
      <c r="F257" s="83"/>
      <c r="G257" s="83"/>
      <c r="H257" s="83"/>
      <c r="I257" s="83"/>
      <c r="J257" s="75">
        <v>26772119</v>
      </c>
      <c r="K257" s="83"/>
      <c r="L257" s="90"/>
    </row>
    <row r="258" spans="1:12" ht="9" customHeight="1">
      <c r="A258" s="84"/>
      <c r="B258" s="84"/>
      <c r="C258" s="79"/>
      <c r="D258" s="83"/>
      <c r="E258" s="83"/>
      <c r="F258" s="83"/>
      <c r="G258" s="83"/>
      <c r="H258" s="83"/>
      <c r="I258" s="83"/>
      <c r="J258" s="83"/>
      <c r="K258" s="83"/>
      <c r="L258" s="90"/>
    </row>
    <row r="259" spans="1:12">
      <c r="A259" s="84">
        <v>22</v>
      </c>
      <c r="B259" s="84"/>
      <c r="C259" s="79"/>
      <c r="D259" s="83" t="s">
        <v>241</v>
      </c>
      <c r="E259" s="83"/>
      <c r="F259" s="83"/>
      <c r="G259" s="83"/>
      <c r="H259" s="83"/>
      <c r="I259" s="90"/>
      <c r="J259" s="74">
        <v>0</v>
      </c>
      <c r="K259" s="83"/>
      <c r="L259" s="90"/>
    </row>
    <row r="260" spans="1:12" ht="9" customHeight="1">
      <c r="A260" s="84"/>
      <c r="B260" s="84"/>
      <c r="C260" s="79"/>
      <c r="D260" s="83"/>
      <c r="E260" s="83"/>
      <c r="F260" s="83"/>
      <c r="G260" s="83"/>
      <c r="H260" s="83"/>
      <c r="I260" s="83"/>
      <c r="J260" s="83"/>
      <c r="K260" s="83"/>
      <c r="L260" s="90"/>
    </row>
    <row r="261" spans="1:12">
      <c r="A261" s="84"/>
      <c r="B261" s="84"/>
      <c r="C261" s="79" t="s">
        <v>242</v>
      </c>
      <c r="D261" s="83"/>
      <c r="E261" s="83"/>
      <c r="F261" s="83"/>
      <c r="G261" s="83"/>
      <c r="H261" s="83"/>
      <c r="I261" s="83"/>
      <c r="J261" s="83"/>
      <c r="K261" s="83"/>
      <c r="L261" s="90"/>
    </row>
    <row r="262" spans="1:12">
      <c r="A262" s="84">
        <v>23</v>
      </c>
      <c r="B262" s="84"/>
      <c r="C262" s="79"/>
      <c r="D262" s="83" t="s">
        <v>243</v>
      </c>
      <c r="E262" s="1"/>
      <c r="F262" s="83"/>
      <c r="G262" s="83"/>
      <c r="H262" s="83"/>
      <c r="I262" s="83"/>
      <c r="J262" s="59">
        <v>576536437</v>
      </c>
      <c r="K262" s="83"/>
      <c r="L262" s="90"/>
    </row>
    <row r="263" spans="1:12">
      <c r="A263" s="84">
        <v>24</v>
      </c>
      <c r="B263" s="84"/>
      <c r="C263" s="79"/>
      <c r="D263" s="83" t="s">
        <v>244</v>
      </c>
      <c r="E263" s="83"/>
      <c r="F263" s="83"/>
      <c r="G263" s="83"/>
      <c r="H263" s="83"/>
      <c r="I263" s="83"/>
      <c r="J263" s="9">
        <f>-E269</f>
        <v>0</v>
      </c>
      <c r="K263" s="83"/>
      <c r="L263" s="90"/>
    </row>
    <row r="264" spans="1:12" ht="16.5" thickBot="1">
      <c r="A264" s="84">
        <v>25</v>
      </c>
      <c r="B264" s="84"/>
      <c r="C264" s="79"/>
      <c r="D264" s="83" t="s">
        <v>245</v>
      </c>
      <c r="E264" s="83"/>
      <c r="F264" s="83"/>
      <c r="G264" s="83"/>
      <c r="H264" s="83"/>
      <c r="I264" s="83"/>
      <c r="J264" s="65">
        <v>0</v>
      </c>
      <c r="K264" s="83"/>
      <c r="L264" s="90"/>
    </row>
    <row r="265" spans="1:12">
      <c r="A265" s="84">
        <v>26</v>
      </c>
      <c r="B265" s="84"/>
      <c r="C265" s="1"/>
      <c r="D265" s="83" t="s">
        <v>246</v>
      </c>
      <c r="E265" s="1" t="s">
        <v>247</v>
      </c>
      <c r="F265" s="1"/>
      <c r="G265" s="1"/>
      <c r="H265" s="1"/>
      <c r="I265" s="1"/>
      <c r="J265" s="7">
        <f>+J262+J263+J264</f>
        <v>576536437</v>
      </c>
      <c r="K265" s="83"/>
      <c r="L265" s="90"/>
    </row>
    <row r="266" spans="1:12">
      <c r="A266" s="84"/>
      <c r="B266" s="84"/>
      <c r="C266" s="79"/>
      <c r="D266" s="83"/>
      <c r="E266" s="83"/>
      <c r="F266" s="83"/>
      <c r="G266" s="83"/>
      <c r="H266" s="188" t="s">
        <v>9</v>
      </c>
      <c r="I266" s="83"/>
      <c r="J266" s="83"/>
      <c r="K266" s="83"/>
      <c r="L266" s="90"/>
    </row>
    <row r="267" spans="1:12" ht="16.5" thickBot="1">
      <c r="A267" s="84"/>
      <c r="B267" s="84"/>
      <c r="C267" s="79"/>
      <c r="D267" s="83"/>
      <c r="E267" s="87" t="s">
        <v>215</v>
      </c>
      <c r="F267" s="87" t="s">
        <v>248</v>
      </c>
      <c r="G267" s="83"/>
      <c r="H267" s="87" t="s">
        <v>249</v>
      </c>
      <c r="I267" s="83"/>
      <c r="J267" s="87" t="s">
        <v>250</v>
      </c>
      <c r="K267" s="83"/>
      <c r="L267" s="90"/>
    </row>
    <row r="268" spans="1:12">
      <c r="A268" s="84">
        <v>27</v>
      </c>
      <c r="B268" s="84"/>
      <c r="C268" s="79" t="s">
        <v>251</v>
      </c>
      <c r="E268" s="59">
        <v>496615385</v>
      </c>
      <c r="F268" s="54">
        <f>IF($E$271&gt;0,E268/$E$271,0)</f>
        <v>0.46276339919404247</v>
      </c>
      <c r="G268" s="194"/>
      <c r="H268" s="55">
        <f>IF(E268&gt;0,J257/E268,0)</f>
        <v>5.3909161513391292E-2</v>
      </c>
      <c r="J268" s="55">
        <f>H268*F268</f>
        <v>2.4947186829637605E-2</v>
      </c>
      <c r="K268" s="195" t="s">
        <v>252</v>
      </c>
    </row>
    <row r="269" spans="1:12">
      <c r="A269" s="84">
        <v>28</v>
      </c>
      <c r="B269" s="84"/>
      <c r="C269" s="79" t="s">
        <v>253</v>
      </c>
      <c r="E269" s="59">
        <v>0</v>
      </c>
      <c r="F269" s="54">
        <f>IF($E$271&gt;0,E269/$E$271,0)</f>
        <v>0</v>
      </c>
      <c r="G269" s="194"/>
      <c r="H269" s="55">
        <f>IF(E269&gt;0,J259/E269,0)</f>
        <v>0</v>
      </c>
      <c r="J269" s="55">
        <f>H269*F269</f>
        <v>0</v>
      </c>
      <c r="K269" s="83"/>
    </row>
    <row r="270" spans="1:12" ht="16.5" thickBot="1">
      <c r="A270" s="84">
        <v>29</v>
      </c>
      <c r="B270" s="84"/>
      <c r="C270" s="79" t="s">
        <v>254</v>
      </c>
      <c r="E270" s="20">
        <f>J265</f>
        <v>576536437</v>
      </c>
      <c r="F270" s="54">
        <f>IF($E$271&gt;0,E270/$E$271,0)</f>
        <v>0.53723660080595759</v>
      </c>
      <c r="G270" s="194"/>
      <c r="H270" s="76">
        <v>0.1082</v>
      </c>
      <c r="J270" s="56">
        <f>H270*F270</f>
        <v>5.8129000207204615E-2</v>
      </c>
      <c r="K270" s="83"/>
    </row>
    <row r="271" spans="1:12">
      <c r="A271" s="84">
        <v>30</v>
      </c>
      <c r="B271" s="84"/>
      <c r="C271" s="79" t="s">
        <v>255</v>
      </c>
      <c r="E271" s="7">
        <f>E270+E269+E268</f>
        <v>1073151822</v>
      </c>
      <c r="F271" s="83" t="s">
        <v>8</v>
      </c>
      <c r="G271" s="83"/>
      <c r="H271" s="83"/>
      <c r="I271" s="83"/>
      <c r="J271" s="55">
        <f>SUM(J268:J270)</f>
        <v>8.307618703684222E-2</v>
      </c>
      <c r="K271" s="195" t="s">
        <v>256</v>
      </c>
    </row>
    <row r="272" spans="1:12" ht="9" customHeight="1">
      <c r="F272" s="83"/>
      <c r="G272" s="83"/>
      <c r="H272" s="83"/>
      <c r="I272" s="83"/>
    </row>
    <row r="273" spans="1:12">
      <c r="A273" s="84"/>
      <c r="B273" s="84"/>
      <c r="C273" s="79" t="s">
        <v>257</v>
      </c>
      <c r="D273" s="1"/>
      <c r="E273" s="1"/>
      <c r="F273" s="1"/>
      <c r="G273" s="1"/>
      <c r="H273" s="1"/>
      <c r="I273" s="1"/>
      <c r="J273" s="1"/>
      <c r="K273" s="1"/>
      <c r="L273" s="4"/>
    </row>
    <row r="274" spans="1:12" ht="9" customHeight="1">
      <c r="A274" s="84"/>
      <c r="B274" s="84"/>
      <c r="C274" s="79"/>
      <c r="D274" s="79"/>
      <c r="E274" s="79"/>
      <c r="F274" s="79"/>
      <c r="G274" s="79"/>
      <c r="H274" s="79"/>
      <c r="I274" s="79"/>
      <c r="K274" s="88"/>
    </row>
    <row r="275" spans="1:12" ht="16.5" thickBot="1">
      <c r="A275" s="84"/>
      <c r="B275" s="84"/>
      <c r="C275" s="79" t="s">
        <v>258</v>
      </c>
      <c r="D275" s="1"/>
      <c r="E275" s="1" t="s">
        <v>259</v>
      </c>
      <c r="F275" s="1" t="s">
        <v>260</v>
      </c>
      <c r="G275" s="1"/>
      <c r="H275" s="196" t="s">
        <v>8</v>
      </c>
      <c r="I275" s="197"/>
      <c r="J275" s="87" t="s">
        <v>261</v>
      </c>
      <c r="K275" s="97"/>
    </row>
    <row r="276" spans="1:12">
      <c r="A276" s="84">
        <v>31</v>
      </c>
      <c r="B276" s="84"/>
      <c r="C276" s="78" t="s">
        <v>262</v>
      </c>
      <c r="D276" s="1"/>
      <c r="E276" s="1"/>
      <c r="G276" s="1"/>
      <c r="I276" s="197"/>
      <c r="J276" s="11">
        <v>0</v>
      </c>
      <c r="K276" s="198"/>
    </row>
    <row r="277" spans="1:12" ht="16.5" thickBot="1">
      <c r="A277" s="84">
        <v>32</v>
      </c>
      <c r="B277" s="84"/>
      <c r="C277" s="158" t="s">
        <v>263</v>
      </c>
      <c r="D277" s="199"/>
      <c r="E277" s="107"/>
      <c r="F277" s="200"/>
      <c r="G277" s="200"/>
      <c r="H277" s="200"/>
      <c r="I277" s="1"/>
      <c r="J277" s="12">
        <v>0</v>
      </c>
      <c r="K277" s="198"/>
    </row>
    <row r="278" spans="1:12">
      <c r="A278" s="84">
        <v>33</v>
      </c>
      <c r="B278" s="84"/>
      <c r="C278" s="78" t="s">
        <v>264</v>
      </c>
      <c r="D278" s="1"/>
      <c r="F278" s="1"/>
      <c r="G278" s="1"/>
      <c r="H278" s="1"/>
      <c r="I278" s="1"/>
      <c r="J278" s="6">
        <f>+J276-J277</f>
        <v>0</v>
      </c>
      <c r="K278" s="198"/>
    </row>
    <row r="279" spans="1:12" ht="9" customHeight="1">
      <c r="A279" s="84"/>
      <c r="B279" s="84"/>
      <c r="C279" s="78" t="s">
        <v>8</v>
      </c>
      <c r="D279" s="1"/>
      <c r="F279" s="1"/>
      <c r="G279" s="1"/>
      <c r="H279" s="124"/>
      <c r="I279" s="1"/>
      <c r="J279" s="201" t="s">
        <v>8</v>
      </c>
      <c r="K279" s="97"/>
      <c r="L279" s="202"/>
    </row>
    <row r="280" spans="1:12">
      <c r="A280" s="84">
        <v>34</v>
      </c>
      <c r="B280" s="84"/>
      <c r="C280" s="79" t="s">
        <v>265</v>
      </c>
      <c r="D280" s="1"/>
      <c r="F280" s="1"/>
      <c r="G280" s="1"/>
      <c r="H280" s="120"/>
      <c r="I280" s="1"/>
      <c r="J280" s="77">
        <v>109188</v>
      </c>
      <c r="K280" s="97"/>
      <c r="L280" s="202"/>
    </row>
    <row r="281" spans="1:12" ht="9" customHeight="1">
      <c r="A281" s="84"/>
      <c r="B281" s="84"/>
      <c r="D281" s="1"/>
      <c r="E281" s="1"/>
      <c r="F281" s="1"/>
      <c r="G281" s="1"/>
      <c r="H281" s="1"/>
      <c r="I281" s="1"/>
      <c r="J281" s="201"/>
      <c r="K281" s="97"/>
      <c r="L281" s="202"/>
    </row>
    <row r="282" spans="1:12">
      <c r="C282" s="79" t="s">
        <v>266</v>
      </c>
      <c r="D282" s="1"/>
      <c r="E282" s="1" t="s">
        <v>267</v>
      </c>
      <c r="F282" s="1"/>
      <c r="G282" s="1"/>
      <c r="H282" s="1"/>
      <c r="I282" s="1"/>
      <c r="L282" s="203"/>
    </row>
    <row r="283" spans="1:12">
      <c r="A283" s="84">
        <v>35</v>
      </c>
      <c r="B283" s="84"/>
      <c r="C283" s="79" t="s">
        <v>268</v>
      </c>
      <c r="D283" s="83"/>
      <c r="E283" s="83"/>
      <c r="F283" s="83"/>
      <c r="G283" s="83"/>
      <c r="H283" s="83"/>
      <c r="I283" s="83"/>
      <c r="J283" s="13">
        <v>47057538</v>
      </c>
      <c r="K283" s="83"/>
      <c r="L283" s="204"/>
    </row>
    <row r="284" spans="1:12">
      <c r="A284" s="84">
        <v>36</v>
      </c>
      <c r="B284" s="84"/>
      <c r="C284" s="110" t="s">
        <v>269</v>
      </c>
      <c r="D284" s="200"/>
      <c r="E284" s="200"/>
      <c r="F284" s="200"/>
      <c r="G284" s="200"/>
      <c r="H284" s="200"/>
      <c r="I284" s="1"/>
      <c r="J284" s="13">
        <f>439772+3701378</f>
        <v>4141150</v>
      </c>
      <c r="L284" s="169"/>
    </row>
    <row r="285" spans="1:12">
      <c r="A285" s="96" t="s">
        <v>270</v>
      </c>
      <c r="B285" s="96"/>
      <c r="C285" s="205" t="s">
        <v>367</v>
      </c>
      <c r="D285" s="181"/>
      <c r="E285" s="200"/>
      <c r="F285" s="200"/>
      <c r="G285" s="200"/>
      <c r="H285" s="200"/>
      <c r="I285" s="1"/>
      <c r="J285" s="13">
        <f>J203</f>
        <v>15829435.922509804</v>
      </c>
      <c r="L285" s="169"/>
    </row>
    <row r="286" spans="1:12" ht="16.5" thickBot="1">
      <c r="A286" s="96" t="s">
        <v>344</v>
      </c>
      <c r="B286" s="96"/>
      <c r="C286" s="206" t="s">
        <v>368</v>
      </c>
      <c r="D286" s="172"/>
      <c r="E286" s="200"/>
      <c r="F286" s="200"/>
      <c r="G286" s="200"/>
      <c r="H286" s="200"/>
      <c r="I286" s="1"/>
      <c r="J286" s="14">
        <f>J207</f>
        <v>23383155.252062328</v>
      </c>
      <c r="L286" s="169"/>
    </row>
    <row r="287" spans="1:12">
      <c r="A287" s="84">
        <v>37</v>
      </c>
      <c r="B287" s="84"/>
      <c r="C287" s="207" t="s">
        <v>345</v>
      </c>
      <c r="D287" s="84"/>
      <c r="E287" s="83"/>
      <c r="F287" s="83"/>
      <c r="G287" s="83"/>
      <c r="H287" s="83"/>
      <c r="I287" s="1"/>
      <c r="J287" s="8">
        <f>+J283-J284-J285-J286</f>
        <v>3703796.8254278675</v>
      </c>
      <c r="K287" s="83"/>
      <c r="L287" s="90"/>
    </row>
    <row r="288" spans="1:12">
      <c r="A288" s="84"/>
      <c r="B288" s="84"/>
      <c r="C288" s="207"/>
      <c r="D288" s="84"/>
      <c r="E288" s="83"/>
      <c r="F288" s="83"/>
      <c r="G288" s="83"/>
      <c r="H288" s="83"/>
      <c r="I288" s="1"/>
      <c r="J288" s="100"/>
      <c r="K288" s="83"/>
      <c r="L288" s="90"/>
    </row>
    <row r="289" spans="1:12">
      <c r="A289" s="84"/>
      <c r="B289" s="84"/>
      <c r="C289" s="207"/>
      <c r="D289" s="84"/>
      <c r="E289" s="83"/>
      <c r="F289" s="83"/>
      <c r="G289" s="83"/>
      <c r="H289" s="83"/>
      <c r="I289" s="1"/>
      <c r="J289" s="100"/>
      <c r="K289" s="83"/>
      <c r="L289" s="90"/>
    </row>
    <row r="290" spans="1:12">
      <c r="A290" s="84"/>
      <c r="B290" s="84"/>
      <c r="C290" s="207"/>
      <c r="D290" s="84"/>
      <c r="E290" s="83"/>
      <c r="F290" s="83"/>
      <c r="G290" s="83"/>
      <c r="H290" s="83"/>
      <c r="I290" s="1"/>
      <c r="J290" s="100"/>
      <c r="K290" s="83"/>
      <c r="L290" s="90"/>
    </row>
    <row r="291" spans="1:12">
      <c r="C291" s="79" t="s">
        <v>13</v>
      </c>
      <c r="D291" s="79"/>
      <c r="E291" s="80" t="s">
        <v>143</v>
      </c>
      <c r="F291" s="79"/>
      <c r="G291" s="79"/>
      <c r="H291" s="79"/>
      <c r="I291" s="1"/>
      <c r="J291" s="1"/>
      <c r="K291" s="449" t="s">
        <v>363</v>
      </c>
      <c r="L291" s="449"/>
    </row>
    <row r="292" spans="1:12">
      <c r="C292" s="79"/>
      <c r="D292" s="83" t="s">
        <v>8</v>
      </c>
      <c r="E292" s="83" t="s">
        <v>144</v>
      </c>
      <c r="F292" s="83"/>
      <c r="G292" s="83"/>
      <c r="H292" s="83"/>
      <c r="I292" s="1"/>
      <c r="J292" s="1"/>
      <c r="K292" s="1"/>
      <c r="L292" s="29" t="str">
        <f>L3</f>
        <v>For the 12 months ended 12/31/18</v>
      </c>
    </row>
    <row r="293" spans="1:12">
      <c r="A293" s="84"/>
      <c r="B293" s="84"/>
      <c r="C293" s="207"/>
      <c r="D293" s="84"/>
      <c r="E293" s="83"/>
      <c r="F293" s="83"/>
      <c r="G293" s="83"/>
      <c r="H293" s="83"/>
      <c r="I293" s="1"/>
      <c r="J293" s="208"/>
      <c r="K293" s="97"/>
      <c r="L293" s="90"/>
    </row>
    <row r="294" spans="1:12">
      <c r="A294" s="84"/>
      <c r="B294" s="84"/>
      <c r="C294" s="207"/>
      <c r="D294" s="84"/>
      <c r="E294" s="7" t="str">
        <f>E6</f>
        <v>Otter Tail Power Company</v>
      </c>
      <c r="F294" s="83"/>
      <c r="G294" s="83"/>
      <c r="H294" s="83"/>
      <c r="I294" s="1"/>
      <c r="J294" s="208"/>
      <c r="K294" s="97"/>
      <c r="L294" s="90"/>
    </row>
    <row r="295" spans="1:12">
      <c r="A295" s="84"/>
      <c r="B295" s="84"/>
      <c r="D295" s="84"/>
      <c r="E295" s="83"/>
      <c r="F295" s="83"/>
      <c r="G295" s="83"/>
      <c r="H295" s="83"/>
      <c r="I295" s="1"/>
      <c r="J295" s="83"/>
      <c r="K295" s="1"/>
      <c r="L295" s="90"/>
    </row>
    <row r="296" spans="1:12">
      <c r="A296" s="84"/>
      <c r="B296" s="84"/>
      <c r="C296" s="79" t="s">
        <v>271</v>
      </c>
      <c r="D296" s="84"/>
      <c r="E296" s="83"/>
      <c r="F296" s="83"/>
      <c r="G296" s="83"/>
      <c r="H296" s="83"/>
      <c r="I296" s="1"/>
      <c r="J296" s="83"/>
      <c r="K296" s="1"/>
      <c r="L296" s="90"/>
    </row>
    <row r="297" spans="1:12">
      <c r="A297" s="84" t="s">
        <v>273</v>
      </c>
      <c r="B297" s="84"/>
      <c r="C297" s="209" t="s">
        <v>272</v>
      </c>
      <c r="D297" s="1"/>
      <c r="E297" s="83"/>
      <c r="F297" s="83"/>
      <c r="G297" s="83"/>
      <c r="H297" s="83"/>
      <c r="I297" s="1"/>
      <c r="J297" s="83"/>
      <c r="K297" s="1"/>
      <c r="L297" s="90"/>
    </row>
    <row r="298" spans="1:12" ht="16.5" thickBot="1">
      <c r="A298" s="87" t="s">
        <v>274</v>
      </c>
      <c r="B298" s="88"/>
      <c r="C298" s="79"/>
      <c r="D298" s="1"/>
      <c r="E298" s="83"/>
      <c r="F298" s="83"/>
      <c r="G298" s="83"/>
      <c r="H298" s="83"/>
      <c r="I298" s="1"/>
      <c r="J298" s="83"/>
      <c r="K298" s="1"/>
      <c r="L298" s="90"/>
    </row>
    <row r="299" spans="1:12">
      <c r="A299" s="210" t="s">
        <v>275</v>
      </c>
      <c r="B299" s="210"/>
      <c r="C299" s="450" t="s">
        <v>330</v>
      </c>
      <c r="D299" s="450"/>
      <c r="E299" s="450"/>
      <c r="F299" s="450"/>
      <c r="G299" s="450"/>
      <c r="H299" s="450"/>
      <c r="I299" s="450"/>
      <c r="J299" s="450"/>
      <c r="K299" s="450"/>
      <c r="L299" s="450"/>
    </row>
    <row r="300" spans="1:12">
      <c r="A300" s="210" t="s">
        <v>276</v>
      </c>
      <c r="B300" s="210"/>
      <c r="C300" s="450" t="s">
        <v>331</v>
      </c>
      <c r="D300" s="450"/>
      <c r="E300" s="450"/>
      <c r="F300" s="450"/>
      <c r="G300" s="450"/>
      <c r="H300" s="450"/>
      <c r="I300" s="450"/>
      <c r="J300" s="450"/>
      <c r="K300" s="450"/>
      <c r="L300" s="450"/>
    </row>
    <row r="301" spans="1:12">
      <c r="A301" s="210" t="s">
        <v>277</v>
      </c>
      <c r="B301" s="210"/>
      <c r="C301" s="450" t="s">
        <v>332</v>
      </c>
      <c r="D301" s="450"/>
      <c r="E301" s="450"/>
      <c r="F301" s="450"/>
      <c r="G301" s="450"/>
      <c r="H301" s="450"/>
      <c r="I301" s="450"/>
      <c r="J301" s="450"/>
      <c r="K301" s="450"/>
      <c r="L301" s="450"/>
    </row>
    <row r="302" spans="1:12">
      <c r="A302" s="210" t="s">
        <v>278</v>
      </c>
      <c r="B302" s="210"/>
      <c r="C302" s="450" t="s">
        <v>332</v>
      </c>
      <c r="D302" s="450"/>
      <c r="E302" s="450"/>
      <c r="F302" s="450"/>
      <c r="G302" s="450"/>
      <c r="H302" s="450"/>
      <c r="I302" s="450"/>
      <c r="J302" s="450"/>
      <c r="K302" s="450"/>
      <c r="L302" s="450"/>
    </row>
    <row r="303" spans="1:12">
      <c r="A303" s="210" t="s">
        <v>279</v>
      </c>
      <c r="B303" s="210"/>
      <c r="C303" s="450" t="s">
        <v>280</v>
      </c>
      <c r="D303" s="450"/>
      <c r="E303" s="450"/>
      <c r="F303" s="450"/>
      <c r="G303" s="450"/>
      <c r="H303" s="450"/>
      <c r="I303" s="450"/>
      <c r="J303" s="450"/>
      <c r="K303" s="450"/>
      <c r="L303" s="450"/>
    </row>
    <row r="304" spans="1:12" ht="99.75" customHeight="1">
      <c r="A304" s="210" t="s">
        <v>281</v>
      </c>
      <c r="B304" s="210"/>
      <c r="C304" s="454" t="s">
        <v>381</v>
      </c>
      <c r="D304" s="454"/>
      <c r="E304" s="454"/>
      <c r="F304" s="454"/>
      <c r="G304" s="454"/>
      <c r="H304" s="454"/>
      <c r="I304" s="454"/>
      <c r="J304" s="454"/>
      <c r="K304" s="454"/>
      <c r="L304" s="454"/>
    </row>
    <row r="305" spans="1:12">
      <c r="A305" s="210" t="s">
        <v>282</v>
      </c>
      <c r="B305" s="210"/>
      <c r="C305" s="450" t="s">
        <v>283</v>
      </c>
      <c r="D305" s="450"/>
      <c r="E305" s="450"/>
      <c r="F305" s="450"/>
      <c r="G305" s="450"/>
      <c r="H305" s="450"/>
      <c r="I305" s="450"/>
      <c r="J305" s="450"/>
      <c r="K305" s="450"/>
      <c r="L305" s="450"/>
    </row>
    <row r="306" spans="1:12" ht="32.25" customHeight="1">
      <c r="A306" s="210" t="s">
        <v>284</v>
      </c>
      <c r="B306" s="210"/>
      <c r="C306" s="450" t="s">
        <v>285</v>
      </c>
      <c r="D306" s="450"/>
      <c r="E306" s="450"/>
      <c r="F306" s="450"/>
      <c r="G306" s="450"/>
      <c r="H306" s="450"/>
      <c r="I306" s="450"/>
      <c r="J306" s="450"/>
      <c r="K306" s="450"/>
      <c r="L306" s="450"/>
    </row>
    <row r="307" spans="1:12" ht="32.25" customHeight="1">
      <c r="A307" s="210" t="s">
        <v>286</v>
      </c>
      <c r="B307" s="210"/>
      <c r="C307" s="454" t="s">
        <v>333</v>
      </c>
      <c r="D307" s="454"/>
      <c r="E307" s="454"/>
      <c r="F307" s="454"/>
      <c r="G307" s="454"/>
      <c r="H307" s="454"/>
      <c r="I307" s="454"/>
      <c r="J307" s="454"/>
      <c r="K307" s="454"/>
      <c r="L307" s="454"/>
    </row>
    <row r="308" spans="1:12" ht="32.25" customHeight="1">
      <c r="A308" s="210" t="s">
        <v>287</v>
      </c>
      <c r="B308" s="210"/>
      <c r="C308" s="454" t="s">
        <v>334</v>
      </c>
      <c r="D308" s="454"/>
      <c r="E308" s="454"/>
      <c r="F308" s="454"/>
      <c r="G308" s="454"/>
      <c r="H308" s="454"/>
      <c r="I308" s="454"/>
      <c r="J308" s="454"/>
      <c r="K308" s="454"/>
      <c r="L308" s="454"/>
    </row>
    <row r="309" spans="1:12" ht="70.5" customHeight="1">
      <c r="A309" s="210" t="s">
        <v>288</v>
      </c>
      <c r="B309" s="210"/>
      <c r="C309" s="454" t="s">
        <v>335</v>
      </c>
      <c r="D309" s="454"/>
      <c r="E309" s="454"/>
      <c r="F309" s="454"/>
      <c r="G309" s="454"/>
      <c r="H309" s="454"/>
      <c r="I309" s="454"/>
      <c r="J309" s="454"/>
      <c r="K309" s="454"/>
      <c r="L309" s="454"/>
    </row>
    <row r="310" spans="1:12">
      <c r="A310" s="210" t="s">
        <v>8</v>
      </c>
      <c r="B310" s="210"/>
      <c r="C310" s="211" t="s">
        <v>289</v>
      </c>
      <c r="D310" s="212" t="s">
        <v>290</v>
      </c>
      <c r="E310" s="10">
        <v>0.21</v>
      </c>
      <c r="F310" s="212"/>
      <c r="G310" s="212"/>
      <c r="H310" s="212"/>
      <c r="I310" s="212"/>
      <c r="J310" s="212"/>
      <c r="K310" s="212"/>
      <c r="L310" s="212"/>
    </row>
    <row r="311" spans="1:12">
      <c r="A311" s="210"/>
      <c r="B311" s="210"/>
      <c r="C311" s="212"/>
      <c r="D311" s="212" t="s">
        <v>291</v>
      </c>
      <c r="E311" s="10">
        <v>6.7000000000000004E-2</v>
      </c>
      <c r="F311" s="450" t="s">
        <v>292</v>
      </c>
      <c r="G311" s="450"/>
      <c r="H311" s="450"/>
      <c r="I311" s="450"/>
      <c r="J311" s="450"/>
      <c r="K311" s="450"/>
      <c r="L311" s="450"/>
    </row>
    <row r="312" spans="1:12">
      <c r="A312" s="210"/>
      <c r="B312" s="210"/>
      <c r="C312" s="212"/>
      <c r="D312" s="212" t="s">
        <v>293</v>
      </c>
      <c r="E312" s="10">
        <v>0</v>
      </c>
      <c r="F312" s="450" t="s">
        <v>294</v>
      </c>
      <c r="G312" s="450"/>
      <c r="H312" s="450"/>
      <c r="I312" s="450"/>
      <c r="J312" s="450"/>
      <c r="K312" s="450"/>
      <c r="L312" s="450"/>
    </row>
    <row r="313" spans="1:12">
      <c r="A313" s="210" t="s">
        <v>295</v>
      </c>
      <c r="B313" s="210"/>
      <c r="C313" s="450" t="s">
        <v>327</v>
      </c>
      <c r="D313" s="450"/>
      <c r="E313" s="450"/>
      <c r="F313" s="450"/>
      <c r="G313" s="450"/>
      <c r="H313" s="450"/>
      <c r="I313" s="450"/>
      <c r="J313" s="450"/>
      <c r="K313" s="450"/>
      <c r="L313" s="450"/>
    </row>
    <row r="314" spans="1:12" ht="32.25" customHeight="1">
      <c r="A314" s="210" t="s">
        <v>296</v>
      </c>
      <c r="B314" s="210"/>
      <c r="C314" s="450" t="s">
        <v>297</v>
      </c>
      <c r="D314" s="450"/>
      <c r="E314" s="450"/>
      <c r="F314" s="450"/>
      <c r="G314" s="450"/>
      <c r="H314" s="450"/>
      <c r="I314" s="450"/>
      <c r="J314" s="450"/>
      <c r="K314" s="450"/>
      <c r="L314" s="450"/>
    </row>
    <row r="315" spans="1:12" ht="48" customHeight="1">
      <c r="A315" s="210" t="s">
        <v>298</v>
      </c>
      <c r="B315" s="210"/>
      <c r="C315" s="454" t="s">
        <v>336</v>
      </c>
      <c r="D315" s="454"/>
      <c r="E315" s="454"/>
      <c r="F315" s="454"/>
      <c r="G315" s="454"/>
      <c r="H315" s="454"/>
      <c r="I315" s="454"/>
      <c r="J315" s="454"/>
      <c r="K315" s="454"/>
      <c r="L315" s="454"/>
    </row>
    <row r="316" spans="1:12">
      <c r="A316" s="210" t="s">
        <v>299</v>
      </c>
      <c r="B316" s="210"/>
      <c r="C316" s="450" t="s">
        <v>300</v>
      </c>
      <c r="D316" s="450"/>
      <c r="E316" s="450"/>
      <c r="F316" s="450"/>
      <c r="G316" s="450"/>
      <c r="H316" s="450"/>
      <c r="I316" s="450"/>
      <c r="J316" s="450"/>
      <c r="K316" s="450"/>
      <c r="L316" s="450"/>
    </row>
    <row r="317" spans="1:12" ht="51.75" customHeight="1">
      <c r="A317" s="210" t="s">
        <v>301</v>
      </c>
      <c r="B317" s="210"/>
      <c r="C317" s="454" t="s">
        <v>382</v>
      </c>
      <c r="D317" s="454"/>
      <c r="E317" s="454"/>
      <c r="F317" s="454"/>
      <c r="G317" s="454"/>
      <c r="H317" s="454"/>
      <c r="I317" s="454"/>
      <c r="J317" s="454"/>
      <c r="K317" s="454"/>
      <c r="L317" s="454"/>
    </row>
    <row r="318" spans="1:12" ht="32.25" customHeight="1">
      <c r="A318" s="210" t="s">
        <v>302</v>
      </c>
      <c r="B318" s="210"/>
      <c r="C318" s="450" t="s">
        <v>303</v>
      </c>
      <c r="D318" s="450"/>
      <c r="E318" s="450"/>
      <c r="F318" s="450"/>
      <c r="G318" s="450"/>
      <c r="H318" s="450"/>
      <c r="I318" s="450"/>
      <c r="J318" s="450"/>
      <c r="K318" s="450"/>
      <c r="L318" s="450"/>
    </row>
    <row r="319" spans="1:12">
      <c r="A319" s="210" t="s">
        <v>304</v>
      </c>
      <c r="B319" s="210"/>
      <c r="C319" s="450" t="s">
        <v>305</v>
      </c>
      <c r="D319" s="450"/>
      <c r="E319" s="450"/>
      <c r="F319" s="450"/>
      <c r="G319" s="450"/>
      <c r="H319" s="450"/>
      <c r="I319" s="450"/>
      <c r="J319" s="450"/>
      <c r="K319" s="450"/>
      <c r="L319" s="450"/>
    </row>
    <row r="320" spans="1:12" ht="48" customHeight="1">
      <c r="A320" s="210" t="s">
        <v>306</v>
      </c>
      <c r="B320" s="210"/>
      <c r="C320" s="454" t="s">
        <v>337</v>
      </c>
      <c r="D320" s="454"/>
      <c r="E320" s="454"/>
      <c r="F320" s="454"/>
      <c r="G320" s="454"/>
      <c r="H320" s="454"/>
      <c r="I320" s="454"/>
      <c r="J320" s="454"/>
      <c r="K320" s="454"/>
      <c r="L320" s="454"/>
    </row>
    <row r="321" spans="1:22" ht="50.25" customHeight="1">
      <c r="A321" s="213" t="s">
        <v>307</v>
      </c>
      <c r="B321" s="213"/>
      <c r="C321" s="454" t="s">
        <v>338</v>
      </c>
      <c r="D321" s="454"/>
      <c r="E321" s="454"/>
      <c r="F321" s="454"/>
      <c r="G321" s="454"/>
      <c r="H321" s="454"/>
      <c r="I321" s="454"/>
      <c r="J321" s="454"/>
      <c r="K321" s="454"/>
      <c r="L321" s="454"/>
    </row>
    <row r="322" spans="1:22">
      <c r="A322" s="213" t="s">
        <v>308</v>
      </c>
      <c r="B322" s="213"/>
      <c r="C322" s="450" t="s">
        <v>309</v>
      </c>
      <c r="D322" s="450"/>
      <c r="E322" s="450"/>
      <c r="F322" s="450"/>
      <c r="G322" s="450"/>
      <c r="H322" s="450"/>
      <c r="I322" s="450"/>
      <c r="J322" s="450"/>
      <c r="K322" s="450"/>
      <c r="L322" s="450"/>
    </row>
    <row r="323" spans="1:22">
      <c r="A323" s="214" t="s">
        <v>310</v>
      </c>
      <c r="B323" s="214"/>
      <c r="C323" s="450" t="s">
        <v>354</v>
      </c>
      <c r="D323" s="450"/>
      <c r="E323" s="450"/>
      <c r="F323" s="450"/>
      <c r="G323" s="450"/>
      <c r="H323" s="450"/>
      <c r="I323" s="450"/>
      <c r="J323" s="450"/>
      <c r="K323" s="450"/>
      <c r="L323" s="450"/>
      <c r="M323" s="97"/>
    </row>
    <row r="324" spans="1:22" s="97" customFormat="1">
      <c r="A324" s="214" t="s">
        <v>311</v>
      </c>
      <c r="B324" s="214"/>
      <c r="C324" s="450" t="s">
        <v>364</v>
      </c>
      <c r="D324" s="450"/>
      <c r="E324" s="450"/>
      <c r="F324" s="450"/>
      <c r="G324" s="450"/>
      <c r="H324" s="450"/>
      <c r="I324" s="450"/>
      <c r="J324" s="450"/>
      <c r="K324" s="450"/>
      <c r="L324" s="450"/>
      <c r="M324" s="78"/>
    </row>
    <row r="325" spans="1:22" ht="32.25" customHeight="1">
      <c r="A325" s="214" t="s">
        <v>312</v>
      </c>
      <c r="B325" s="214"/>
      <c r="C325" s="450" t="s">
        <v>369</v>
      </c>
      <c r="D325" s="450"/>
      <c r="E325" s="450"/>
      <c r="F325" s="450"/>
      <c r="G325" s="450"/>
      <c r="H325" s="450"/>
      <c r="I325" s="450"/>
      <c r="J325" s="450"/>
      <c r="K325" s="450"/>
      <c r="L325" s="450"/>
    </row>
    <row r="326" spans="1:22" s="102" customFormat="1" ht="68.25" customHeight="1">
      <c r="A326" s="215" t="s">
        <v>313</v>
      </c>
      <c r="B326" s="97"/>
      <c r="C326" s="455" t="s">
        <v>339</v>
      </c>
      <c r="D326" s="455"/>
      <c r="E326" s="455"/>
      <c r="F326" s="455"/>
      <c r="G326" s="455"/>
      <c r="H326" s="455"/>
      <c r="I326" s="455"/>
      <c r="J326" s="455"/>
      <c r="K326" s="455"/>
      <c r="L326" s="455"/>
      <c r="M326" s="78"/>
      <c r="N326" s="78"/>
      <c r="O326" s="78"/>
      <c r="P326" s="78"/>
      <c r="Q326" s="78"/>
      <c r="R326" s="78"/>
      <c r="S326" s="78"/>
      <c r="T326" s="78"/>
      <c r="U326" s="78"/>
      <c r="V326" s="78"/>
    </row>
    <row r="327" spans="1:22" s="102" customFormat="1">
      <c r="A327" s="122" t="s">
        <v>314</v>
      </c>
      <c r="B327" s="78"/>
      <c r="C327" s="4" t="s">
        <v>315</v>
      </c>
      <c r="D327" s="4"/>
      <c r="E327" s="4"/>
      <c r="F327" s="4"/>
      <c r="G327" s="4"/>
      <c r="H327" s="4"/>
      <c r="I327" s="4"/>
      <c r="J327" s="4"/>
      <c r="K327" s="4"/>
      <c r="L327" s="4"/>
      <c r="M327" s="78"/>
      <c r="N327" s="78"/>
      <c r="O327" s="78"/>
      <c r="P327" s="78"/>
      <c r="Q327" s="78"/>
      <c r="R327" s="78"/>
      <c r="S327" s="78"/>
      <c r="T327" s="78"/>
      <c r="U327" s="78"/>
      <c r="V327" s="78"/>
    </row>
    <row r="328" spans="1:22" s="102" customFormat="1">
      <c r="A328" s="122" t="s">
        <v>316</v>
      </c>
      <c r="B328" s="78"/>
      <c r="C328" s="4" t="s">
        <v>317</v>
      </c>
      <c r="D328" s="4"/>
      <c r="E328" s="4"/>
      <c r="F328" s="4"/>
      <c r="G328" s="4"/>
      <c r="H328" s="4"/>
      <c r="I328" s="4"/>
      <c r="J328" s="4"/>
      <c r="K328" s="4"/>
      <c r="L328" s="4"/>
      <c r="M328" s="78"/>
      <c r="N328" s="78"/>
      <c r="O328" s="78"/>
      <c r="P328" s="78"/>
      <c r="Q328" s="78"/>
      <c r="R328" s="78"/>
      <c r="S328" s="78"/>
      <c r="T328" s="78"/>
      <c r="U328" s="78"/>
      <c r="V328" s="78"/>
    </row>
    <row r="329" spans="1:22" s="102" customFormat="1">
      <c r="A329" s="122" t="s">
        <v>318</v>
      </c>
      <c r="B329" s="78"/>
      <c r="C329" s="4" t="s">
        <v>319</v>
      </c>
      <c r="D329" s="97"/>
      <c r="E329" s="97"/>
      <c r="F329" s="97"/>
      <c r="G329" s="4"/>
      <c r="H329" s="4"/>
      <c r="I329" s="4"/>
      <c r="J329" s="4"/>
      <c r="K329" s="4"/>
      <c r="L329" s="4"/>
      <c r="M329" s="78"/>
      <c r="N329" s="78"/>
      <c r="O329" s="78"/>
      <c r="P329" s="78"/>
      <c r="Q329" s="78"/>
      <c r="R329" s="78"/>
      <c r="S329" s="78"/>
      <c r="T329" s="78"/>
      <c r="U329" s="78"/>
      <c r="V329" s="78"/>
    </row>
    <row r="330" spans="1:22" s="102" customFormat="1">
      <c r="A330" s="122"/>
      <c r="B330" s="78"/>
      <c r="C330" s="216" t="s">
        <v>320</v>
      </c>
      <c r="D330" s="4" t="s">
        <v>321</v>
      </c>
      <c r="E330" s="11">
        <v>831108</v>
      </c>
      <c r="F330" s="97"/>
      <c r="G330" s="4"/>
      <c r="H330" s="4"/>
      <c r="I330" s="4"/>
      <c r="J330" s="4"/>
      <c r="K330" s="4"/>
      <c r="L330" s="4"/>
      <c r="M330" s="78"/>
      <c r="N330" s="78"/>
      <c r="O330" s="78"/>
      <c r="P330" s="78"/>
      <c r="Q330" s="78"/>
      <c r="R330" s="78"/>
      <c r="S330" s="78"/>
      <c r="T330" s="78"/>
      <c r="U330" s="78"/>
      <c r="V330" s="78"/>
    </row>
    <row r="331" spans="1:22" s="102" customFormat="1">
      <c r="A331" s="122"/>
      <c r="B331" s="78"/>
      <c r="C331" s="216" t="s">
        <v>322</v>
      </c>
      <c r="D331" s="4" t="s">
        <v>321</v>
      </c>
      <c r="E331" s="220">
        <v>730327</v>
      </c>
      <c r="F331" s="97"/>
      <c r="G331" s="4"/>
      <c r="H331" s="4"/>
      <c r="I331" s="4"/>
      <c r="J331" s="4"/>
      <c r="K331" s="4"/>
      <c r="L331" s="4"/>
      <c r="M331" s="78"/>
      <c r="N331" s="78"/>
      <c r="O331" s="78"/>
      <c r="P331" s="78"/>
      <c r="Q331" s="78"/>
      <c r="R331" s="78"/>
      <c r="S331" s="78"/>
      <c r="T331" s="78"/>
      <c r="U331" s="78"/>
      <c r="V331" s="78"/>
    </row>
    <row r="332" spans="1:22" s="102" customFormat="1">
      <c r="A332" s="122"/>
      <c r="B332" s="78"/>
      <c r="C332" s="217" t="s">
        <v>323</v>
      </c>
      <c r="D332" s="4"/>
      <c r="E332" s="57">
        <f>+E331-E330</f>
        <v>-100781</v>
      </c>
      <c r="F332" s="97"/>
      <c r="G332" s="4"/>
      <c r="H332" s="4"/>
      <c r="I332" s="4"/>
      <c r="J332" s="4"/>
      <c r="K332" s="4"/>
      <c r="L332" s="4"/>
      <c r="M332" s="78"/>
      <c r="N332" s="78"/>
      <c r="O332" s="78"/>
      <c r="P332" s="78"/>
      <c r="Q332" s="78"/>
      <c r="R332" s="78"/>
      <c r="S332" s="78"/>
      <c r="T332" s="78"/>
      <c r="U332" s="78"/>
      <c r="V332" s="78"/>
    </row>
    <row r="333" spans="1:22" s="102" customFormat="1">
      <c r="A333" s="122"/>
      <c r="B333" s="78"/>
      <c r="C333" s="216" t="s">
        <v>324</v>
      </c>
      <c r="D333" s="4" t="s">
        <v>325</v>
      </c>
      <c r="E333" s="221">
        <v>39.300400000000003</v>
      </c>
      <c r="F333" s="97"/>
      <c r="G333" s="4"/>
      <c r="H333" s="4"/>
      <c r="I333" s="4"/>
      <c r="J333" s="4"/>
      <c r="K333" s="4"/>
      <c r="L333" s="4"/>
      <c r="M333" s="78"/>
      <c r="N333" s="78"/>
      <c r="O333" s="78"/>
      <c r="P333" s="78"/>
      <c r="Q333" s="78"/>
      <c r="R333" s="78"/>
      <c r="S333" s="78"/>
      <c r="T333" s="78"/>
      <c r="U333" s="78"/>
      <c r="V333" s="78"/>
    </row>
    <row r="334" spans="1:22" s="102" customFormat="1">
      <c r="A334" s="122"/>
      <c r="B334" s="78"/>
      <c r="C334" s="216" t="s">
        <v>326</v>
      </c>
      <c r="D334" s="4"/>
      <c r="E334" s="57">
        <f>+E332*E333</f>
        <v>-3960733.6124000004</v>
      </c>
      <c r="F334" s="4"/>
      <c r="G334" s="4"/>
      <c r="H334" s="4"/>
      <c r="I334" s="4"/>
      <c r="J334" s="4"/>
      <c r="K334" s="4"/>
      <c r="L334" s="4"/>
      <c r="M334" s="78"/>
      <c r="N334" s="78"/>
      <c r="O334" s="78"/>
      <c r="P334" s="78"/>
      <c r="Q334" s="78"/>
      <c r="R334" s="78"/>
      <c r="S334" s="78"/>
      <c r="T334" s="78"/>
      <c r="U334" s="78"/>
      <c r="V334" s="78"/>
    </row>
    <row r="335" spans="1:22">
      <c r="A335" s="214" t="s">
        <v>346</v>
      </c>
      <c r="B335" s="214"/>
      <c r="C335" s="450" t="s">
        <v>365</v>
      </c>
      <c r="D335" s="450"/>
      <c r="E335" s="450"/>
      <c r="F335" s="450"/>
      <c r="G335" s="450"/>
      <c r="H335" s="450"/>
      <c r="I335" s="450"/>
      <c r="J335" s="450"/>
      <c r="K335" s="450"/>
      <c r="L335" s="450"/>
    </row>
    <row r="336" spans="1:22" ht="33.75" customHeight="1">
      <c r="A336" s="214" t="s">
        <v>347</v>
      </c>
      <c r="B336" s="214"/>
      <c r="C336" s="450" t="s">
        <v>370</v>
      </c>
      <c r="D336" s="450"/>
      <c r="E336" s="450"/>
      <c r="F336" s="450"/>
      <c r="G336" s="450"/>
      <c r="H336" s="450"/>
      <c r="I336" s="450"/>
      <c r="J336" s="450"/>
      <c r="K336" s="450"/>
      <c r="L336" s="450"/>
    </row>
    <row r="337" spans="1:12">
      <c r="A337" s="122" t="s">
        <v>355</v>
      </c>
      <c r="B337" s="122"/>
      <c r="C337" s="4" t="s">
        <v>357</v>
      </c>
      <c r="D337" s="4"/>
      <c r="E337" s="4"/>
      <c r="F337" s="4"/>
      <c r="G337" s="4"/>
      <c r="H337" s="4"/>
      <c r="I337" s="4"/>
      <c r="J337" s="4"/>
      <c r="K337" s="4"/>
      <c r="L337" s="4"/>
    </row>
    <row r="338" spans="1:12">
      <c r="A338" s="122" t="s">
        <v>356</v>
      </c>
      <c r="C338" s="4" t="s">
        <v>358</v>
      </c>
      <c r="D338" s="4"/>
      <c r="E338" s="4"/>
      <c r="F338" s="4"/>
      <c r="G338" s="4"/>
      <c r="H338" s="4"/>
      <c r="I338" s="4"/>
      <c r="J338" s="4"/>
      <c r="K338" s="97"/>
    </row>
    <row r="341" spans="1:12">
      <c r="A341" s="122"/>
      <c r="B341" s="122"/>
      <c r="C341" s="4"/>
      <c r="D341" s="1"/>
      <c r="E341" s="1"/>
      <c r="F341" s="1"/>
      <c r="G341" s="1"/>
      <c r="H341" s="1"/>
      <c r="I341" s="1"/>
      <c r="J341" s="4"/>
    </row>
    <row r="342" spans="1:12">
      <c r="A342" s="122"/>
      <c r="C342" s="1"/>
      <c r="D342" s="1"/>
      <c r="E342" s="1"/>
      <c r="F342" s="1"/>
      <c r="G342" s="1"/>
      <c r="H342" s="1"/>
      <c r="I342" s="1"/>
      <c r="J342" s="1"/>
    </row>
  </sheetData>
  <sheetProtection algorithmName="SHA-512" hashValue="7ahLpVXpV/xdxb1z/5y10ap+9QXIUGoxuzwQi0frDd+H7tQrNBC9nAFe5b427WBB3YIcVktnjia77pE4FJRmQg==" saltValue="WVOZj+U+lFqVx/Synx+nrg==" spinCount="100000" sheet="1" objects="1" scenarios="1" formatCells="0" formatColumns="0"/>
  <mergeCells count="37">
    <mergeCell ref="C335:L335"/>
    <mergeCell ref="C336:L336"/>
    <mergeCell ref="C326:L326"/>
    <mergeCell ref="F312:L312"/>
    <mergeCell ref="C303:L303"/>
    <mergeCell ref="C308:L308"/>
    <mergeCell ref="C314:L314"/>
    <mergeCell ref="C321:L321"/>
    <mergeCell ref="C309:L309"/>
    <mergeCell ref="F311:L311"/>
    <mergeCell ref="C313:L313"/>
    <mergeCell ref="C325:L325"/>
    <mergeCell ref="C324:L324"/>
    <mergeCell ref="C323:L323"/>
    <mergeCell ref="C322:L322"/>
    <mergeCell ref="C320:L320"/>
    <mergeCell ref="C307:L307"/>
    <mergeCell ref="C306:L306"/>
    <mergeCell ref="C305:L305"/>
    <mergeCell ref="C304:L304"/>
    <mergeCell ref="C302:L302"/>
    <mergeCell ref="C319:L319"/>
    <mergeCell ref="C318:L318"/>
    <mergeCell ref="C317:L317"/>
    <mergeCell ref="C316:L316"/>
    <mergeCell ref="C315:L315"/>
    <mergeCell ref="K73:L73"/>
    <mergeCell ref="K291:L291"/>
    <mergeCell ref="C301:L301"/>
    <mergeCell ref="C299:L299"/>
    <mergeCell ref="O233:T233"/>
    <mergeCell ref="I219:L219"/>
    <mergeCell ref="K144:L144"/>
    <mergeCell ref="C206:D206"/>
    <mergeCell ref="K217:L217"/>
    <mergeCell ref="C202:D202"/>
    <mergeCell ref="C300:L300"/>
  </mergeCells>
  <phoneticPr fontId="0" type="noConversion"/>
  <conditionalFormatting sqref="N21">
    <cfRule type="cellIs" dxfId="0" priority="1" stopIfTrue="1" operator="equal">
      <formula>"ERROR in RR detail"</formula>
    </cfRule>
  </conditionalFormatting>
  <pageMargins left="0.5" right="0.5" top="0.75" bottom="0.75" header="0.5" footer="0.5"/>
  <pageSetup scale="57" fitToHeight="6" orientation="portrait" horizontalDpi="300" verticalDpi="300" r:id="rId1"/>
  <headerFooter alignWithMargins="0">
    <oddFooter>&amp;RV33
EFF 01.01.16</oddFooter>
  </headerFooter>
  <rowBreaks count="4" manualBreakCount="4">
    <brk id="72" max="16383" man="1"/>
    <brk id="143" max="16383" man="1"/>
    <brk id="216" max="16383" man="1"/>
    <brk id="290" max="16383" man="1"/>
  </rowBreaks>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M306"/>
  <sheetViews>
    <sheetView topLeftCell="A62" zoomScale="70" zoomScaleNormal="70" workbookViewId="0">
      <selection activeCell="M83" sqref="M83"/>
    </sheetView>
  </sheetViews>
  <sheetFormatPr defaultColWidth="8.88671875" defaultRowHeight="15"/>
  <cols>
    <col min="1" max="1" width="6" style="223" customWidth="1"/>
    <col min="2" max="2" width="1.44140625" style="223" customWidth="1"/>
    <col min="3" max="3" width="39.109375" style="223" customWidth="1"/>
    <col min="4" max="4" width="12" style="223" customWidth="1"/>
    <col min="5" max="5" width="14.44140625" style="223" customWidth="1"/>
    <col min="6" max="6" width="11.88671875" style="223" customWidth="1"/>
    <col min="7" max="7" width="14.109375" style="223" customWidth="1"/>
    <col min="8" max="8" width="13.88671875" style="223" customWidth="1"/>
    <col min="9" max="9" width="12.77734375" style="223" customWidth="1"/>
    <col min="10" max="10" width="13.88671875" style="223" customWidth="1"/>
    <col min="11" max="11" width="13.5546875" style="223" customWidth="1"/>
    <col min="12" max="12" width="15.109375" style="223" customWidth="1"/>
    <col min="13" max="13" width="12.77734375" style="223" customWidth="1"/>
    <col min="14" max="14" width="13.88671875" style="223" customWidth="1"/>
    <col min="15" max="15" width="1.88671875" style="223" customWidth="1"/>
    <col min="16" max="16" width="13" style="223" customWidth="1"/>
    <col min="17" max="16384" width="8.88671875" style="223"/>
  </cols>
  <sheetData>
    <row r="1" spans="1:65">
      <c r="N1" s="224"/>
    </row>
    <row r="2" spans="1:65">
      <c r="N2" s="225"/>
    </row>
    <row r="3" spans="1:65">
      <c r="N3" s="225"/>
    </row>
    <row r="5" spans="1:65">
      <c r="N5" s="224" t="s">
        <v>384</v>
      </c>
    </row>
    <row r="6" spans="1:65">
      <c r="C6" s="226" t="s">
        <v>385</v>
      </c>
      <c r="D6" s="226"/>
      <c r="E6" s="226"/>
      <c r="F6" s="226"/>
      <c r="G6" s="227" t="s">
        <v>143</v>
      </c>
      <c r="H6" s="226"/>
      <c r="I6" s="226"/>
      <c r="J6" s="226"/>
      <c r="K6" s="228"/>
      <c r="M6" s="229"/>
      <c r="N6" s="230" t="s">
        <v>386</v>
      </c>
      <c r="O6" s="231"/>
      <c r="P6" s="232"/>
      <c r="Q6" s="232"/>
      <c r="R6" s="231"/>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3"/>
      <c r="AU6" s="233"/>
      <c r="AV6" s="233"/>
      <c r="AW6" s="233"/>
      <c r="AX6" s="233"/>
      <c r="AY6" s="233"/>
      <c r="AZ6" s="233"/>
      <c r="BA6" s="233"/>
      <c r="BB6" s="233"/>
      <c r="BC6" s="233"/>
      <c r="BD6" s="233"/>
      <c r="BE6" s="233"/>
      <c r="BF6" s="233"/>
      <c r="BG6" s="233"/>
      <c r="BH6" s="233"/>
      <c r="BI6" s="233"/>
      <c r="BJ6" s="233"/>
      <c r="BK6" s="233"/>
      <c r="BL6" s="233"/>
      <c r="BM6" s="233"/>
    </row>
    <row r="7" spans="1:65">
      <c r="C7" s="226"/>
      <c r="D7" s="226"/>
      <c r="E7" s="234" t="s">
        <v>8</v>
      </c>
      <c r="F7" s="234"/>
      <c r="G7" s="234" t="s">
        <v>387</v>
      </c>
      <c r="H7" s="234"/>
      <c r="I7" s="234"/>
      <c r="J7" s="234"/>
      <c r="K7" s="228"/>
      <c r="M7" s="229"/>
      <c r="N7" s="228"/>
      <c r="O7" s="231"/>
      <c r="P7" s="235"/>
      <c r="Q7" s="232"/>
      <c r="R7" s="231"/>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233"/>
      <c r="BI7" s="233"/>
      <c r="BJ7" s="233"/>
      <c r="BK7" s="233"/>
      <c r="BL7" s="233"/>
      <c r="BM7" s="233"/>
    </row>
    <row r="8" spans="1:65">
      <c r="C8" s="229"/>
      <c r="D8" s="229"/>
      <c r="E8" s="229"/>
      <c r="F8" s="229"/>
      <c r="G8" s="229"/>
      <c r="H8" s="229"/>
      <c r="I8" s="229"/>
      <c r="J8" s="229"/>
      <c r="K8" s="229"/>
      <c r="M8" s="229"/>
      <c r="N8" s="229" t="s">
        <v>388</v>
      </c>
      <c r="O8" s="231"/>
      <c r="P8" s="232"/>
      <c r="Q8" s="232"/>
      <c r="R8" s="231"/>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3"/>
      <c r="AY8" s="233"/>
      <c r="AZ8" s="233"/>
      <c r="BA8" s="233"/>
      <c r="BB8" s="233"/>
      <c r="BC8" s="233"/>
      <c r="BD8" s="233"/>
      <c r="BE8" s="233"/>
      <c r="BF8" s="233"/>
      <c r="BG8" s="233"/>
      <c r="BH8" s="233"/>
      <c r="BI8" s="233"/>
      <c r="BJ8" s="233"/>
      <c r="BK8" s="233"/>
      <c r="BL8" s="233"/>
      <c r="BM8" s="233"/>
    </row>
    <row r="9" spans="1:65">
      <c r="A9" s="222"/>
      <c r="C9" s="229"/>
      <c r="D9" s="229"/>
      <c r="E9" s="229"/>
      <c r="F9" s="236"/>
      <c r="G9" s="236" t="s">
        <v>0</v>
      </c>
      <c r="H9" s="236"/>
      <c r="I9" s="229"/>
      <c r="J9" s="229"/>
      <c r="K9" s="229"/>
      <c r="L9" s="229"/>
      <c r="M9" s="229"/>
      <c r="N9" s="229"/>
      <c r="O9" s="231"/>
      <c r="P9" s="232"/>
      <c r="Q9" s="232"/>
      <c r="R9" s="231"/>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233"/>
      <c r="AY9" s="233"/>
      <c r="AZ9" s="233"/>
      <c r="BA9" s="233"/>
      <c r="BB9" s="233"/>
      <c r="BC9" s="233"/>
      <c r="BD9" s="233"/>
      <c r="BE9" s="233"/>
      <c r="BF9" s="233"/>
      <c r="BG9" s="233"/>
      <c r="BH9" s="233"/>
      <c r="BI9" s="233"/>
      <c r="BJ9" s="233"/>
      <c r="BK9" s="233"/>
      <c r="BL9" s="233"/>
      <c r="BM9" s="233"/>
    </row>
    <row r="10" spans="1:65">
      <c r="A10" s="222"/>
      <c r="C10" s="229"/>
      <c r="D10" s="229"/>
      <c r="E10" s="229"/>
      <c r="F10" s="229"/>
      <c r="G10" s="237"/>
      <c r="H10" s="229"/>
      <c r="I10" s="229"/>
      <c r="J10" s="229"/>
      <c r="K10" s="229"/>
      <c r="L10" s="229"/>
      <c r="M10" s="229"/>
      <c r="N10" s="229"/>
      <c r="O10" s="231"/>
      <c r="P10" s="232"/>
      <c r="Q10" s="232"/>
      <c r="R10" s="231"/>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3"/>
      <c r="BH10" s="233"/>
      <c r="BI10" s="233"/>
      <c r="BJ10" s="233"/>
      <c r="BK10" s="233"/>
      <c r="BL10" s="233"/>
      <c r="BM10" s="233"/>
    </row>
    <row r="11" spans="1:65">
      <c r="A11" s="222"/>
      <c r="C11" s="229" t="s">
        <v>389</v>
      </c>
      <c r="D11" s="229"/>
      <c r="E11" s="229"/>
      <c r="F11" s="229"/>
      <c r="G11" s="237"/>
      <c r="H11" s="229"/>
      <c r="I11" s="229"/>
      <c r="J11" s="229"/>
      <c r="K11" s="229"/>
      <c r="L11" s="229"/>
      <c r="M11" s="229"/>
      <c r="N11" s="229"/>
      <c r="O11" s="231"/>
      <c r="P11" s="232"/>
      <c r="Q11" s="232"/>
      <c r="R11" s="231"/>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3"/>
      <c r="BH11" s="233"/>
      <c r="BI11" s="233"/>
      <c r="BJ11" s="233"/>
      <c r="BK11" s="233"/>
      <c r="BL11" s="233"/>
      <c r="BM11" s="233"/>
    </row>
    <row r="12" spans="1:65">
      <c r="A12" s="222"/>
      <c r="C12" s="229"/>
      <c r="D12" s="229"/>
      <c r="E12" s="229"/>
      <c r="F12" s="229"/>
      <c r="G12" s="237"/>
      <c r="L12" s="229"/>
      <c r="M12" s="229"/>
      <c r="N12" s="229"/>
      <c r="O12" s="231"/>
      <c r="P12" s="231"/>
      <c r="Q12" s="231"/>
      <c r="R12" s="231"/>
      <c r="S12" s="233"/>
      <c r="T12" s="233"/>
      <c r="U12" s="233"/>
      <c r="V12" s="233"/>
      <c r="W12" s="233"/>
      <c r="X12" s="233"/>
      <c r="Y12" s="233"/>
      <c r="Z12" s="233"/>
      <c r="AA12" s="233"/>
      <c r="AB12" s="233"/>
      <c r="AC12" s="233"/>
      <c r="AD12" s="233"/>
      <c r="AE12" s="233"/>
      <c r="AF12" s="233"/>
      <c r="AG12" s="233"/>
      <c r="AH12" s="233"/>
      <c r="AI12" s="233"/>
      <c r="AJ12" s="233"/>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3"/>
      <c r="BH12" s="233"/>
      <c r="BI12" s="233"/>
      <c r="BJ12" s="233"/>
      <c r="BK12" s="233"/>
      <c r="BL12" s="233"/>
      <c r="BM12" s="233"/>
    </row>
    <row r="13" spans="1:65">
      <c r="A13" s="222"/>
      <c r="C13" s="229"/>
      <c r="D13" s="229"/>
      <c r="E13" s="229"/>
      <c r="F13" s="229"/>
      <c r="G13" s="229"/>
      <c r="L13" s="238"/>
      <c r="M13" s="229"/>
      <c r="N13" s="229"/>
      <c r="O13" s="231"/>
      <c r="P13" s="231"/>
      <c r="Q13" s="231"/>
      <c r="R13" s="231"/>
      <c r="S13" s="233"/>
      <c r="T13" s="233"/>
      <c r="U13" s="233"/>
      <c r="V13" s="233"/>
      <c r="W13" s="233"/>
      <c r="X13" s="233"/>
      <c r="Y13" s="233"/>
      <c r="Z13" s="233"/>
      <c r="AA13" s="233"/>
      <c r="AB13" s="233"/>
      <c r="AC13" s="233"/>
      <c r="AD13" s="233"/>
      <c r="AE13" s="233"/>
      <c r="AF13" s="233"/>
      <c r="AG13" s="233"/>
      <c r="AH13" s="233"/>
      <c r="AI13" s="233"/>
      <c r="AJ13" s="233"/>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3"/>
      <c r="BH13" s="233"/>
      <c r="BI13" s="233"/>
      <c r="BJ13" s="233"/>
      <c r="BK13" s="233"/>
      <c r="BL13" s="233"/>
      <c r="BM13" s="233"/>
    </row>
    <row r="14" spans="1:65">
      <c r="C14" s="239" t="s">
        <v>10</v>
      </c>
      <c r="D14" s="239"/>
      <c r="E14" s="239" t="s">
        <v>11</v>
      </c>
      <c r="F14" s="239"/>
      <c r="G14" s="239" t="s">
        <v>12</v>
      </c>
      <c r="L14" s="240" t="s">
        <v>77</v>
      </c>
      <c r="M14" s="234"/>
      <c r="N14" s="240"/>
      <c r="O14" s="241"/>
      <c r="P14" s="240"/>
      <c r="Q14" s="241"/>
      <c r="R14" s="242"/>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3"/>
      <c r="AY14" s="233"/>
      <c r="AZ14" s="233"/>
      <c r="BA14" s="233"/>
      <c r="BB14" s="233"/>
      <c r="BC14" s="233"/>
      <c r="BD14" s="233"/>
      <c r="BE14" s="233"/>
      <c r="BF14" s="233"/>
      <c r="BG14" s="233"/>
      <c r="BH14" s="233"/>
      <c r="BI14" s="233"/>
      <c r="BJ14" s="233"/>
      <c r="BK14" s="233"/>
      <c r="BL14" s="233"/>
      <c r="BM14" s="233"/>
    </row>
    <row r="15" spans="1:65" ht="15.75">
      <c r="C15" s="243"/>
      <c r="D15" s="243"/>
      <c r="E15" s="244" t="s">
        <v>390</v>
      </c>
      <c r="F15" s="244"/>
      <c r="G15" s="234"/>
      <c r="M15" s="234"/>
      <c r="O15" s="241"/>
      <c r="P15" s="245"/>
      <c r="Q15" s="245"/>
      <c r="R15" s="242"/>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3"/>
      <c r="AY15" s="233"/>
      <c r="AZ15" s="233"/>
      <c r="BA15" s="233"/>
      <c r="BB15" s="233"/>
      <c r="BC15" s="233"/>
      <c r="BD15" s="233"/>
      <c r="BE15" s="233"/>
      <c r="BF15" s="233"/>
      <c r="BG15" s="233"/>
      <c r="BH15" s="233"/>
      <c r="BI15" s="233"/>
      <c r="BJ15" s="233"/>
      <c r="BK15" s="233"/>
      <c r="BL15" s="233"/>
      <c r="BM15" s="233"/>
    </row>
    <row r="16" spans="1:65" ht="15.75">
      <c r="A16" s="222" t="s">
        <v>1</v>
      </c>
      <c r="C16" s="243"/>
      <c r="D16" s="243"/>
      <c r="E16" s="246" t="s">
        <v>80</v>
      </c>
      <c r="F16" s="246"/>
      <c r="G16" s="247" t="s">
        <v>3</v>
      </c>
      <c r="L16" s="247" t="s">
        <v>20</v>
      </c>
      <c r="M16" s="234"/>
      <c r="O16" s="231"/>
      <c r="P16" s="248"/>
      <c r="Q16" s="245"/>
      <c r="R16" s="242"/>
      <c r="S16" s="233"/>
      <c r="T16" s="233"/>
      <c r="U16" s="233"/>
      <c r="V16" s="233"/>
      <c r="W16" s="233"/>
      <c r="X16" s="233"/>
      <c r="Y16" s="233"/>
      <c r="Z16" s="233"/>
      <c r="AA16" s="233"/>
      <c r="AB16" s="233"/>
      <c r="AC16" s="233"/>
      <c r="AD16" s="233"/>
      <c r="AE16" s="233"/>
      <c r="AF16" s="233"/>
      <c r="AG16" s="233"/>
      <c r="AH16" s="233"/>
      <c r="AI16" s="233"/>
      <c r="AJ16" s="233"/>
      <c r="AK16" s="233"/>
      <c r="AL16" s="233"/>
      <c r="AM16" s="233"/>
      <c r="AN16" s="233"/>
      <c r="AO16" s="233"/>
      <c r="AP16" s="233"/>
      <c r="AQ16" s="233"/>
      <c r="AR16" s="233"/>
      <c r="AS16" s="233"/>
      <c r="AT16" s="233"/>
      <c r="AU16" s="233"/>
      <c r="AV16" s="233"/>
      <c r="AW16" s="233"/>
      <c r="AX16" s="233"/>
      <c r="AY16" s="233"/>
      <c r="AZ16" s="233"/>
      <c r="BA16" s="233"/>
      <c r="BB16" s="233"/>
      <c r="BC16" s="233"/>
      <c r="BD16" s="233"/>
      <c r="BE16" s="233"/>
      <c r="BF16" s="233"/>
      <c r="BG16" s="233"/>
      <c r="BH16" s="233"/>
      <c r="BI16" s="233"/>
      <c r="BJ16" s="233"/>
      <c r="BK16" s="233"/>
      <c r="BL16" s="233"/>
      <c r="BM16" s="233"/>
    </row>
    <row r="17" spans="1:65" ht="15.75">
      <c r="A17" s="222" t="s">
        <v>2</v>
      </c>
      <c r="C17" s="249"/>
      <c r="D17" s="249"/>
      <c r="E17" s="234"/>
      <c r="F17" s="234"/>
      <c r="G17" s="234"/>
      <c r="L17" s="234"/>
      <c r="M17" s="234"/>
      <c r="N17" s="234"/>
      <c r="O17" s="231"/>
      <c r="P17" s="241"/>
      <c r="Q17" s="241"/>
      <c r="R17" s="242"/>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3"/>
      <c r="BK17" s="233"/>
      <c r="BL17" s="233"/>
      <c r="BM17" s="233"/>
    </row>
    <row r="18" spans="1:65" ht="15.75">
      <c r="A18" s="250"/>
      <c r="C18" s="243"/>
      <c r="D18" s="243"/>
      <c r="E18" s="234"/>
      <c r="F18" s="234"/>
      <c r="G18" s="234"/>
      <c r="L18" s="234"/>
      <c r="M18" s="234"/>
      <c r="N18" s="234"/>
      <c r="O18" s="231"/>
      <c r="P18" s="241"/>
      <c r="Q18" s="241"/>
      <c r="R18" s="242"/>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row>
    <row r="19" spans="1:65">
      <c r="A19" s="251">
        <v>1</v>
      </c>
      <c r="C19" s="243" t="s">
        <v>391</v>
      </c>
      <c r="D19" s="243"/>
      <c r="E19" s="252" t="s">
        <v>392</v>
      </c>
      <c r="F19" s="252"/>
      <c r="G19" s="253">
        <f>'OTP Attach O'!J85+'OTP Attach O'!J108</f>
        <v>610306521</v>
      </c>
      <c r="M19" s="234"/>
      <c r="N19" s="234"/>
      <c r="O19" s="231"/>
      <c r="P19" s="241"/>
      <c r="Q19" s="241"/>
      <c r="R19" s="242"/>
      <c r="S19" s="233"/>
      <c r="T19" s="233"/>
      <c r="U19" s="233"/>
      <c r="V19" s="233"/>
      <c r="W19" s="233"/>
      <c r="X19" s="233"/>
      <c r="Y19" s="233"/>
      <c r="Z19" s="233"/>
      <c r="AA19" s="233"/>
      <c r="AB19" s="233"/>
      <c r="AC19" s="233"/>
      <c r="AD19" s="233"/>
      <c r="AE19" s="233"/>
      <c r="AF19" s="233"/>
      <c r="AG19" s="233"/>
      <c r="AH19" s="233"/>
      <c r="AI19" s="233"/>
      <c r="AJ19" s="233"/>
      <c r="AK19" s="233"/>
      <c r="AL19" s="233"/>
      <c r="AM19" s="233"/>
      <c r="AN19" s="233"/>
      <c r="AO19" s="233"/>
      <c r="AP19" s="233"/>
      <c r="AQ19" s="233"/>
      <c r="AR19" s="233"/>
      <c r="AS19" s="233"/>
      <c r="AT19" s="233"/>
      <c r="AU19" s="233"/>
      <c r="AV19" s="233"/>
      <c r="AW19" s="233"/>
      <c r="AX19" s="233"/>
      <c r="AY19" s="233"/>
      <c r="AZ19" s="233"/>
      <c r="BA19" s="233"/>
      <c r="BB19" s="233"/>
      <c r="BC19" s="233"/>
      <c r="BD19" s="233"/>
      <c r="BE19" s="233"/>
      <c r="BF19" s="233"/>
      <c r="BG19" s="233"/>
      <c r="BH19" s="233"/>
      <c r="BI19" s="233"/>
      <c r="BJ19" s="233"/>
      <c r="BK19" s="233"/>
      <c r="BL19" s="233"/>
      <c r="BM19" s="233"/>
    </row>
    <row r="20" spans="1:65">
      <c r="A20" s="251">
        <v>2</v>
      </c>
      <c r="C20" s="243" t="s">
        <v>393</v>
      </c>
      <c r="D20" s="243"/>
      <c r="E20" s="252" t="s">
        <v>394</v>
      </c>
      <c r="F20" s="252"/>
      <c r="G20" s="253">
        <f>'OTP Attach O'!J101+'OTP Attach O'!E108</f>
        <v>483808929</v>
      </c>
      <c r="M20" s="234"/>
      <c r="N20" s="234"/>
      <c r="O20" s="231"/>
      <c r="P20" s="241"/>
      <c r="Q20" s="241"/>
      <c r="R20" s="242"/>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233"/>
      <c r="BK20" s="233"/>
      <c r="BL20" s="233"/>
      <c r="BM20" s="233"/>
    </row>
    <row r="21" spans="1:65">
      <c r="A21" s="251"/>
      <c r="E21" s="252"/>
      <c r="F21" s="252"/>
      <c r="M21" s="234"/>
      <c r="N21" s="234"/>
      <c r="O21" s="231"/>
      <c r="P21" s="241"/>
      <c r="Q21" s="241"/>
      <c r="R21" s="242"/>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3"/>
      <c r="BH21" s="233"/>
      <c r="BI21" s="233"/>
      <c r="BJ21" s="233"/>
      <c r="BK21" s="233"/>
      <c r="BL21" s="233"/>
      <c r="BM21" s="233"/>
    </row>
    <row r="22" spans="1:65">
      <c r="A22" s="251"/>
      <c r="C22" s="243" t="s">
        <v>395</v>
      </c>
      <c r="D22" s="243"/>
      <c r="E22" s="252"/>
      <c r="F22" s="252"/>
      <c r="G22" s="234"/>
      <c r="L22" s="234"/>
      <c r="M22" s="234"/>
      <c r="N22" s="234"/>
      <c r="O22" s="241"/>
      <c r="P22" s="241"/>
      <c r="Q22" s="241"/>
      <c r="R22" s="242"/>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3"/>
      <c r="BH22" s="233"/>
      <c r="BI22" s="233"/>
      <c r="BJ22" s="233"/>
      <c r="BK22" s="233"/>
      <c r="BL22" s="233"/>
      <c r="BM22" s="233"/>
    </row>
    <row r="23" spans="1:65">
      <c r="A23" s="251">
        <v>3</v>
      </c>
      <c r="C23" s="243" t="s">
        <v>396</v>
      </c>
      <c r="D23" s="243"/>
      <c r="E23" s="252" t="s">
        <v>397</v>
      </c>
      <c r="F23" s="252"/>
      <c r="G23" s="253">
        <f>'OTP Attach O'!J163</f>
        <v>18122985.37495571</v>
      </c>
      <c r="M23" s="234"/>
      <c r="N23" s="234"/>
      <c r="O23" s="241"/>
      <c r="P23" s="241"/>
      <c r="Q23" s="241"/>
      <c r="R23" s="242"/>
      <c r="S23" s="233"/>
      <c r="T23" s="233"/>
      <c r="U23" s="233"/>
      <c r="V23" s="233"/>
      <c r="W23" s="233"/>
      <c r="X23" s="233"/>
      <c r="Y23" s="233"/>
      <c r="Z23" s="233"/>
      <c r="AA23" s="233"/>
      <c r="AB23" s="233"/>
      <c r="AC23" s="233"/>
      <c r="AD23" s="233"/>
      <c r="AE23" s="233"/>
      <c r="AF23" s="233"/>
      <c r="AG23" s="233"/>
      <c r="AH23" s="233"/>
      <c r="AI23" s="233"/>
      <c r="AJ23" s="233"/>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3"/>
      <c r="BH23" s="233"/>
      <c r="BI23" s="233"/>
      <c r="BJ23" s="233"/>
      <c r="BK23" s="233"/>
      <c r="BL23" s="233"/>
      <c r="BM23" s="233"/>
    </row>
    <row r="24" spans="1:65" ht="15.75">
      <c r="A24" s="251">
        <v>4</v>
      </c>
      <c r="C24" s="243" t="s">
        <v>398</v>
      </c>
      <c r="D24" s="243"/>
      <c r="E24" s="252" t="s">
        <v>399</v>
      </c>
      <c r="F24" s="252"/>
      <c r="G24" s="254">
        <f>IF(G23=0,0,G23/G19)</f>
        <v>2.9694890602284273E-2</v>
      </c>
      <c r="L24" s="255">
        <f>G24</f>
        <v>2.9694890602284273E-2</v>
      </c>
      <c r="M24" s="234"/>
      <c r="N24" s="256"/>
      <c r="O24" s="257"/>
      <c r="P24" s="258"/>
      <c r="Q24" s="241"/>
      <c r="R24" s="242"/>
      <c r="S24" s="233"/>
      <c r="T24" s="233"/>
      <c r="U24" s="233"/>
      <c r="V24" s="233"/>
      <c r="W24" s="233"/>
      <c r="X24" s="233"/>
      <c r="Y24" s="233"/>
      <c r="Z24" s="233"/>
      <c r="AA24" s="233"/>
      <c r="AB24" s="233"/>
      <c r="AC24" s="233"/>
      <c r="AD24" s="233"/>
      <c r="AE24" s="233"/>
      <c r="AF24" s="233"/>
      <c r="AG24" s="233"/>
      <c r="AH24" s="233"/>
      <c r="AI24" s="233"/>
      <c r="AJ24" s="233"/>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3"/>
      <c r="BH24" s="233"/>
      <c r="BI24" s="233"/>
      <c r="BJ24" s="233"/>
      <c r="BK24" s="233"/>
      <c r="BL24" s="233"/>
      <c r="BM24" s="233"/>
    </row>
    <row r="25" spans="1:65" ht="15.75">
      <c r="A25" s="251"/>
      <c r="C25" s="243"/>
      <c r="D25" s="243"/>
      <c r="E25" s="252"/>
      <c r="F25" s="252"/>
      <c r="G25" s="254"/>
      <c r="L25" s="255"/>
      <c r="M25" s="234"/>
      <c r="N25" s="256"/>
      <c r="O25" s="257"/>
      <c r="P25" s="258"/>
      <c r="Q25" s="241"/>
      <c r="R25" s="242"/>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3"/>
      <c r="BH25" s="233"/>
      <c r="BI25" s="233"/>
      <c r="BJ25" s="233"/>
      <c r="BK25" s="233"/>
      <c r="BL25" s="233"/>
      <c r="BM25" s="233"/>
    </row>
    <row r="26" spans="1:65" ht="15.75">
      <c r="A26" s="259"/>
      <c r="B26" s="260"/>
      <c r="C26" s="261" t="s">
        <v>400</v>
      </c>
      <c r="D26" s="261"/>
      <c r="E26" s="262"/>
      <c r="F26" s="262"/>
      <c r="G26" s="254"/>
      <c r="L26" s="255"/>
      <c r="M26" s="234"/>
      <c r="N26" s="256"/>
      <c r="O26" s="257"/>
      <c r="P26" s="258"/>
      <c r="Q26" s="241"/>
      <c r="R26" s="242"/>
      <c r="S26" s="233"/>
      <c r="T26" s="233"/>
      <c r="U26" s="233"/>
      <c r="V26" s="233"/>
      <c r="W26" s="233"/>
      <c r="X26" s="233"/>
      <c r="Y26" s="233"/>
      <c r="Z26" s="233"/>
      <c r="AA26" s="233"/>
      <c r="AB26" s="233"/>
      <c r="AC26" s="233"/>
      <c r="AD26" s="233"/>
      <c r="AE26" s="233"/>
      <c r="AF26" s="233"/>
      <c r="AG26" s="233"/>
      <c r="AH26" s="233"/>
      <c r="AI26" s="233"/>
      <c r="AJ26" s="233"/>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3"/>
      <c r="BH26" s="233"/>
      <c r="BI26" s="233"/>
      <c r="BJ26" s="233"/>
      <c r="BK26" s="233"/>
      <c r="BL26" s="233"/>
      <c r="BM26" s="233"/>
    </row>
    <row r="27" spans="1:65" ht="15.75">
      <c r="A27" s="259" t="s">
        <v>401</v>
      </c>
      <c r="B27" s="260"/>
      <c r="C27" s="261" t="s">
        <v>402</v>
      </c>
      <c r="D27" s="261"/>
      <c r="E27" s="263" t="s">
        <v>403</v>
      </c>
      <c r="F27" s="263"/>
      <c r="G27" s="264">
        <f>'OTP Attach O'!J169+'OTP Attach O'!J170</f>
        <v>701275.21401244286</v>
      </c>
      <c r="H27" s="260"/>
      <c r="I27" s="260"/>
      <c r="J27" s="260"/>
      <c r="K27" s="260"/>
      <c r="L27" s="260"/>
      <c r="M27" s="234"/>
      <c r="N27" s="256"/>
      <c r="O27" s="257"/>
      <c r="P27" s="258"/>
      <c r="Q27" s="241"/>
      <c r="R27" s="242"/>
      <c r="S27" s="233"/>
      <c r="T27" s="233"/>
      <c r="U27" s="233"/>
      <c r="V27" s="233"/>
      <c r="W27" s="233"/>
      <c r="X27" s="233"/>
      <c r="Y27" s="233"/>
      <c r="Z27" s="233"/>
      <c r="AA27" s="233"/>
      <c r="AB27" s="233"/>
      <c r="AC27" s="233"/>
      <c r="AD27" s="233"/>
      <c r="AE27" s="233"/>
      <c r="AF27" s="233"/>
      <c r="AG27" s="233"/>
      <c r="AH27" s="233"/>
      <c r="AI27" s="233"/>
      <c r="AJ27" s="233"/>
      <c r="AK27" s="233"/>
      <c r="AL27" s="233"/>
      <c r="AM27" s="233"/>
      <c r="AN27" s="233"/>
      <c r="AO27" s="233"/>
      <c r="AP27" s="233"/>
      <c r="AQ27" s="233"/>
      <c r="AR27" s="233"/>
      <c r="AS27" s="233"/>
      <c r="AT27" s="233"/>
      <c r="AU27" s="233"/>
      <c r="AV27" s="233"/>
      <c r="AW27" s="233"/>
      <c r="AX27" s="233"/>
      <c r="AY27" s="233"/>
      <c r="AZ27" s="233"/>
      <c r="BA27" s="233"/>
      <c r="BB27" s="233"/>
      <c r="BC27" s="233"/>
      <c r="BD27" s="233"/>
      <c r="BE27" s="233"/>
      <c r="BF27" s="233"/>
      <c r="BG27" s="233"/>
      <c r="BH27" s="233"/>
      <c r="BI27" s="233"/>
      <c r="BJ27" s="233"/>
      <c r="BK27" s="233"/>
      <c r="BL27" s="233"/>
      <c r="BM27" s="233"/>
    </row>
    <row r="28" spans="1:65" ht="15.75">
      <c r="A28" s="259" t="s">
        <v>404</v>
      </c>
      <c r="B28" s="260"/>
      <c r="C28" s="261" t="s">
        <v>405</v>
      </c>
      <c r="D28" s="261"/>
      <c r="E28" s="263" t="s">
        <v>406</v>
      </c>
      <c r="F28" s="263"/>
      <c r="G28" s="265">
        <f>IF(G27=0,0,G27/G19)</f>
        <v>1.1490541062274555E-3</v>
      </c>
      <c r="H28" s="260"/>
      <c r="I28" s="260"/>
      <c r="J28" s="260"/>
      <c r="K28" s="260"/>
      <c r="L28" s="266">
        <f>G28</f>
        <v>1.1490541062274555E-3</v>
      </c>
      <c r="M28" s="234"/>
      <c r="N28" s="256"/>
      <c r="O28" s="257"/>
      <c r="P28" s="258"/>
      <c r="Q28" s="241"/>
      <c r="R28" s="242"/>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3"/>
      <c r="AZ28" s="233"/>
      <c r="BA28" s="233"/>
      <c r="BB28" s="233"/>
      <c r="BC28" s="233"/>
      <c r="BD28" s="233"/>
      <c r="BE28" s="233"/>
      <c r="BF28" s="233"/>
      <c r="BG28" s="233"/>
      <c r="BH28" s="233"/>
      <c r="BI28" s="233"/>
      <c r="BJ28" s="233"/>
      <c r="BK28" s="233"/>
      <c r="BL28" s="233"/>
      <c r="BM28" s="233"/>
    </row>
    <row r="29" spans="1:65" ht="15.75">
      <c r="A29" s="251"/>
      <c r="C29" s="243"/>
      <c r="D29" s="243"/>
      <c r="E29" s="252"/>
      <c r="F29" s="252"/>
      <c r="G29" s="254"/>
      <c r="L29" s="255"/>
      <c r="M29" s="234"/>
      <c r="N29" s="256"/>
      <c r="O29" s="257"/>
      <c r="P29" s="258"/>
      <c r="Q29" s="241"/>
      <c r="R29" s="242"/>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3"/>
      <c r="AY29" s="233"/>
      <c r="AZ29" s="233"/>
      <c r="BA29" s="233"/>
      <c r="BB29" s="233"/>
      <c r="BC29" s="233"/>
      <c r="BD29" s="233"/>
      <c r="BE29" s="233"/>
      <c r="BF29" s="233"/>
      <c r="BG29" s="233"/>
      <c r="BH29" s="233"/>
      <c r="BI29" s="233"/>
      <c r="BJ29" s="233"/>
      <c r="BK29" s="233"/>
      <c r="BL29" s="233"/>
      <c r="BM29" s="233"/>
    </row>
    <row r="30" spans="1:65">
      <c r="A30" s="267"/>
      <c r="C30" s="243" t="s">
        <v>407</v>
      </c>
      <c r="D30" s="243"/>
      <c r="E30" s="268"/>
      <c r="F30" s="268"/>
      <c r="G30" s="234"/>
      <c r="L30" s="234"/>
      <c r="M30" s="234"/>
      <c r="N30" s="234"/>
      <c r="O30" s="241"/>
      <c r="P30" s="234"/>
      <c r="Q30" s="241"/>
      <c r="R30" s="242"/>
      <c r="S30" s="233"/>
      <c r="T30" s="233"/>
      <c r="U30" s="233"/>
      <c r="V30" s="233"/>
      <c r="W30" s="233"/>
      <c r="X30" s="233"/>
      <c r="Y30" s="233"/>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3"/>
      <c r="AZ30" s="233"/>
      <c r="BA30" s="233"/>
      <c r="BB30" s="233"/>
      <c r="BC30" s="233"/>
      <c r="BD30" s="233"/>
      <c r="BE30" s="233"/>
      <c r="BF30" s="233"/>
      <c r="BG30" s="233"/>
      <c r="BH30" s="233"/>
      <c r="BI30" s="233"/>
      <c r="BJ30" s="233"/>
      <c r="BK30" s="233"/>
      <c r="BL30" s="233"/>
      <c r="BM30" s="233"/>
    </row>
    <row r="31" spans="1:65" ht="15.75">
      <c r="A31" s="269" t="s">
        <v>408</v>
      </c>
      <c r="C31" s="243" t="s">
        <v>409</v>
      </c>
      <c r="D31" s="243"/>
      <c r="E31" s="252" t="s">
        <v>410</v>
      </c>
      <c r="F31" s="252"/>
      <c r="G31" s="253">
        <f>'OTP Attach O'!J182</f>
        <v>4039568.7385778199</v>
      </c>
      <c r="M31" s="234"/>
      <c r="N31" s="270"/>
      <c r="O31" s="241"/>
      <c r="P31" s="271"/>
      <c r="Q31" s="245"/>
      <c r="R31" s="242"/>
      <c r="S31" s="233"/>
      <c r="T31" s="233"/>
      <c r="U31" s="233"/>
      <c r="V31" s="233"/>
      <c r="W31" s="233"/>
      <c r="X31" s="233"/>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row>
    <row r="32" spans="1:65" ht="15.75">
      <c r="A32" s="269" t="s">
        <v>411</v>
      </c>
      <c r="C32" s="243" t="s">
        <v>412</v>
      </c>
      <c r="D32" s="243"/>
      <c r="E32" s="252" t="s">
        <v>413</v>
      </c>
      <c r="F32" s="252"/>
      <c r="G32" s="254">
        <f>IF(G31=0,0,G31/G19)</f>
        <v>6.6189178709067402E-3</v>
      </c>
      <c r="L32" s="255">
        <f>G32</f>
        <v>6.6189178709067402E-3</v>
      </c>
      <c r="M32" s="234"/>
      <c r="N32" s="256"/>
      <c r="O32" s="241"/>
      <c r="P32" s="258"/>
      <c r="Q32" s="245"/>
      <c r="R32" s="242"/>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3"/>
      <c r="AZ32" s="233"/>
      <c r="BA32" s="233"/>
      <c r="BB32" s="233"/>
      <c r="BC32" s="233"/>
      <c r="BD32" s="233"/>
      <c r="BE32" s="233"/>
      <c r="BF32" s="233"/>
      <c r="BG32" s="233"/>
      <c r="BH32" s="233"/>
      <c r="BI32" s="233"/>
      <c r="BJ32" s="233"/>
      <c r="BK32" s="233"/>
      <c r="BL32" s="233"/>
      <c r="BM32" s="233"/>
    </row>
    <row r="33" spans="1:65">
      <c r="A33" s="267"/>
      <c r="C33" s="243"/>
      <c r="D33" s="243"/>
      <c r="E33" s="252"/>
      <c r="F33" s="252"/>
      <c r="G33" s="234"/>
      <c r="L33" s="234"/>
      <c r="M33" s="234"/>
      <c r="Q33" s="241"/>
      <c r="R33" s="242"/>
      <c r="S33" s="233"/>
      <c r="T33" s="233"/>
      <c r="U33" s="233"/>
      <c r="V33" s="233"/>
      <c r="W33" s="233"/>
      <c r="X33" s="233"/>
      <c r="Y33" s="233"/>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3"/>
      <c r="BH33" s="233"/>
      <c r="BI33" s="233"/>
      <c r="BJ33" s="233"/>
      <c r="BK33" s="233"/>
      <c r="BL33" s="233"/>
      <c r="BM33" s="233"/>
    </row>
    <row r="34" spans="1:65" ht="15.75">
      <c r="A34" s="272" t="s">
        <v>414</v>
      </c>
      <c r="B34" s="273"/>
      <c r="C34" s="249" t="s">
        <v>415</v>
      </c>
      <c r="D34" s="249"/>
      <c r="E34" s="244" t="s">
        <v>416</v>
      </c>
      <c r="F34" s="244"/>
      <c r="G34" s="274"/>
      <c r="L34" s="275">
        <f>L24+L28+L32</f>
        <v>3.7462862579418464E-2</v>
      </c>
      <c r="M34" s="234"/>
      <c r="Q34" s="241"/>
      <c r="R34" s="242"/>
      <c r="S34" s="233"/>
      <c r="T34" s="233"/>
      <c r="U34" s="233"/>
      <c r="V34" s="233"/>
      <c r="W34" s="233"/>
      <c r="X34" s="233"/>
      <c r="Y34" s="233"/>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3"/>
      <c r="BH34" s="233"/>
      <c r="BI34" s="233"/>
      <c r="BJ34" s="233"/>
      <c r="BK34" s="233"/>
      <c r="BL34" s="233"/>
      <c r="BM34" s="233"/>
    </row>
    <row r="35" spans="1:65">
      <c r="A35" s="267"/>
      <c r="C35" s="243"/>
      <c r="D35" s="243"/>
      <c r="E35" s="252"/>
      <c r="F35" s="252"/>
      <c r="G35" s="234"/>
      <c r="L35" s="234"/>
      <c r="M35" s="234"/>
      <c r="N35" s="234"/>
      <c r="O35" s="241"/>
      <c r="P35" s="276"/>
      <c r="Q35" s="241"/>
      <c r="R35" s="242"/>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3"/>
      <c r="BH35" s="233"/>
      <c r="BI35" s="233"/>
      <c r="BJ35" s="233"/>
      <c r="BK35" s="233"/>
      <c r="BL35" s="233"/>
      <c r="BM35" s="233"/>
    </row>
    <row r="36" spans="1:65">
      <c r="A36" s="277"/>
      <c r="B36" s="278"/>
      <c r="C36" s="234" t="s">
        <v>417</v>
      </c>
      <c r="D36" s="234"/>
      <c r="E36" s="252"/>
      <c r="F36" s="252"/>
      <c r="G36" s="234"/>
      <c r="L36" s="234"/>
      <c r="M36" s="279"/>
      <c r="N36" s="278"/>
      <c r="Q36" s="245"/>
      <c r="R36" s="241" t="s">
        <v>8</v>
      </c>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3"/>
      <c r="BH36" s="233"/>
      <c r="BI36" s="233"/>
      <c r="BJ36" s="233"/>
      <c r="BK36" s="233"/>
      <c r="BL36" s="233"/>
      <c r="BM36" s="233"/>
    </row>
    <row r="37" spans="1:65">
      <c r="A37" s="269" t="s">
        <v>418</v>
      </c>
      <c r="B37" s="278"/>
      <c r="C37" s="234" t="s">
        <v>188</v>
      </c>
      <c r="D37" s="234"/>
      <c r="E37" s="252" t="s">
        <v>419</v>
      </c>
      <c r="F37" s="252"/>
      <c r="G37" s="253">
        <f>'OTP Attach O'!J194</f>
        <v>8000615.4539465494</v>
      </c>
      <c r="L37" s="234"/>
      <c r="M37" s="279"/>
      <c r="N37" s="278"/>
      <c r="Q37" s="245"/>
      <c r="R37" s="241"/>
      <c r="S37" s="233"/>
      <c r="T37" s="233"/>
      <c r="U37" s="233"/>
      <c r="V37" s="233"/>
      <c r="W37" s="233"/>
      <c r="X37" s="233"/>
      <c r="Y37" s="233"/>
      <c r="Z37" s="233"/>
      <c r="AA37" s="233"/>
      <c r="AB37" s="233"/>
      <c r="AC37" s="233"/>
      <c r="AD37" s="233"/>
      <c r="AE37" s="233"/>
      <c r="AF37" s="233"/>
      <c r="AG37" s="233"/>
      <c r="AH37" s="233"/>
      <c r="AI37" s="233"/>
      <c r="AJ37" s="233"/>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3"/>
      <c r="BH37" s="233"/>
      <c r="BI37" s="233"/>
      <c r="BJ37" s="233"/>
      <c r="BK37" s="233"/>
      <c r="BL37" s="233"/>
      <c r="BM37" s="233"/>
    </row>
    <row r="38" spans="1:65">
      <c r="A38" s="269" t="s">
        <v>420</v>
      </c>
      <c r="B38" s="278"/>
      <c r="C38" s="234" t="s">
        <v>421</v>
      </c>
      <c r="D38" s="234"/>
      <c r="E38" s="252" t="s">
        <v>422</v>
      </c>
      <c r="F38" s="252"/>
      <c r="G38" s="254">
        <f>G37/G20</f>
        <v>1.6536725501290924E-2</v>
      </c>
      <c r="L38" s="255">
        <f>G38</f>
        <v>1.6536725501290924E-2</v>
      </c>
      <c r="M38" s="279"/>
      <c r="N38" s="278"/>
      <c r="O38" s="241"/>
      <c r="P38" s="241"/>
      <c r="Q38" s="245"/>
      <c r="R38" s="241"/>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3"/>
      <c r="BH38" s="233"/>
      <c r="BI38" s="233"/>
      <c r="BJ38" s="233"/>
      <c r="BK38" s="233"/>
      <c r="BL38" s="233"/>
      <c r="BM38" s="233"/>
    </row>
    <row r="39" spans="1:65">
      <c r="A39" s="267"/>
      <c r="C39" s="234"/>
      <c r="D39" s="234"/>
      <c r="E39" s="252"/>
      <c r="F39" s="252"/>
      <c r="G39" s="234"/>
      <c r="L39" s="234"/>
      <c r="M39" s="234"/>
      <c r="O39" s="231"/>
      <c r="P39" s="241"/>
      <c r="Q39" s="231"/>
      <c r="R39" s="242"/>
      <c r="S39" s="233"/>
      <c r="T39" s="233"/>
      <c r="U39" s="233"/>
      <c r="V39" s="233"/>
      <c r="W39" s="233"/>
      <c r="X39" s="233"/>
      <c r="Y39" s="233"/>
      <c r="Z39" s="233"/>
      <c r="AA39" s="233"/>
      <c r="AB39" s="233"/>
      <c r="AC39" s="233"/>
      <c r="AD39" s="233"/>
      <c r="AE39" s="233"/>
      <c r="AF39" s="233"/>
      <c r="AG39" s="233"/>
      <c r="AH39" s="233"/>
      <c r="AI39" s="233"/>
      <c r="AJ39" s="233"/>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3"/>
      <c r="BH39" s="233"/>
      <c r="BI39" s="233"/>
      <c r="BJ39" s="233"/>
      <c r="BK39" s="233"/>
      <c r="BL39" s="233"/>
      <c r="BM39" s="233"/>
    </row>
    <row r="40" spans="1:65">
      <c r="A40" s="267"/>
      <c r="C40" s="243" t="s">
        <v>190</v>
      </c>
      <c r="D40" s="243"/>
      <c r="E40" s="280"/>
      <c r="F40" s="280"/>
      <c r="M40" s="234"/>
      <c r="O40" s="241"/>
      <c r="P40" s="241"/>
      <c r="Q40" s="241"/>
      <c r="R40" s="242"/>
      <c r="S40" s="233"/>
      <c r="T40" s="233"/>
      <c r="U40" s="233"/>
      <c r="V40" s="233"/>
      <c r="W40" s="233"/>
      <c r="X40" s="233"/>
      <c r="Y40" s="233"/>
      <c r="Z40" s="233"/>
      <c r="AA40" s="233"/>
      <c r="AB40" s="233"/>
      <c r="AC40" s="233"/>
      <c r="AD40" s="233"/>
      <c r="AE40" s="233"/>
      <c r="AF40" s="233"/>
      <c r="AG40" s="233"/>
      <c r="AH40" s="233"/>
      <c r="AI40" s="233"/>
      <c r="AJ40" s="233"/>
      <c r="AK40" s="233"/>
      <c r="AL40" s="233"/>
      <c r="AM40" s="233"/>
      <c r="AN40" s="233"/>
      <c r="AO40" s="233"/>
      <c r="AP40" s="233"/>
      <c r="AQ40" s="233"/>
      <c r="AR40" s="233"/>
      <c r="AS40" s="233"/>
      <c r="AT40" s="233"/>
      <c r="AU40" s="233"/>
      <c r="AV40" s="233"/>
      <c r="AW40" s="233"/>
      <c r="AX40" s="233"/>
      <c r="AY40" s="233"/>
      <c r="AZ40" s="233"/>
      <c r="BA40" s="233"/>
      <c r="BB40" s="233"/>
      <c r="BC40" s="233"/>
      <c r="BD40" s="233"/>
      <c r="BE40" s="233"/>
      <c r="BF40" s="233"/>
      <c r="BG40" s="233"/>
      <c r="BH40" s="233"/>
      <c r="BI40" s="233"/>
      <c r="BJ40" s="233"/>
      <c r="BK40" s="233"/>
      <c r="BL40" s="233"/>
      <c r="BM40" s="233"/>
    </row>
    <row r="41" spans="1:65">
      <c r="A41" s="269" t="s">
        <v>423</v>
      </c>
      <c r="C41" s="243" t="s">
        <v>424</v>
      </c>
      <c r="D41" s="243"/>
      <c r="E41" s="252" t="s">
        <v>425</v>
      </c>
      <c r="F41" s="252"/>
      <c r="G41" s="253">
        <f>'OTP Attach O'!J196</f>
        <v>34480304.312061295</v>
      </c>
      <c r="L41" s="234"/>
      <c r="M41" s="234"/>
      <c r="O41" s="241"/>
      <c r="P41" s="241"/>
      <c r="Q41" s="241"/>
      <c r="R41" s="242"/>
      <c r="S41" s="233"/>
      <c r="T41" s="233"/>
      <c r="U41" s="233"/>
      <c r="V41" s="233"/>
      <c r="W41" s="233"/>
      <c r="X41" s="233"/>
      <c r="Y41" s="233"/>
      <c r="Z41" s="233"/>
      <c r="AA41" s="233"/>
      <c r="AB41" s="233"/>
      <c r="AC41" s="233"/>
      <c r="AD41" s="233"/>
      <c r="AE41" s="233"/>
      <c r="AF41" s="233"/>
      <c r="AG41" s="233"/>
      <c r="AH41" s="233"/>
      <c r="AI41" s="233"/>
      <c r="AJ41" s="233"/>
      <c r="AK41" s="233"/>
      <c r="AL41" s="233"/>
      <c r="AM41" s="233"/>
      <c r="AN41" s="233"/>
      <c r="AO41" s="233"/>
      <c r="AP41" s="233"/>
      <c r="AQ41" s="233"/>
      <c r="AR41" s="233"/>
      <c r="AS41" s="233"/>
      <c r="AT41" s="233"/>
      <c r="AU41" s="233"/>
      <c r="AV41" s="233"/>
      <c r="AW41" s="233"/>
      <c r="AX41" s="233"/>
      <c r="AY41" s="233"/>
      <c r="AZ41" s="233"/>
      <c r="BA41" s="233"/>
      <c r="BB41" s="233"/>
      <c r="BC41" s="233"/>
      <c r="BD41" s="233"/>
      <c r="BE41" s="233"/>
      <c r="BF41" s="233"/>
      <c r="BG41" s="233"/>
      <c r="BH41" s="233"/>
      <c r="BI41" s="233"/>
      <c r="BJ41" s="233"/>
      <c r="BK41" s="233"/>
      <c r="BL41" s="233"/>
      <c r="BM41" s="233"/>
    </row>
    <row r="42" spans="1:65">
      <c r="A42" s="269" t="s">
        <v>426</v>
      </c>
      <c r="B42" s="278"/>
      <c r="C42" s="234" t="s">
        <v>427</v>
      </c>
      <c r="D42" s="234"/>
      <c r="E42" s="252" t="s">
        <v>428</v>
      </c>
      <c r="F42" s="252"/>
      <c r="G42" s="281">
        <f>G41/G20</f>
        <v>7.1268433146386381E-2</v>
      </c>
      <c r="L42" s="255">
        <f>G42</f>
        <v>7.1268433146386381E-2</v>
      </c>
      <c r="M42" s="234"/>
      <c r="P42" s="282"/>
      <c r="Q42" s="245"/>
      <c r="R42" s="241"/>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3"/>
      <c r="AY42" s="233"/>
      <c r="AZ42" s="233"/>
      <c r="BA42" s="233"/>
      <c r="BB42" s="233"/>
      <c r="BC42" s="233"/>
      <c r="BD42" s="233"/>
      <c r="BE42" s="233"/>
      <c r="BF42" s="233"/>
      <c r="BG42" s="233"/>
      <c r="BH42" s="233"/>
      <c r="BI42" s="233"/>
      <c r="BJ42" s="233"/>
      <c r="BK42" s="233"/>
      <c r="BL42" s="233"/>
      <c r="BM42" s="233"/>
    </row>
    <row r="43" spans="1:65">
      <c r="A43" s="267"/>
      <c r="C43" s="243"/>
      <c r="D43" s="243"/>
      <c r="E43" s="252"/>
      <c r="F43" s="252"/>
      <c r="G43" s="234"/>
      <c r="L43" s="234"/>
      <c r="M43" s="234"/>
      <c r="N43" s="280"/>
      <c r="O43" s="241"/>
      <c r="P43" s="241"/>
      <c r="Q43" s="241"/>
      <c r="R43" s="242"/>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3"/>
      <c r="AY43" s="233"/>
      <c r="AZ43" s="233"/>
      <c r="BA43" s="233"/>
      <c r="BB43" s="233"/>
      <c r="BC43" s="233"/>
      <c r="BD43" s="233"/>
      <c r="BE43" s="233"/>
      <c r="BF43" s="233"/>
      <c r="BG43" s="233"/>
      <c r="BH43" s="233"/>
      <c r="BI43" s="233"/>
      <c r="BJ43" s="233"/>
      <c r="BK43" s="233"/>
      <c r="BL43" s="233"/>
      <c r="BM43" s="233"/>
    </row>
    <row r="44" spans="1:65" ht="15.75">
      <c r="A44" s="272" t="s">
        <v>429</v>
      </c>
      <c r="B44" s="273"/>
      <c r="C44" s="249" t="s">
        <v>430</v>
      </c>
      <c r="D44" s="249"/>
      <c r="E44" s="244" t="s">
        <v>431</v>
      </c>
      <c r="F44" s="244"/>
      <c r="G44" s="274"/>
      <c r="L44" s="275">
        <f>L38+L42</f>
        <v>8.7805158647677309E-2</v>
      </c>
      <c r="M44" s="234"/>
      <c r="N44" s="280"/>
      <c r="O44" s="241"/>
      <c r="P44" s="241"/>
      <c r="Q44" s="241"/>
      <c r="R44" s="242"/>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3"/>
      <c r="AR44" s="233"/>
      <c r="AS44" s="233"/>
      <c r="AT44" s="233"/>
      <c r="AU44" s="233"/>
      <c r="AV44" s="233"/>
      <c r="AW44" s="233"/>
      <c r="AX44" s="233"/>
      <c r="AY44" s="233"/>
      <c r="AZ44" s="233"/>
      <c r="BA44" s="233"/>
      <c r="BB44" s="233"/>
      <c r="BC44" s="233"/>
      <c r="BD44" s="233"/>
      <c r="BE44" s="233"/>
      <c r="BF44" s="233"/>
      <c r="BG44" s="233"/>
      <c r="BH44" s="233"/>
      <c r="BI44" s="233"/>
      <c r="BJ44" s="233"/>
      <c r="BK44" s="233"/>
      <c r="BL44" s="233"/>
      <c r="BM44" s="233"/>
    </row>
    <row r="45" spans="1:65">
      <c r="M45" s="283"/>
      <c r="N45" s="283"/>
      <c r="O45" s="241"/>
      <c r="P45" s="241"/>
      <c r="Q45" s="241"/>
      <c r="R45" s="242"/>
      <c r="S45" s="233"/>
      <c r="T45" s="233"/>
      <c r="U45" s="233"/>
      <c r="V45" s="233"/>
      <c r="W45" s="233"/>
      <c r="X45" s="233"/>
      <c r="Y45" s="233"/>
      <c r="Z45" s="233"/>
      <c r="AA45" s="233"/>
      <c r="AB45" s="233"/>
      <c r="AC45" s="233"/>
      <c r="AD45" s="233"/>
      <c r="AE45" s="233"/>
      <c r="AF45" s="233"/>
      <c r="AG45" s="233"/>
      <c r="AH45" s="233"/>
      <c r="AI45" s="233"/>
      <c r="AJ45" s="233"/>
      <c r="AK45" s="233"/>
      <c r="AL45" s="233"/>
      <c r="AM45" s="233"/>
      <c r="AN45" s="233"/>
      <c r="AO45" s="233"/>
      <c r="AP45" s="233"/>
      <c r="AQ45" s="233"/>
      <c r="AR45" s="233"/>
      <c r="AS45" s="233"/>
      <c r="AT45" s="233"/>
      <c r="AU45" s="233"/>
      <c r="AV45" s="233"/>
      <c r="AW45" s="233"/>
      <c r="AX45" s="233"/>
      <c r="AY45" s="233"/>
      <c r="AZ45" s="233"/>
      <c r="BA45" s="233"/>
      <c r="BB45" s="233"/>
      <c r="BC45" s="233"/>
      <c r="BD45" s="233"/>
      <c r="BE45" s="233"/>
      <c r="BF45" s="233"/>
      <c r="BG45" s="233"/>
      <c r="BH45" s="233"/>
      <c r="BI45" s="233"/>
      <c r="BJ45" s="233"/>
      <c r="BK45" s="233"/>
      <c r="BL45" s="233"/>
      <c r="BM45" s="233"/>
    </row>
    <row r="46" spans="1:65">
      <c r="M46" s="283"/>
      <c r="N46" s="283"/>
      <c r="O46" s="241"/>
      <c r="P46" s="241"/>
      <c r="Q46" s="241"/>
      <c r="R46" s="242"/>
      <c r="S46" s="233"/>
      <c r="T46" s="233"/>
      <c r="U46" s="233"/>
      <c r="V46" s="233"/>
      <c r="W46" s="233"/>
      <c r="X46" s="233"/>
      <c r="Y46" s="233"/>
      <c r="Z46" s="233"/>
      <c r="AA46" s="233"/>
      <c r="AB46" s="233"/>
      <c r="AC46" s="233"/>
      <c r="AD46" s="233"/>
      <c r="AE46" s="233"/>
      <c r="AF46" s="233"/>
      <c r="AG46" s="233"/>
      <c r="AH46" s="233"/>
      <c r="AI46" s="233"/>
      <c r="AJ46" s="233"/>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3"/>
      <c r="BH46" s="233"/>
      <c r="BI46" s="233"/>
      <c r="BJ46" s="233"/>
      <c r="BK46" s="233"/>
      <c r="BL46" s="233"/>
      <c r="BM46" s="233"/>
    </row>
    <row r="47" spans="1:65">
      <c r="M47" s="283"/>
      <c r="N47" s="283"/>
      <c r="O47" s="241"/>
      <c r="P47" s="241"/>
      <c r="Q47" s="241"/>
      <c r="R47" s="242"/>
      <c r="S47" s="233"/>
      <c r="T47" s="233"/>
      <c r="U47" s="233"/>
      <c r="V47" s="233"/>
      <c r="W47" s="233"/>
      <c r="X47" s="233"/>
      <c r="Y47" s="233"/>
      <c r="Z47" s="233"/>
      <c r="AA47" s="233"/>
      <c r="AB47" s="233"/>
      <c r="AC47" s="233"/>
      <c r="AD47" s="233"/>
      <c r="AE47" s="233"/>
      <c r="AF47" s="233"/>
      <c r="AG47" s="233"/>
      <c r="AH47" s="233"/>
      <c r="AI47" s="233"/>
      <c r="AJ47" s="233"/>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3"/>
      <c r="BH47" s="233"/>
      <c r="BI47" s="233"/>
      <c r="BJ47" s="233"/>
      <c r="BK47" s="233"/>
      <c r="BL47" s="233"/>
      <c r="BM47" s="233"/>
    </row>
    <row r="48" spans="1:65" ht="15.75">
      <c r="A48" s="277"/>
      <c r="B48" s="278"/>
      <c r="C48" s="284"/>
      <c r="D48" s="284"/>
      <c r="E48" s="268"/>
      <c r="F48" s="268"/>
      <c r="G48" s="234"/>
      <c r="H48" s="284"/>
      <c r="I48" s="284"/>
      <c r="J48" s="254"/>
      <c r="K48" s="284"/>
      <c r="L48" s="234"/>
      <c r="M48" s="234"/>
      <c r="N48" s="256"/>
      <c r="O48" s="241"/>
      <c r="P48" s="241"/>
      <c r="Q48" s="271"/>
      <c r="R48" s="241"/>
      <c r="S48" s="233"/>
      <c r="T48" s="233"/>
      <c r="U48" s="233"/>
      <c r="V48" s="233"/>
      <c r="W48" s="233"/>
      <c r="X48" s="233"/>
      <c r="Y48" s="233"/>
      <c r="Z48" s="233"/>
      <c r="AA48" s="233"/>
      <c r="AB48" s="233"/>
      <c r="AC48" s="233"/>
      <c r="AD48" s="233"/>
      <c r="AE48" s="233"/>
      <c r="AF48" s="233"/>
      <c r="AG48" s="233"/>
      <c r="AH48" s="233"/>
      <c r="AI48" s="233"/>
      <c r="AJ48" s="233"/>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3"/>
      <c r="BH48" s="233"/>
      <c r="BI48" s="233"/>
      <c r="BJ48" s="233"/>
      <c r="BK48" s="233"/>
      <c r="BL48" s="233"/>
      <c r="BM48" s="233"/>
    </row>
    <row r="49" spans="1:65" ht="15.75">
      <c r="A49" s="277"/>
      <c r="B49" s="278"/>
      <c r="C49" s="284"/>
      <c r="D49" s="284"/>
      <c r="E49" s="268"/>
      <c r="F49" s="268"/>
      <c r="G49" s="234"/>
      <c r="H49" s="284"/>
      <c r="I49" s="284"/>
      <c r="J49" s="254"/>
      <c r="K49" s="284"/>
      <c r="L49" s="234"/>
      <c r="M49" s="234"/>
      <c r="N49" s="256"/>
      <c r="O49" s="241"/>
      <c r="P49" s="241"/>
      <c r="Q49" s="271"/>
      <c r="R49" s="241"/>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3"/>
      <c r="BH49" s="233"/>
      <c r="BI49" s="233"/>
      <c r="BJ49" s="233"/>
      <c r="BK49" s="233"/>
      <c r="BL49" s="233"/>
      <c r="BM49" s="233"/>
    </row>
    <row r="50" spans="1:65">
      <c r="A50" s="285"/>
      <c r="B50" s="233"/>
      <c r="C50" s="277"/>
      <c r="D50" s="277"/>
      <c r="E50" s="268"/>
      <c r="F50" s="268"/>
      <c r="G50" s="234"/>
      <c r="H50" s="284"/>
      <c r="I50" s="284"/>
      <c r="J50" s="254"/>
      <c r="K50" s="284"/>
      <c r="M50" s="234"/>
      <c r="N50" s="286"/>
      <c r="O50" s="287"/>
      <c r="P50" s="241"/>
      <c r="Q50" s="271"/>
      <c r="R50" s="241"/>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3"/>
      <c r="BH50" s="233"/>
      <c r="BI50" s="233"/>
      <c r="BJ50" s="233"/>
      <c r="BK50" s="233"/>
      <c r="BL50" s="233"/>
      <c r="BM50" s="233"/>
    </row>
    <row r="51" spans="1:65" ht="15.75">
      <c r="A51" s="288"/>
      <c r="B51" s="233"/>
      <c r="C51" s="277"/>
      <c r="D51" s="277"/>
      <c r="E51" s="268"/>
      <c r="F51" s="268"/>
      <c r="G51" s="234"/>
      <c r="H51" s="284"/>
      <c r="I51" s="284"/>
      <c r="J51" s="254"/>
      <c r="K51" s="284"/>
      <c r="M51" s="234"/>
      <c r="N51" s="256"/>
      <c r="O51" s="287"/>
      <c r="P51" s="241"/>
      <c r="Q51" s="271"/>
      <c r="R51" s="241"/>
      <c r="S51" s="233"/>
      <c r="T51" s="233"/>
      <c r="U51" s="233"/>
      <c r="V51" s="233"/>
      <c r="W51" s="233"/>
      <c r="X51" s="233"/>
      <c r="Y51" s="233"/>
      <c r="Z51" s="233"/>
      <c r="AA51" s="233"/>
      <c r="AB51" s="233"/>
      <c r="AC51" s="233"/>
      <c r="AD51" s="233"/>
      <c r="AE51" s="233"/>
      <c r="AF51" s="233"/>
      <c r="AG51" s="233"/>
      <c r="AH51" s="233"/>
      <c r="AI51" s="233"/>
      <c r="AJ51" s="233"/>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3"/>
      <c r="BH51" s="233"/>
      <c r="BI51" s="233"/>
      <c r="BJ51" s="233"/>
      <c r="BK51" s="233"/>
      <c r="BL51" s="233"/>
      <c r="BM51" s="233"/>
    </row>
    <row r="52" spans="1:65" ht="15.75">
      <c r="A52" s="285"/>
      <c r="B52" s="233"/>
      <c r="C52" s="277"/>
      <c r="D52" s="277"/>
      <c r="E52" s="268"/>
      <c r="F52" s="268"/>
      <c r="G52" s="234"/>
      <c r="H52" s="284"/>
      <c r="I52" s="284"/>
      <c r="J52" s="254"/>
      <c r="K52" s="284"/>
      <c r="M52" s="234"/>
      <c r="N52" s="256"/>
      <c r="O52" s="287"/>
      <c r="P52" s="241"/>
      <c r="Q52" s="271"/>
      <c r="R52" s="241"/>
      <c r="S52" s="233"/>
      <c r="T52" s="233"/>
      <c r="U52" s="233"/>
      <c r="V52" s="233"/>
      <c r="W52" s="233"/>
      <c r="X52" s="233"/>
      <c r="Y52" s="233"/>
      <c r="Z52" s="233"/>
      <c r="AA52" s="233"/>
      <c r="AB52" s="233"/>
      <c r="AC52" s="233"/>
      <c r="AD52" s="233"/>
      <c r="AE52" s="233"/>
      <c r="AF52" s="233"/>
      <c r="AG52" s="233"/>
      <c r="AH52" s="233"/>
      <c r="AI52" s="233"/>
      <c r="AJ52" s="233"/>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3"/>
      <c r="BH52" s="233"/>
      <c r="BI52" s="233"/>
      <c r="BJ52" s="233"/>
      <c r="BK52" s="233"/>
      <c r="BL52" s="233"/>
      <c r="BM52" s="233"/>
    </row>
    <row r="53" spans="1:65">
      <c r="A53" s="289"/>
      <c r="C53" s="284"/>
      <c r="D53" s="284"/>
      <c r="E53" s="284"/>
      <c r="F53" s="284"/>
      <c r="G53" s="234"/>
      <c r="H53" s="284"/>
      <c r="I53" s="284"/>
      <c r="J53" s="284"/>
      <c r="K53" s="284"/>
      <c r="M53" s="234"/>
      <c r="N53" s="234"/>
      <c r="O53" s="241"/>
      <c r="P53" s="241"/>
      <c r="Q53" s="245"/>
      <c r="R53" s="241" t="s">
        <v>8</v>
      </c>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3"/>
      <c r="AR53" s="233"/>
      <c r="AS53" s="233"/>
      <c r="AT53" s="233"/>
      <c r="AU53" s="233"/>
      <c r="AV53" s="233"/>
      <c r="AW53" s="233"/>
      <c r="AX53" s="233"/>
      <c r="AY53" s="233"/>
      <c r="AZ53" s="233"/>
      <c r="BA53" s="233"/>
      <c r="BB53" s="233"/>
      <c r="BC53" s="233"/>
      <c r="BD53" s="233"/>
      <c r="BE53" s="233"/>
      <c r="BF53" s="233"/>
      <c r="BG53" s="233"/>
      <c r="BH53" s="233"/>
      <c r="BI53" s="233"/>
      <c r="BJ53" s="233"/>
      <c r="BK53" s="233"/>
      <c r="BL53" s="233"/>
      <c r="BM53" s="233"/>
    </row>
    <row r="54" spans="1:65">
      <c r="N54" s="224"/>
    </row>
    <row r="55" spans="1:65">
      <c r="N55" s="224"/>
    </row>
    <row r="58" spans="1:65">
      <c r="A58" s="222"/>
      <c r="C58" s="284"/>
      <c r="D58" s="284"/>
      <c r="E58" s="284"/>
      <c r="F58" s="284"/>
      <c r="G58" s="234"/>
      <c r="H58" s="284"/>
      <c r="I58" s="284"/>
      <c r="J58" s="284"/>
      <c r="K58" s="284"/>
      <c r="M58" s="234"/>
      <c r="N58" s="225" t="str">
        <f>N5</f>
        <v>Attachment GG - OTP</v>
      </c>
      <c r="O58" s="241"/>
      <c r="P58" s="231"/>
      <c r="Q58" s="241"/>
      <c r="R58" s="242"/>
      <c r="S58" s="233"/>
      <c r="T58" s="233"/>
      <c r="U58" s="233"/>
      <c r="V58" s="233"/>
      <c r="W58" s="233"/>
      <c r="X58" s="233"/>
      <c r="Y58" s="233"/>
      <c r="Z58" s="233"/>
      <c r="AA58" s="233"/>
      <c r="AB58" s="233"/>
      <c r="AC58" s="233"/>
      <c r="AD58" s="233"/>
      <c r="AE58" s="233"/>
      <c r="AF58" s="233"/>
      <c r="AG58" s="233"/>
      <c r="AH58" s="233"/>
      <c r="AI58" s="233"/>
      <c r="AJ58" s="233"/>
      <c r="AK58" s="233"/>
      <c r="AL58" s="233"/>
      <c r="AM58" s="233"/>
      <c r="AN58" s="233"/>
      <c r="AO58" s="233"/>
      <c r="AP58" s="233"/>
      <c r="AQ58" s="233"/>
      <c r="AR58" s="233"/>
      <c r="AS58" s="233"/>
      <c r="AT58" s="233"/>
      <c r="AU58" s="233"/>
      <c r="AV58" s="233"/>
      <c r="AW58" s="233"/>
      <c r="AX58" s="233"/>
      <c r="AY58" s="233"/>
      <c r="AZ58" s="233"/>
      <c r="BA58" s="233"/>
      <c r="BB58" s="233"/>
      <c r="BC58" s="233"/>
      <c r="BD58" s="233"/>
      <c r="BE58" s="233"/>
      <c r="BF58" s="233"/>
      <c r="BG58" s="233"/>
      <c r="BH58" s="233"/>
      <c r="BI58" s="233"/>
      <c r="BJ58" s="233"/>
      <c r="BK58" s="233"/>
      <c r="BL58" s="233"/>
      <c r="BM58" s="233"/>
    </row>
    <row r="59" spans="1:65">
      <c r="A59" s="222"/>
      <c r="C59" s="243" t="str">
        <f>C6</f>
        <v>Formula Rate calculation</v>
      </c>
      <c r="D59" s="243"/>
      <c r="E59" s="284"/>
      <c r="F59" s="284"/>
      <c r="G59" s="284" t="str">
        <f>G6</f>
        <v xml:space="preserve">     Rate Formula Template</v>
      </c>
      <c r="H59" s="284"/>
      <c r="I59" s="284"/>
      <c r="J59" s="284"/>
      <c r="K59" s="284"/>
      <c r="M59" s="234"/>
      <c r="N59" s="290" t="str">
        <f>N6</f>
        <v xml:space="preserve">For the 12 months ended 12/31/ </v>
      </c>
      <c r="O59" s="241"/>
      <c r="P59" s="231"/>
      <c r="Q59" s="241"/>
      <c r="R59" s="242"/>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3"/>
      <c r="BC59" s="233"/>
      <c r="BD59" s="233"/>
      <c r="BE59" s="233"/>
      <c r="BF59" s="233"/>
      <c r="BG59" s="233"/>
      <c r="BH59" s="233"/>
      <c r="BI59" s="233"/>
      <c r="BJ59" s="233"/>
      <c r="BK59" s="233"/>
      <c r="BL59" s="233"/>
      <c r="BM59" s="233"/>
    </row>
    <row r="60" spans="1:65">
      <c r="A60" s="222"/>
      <c r="C60" s="243"/>
      <c r="D60" s="243"/>
      <c r="E60" s="284"/>
      <c r="F60" s="284"/>
      <c r="G60" s="284" t="str">
        <f>G7</f>
        <v xml:space="preserve"> Utilizing Attachment O - OTP Data</v>
      </c>
      <c r="H60" s="284"/>
      <c r="I60" s="284"/>
      <c r="J60" s="284"/>
      <c r="K60" s="284"/>
      <c r="L60" s="234"/>
      <c r="M60" s="234"/>
      <c r="O60" s="241"/>
      <c r="P60" s="231"/>
      <c r="Q60" s="241"/>
      <c r="R60" s="242"/>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3"/>
      <c r="AY60" s="233"/>
      <c r="AZ60" s="233"/>
      <c r="BA60" s="233"/>
      <c r="BB60" s="233"/>
      <c r="BC60" s="233"/>
      <c r="BD60" s="233"/>
      <c r="BE60" s="233"/>
      <c r="BF60" s="233"/>
      <c r="BG60" s="233"/>
      <c r="BH60" s="233"/>
      <c r="BI60" s="233"/>
      <c r="BJ60" s="233"/>
      <c r="BK60" s="233"/>
      <c r="BL60" s="233"/>
      <c r="BM60" s="233"/>
    </row>
    <row r="61" spans="1:65" ht="14.25" customHeight="1">
      <c r="A61" s="222"/>
      <c r="C61" s="284"/>
      <c r="D61" s="284"/>
      <c r="E61" s="284"/>
      <c r="F61" s="284"/>
      <c r="G61" s="284"/>
      <c r="H61" s="284"/>
      <c r="I61" s="284"/>
      <c r="J61" s="284"/>
      <c r="K61" s="284"/>
      <c r="M61" s="234"/>
      <c r="N61" s="284" t="s">
        <v>432</v>
      </c>
      <c r="O61" s="241"/>
      <c r="P61" s="231"/>
      <c r="Q61" s="241"/>
      <c r="R61" s="242"/>
      <c r="S61" s="233"/>
      <c r="T61" s="233"/>
      <c r="U61" s="233"/>
      <c r="V61" s="233"/>
      <c r="W61" s="233"/>
      <c r="X61" s="233"/>
      <c r="Y61" s="233"/>
      <c r="Z61" s="233"/>
      <c r="AA61" s="233"/>
      <c r="AB61" s="233"/>
      <c r="AC61" s="233"/>
      <c r="AD61" s="233"/>
      <c r="AE61" s="233"/>
      <c r="AF61" s="233"/>
      <c r="AG61" s="233"/>
      <c r="AH61" s="233"/>
      <c r="AI61" s="233"/>
      <c r="AJ61" s="233"/>
      <c r="AK61" s="233"/>
      <c r="AL61" s="233"/>
      <c r="AM61" s="233"/>
      <c r="AN61" s="233"/>
      <c r="AO61" s="233"/>
      <c r="AP61" s="233"/>
      <c r="AQ61" s="233"/>
      <c r="AR61" s="233"/>
      <c r="AS61" s="233"/>
      <c r="AT61" s="233"/>
      <c r="AU61" s="233"/>
      <c r="AV61" s="233"/>
      <c r="AW61" s="233"/>
      <c r="AX61" s="233"/>
      <c r="AY61" s="233"/>
      <c r="AZ61" s="233"/>
      <c r="BA61" s="233"/>
      <c r="BB61" s="233"/>
      <c r="BC61" s="233"/>
      <c r="BD61" s="233"/>
      <c r="BE61" s="233"/>
      <c r="BF61" s="233"/>
      <c r="BG61" s="233"/>
      <c r="BH61" s="233"/>
      <c r="BI61" s="233"/>
      <c r="BJ61" s="233"/>
      <c r="BK61" s="233"/>
      <c r="BL61" s="233"/>
      <c r="BM61" s="233"/>
    </row>
    <row r="62" spans="1:65">
      <c r="A62" s="222"/>
      <c r="E62" s="284"/>
      <c r="F62" s="284"/>
      <c r="G62" s="284" t="str">
        <f>G9</f>
        <v>Otter Tail Power Company</v>
      </c>
      <c r="H62" s="284"/>
      <c r="I62" s="284"/>
      <c r="J62" s="284"/>
      <c r="K62" s="284"/>
      <c r="L62" s="284"/>
      <c r="M62" s="234"/>
      <c r="N62" s="234"/>
      <c r="O62" s="241"/>
      <c r="P62" s="231"/>
      <c r="Q62" s="241"/>
      <c r="R62" s="242"/>
      <c r="S62" s="233"/>
      <c r="T62" s="233"/>
      <c r="U62" s="233"/>
      <c r="V62" s="233"/>
      <c r="W62" s="233"/>
      <c r="X62" s="233"/>
      <c r="Y62" s="233"/>
      <c r="Z62" s="233"/>
      <c r="AA62" s="233"/>
      <c r="AB62" s="233"/>
      <c r="AC62" s="233"/>
      <c r="AD62" s="233"/>
      <c r="AE62" s="233"/>
      <c r="AF62" s="233"/>
      <c r="AG62" s="233"/>
      <c r="AH62" s="233"/>
      <c r="AI62" s="233"/>
      <c r="AJ62" s="233"/>
      <c r="AK62" s="233"/>
      <c r="AL62" s="233"/>
      <c r="AM62" s="233"/>
      <c r="AN62" s="233"/>
      <c r="AO62" s="233"/>
      <c r="AP62" s="233"/>
      <c r="AQ62" s="233"/>
      <c r="AR62" s="233"/>
      <c r="AS62" s="233"/>
      <c r="AT62" s="233"/>
      <c r="AU62" s="233"/>
      <c r="AV62" s="233"/>
      <c r="AW62" s="233"/>
      <c r="AX62" s="233"/>
      <c r="AY62" s="233"/>
      <c r="AZ62" s="233"/>
      <c r="BA62" s="233"/>
      <c r="BB62" s="233"/>
      <c r="BC62" s="233"/>
      <c r="BD62" s="233"/>
      <c r="BE62" s="233"/>
      <c r="BF62" s="233"/>
      <c r="BG62" s="233"/>
      <c r="BH62" s="233"/>
      <c r="BI62" s="233"/>
      <c r="BJ62" s="233"/>
      <c r="BK62" s="233"/>
      <c r="BL62" s="233"/>
      <c r="BM62" s="233"/>
    </row>
    <row r="63" spans="1:65">
      <c r="A63" s="222"/>
      <c r="E63" s="243"/>
      <c r="F63" s="243"/>
      <c r="G63" s="243"/>
      <c r="H63" s="243"/>
      <c r="I63" s="243"/>
      <c r="J63" s="243"/>
      <c r="K63" s="243"/>
      <c r="L63" s="243"/>
      <c r="M63" s="243"/>
      <c r="N63" s="243"/>
      <c r="O63" s="241"/>
      <c r="P63" s="231"/>
      <c r="Q63" s="241"/>
      <c r="R63" s="242"/>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c r="BA63" s="233"/>
      <c r="BB63" s="233"/>
      <c r="BC63" s="233"/>
      <c r="BD63" s="233"/>
      <c r="BE63" s="233"/>
      <c r="BF63" s="233"/>
      <c r="BG63" s="233"/>
      <c r="BH63" s="233"/>
      <c r="BI63" s="233"/>
      <c r="BJ63" s="233"/>
      <c r="BK63" s="233"/>
      <c r="BL63" s="233"/>
      <c r="BM63" s="233"/>
    </row>
    <row r="64" spans="1:65" ht="15.75">
      <c r="A64" s="222"/>
      <c r="C64" s="284"/>
      <c r="D64" s="284"/>
      <c r="E64" s="249" t="s">
        <v>433</v>
      </c>
      <c r="F64" s="249"/>
      <c r="H64" s="229"/>
      <c r="I64" s="229"/>
      <c r="J64" s="229"/>
      <c r="K64" s="229"/>
      <c r="L64" s="229"/>
      <c r="M64" s="234"/>
      <c r="N64" s="234"/>
      <c r="O64" s="241"/>
      <c r="P64" s="231"/>
      <c r="Q64" s="241"/>
      <c r="R64" s="242"/>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3"/>
      <c r="BC64" s="233"/>
      <c r="BD64" s="233"/>
      <c r="BE64" s="233"/>
      <c r="BF64" s="233"/>
      <c r="BG64" s="233"/>
      <c r="BH64" s="233"/>
      <c r="BI64" s="233"/>
      <c r="BJ64" s="233"/>
      <c r="BK64" s="233"/>
      <c r="BL64" s="233"/>
      <c r="BM64" s="233"/>
    </row>
    <row r="65" spans="1:65" ht="15.75">
      <c r="A65" s="222"/>
      <c r="C65" s="284"/>
      <c r="D65" s="284"/>
      <c r="E65" s="249"/>
      <c r="F65" s="249"/>
      <c r="H65" s="229"/>
      <c r="I65" s="229"/>
      <c r="J65" s="229"/>
      <c r="K65" s="229"/>
      <c r="L65" s="229"/>
      <c r="M65" s="234"/>
      <c r="N65" s="234"/>
      <c r="O65" s="241"/>
      <c r="P65" s="231"/>
      <c r="Q65" s="241"/>
      <c r="R65" s="242"/>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33"/>
      <c r="BF65" s="233"/>
      <c r="BG65" s="233"/>
      <c r="BH65" s="233"/>
      <c r="BI65" s="233"/>
      <c r="BJ65" s="233"/>
      <c r="BK65" s="233"/>
      <c r="BL65" s="233"/>
      <c r="BM65" s="233"/>
    </row>
    <row r="66" spans="1:65" ht="15.75">
      <c r="A66" s="222"/>
      <c r="C66" s="291">
        <v>-1</v>
      </c>
      <c r="D66" s="291">
        <v>-2</v>
      </c>
      <c r="E66" s="291">
        <v>-3</v>
      </c>
      <c r="F66" s="291">
        <v>-4</v>
      </c>
      <c r="G66" s="291">
        <v>-5</v>
      </c>
      <c r="H66" s="291">
        <v>-6</v>
      </c>
      <c r="I66" s="291">
        <v>-7</v>
      </c>
      <c r="J66" s="291">
        <v>-8</v>
      </c>
      <c r="K66" s="291">
        <v>-9</v>
      </c>
      <c r="L66" s="291">
        <v>-10</v>
      </c>
      <c r="M66" s="291">
        <v>-11</v>
      </c>
      <c r="N66" s="291">
        <v>-12</v>
      </c>
      <c r="O66" s="241"/>
      <c r="P66" s="231"/>
      <c r="Q66" s="241"/>
      <c r="R66" s="242"/>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c r="BA66" s="233"/>
      <c r="BB66" s="233"/>
      <c r="BC66" s="233"/>
      <c r="BD66" s="233"/>
      <c r="BE66" s="233"/>
      <c r="BF66" s="233"/>
      <c r="BG66" s="233"/>
      <c r="BH66" s="233"/>
      <c r="BI66" s="233"/>
      <c r="BJ66" s="233"/>
      <c r="BK66" s="233"/>
      <c r="BL66" s="233"/>
      <c r="BM66" s="233"/>
    </row>
    <row r="67" spans="1:65" ht="63">
      <c r="A67" s="292" t="s">
        <v>434</v>
      </c>
      <c r="B67" s="293"/>
      <c r="C67" s="293" t="s">
        <v>435</v>
      </c>
      <c r="D67" s="294" t="s">
        <v>436</v>
      </c>
      <c r="E67" s="295" t="s">
        <v>437</v>
      </c>
      <c r="F67" s="295" t="s">
        <v>415</v>
      </c>
      <c r="G67" s="296" t="s">
        <v>438</v>
      </c>
      <c r="H67" s="295" t="s">
        <v>439</v>
      </c>
      <c r="I67" s="295" t="s">
        <v>430</v>
      </c>
      <c r="J67" s="296" t="s">
        <v>440</v>
      </c>
      <c r="K67" s="295" t="s">
        <v>441</v>
      </c>
      <c r="L67" s="297" t="s">
        <v>442</v>
      </c>
      <c r="M67" s="298" t="s">
        <v>443</v>
      </c>
      <c r="N67" s="297" t="s">
        <v>444</v>
      </c>
      <c r="O67" s="257"/>
      <c r="P67" s="231"/>
      <c r="Q67" s="241"/>
      <c r="R67" s="242"/>
      <c r="S67" s="233"/>
      <c r="T67" s="233"/>
      <c r="U67" s="233"/>
      <c r="V67" s="233"/>
      <c r="W67" s="233"/>
      <c r="X67" s="233"/>
      <c r="Y67" s="233"/>
      <c r="Z67" s="233"/>
      <c r="AA67" s="233"/>
      <c r="AB67" s="233"/>
      <c r="AC67" s="233"/>
      <c r="AD67" s="233"/>
      <c r="AE67" s="233"/>
      <c r="AF67" s="233"/>
      <c r="AG67" s="233"/>
      <c r="AH67" s="233"/>
      <c r="AI67" s="233"/>
      <c r="AJ67" s="233"/>
      <c r="AK67" s="233"/>
      <c r="AL67" s="233"/>
      <c r="AM67" s="233"/>
      <c r="AN67" s="233"/>
      <c r="AO67" s="233"/>
      <c r="AP67" s="233"/>
      <c r="AQ67" s="233"/>
      <c r="AR67" s="233"/>
      <c r="AS67" s="233"/>
      <c r="AT67" s="233"/>
      <c r="AU67" s="233"/>
      <c r="AV67" s="233"/>
      <c r="AW67" s="233"/>
      <c r="AX67" s="233"/>
      <c r="AY67" s="233"/>
      <c r="AZ67" s="233"/>
      <c r="BA67" s="233"/>
      <c r="BB67" s="233"/>
      <c r="BC67" s="233"/>
      <c r="BD67" s="233"/>
      <c r="BE67" s="233"/>
      <c r="BF67" s="233"/>
      <c r="BG67" s="233"/>
      <c r="BH67" s="233"/>
      <c r="BI67" s="233"/>
      <c r="BJ67" s="233"/>
      <c r="BK67" s="233"/>
      <c r="BL67" s="233"/>
      <c r="BM67" s="233"/>
    </row>
    <row r="68" spans="1:65" ht="49.5" customHeight="1">
      <c r="A68" s="299"/>
      <c r="B68" s="300"/>
      <c r="C68" s="300"/>
      <c r="D68" s="300"/>
      <c r="E68" s="301" t="s">
        <v>50</v>
      </c>
      <c r="F68" s="301" t="s">
        <v>445</v>
      </c>
      <c r="G68" s="302" t="s">
        <v>446</v>
      </c>
      <c r="H68" s="301" t="s">
        <v>52</v>
      </c>
      <c r="I68" s="301" t="s">
        <v>447</v>
      </c>
      <c r="J68" s="302" t="s">
        <v>448</v>
      </c>
      <c r="K68" s="301" t="s">
        <v>74</v>
      </c>
      <c r="L68" s="303" t="s">
        <v>449</v>
      </c>
      <c r="M68" s="304" t="s">
        <v>450</v>
      </c>
      <c r="N68" s="305" t="s">
        <v>451</v>
      </c>
      <c r="O68" s="241"/>
      <c r="P68" s="231"/>
      <c r="Q68" s="241"/>
      <c r="R68" s="242"/>
      <c r="S68" s="233"/>
      <c r="T68" s="233"/>
      <c r="U68" s="233"/>
      <c r="V68" s="233"/>
      <c r="W68" s="233"/>
      <c r="X68" s="233"/>
      <c r="Y68" s="233"/>
      <c r="Z68" s="233"/>
      <c r="AA68" s="233"/>
      <c r="AB68" s="233"/>
      <c r="AC68" s="233"/>
      <c r="AD68" s="233"/>
      <c r="AE68" s="233"/>
      <c r="AF68" s="233"/>
      <c r="AG68" s="233"/>
      <c r="AH68" s="233"/>
      <c r="AI68" s="233"/>
      <c r="AJ68" s="233"/>
      <c r="AK68" s="233"/>
      <c r="AL68" s="233"/>
      <c r="AM68" s="233"/>
      <c r="AN68" s="233"/>
      <c r="AO68" s="233"/>
      <c r="AP68" s="233"/>
      <c r="AQ68" s="233"/>
      <c r="AR68" s="233"/>
      <c r="AS68" s="233"/>
      <c r="AT68" s="233"/>
      <c r="AU68" s="233"/>
      <c r="AV68" s="233"/>
      <c r="AW68" s="233"/>
      <c r="AX68" s="233"/>
      <c r="AY68" s="233"/>
      <c r="AZ68" s="233"/>
      <c r="BA68" s="233"/>
      <c r="BB68" s="233"/>
      <c r="BC68" s="233"/>
      <c r="BD68" s="233"/>
      <c r="BE68" s="233"/>
      <c r="BF68" s="233"/>
      <c r="BG68" s="233"/>
      <c r="BH68" s="233"/>
      <c r="BI68" s="233"/>
      <c r="BJ68" s="233"/>
      <c r="BK68" s="233"/>
      <c r="BL68" s="233"/>
      <c r="BM68" s="233"/>
    </row>
    <row r="69" spans="1:65">
      <c r="A69" s="306"/>
      <c r="B69" s="229"/>
      <c r="C69" s="229"/>
      <c r="D69" s="229"/>
      <c r="E69" s="229"/>
      <c r="F69" s="229"/>
      <c r="G69" s="307"/>
      <c r="H69" s="229"/>
      <c r="I69" s="229"/>
      <c r="J69" s="307"/>
      <c r="K69" s="229"/>
      <c r="L69" s="307"/>
      <c r="M69" s="234"/>
      <c r="N69" s="308"/>
      <c r="O69" s="241"/>
      <c r="P69" s="231"/>
      <c r="Q69" s="241"/>
      <c r="R69" s="242"/>
      <c r="S69" s="233"/>
      <c r="T69" s="233"/>
      <c r="U69" s="233"/>
      <c r="V69" s="233"/>
      <c r="W69" s="233"/>
      <c r="X69" s="233"/>
      <c r="Y69" s="233"/>
      <c r="Z69" s="233"/>
      <c r="AA69" s="233"/>
      <c r="AB69" s="233"/>
      <c r="AC69" s="233"/>
      <c r="AD69" s="233"/>
      <c r="AE69" s="233"/>
      <c r="AF69" s="233"/>
      <c r="AG69" s="233"/>
      <c r="AH69" s="233"/>
      <c r="AI69" s="233"/>
      <c r="AJ69" s="233"/>
      <c r="AK69" s="233"/>
      <c r="AL69" s="233"/>
      <c r="AM69" s="233"/>
      <c r="AN69" s="233"/>
      <c r="AO69" s="233"/>
      <c r="AP69" s="233"/>
      <c r="AQ69" s="233"/>
      <c r="AR69" s="233"/>
      <c r="AS69" s="233"/>
      <c r="AT69" s="233"/>
      <c r="AU69" s="233"/>
      <c r="AV69" s="233"/>
      <c r="AW69" s="233"/>
      <c r="AX69" s="233"/>
      <c r="AY69" s="233"/>
      <c r="AZ69" s="233"/>
      <c r="BA69" s="233"/>
      <c r="BB69" s="233"/>
      <c r="BC69" s="233"/>
      <c r="BD69" s="233"/>
      <c r="BE69" s="233"/>
      <c r="BF69" s="233"/>
      <c r="BG69" s="233"/>
      <c r="BH69" s="233"/>
      <c r="BI69" s="233"/>
      <c r="BJ69" s="233"/>
      <c r="BK69" s="233"/>
      <c r="BL69" s="233"/>
      <c r="BM69" s="233"/>
    </row>
    <row r="70" spans="1:65">
      <c r="A70" s="309" t="s">
        <v>147</v>
      </c>
      <c r="C70" s="289" t="s">
        <v>539</v>
      </c>
      <c r="D70" s="310">
        <v>279</v>
      </c>
      <c r="E70" s="311">
        <v>16331201</v>
      </c>
      <c r="F70" s="255">
        <f>$L$34</f>
        <v>3.7462862579418464E-2</v>
      </c>
      <c r="G70" s="312">
        <f>E70*F70</f>
        <v>611813.53881986137</v>
      </c>
      <c r="H70" s="311">
        <v>14995105</v>
      </c>
      <c r="I70" s="255">
        <f>$L$44</f>
        <v>8.7805158647677309E-2</v>
      </c>
      <c r="J70" s="312">
        <f>H70*I70</f>
        <v>1316647.5734635792</v>
      </c>
      <c r="K70" s="313">
        <v>305102</v>
      </c>
      <c r="L70" s="314">
        <f>G70+J70+K70</f>
        <v>2233563.1122834403</v>
      </c>
      <c r="M70" s="315">
        <v>-128054</v>
      </c>
      <c r="N70" s="308">
        <f>L70+M70</f>
        <v>2105509.1122834403</v>
      </c>
      <c r="O70" s="316"/>
      <c r="P70" s="316"/>
      <c r="Q70" s="316"/>
      <c r="R70" s="316"/>
      <c r="S70" s="316"/>
      <c r="T70" s="316"/>
      <c r="U70" s="316"/>
    </row>
    <row r="71" spans="1:65">
      <c r="A71" s="309" t="s">
        <v>452</v>
      </c>
      <c r="C71" s="289" t="s">
        <v>540</v>
      </c>
      <c r="D71" s="310">
        <v>286</v>
      </c>
      <c r="E71" s="311">
        <v>78201649</v>
      </c>
      <c r="F71" s="255">
        <f>$L$34</f>
        <v>3.7462862579418464E-2</v>
      </c>
      <c r="G71" s="312">
        <f>E71*F71</f>
        <v>2929657.6299709175</v>
      </c>
      <c r="H71" s="311">
        <v>73417780</v>
      </c>
      <c r="I71" s="255">
        <f>$L$44</f>
        <v>8.7805158647677309E-2</v>
      </c>
      <c r="J71" s="312">
        <f>H71*I71</f>
        <v>6446459.8204602702</v>
      </c>
      <c r="K71" s="313">
        <v>1211374</v>
      </c>
      <c r="L71" s="314">
        <f>G71+J71+K71</f>
        <v>10587491.450431187</v>
      </c>
      <c r="M71" s="315">
        <v>-631163</v>
      </c>
      <c r="N71" s="308">
        <f>L71+M71</f>
        <v>9956328.4504311867</v>
      </c>
      <c r="O71" s="316"/>
      <c r="P71" s="316"/>
      <c r="Q71" s="316"/>
      <c r="R71" s="316"/>
      <c r="S71" s="316"/>
      <c r="T71" s="316"/>
      <c r="U71" s="316"/>
    </row>
    <row r="72" spans="1:65">
      <c r="A72" s="309" t="s">
        <v>453</v>
      </c>
      <c r="C72" s="289" t="s">
        <v>541</v>
      </c>
      <c r="D72" s="310">
        <v>1462</v>
      </c>
      <c r="E72" s="311">
        <v>394399</v>
      </c>
      <c r="F72" s="255">
        <f>$L$34</f>
        <v>3.7462862579418464E-2</v>
      </c>
      <c r="G72" s="312">
        <f>E72*F72</f>
        <v>14775.315538460063</v>
      </c>
      <c r="H72" s="311">
        <v>367372</v>
      </c>
      <c r="I72" s="255">
        <f>$L$44</f>
        <v>8.7805158647677309E-2</v>
      </c>
      <c r="J72" s="312">
        <f>H72*I72</f>
        <v>32257.156742714509</v>
      </c>
      <c r="K72" s="313">
        <v>6154</v>
      </c>
      <c r="L72" s="314">
        <f>G72+J72+K72</f>
        <v>53186.472281174574</v>
      </c>
      <c r="M72" s="311">
        <v>-3069</v>
      </c>
      <c r="N72" s="308">
        <f>L72+M72</f>
        <v>50117.472281174574</v>
      </c>
      <c r="O72" s="316"/>
      <c r="P72" s="316"/>
      <c r="Q72" s="316"/>
      <c r="R72" s="316"/>
      <c r="S72" s="316"/>
      <c r="T72" s="316"/>
      <c r="U72" s="316"/>
    </row>
    <row r="73" spans="1:65">
      <c r="A73" s="317" t="s">
        <v>542</v>
      </c>
      <c r="B73" s="289"/>
      <c r="C73" s="223" t="s">
        <v>543</v>
      </c>
      <c r="D73" s="318">
        <v>3156</v>
      </c>
      <c r="E73" s="311">
        <v>7039948</v>
      </c>
      <c r="F73" s="255">
        <f t="shared" ref="F73:F76" si="0">$L$34</f>
        <v>3.7462862579418464E-2</v>
      </c>
      <c r="G73" s="312">
        <f t="shared" ref="G73:G76" si="1">E73*F73</f>
        <v>263736.60449025186</v>
      </c>
      <c r="H73" s="311">
        <v>6548470</v>
      </c>
      <c r="I73" s="255">
        <f t="shared" ref="I73:I76" si="2">$L$44</f>
        <v>8.7805158647677309E-2</v>
      </c>
      <c r="J73" s="312">
        <f t="shared" ref="J73:J76" si="3">H73*I73</f>
        <v>574989.44724955538</v>
      </c>
      <c r="K73" s="313">
        <v>111890</v>
      </c>
      <c r="L73" s="314">
        <f t="shared" ref="L73:L76" si="4">G73+J73+K73</f>
        <v>950616.05173980724</v>
      </c>
      <c r="M73" s="311">
        <v>-55139</v>
      </c>
      <c r="N73" s="308">
        <f t="shared" ref="N73:N76" si="5">L73+M73</f>
        <v>895477.05173980724</v>
      </c>
      <c r="O73" s="316"/>
      <c r="P73" s="316"/>
      <c r="Q73" s="316"/>
      <c r="R73" s="316"/>
      <c r="S73" s="316"/>
      <c r="T73" s="316"/>
      <c r="U73" s="316"/>
    </row>
    <row r="74" spans="1:65">
      <c r="A74" s="309" t="s">
        <v>544</v>
      </c>
      <c r="C74" s="223" t="s">
        <v>545</v>
      </c>
      <c r="D74" s="318">
        <v>3481</v>
      </c>
      <c r="E74" s="311">
        <v>13509407</v>
      </c>
      <c r="F74" s="255">
        <f t="shared" si="0"/>
        <v>3.7462862579418464E-2</v>
      </c>
      <c r="G74" s="312">
        <f t="shared" si="1"/>
        <v>506101.05797043385</v>
      </c>
      <c r="H74" s="311">
        <v>12844476</v>
      </c>
      <c r="I74" s="255">
        <f t="shared" si="2"/>
        <v>8.7805158647677309E-2</v>
      </c>
      <c r="J74" s="312">
        <f t="shared" si="3"/>
        <v>1127811.2529262837</v>
      </c>
      <c r="K74" s="313">
        <v>242994</v>
      </c>
      <c r="L74" s="314">
        <f t="shared" si="4"/>
        <v>1876906.3108967175</v>
      </c>
      <c r="M74" s="311">
        <v>-63978</v>
      </c>
      <c r="N74" s="308">
        <f t="shared" si="5"/>
        <v>1812928.3108967175</v>
      </c>
      <c r="O74" s="316"/>
      <c r="P74" s="316"/>
      <c r="Q74" s="316"/>
      <c r="R74" s="316"/>
      <c r="S74" s="316"/>
      <c r="T74" s="316"/>
      <c r="U74" s="316"/>
    </row>
    <row r="75" spans="1:65">
      <c r="A75" s="309" t="s">
        <v>546</v>
      </c>
      <c r="C75" s="223" t="s">
        <v>547</v>
      </c>
      <c r="D75" s="318">
        <v>2750</v>
      </c>
      <c r="E75" s="311">
        <v>720137</v>
      </c>
      <c r="F75" s="255">
        <f t="shared" si="0"/>
        <v>3.7462862579418464E-2</v>
      </c>
      <c r="G75" s="312">
        <f t="shared" si="1"/>
        <v>26978.393469354676</v>
      </c>
      <c r="H75" s="311">
        <v>692935</v>
      </c>
      <c r="I75" s="255">
        <f t="shared" si="2"/>
        <v>8.7805158647677309E-2</v>
      </c>
      <c r="J75" s="312">
        <f t="shared" si="3"/>
        <v>60843.267607528272</v>
      </c>
      <c r="K75" s="313">
        <v>11236</v>
      </c>
      <c r="L75" s="314">
        <f t="shared" si="4"/>
        <v>99057.661076882941</v>
      </c>
      <c r="M75" s="311">
        <v>-25146</v>
      </c>
      <c r="N75" s="308">
        <f t="shared" si="5"/>
        <v>73911.661076882941</v>
      </c>
      <c r="O75" s="316"/>
      <c r="P75" s="316"/>
      <c r="Q75" s="316"/>
      <c r="R75" s="316"/>
      <c r="S75" s="316"/>
      <c r="T75" s="316"/>
      <c r="U75" s="316"/>
    </row>
    <row r="76" spans="1:65">
      <c r="A76" s="309" t="s">
        <v>548</v>
      </c>
      <c r="C76" s="223" t="s">
        <v>549</v>
      </c>
      <c r="D76" s="318">
        <v>8240</v>
      </c>
      <c r="E76" s="311">
        <v>204232</v>
      </c>
      <c r="F76" s="255">
        <f t="shared" si="0"/>
        <v>3.7462862579418464E-2</v>
      </c>
      <c r="G76" s="312">
        <f t="shared" si="1"/>
        <v>7651.115350319792</v>
      </c>
      <c r="H76" s="311">
        <v>198744</v>
      </c>
      <c r="I76" s="255">
        <f t="shared" si="2"/>
        <v>8.7805158647677309E-2</v>
      </c>
      <c r="J76" s="312">
        <f t="shared" si="3"/>
        <v>17450.748450273979</v>
      </c>
      <c r="K76" s="313">
        <v>3513</v>
      </c>
      <c r="L76" s="314">
        <f t="shared" si="4"/>
        <v>28614.863800593772</v>
      </c>
      <c r="M76" s="311">
        <v>17002</v>
      </c>
      <c r="N76" s="308">
        <f t="shared" si="5"/>
        <v>45616.863800593768</v>
      </c>
      <c r="O76" s="316"/>
      <c r="P76" s="316"/>
      <c r="Q76" s="316"/>
      <c r="R76" s="316"/>
      <c r="S76" s="316"/>
      <c r="T76" s="316"/>
      <c r="U76" s="316"/>
    </row>
    <row r="77" spans="1:65">
      <c r="A77" s="309"/>
      <c r="G77" s="314"/>
      <c r="J77" s="314"/>
      <c r="L77" s="314"/>
      <c r="N77" s="314"/>
      <c r="O77" s="316"/>
      <c r="P77" s="316"/>
      <c r="Q77" s="316"/>
      <c r="R77" s="316"/>
      <c r="S77" s="316"/>
      <c r="T77" s="316"/>
      <c r="U77" s="316"/>
    </row>
    <row r="78" spans="1:65">
      <c r="A78" s="309"/>
      <c r="C78" s="316"/>
      <c r="D78" s="316"/>
      <c r="E78" s="316"/>
      <c r="F78" s="316"/>
      <c r="G78" s="319"/>
      <c r="H78" s="316"/>
      <c r="I78" s="316"/>
      <c r="J78" s="319"/>
      <c r="K78" s="316"/>
      <c r="L78" s="319"/>
      <c r="M78" s="316"/>
      <c r="N78" s="319"/>
      <c r="O78" s="316"/>
      <c r="P78" s="316"/>
      <c r="Q78" s="316"/>
      <c r="R78" s="316"/>
      <c r="S78" s="316"/>
      <c r="T78" s="316"/>
      <c r="U78" s="316"/>
    </row>
    <row r="79" spans="1:65">
      <c r="A79" s="309"/>
      <c r="C79" s="316"/>
      <c r="D79" s="316"/>
      <c r="E79" s="316"/>
      <c r="F79" s="316"/>
      <c r="G79" s="319"/>
      <c r="H79" s="316"/>
      <c r="I79" s="316"/>
      <c r="J79" s="319"/>
      <c r="K79" s="316"/>
      <c r="L79" s="319"/>
      <c r="M79" s="316"/>
      <c r="N79" s="319"/>
      <c r="O79" s="316"/>
      <c r="P79" s="316"/>
      <c r="Q79" s="316"/>
      <c r="R79" s="316"/>
      <c r="S79" s="316"/>
      <c r="T79" s="316"/>
      <c r="U79" s="316"/>
    </row>
    <row r="80" spans="1:65">
      <c r="A80" s="309"/>
      <c r="C80" s="316"/>
      <c r="D80" s="316"/>
      <c r="E80" s="316"/>
      <c r="F80" s="316"/>
      <c r="G80" s="319"/>
      <c r="H80" s="316"/>
      <c r="I80" s="316"/>
      <c r="J80" s="319"/>
      <c r="K80" s="316"/>
      <c r="L80" s="319"/>
      <c r="M80" s="316"/>
      <c r="N80" s="319"/>
      <c r="O80" s="316"/>
      <c r="P80" s="316"/>
      <c r="Q80" s="316"/>
      <c r="R80" s="316"/>
      <c r="S80" s="316"/>
      <c r="T80" s="316"/>
      <c r="U80" s="316"/>
    </row>
    <row r="81" spans="1:21">
      <c r="A81" s="309"/>
      <c r="C81" s="316"/>
      <c r="D81" s="316"/>
      <c r="E81" s="316"/>
      <c r="F81" s="316"/>
      <c r="G81" s="319"/>
      <c r="H81" s="316"/>
      <c r="I81" s="316"/>
      <c r="J81" s="319"/>
      <c r="K81" s="316"/>
      <c r="L81" s="319"/>
      <c r="M81" s="316"/>
      <c r="N81" s="319"/>
      <c r="O81" s="316"/>
      <c r="P81" s="316"/>
      <c r="Q81" s="316"/>
      <c r="R81" s="316"/>
      <c r="S81" s="316"/>
      <c r="T81" s="316"/>
      <c r="U81" s="316"/>
    </row>
    <row r="82" spans="1:21">
      <c r="A82" s="309"/>
      <c r="C82" s="316"/>
      <c r="D82" s="316"/>
      <c r="E82" s="316"/>
      <c r="F82" s="316"/>
      <c r="G82" s="319"/>
      <c r="H82" s="316"/>
      <c r="I82" s="316"/>
      <c r="J82" s="319"/>
      <c r="K82" s="316"/>
      <c r="L82" s="319"/>
      <c r="M82" s="316"/>
      <c r="N82" s="319"/>
      <c r="O82" s="316"/>
      <c r="P82" s="316"/>
      <c r="Q82" s="316"/>
      <c r="R82" s="316"/>
      <c r="S82" s="316"/>
      <c r="T82" s="316"/>
      <c r="U82" s="316"/>
    </row>
    <row r="83" spans="1:21">
      <c r="A83" s="309"/>
      <c r="C83" s="316"/>
      <c r="D83" s="316"/>
      <c r="E83" s="316"/>
      <c r="F83" s="316"/>
      <c r="G83" s="319"/>
      <c r="H83" s="316"/>
      <c r="I83" s="316"/>
      <c r="J83" s="319"/>
      <c r="K83" s="316"/>
      <c r="L83" s="319"/>
      <c r="M83" s="316"/>
      <c r="N83" s="319"/>
      <c r="O83" s="316"/>
      <c r="P83" s="316"/>
      <c r="Q83" s="316"/>
      <c r="R83" s="316"/>
      <c r="S83" s="316"/>
      <c r="T83" s="316"/>
      <c r="U83" s="316"/>
    </row>
    <row r="84" spans="1:21">
      <c r="A84" s="309"/>
      <c r="C84" s="316"/>
      <c r="D84" s="316"/>
      <c r="E84" s="316"/>
      <c r="F84" s="316"/>
      <c r="G84" s="319"/>
      <c r="H84" s="316"/>
      <c r="I84" s="316"/>
      <c r="J84" s="319"/>
      <c r="K84" s="316"/>
      <c r="L84" s="319"/>
      <c r="M84" s="316"/>
      <c r="N84" s="319"/>
      <c r="O84" s="316"/>
      <c r="P84" s="316"/>
      <c r="Q84" s="316"/>
      <c r="R84" s="316"/>
      <c r="S84" s="316"/>
      <c r="T84" s="316"/>
      <c r="U84" s="316"/>
    </row>
    <row r="85" spans="1:21">
      <c r="A85" s="309"/>
      <c r="C85" s="316"/>
      <c r="D85" s="316"/>
      <c r="E85" s="316"/>
      <c r="F85" s="316"/>
      <c r="G85" s="319"/>
      <c r="H85" s="316"/>
      <c r="I85" s="316"/>
      <c r="J85" s="319"/>
      <c r="K85" s="316"/>
      <c r="L85" s="319"/>
      <c r="M85" s="316"/>
      <c r="N85" s="319"/>
      <c r="O85" s="316"/>
      <c r="P85" s="316"/>
      <c r="Q85" s="316"/>
      <c r="R85" s="316"/>
      <c r="S85" s="316"/>
      <c r="T85" s="316"/>
      <c r="U85" s="316"/>
    </row>
    <row r="86" spans="1:21">
      <c r="A86" s="309"/>
      <c r="C86" s="316"/>
      <c r="D86" s="316"/>
      <c r="E86" s="316"/>
      <c r="F86" s="316"/>
      <c r="G86" s="319"/>
      <c r="H86" s="316"/>
      <c r="I86" s="316"/>
      <c r="J86" s="319"/>
      <c r="K86" s="316"/>
      <c r="L86" s="319"/>
      <c r="M86" s="316"/>
      <c r="N86" s="319"/>
      <c r="O86" s="316"/>
      <c r="P86" s="316"/>
      <c r="Q86" s="316"/>
      <c r="R86" s="316"/>
      <c r="S86" s="316"/>
      <c r="T86" s="316"/>
      <c r="U86" s="316"/>
    </row>
    <row r="87" spans="1:21">
      <c r="A87" s="309"/>
      <c r="C87" s="316"/>
      <c r="D87" s="316"/>
      <c r="E87" s="316"/>
      <c r="F87" s="316"/>
      <c r="G87" s="319"/>
      <c r="H87" s="316"/>
      <c r="I87" s="316"/>
      <c r="J87" s="319"/>
      <c r="K87" s="316"/>
      <c r="L87" s="319"/>
      <c r="M87" s="316"/>
      <c r="N87" s="319"/>
      <c r="O87" s="316"/>
      <c r="P87" s="316"/>
      <c r="Q87" s="316"/>
      <c r="R87" s="316"/>
      <c r="S87" s="316"/>
      <c r="T87" s="316"/>
      <c r="U87" s="316"/>
    </row>
    <row r="88" spans="1:21">
      <c r="A88" s="309"/>
      <c r="C88" s="316"/>
      <c r="D88" s="316"/>
      <c r="E88" s="316"/>
      <c r="F88" s="316"/>
      <c r="G88" s="319"/>
      <c r="H88" s="316"/>
      <c r="I88" s="316"/>
      <c r="J88" s="319"/>
      <c r="K88" s="316"/>
      <c r="L88" s="319"/>
      <c r="M88" s="316"/>
      <c r="N88" s="319"/>
      <c r="O88" s="316"/>
      <c r="P88" s="316"/>
      <c r="Q88" s="316"/>
      <c r="R88" s="316"/>
      <c r="S88" s="316"/>
      <c r="T88" s="316"/>
      <c r="U88" s="316"/>
    </row>
    <row r="89" spans="1:21">
      <c r="A89" s="320"/>
      <c r="B89" s="321"/>
      <c r="C89" s="322"/>
      <c r="D89" s="322"/>
      <c r="E89" s="322"/>
      <c r="F89" s="322"/>
      <c r="G89" s="323"/>
      <c r="H89" s="322"/>
      <c r="I89" s="322"/>
      <c r="J89" s="323"/>
      <c r="K89" s="322"/>
      <c r="L89" s="323"/>
      <c r="M89" s="322"/>
      <c r="N89" s="323"/>
      <c r="O89" s="316"/>
      <c r="P89" s="316"/>
      <c r="Q89" s="316"/>
      <c r="R89" s="316"/>
      <c r="S89" s="316"/>
      <c r="T89" s="316"/>
      <c r="U89" s="316"/>
    </row>
    <row r="90" spans="1:21">
      <c r="A90" s="267" t="s">
        <v>454</v>
      </c>
      <c r="B90" s="278"/>
      <c r="C90" s="243" t="s">
        <v>455</v>
      </c>
      <c r="D90" s="243"/>
      <c r="E90" s="268"/>
      <c r="F90" s="268"/>
      <c r="G90" s="234"/>
      <c r="H90" s="234"/>
      <c r="I90" s="234"/>
      <c r="J90" s="234"/>
      <c r="K90" s="234"/>
      <c r="L90" s="324">
        <f>SUM(L70:L89)</f>
        <v>15829435.922509804</v>
      </c>
      <c r="M90" s="324">
        <f>SUM(M70:M89)</f>
        <v>-889547</v>
      </c>
      <c r="N90" s="324">
        <f>SUM(N70:N89)</f>
        <v>14939888.922509804</v>
      </c>
      <c r="O90" s="316"/>
      <c r="P90" s="316"/>
      <c r="Q90" s="316"/>
      <c r="R90" s="316"/>
      <c r="S90" s="316"/>
      <c r="T90" s="316"/>
      <c r="U90" s="316"/>
    </row>
    <row r="91" spans="1:21">
      <c r="A91" s="316"/>
      <c r="B91" s="316"/>
      <c r="C91" s="316"/>
      <c r="D91" s="316"/>
      <c r="E91" s="316"/>
      <c r="F91" s="316"/>
      <c r="G91" s="316"/>
      <c r="H91" s="316"/>
      <c r="I91" s="316"/>
      <c r="J91" s="316"/>
      <c r="K91" s="316"/>
      <c r="L91" s="316"/>
      <c r="M91" s="316"/>
      <c r="N91" s="316"/>
      <c r="O91" s="316"/>
      <c r="P91" s="316"/>
      <c r="Q91" s="316"/>
      <c r="R91" s="316"/>
      <c r="S91" s="316"/>
      <c r="T91" s="316"/>
      <c r="U91" s="316"/>
    </row>
    <row r="92" spans="1:21">
      <c r="A92" s="325">
        <v>3</v>
      </c>
      <c r="B92" s="316"/>
      <c r="C92" s="289" t="s">
        <v>456</v>
      </c>
      <c r="D92" s="316"/>
      <c r="E92" s="316"/>
      <c r="F92" s="316"/>
      <c r="G92" s="316"/>
      <c r="H92" s="316"/>
      <c r="I92" s="316"/>
      <c r="J92" s="316"/>
      <c r="K92" s="316"/>
      <c r="L92" s="326">
        <f>L90</f>
        <v>15829435.922509804</v>
      </c>
      <c r="M92" s="316"/>
      <c r="N92" s="316"/>
      <c r="O92" s="316"/>
      <c r="P92" s="316"/>
      <c r="Q92" s="316"/>
      <c r="R92" s="316"/>
      <c r="S92" s="316"/>
      <c r="T92" s="316"/>
      <c r="U92" s="316"/>
    </row>
    <row r="93" spans="1:21">
      <c r="A93" s="316"/>
      <c r="B93" s="316"/>
      <c r="C93" s="316"/>
      <c r="D93" s="316"/>
      <c r="E93" s="316"/>
      <c r="F93" s="316"/>
      <c r="G93" s="316"/>
      <c r="H93" s="316"/>
      <c r="I93" s="316"/>
      <c r="J93" s="316"/>
      <c r="K93" s="316"/>
      <c r="L93" s="316"/>
      <c r="M93" s="316"/>
      <c r="N93" s="316"/>
      <c r="O93" s="316"/>
      <c r="P93" s="316"/>
      <c r="Q93" s="316"/>
      <c r="R93" s="316"/>
      <c r="S93" s="316"/>
      <c r="T93" s="316"/>
      <c r="U93" s="316"/>
    </row>
    <row r="94" spans="1:21">
      <c r="A94" s="316"/>
      <c r="B94" s="316"/>
      <c r="C94" s="316"/>
      <c r="D94" s="316"/>
      <c r="E94" s="316"/>
      <c r="F94" s="316"/>
      <c r="G94" s="316"/>
      <c r="H94" s="316"/>
      <c r="I94" s="316"/>
      <c r="J94" s="316"/>
      <c r="K94" s="316"/>
      <c r="L94" s="316"/>
      <c r="M94" s="316"/>
      <c r="N94" s="316"/>
      <c r="O94" s="316"/>
      <c r="P94" s="316"/>
      <c r="Q94" s="316"/>
      <c r="R94" s="316"/>
      <c r="S94" s="316"/>
      <c r="T94" s="316"/>
      <c r="U94" s="316"/>
    </row>
    <row r="95" spans="1:21">
      <c r="A95" s="316" t="s">
        <v>273</v>
      </c>
      <c r="B95" s="316"/>
      <c r="C95" s="316"/>
      <c r="D95" s="316"/>
      <c r="E95" s="316"/>
      <c r="F95" s="316"/>
      <c r="G95" s="316"/>
      <c r="H95" s="316"/>
      <c r="I95" s="316"/>
      <c r="J95" s="316"/>
      <c r="K95" s="316"/>
      <c r="L95" s="316"/>
      <c r="M95" s="316"/>
      <c r="N95" s="316"/>
      <c r="O95" s="316"/>
      <c r="P95" s="316"/>
      <c r="Q95" s="316"/>
      <c r="R95" s="316"/>
      <c r="S95" s="316"/>
      <c r="T95" s="316"/>
      <c r="U95" s="316"/>
    </row>
    <row r="96" spans="1:21" ht="15.75" thickBot="1">
      <c r="A96" s="327" t="s">
        <v>274</v>
      </c>
      <c r="B96" s="316"/>
      <c r="C96" s="316"/>
      <c r="D96" s="316"/>
      <c r="E96" s="316"/>
      <c r="F96" s="316"/>
      <c r="G96" s="316"/>
      <c r="H96" s="316"/>
      <c r="I96" s="316"/>
      <c r="J96" s="316"/>
      <c r="K96" s="316"/>
      <c r="L96" s="316"/>
      <c r="M96" s="316"/>
      <c r="N96" s="316"/>
      <c r="O96" s="316"/>
      <c r="P96" s="316"/>
      <c r="Q96" s="316"/>
      <c r="R96" s="316"/>
      <c r="S96" s="316"/>
      <c r="T96" s="316"/>
      <c r="U96" s="316"/>
    </row>
    <row r="97" spans="1:21">
      <c r="A97" s="328" t="s">
        <v>275</v>
      </c>
      <c r="B97" s="316"/>
      <c r="C97" s="457" t="s">
        <v>457</v>
      </c>
      <c r="D97" s="457"/>
      <c r="E97" s="457"/>
      <c r="F97" s="457"/>
      <c r="G97" s="457"/>
      <c r="H97" s="457"/>
      <c r="I97" s="457"/>
      <c r="J97" s="457"/>
      <c r="K97" s="457"/>
      <c r="L97" s="457"/>
      <c r="M97" s="457"/>
      <c r="N97" s="457"/>
      <c r="O97" s="316"/>
      <c r="P97" s="316"/>
      <c r="Q97" s="316"/>
      <c r="R97" s="316"/>
      <c r="S97" s="316"/>
      <c r="T97" s="316"/>
      <c r="U97" s="316"/>
    </row>
    <row r="98" spans="1:21">
      <c r="A98" s="328" t="s">
        <v>276</v>
      </c>
      <c r="B98" s="316"/>
      <c r="C98" s="457" t="s">
        <v>458</v>
      </c>
      <c r="D98" s="457"/>
      <c r="E98" s="457"/>
      <c r="F98" s="457"/>
      <c r="G98" s="457"/>
      <c r="H98" s="457"/>
      <c r="I98" s="457"/>
      <c r="J98" s="457"/>
      <c r="K98" s="457"/>
      <c r="L98" s="457"/>
      <c r="M98" s="457"/>
      <c r="N98" s="457"/>
      <c r="O98" s="316"/>
      <c r="P98" s="316"/>
      <c r="Q98" s="316"/>
      <c r="R98" s="316"/>
      <c r="S98" s="316"/>
      <c r="T98" s="316"/>
      <c r="U98" s="316"/>
    </row>
    <row r="99" spans="1:21" ht="27" customHeight="1">
      <c r="A99" s="329" t="s">
        <v>277</v>
      </c>
      <c r="B99" s="316"/>
      <c r="C99" s="458" t="s">
        <v>459</v>
      </c>
      <c r="D99" s="458"/>
      <c r="E99" s="458"/>
      <c r="F99" s="458"/>
      <c r="G99" s="458"/>
      <c r="H99" s="458"/>
      <c r="I99" s="458"/>
      <c r="J99" s="458"/>
      <c r="K99" s="458"/>
      <c r="L99" s="458"/>
      <c r="M99" s="458"/>
      <c r="N99" s="458"/>
      <c r="O99" s="316"/>
      <c r="P99" s="316"/>
      <c r="Q99" s="316"/>
      <c r="R99" s="316"/>
      <c r="S99" s="316"/>
      <c r="T99" s="316"/>
      <c r="U99" s="316"/>
    </row>
    <row r="100" spans="1:21">
      <c r="A100" s="329" t="s">
        <v>278</v>
      </c>
      <c r="B100" s="316"/>
      <c r="C100" s="459" t="s">
        <v>460</v>
      </c>
      <c r="D100" s="459"/>
      <c r="E100" s="459"/>
      <c r="F100" s="459"/>
      <c r="G100" s="459"/>
      <c r="H100" s="459"/>
      <c r="I100" s="459"/>
      <c r="J100" s="459"/>
      <c r="K100" s="459"/>
      <c r="L100" s="459"/>
      <c r="M100" s="459"/>
      <c r="N100" s="459"/>
      <c r="O100" s="316"/>
      <c r="P100" s="316"/>
      <c r="Q100" s="316"/>
      <c r="R100" s="316"/>
      <c r="S100" s="316"/>
      <c r="T100" s="316"/>
      <c r="U100" s="316"/>
    </row>
    <row r="101" spans="1:21">
      <c r="A101" s="328" t="s">
        <v>279</v>
      </c>
      <c r="B101" s="316"/>
      <c r="C101" s="456" t="s">
        <v>461</v>
      </c>
      <c r="D101" s="456"/>
      <c r="E101" s="456"/>
      <c r="F101" s="456"/>
      <c r="G101" s="456"/>
      <c r="H101" s="456"/>
      <c r="I101" s="456"/>
      <c r="J101" s="456"/>
      <c r="K101" s="456"/>
      <c r="L101" s="456"/>
      <c r="M101" s="456"/>
      <c r="N101" s="456"/>
      <c r="O101" s="316"/>
      <c r="P101" s="316"/>
      <c r="Q101" s="316"/>
      <c r="R101" s="316"/>
      <c r="S101" s="316"/>
      <c r="T101" s="316"/>
      <c r="U101" s="316"/>
    </row>
    <row r="102" spans="1:21">
      <c r="A102" s="328" t="s">
        <v>281</v>
      </c>
      <c r="B102" s="316"/>
      <c r="C102" s="456" t="s">
        <v>462</v>
      </c>
      <c r="D102" s="456"/>
      <c r="E102" s="456"/>
      <c r="F102" s="456"/>
      <c r="G102" s="456"/>
      <c r="H102" s="456"/>
      <c r="I102" s="456"/>
      <c r="J102" s="456"/>
      <c r="K102" s="456"/>
      <c r="L102" s="456"/>
      <c r="M102" s="456"/>
      <c r="N102" s="456"/>
      <c r="O102" s="316"/>
      <c r="P102" s="316"/>
      <c r="Q102" s="316"/>
      <c r="R102" s="316"/>
      <c r="S102" s="316"/>
      <c r="T102" s="316"/>
      <c r="U102" s="316"/>
    </row>
    <row r="103" spans="1:21">
      <c r="A103" s="328" t="s">
        <v>282</v>
      </c>
      <c r="B103" s="316"/>
      <c r="C103" s="456" t="s">
        <v>463</v>
      </c>
      <c r="D103" s="456"/>
      <c r="E103" s="456"/>
      <c r="F103" s="456"/>
      <c r="G103" s="456"/>
      <c r="H103" s="456"/>
      <c r="I103" s="456"/>
      <c r="J103" s="456"/>
      <c r="K103" s="456"/>
      <c r="L103" s="456"/>
      <c r="M103" s="456"/>
      <c r="N103" s="456"/>
      <c r="O103" s="316"/>
      <c r="P103" s="316"/>
      <c r="Q103" s="316"/>
      <c r="R103" s="316"/>
      <c r="S103" s="316"/>
      <c r="T103" s="316"/>
      <c r="U103" s="316"/>
    </row>
    <row r="104" spans="1:21">
      <c r="A104" s="330" t="s">
        <v>284</v>
      </c>
      <c r="B104" s="260"/>
      <c r="C104" s="457" t="s">
        <v>464</v>
      </c>
      <c r="D104" s="457"/>
      <c r="E104" s="457"/>
      <c r="F104" s="457"/>
      <c r="G104" s="457"/>
      <c r="H104" s="457"/>
      <c r="I104" s="457"/>
      <c r="J104" s="457"/>
      <c r="K104" s="457"/>
      <c r="L104" s="457"/>
      <c r="M104" s="457"/>
      <c r="N104" s="457"/>
      <c r="O104" s="316"/>
      <c r="P104" s="316"/>
      <c r="Q104" s="316"/>
      <c r="R104" s="316"/>
      <c r="S104" s="316"/>
      <c r="T104" s="316"/>
      <c r="U104" s="316"/>
    </row>
    <row r="105" spans="1:21">
      <c r="A105" s="328"/>
      <c r="B105" s="316"/>
      <c r="C105" s="331"/>
      <c r="D105" s="331"/>
      <c r="E105" s="331"/>
      <c r="F105" s="331"/>
      <c r="G105" s="331"/>
      <c r="H105" s="331"/>
      <c r="I105" s="331"/>
      <c r="J105" s="331"/>
      <c r="K105" s="331"/>
      <c r="L105" s="331"/>
      <c r="M105" s="331"/>
      <c r="N105" s="331"/>
      <c r="O105" s="316"/>
      <c r="P105" s="316"/>
      <c r="Q105" s="316"/>
      <c r="R105" s="316"/>
      <c r="S105" s="316"/>
      <c r="T105" s="316"/>
      <c r="U105" s="316"/>
    </row>
    <row r="106" spans="1:21">
      <c r="A106" s="328"/>
      <c r="B106" s="316"/>
      <c r="C106" s="331"/>
      <c r="D106" s="331"/>
      <c r="E106" s="331"/>
      <c r="F106" s="331"/>
      <c r="G106" s="331"/>
      <c r="H106" s="331"/>
      <c r="I106" s="331"/>
      <c r="J106" s="331"/>
      <c r="K106" s="331"/>
      <c r="L106" s="331"/>
      <c r="M106" s="331"/>
      <c r="N106" s="331"/>
      <c r="O106" s="316"/>
      <c r="P106" s="316"/>
      <c r="Q106" s="316"/>
      <c r="R106" s="316"/>
      <c r="S106" s="316"/>
      <c r="T106" s="316"/>
      <c r="U106" s="316"/>
    </row>
    <row r="107" spans="1:21">
      <c r="A107" s="328"/>
      <c r="B107" s="316"/>
      <c r="C107" s="331"/>
      <c r="D107" s="331"/>
      <c r="E107" s="331"/>
      <c r="F107" s="331"/>
      <c r="G107" s="331"/>
      <c r="H107" s="331"/>
      <c r="I107" s="331"/>
      <c r="J107" s="331"/>
      <c r="K107" s="331"/>
      <c r="L107" s="331"/>
      <c r="M107" s="331"/>
      <c r="N107" s="331"/>
      <c r="O107" s="316"/>
      <c r="P107" s="316"/>
      <c r="Q107" s="316"/>
      <c r="R107" s="316"/>
      <c r="S107" s="316"/>
      <c r="T107" s="316"/>
      <c r="U107" s="316"/>
    </row>
    <row r="108" spans="1:21">
      <c r="A108" s="328"/>
      <c r="B108" s="316"/>
      <c r="C108" s="316"/>
      <c r="D108" s="316"/>
      <c r="E108" s="316"/>
      <c r="F108" s="316"/>
      <c r="G108" s="316"/>
      <c r="H108" s="316"/>
      <c r="I108" s="316"/>
      <c r="J108" s="316"/>
      <c r="K108" s="316"/>
      <c r="L108" s="316"/>
      <c r="M108" s="316"/>
      <c r="N108" s="316"/>
      <c r="O108" s="316"/>
      <c r="P108" s="316"/>
      <c r="Q108" s="316"/>
      <c r="R108" s="316"/>
      <c r="S108" s="316"/>
      <c r="T108" s="316"/>
      <c r="U108" s="316"/>
    </row>
    <row r="109" spans="1:21">
      <c r="A109" s="285"/>
      <c r="B109" s="233"/>
      <c r="C109" s="277"/>
      <c r="D109" s="277"/>
      <c r="E109" s="268"/>
      <c r="F109" s="268"/>
      <c r="G109" s="234"/>
      <c r="H109" s="284"/>
      <c r="I109" s="284"/>
      <c r="J109" s="254"/>
      <c r="K109" s="284"/>
      <c r="M109" s="234"/>
      <c r="N109" s="286"/>
      <c r="O109" s="316"/>
      <c r="P109" s="316"/>
      <c r="Q109" s="316"/>
      <c r="R109" s="316"/>
      <c r="S109" s="316"/>
      <c r="T109" s="316"/>
      <c r="U109" s="316"/>
    </row>
    <row r="110" spans="1:21" ht="15.75">
      <c r="A110" s="288"/>
      <c r="B110" s="233"/>
      <c r="C110" s="277"/>
      <c r="D110" s="277"/>
      <c r="E110" s="268"/>
      <c r="F110" s="268"/>
      <c r="G110" s="234"/>
      <c r="H110" s="284"/>
      <c r="I110" s="284"/>
      <c r="J110" s="254"/>
      <c r="K110" s="284"/>
      <c r="M110" s="234"/>
      <c r="N110" s="256"/>
      <c r="O110" s="316"/>
      <c r="P110" s="316"/>
      <c r="Q110" s="316"/>
      <c r="R110" s="316"/>
      <c r="S110" s="316"/>
      <c r="T110" s="316"/>
      <c r="U110" s="316"/>
    </row>
    <row r="111" spans="1:21">
      <c r="A111" s="289"/>
      <c r="C111" s="316"/>
      <c r="D111" s="316"/>
      <c r="E111" s="316"/>
      <c r="F111" s="316"/>
      <c r="G111" s="316"/>
      <c r="H111" s="316"/>
      <c r="I111" s="316"/>
      <c r="J111" s="316"/>
      <c r="K111" s="316"/>
      <c r="L111" s="316"/>
      <c r="M111" s="316"/>
      <c r="N111" s="316"/>
      <c r="O111" s="316"/>
      <c r="P111" s="316"/>
      <c r="Q111" s="316"/>
      <c r="R111" s="316"/>
      <c r="S111" s="316"/>
      <c r="T111" s="316"/>
      <c r="U111" s="316"/>
    </row>
    <row r="112" spans="1:21">
      <c r="C112" s="316"/>
      <c r="D112" s="316"/>
      <c r="E112" s="316"/>
      <c r="F112" s="316"/>
      <c r="G112" s="316"/>
      <c r="H112" s="316"/>
      <c r="I112" s="316"/>
      <c r="J112" s="316"/>
      <c r="K112" s="316"/>
      <c r="L112" s="316"/>
      <c r="M112" s="316"/>
      <c r="N112" s="316"/>
      <c r="O112" s="316"/>
      <c r="P112" s="316"/>
      <c r="Q112" s="316"/>
      <c r="R112" s="316"/>
      <c r="S112" s="316"/>
      <c r="T112" s="316"/>
      <c r="U112" s="316"/>
    </row>
    <row r="113" spans="3:21">
      <c r="C113" s="316"/>
      <c r="D113" s="316"/>
      <c r="E113" s="316"/>
      <c r="F113" s="316"/>
      <c r="G113" s="316"/>
      <c r="H113" s="316"/>
      <c r="I113" s="316"/>
      <c r="J113" s="316"/>
      <c r="K113" s="316"/>
      <c r="L113" s="316"/>
      <c r="M113" s="316"/>
      <c r="N113" s="316"/>
      <c r="O113" s="316"/>
      <c r="P113" s="316"/>
      <c r="Q113" s="316"/>
      <c r="R113" s="316"/>
      <c r="S113" s="316"/>
      <c r="T113" s="316"/>
      <c r="U113" s="316"/>
    </row>
    <row r="114" spans="3:21">
      <c r="C114" s="316"/>
      <c r="D114" s="316"/>
      <c r="E114" s="316"/>
      <c r="F114" s="316"/>
      <c r="G114" s="316"/>
      <c r="H114" s="316"/>
      <c r="I114" s="316"/>
      <c r="J114" s="316"/>
      <c r="K114" s="316"/>
      <c r="L114" s="316"/>
      <c r="M114" s="316"/>
      <c r="N114" s="316"/>
      <c r="O114" s="316"/>
      <c r="P114" s="316"/>
      <c r="Q114" s="316"/>
      <c r="R114" s="316"/>
      <c r="S114" s="316"/>
      <c r="T114" s="316"/>
      <c r="U114" s="316"/>
    </row>
    <row r="115" spans="3:21">
      <c r="C115" s="316"/>
      <c r="D115" s="316"/>
      <c r="E115" s="316"/>
      <c r="F115" s="316"/>
      <c r="G115" s="316"/>
      <c r="H115" s="316"/>
      <c r="I115" s="316"/>
      <c r="J115" s="316"/>
      <c r="K115" s="316"/>
      <c r="L115" s="316"/>
      <c r="M115" s="316"/>
      <c r="N115" s="316"/>
      <c r="O115" s="316"/>
      <c r="P115" s="316"/>
      <c r="Q115" s="316"/>
      <c r="R115" s="316"/>
      <c r="S115" s="316"/>
      <c r="T115" s="316"/>
      <c r="U115" s="316"/>
    </row>
    <row r="116" spans="3:21">
      <c r="C116" s="316"/>
      <c r="D116" s="316"/>
      <c r="E116" s="316"/>
      <c r="F116" s="316"/>
      <c r="G116" s="316"/>
      <c r="H116" s="316"/>
      <c r="I116" s="316"/>
      <c r="J116" s="316"/>
      <c r="K116" s="316"/>
      <c r="L116" s="316"/>
      <c r="M116" s="316"/>
      <c r="N116" s="316"/>
      <c r="O116" s="316"/>
      <c r="P116" s="316"/>
      <c r="Q116" s="316"/>
      <c r="R116" s="316"/>
      <c r="S116" s="316"/>
      <c r="T116" s="316"/>
      <c r="U116" s="316"/>
    </row>
    <row r="117" spans="3:21">
      <c r="C117" s="316"/>
      <c r="D117" s="316"/>
      <c r="E117" s="316"/>
      <c r="F117" s="316"/>
      <c r="G117" s="316"/>
      <c r="H117" s="316"/>
      <c r="I117" s="316"/>
      <c r="J117" s="316"/>
      <c r="K117" s="316"/>
      <c r="L117" s="316"/>
      <c r="M117" s="316"/>
      <c r="N117" s="316"/>
      <c r="O117" s="316"/>
      <c r="P117" s="316"/>
      <c r="Q117" s="316"/>
      <c r="R117" s="316"/>
      <c r="S117" s="316"/>
      <c r="T117" s="316"/>
      <c r="U117" s="316"/>
    </row>
    <row r="118" spans="3:21">
      <c r="C118" s="316"/>
      <c r="D118" s="316"/>
      <c r="E118" s="316"/>
      <c r="F118" s="316"/>
      <c r="G118" s="316"/>
      <c r="H118" s="316"/>
      <c r="I118" s="316"/>
      <c r="J118" s="316"/>
      <c r="K118" s="316"/>
      <c r="L118" s="316"/>
      <c r="M118" s="316"/>
      <c r="N118" s="316"/>
      <c r="O118" s="316"/>
      <c r="P118" s="316"/>
      <c r="Q118" s="316"/>
      <c r="R118" s="316"/>
      <c r="S118" s="316"/>
      <c r="T118" s="316"/>
      <c r="U118" s="316"/>
    </row>
    <row r="119" spans="3:21">
      <c r="C119" s="316"/>
      <c r="D119" s="316"/>
      <c r="E119" s="316"/>
      <c r="F119" s="316"/>
      <c r="G119" s="316"/>
      <c r="H119" s="316"/>
      <c r="I119" s="316"/>
      <c r="J119" s="316"/>
      <c r="K119" s="316"/>
      <c r="L119" s="316"/>
      <c r="M119" s="316"/>
      <c r="N119" s="316"/>
      <c r="O119" s="316"/>
      <c r="P119" s="316"/>
      <c r="Q119" s="316"/>
      <c r="R119" s="316"/>
      <c r="S119" s="316"/>
      <c r="T119" s="316"/>
      <c r="U119" s="316"/>
    </row>
    <row r="120" spans="3:21">
      <c r="C120" s="316"/>
      <c r="D120" s="316"/>
      <c r="E120" s="316"/>
      <c r="F120" s="316"/>
      <c r="G120" s="316"/>
      <c r="H120" s="316"/>
      <c r="I120" s="316"/>
      <c r="J120" s="316"/>
      <c r="K120" s="316"/>
      <c r="L120" s="316"/>
      <c r="M120" s="316"/>
      <c r="N120" s="316"/>
      <c r="O120" s="316"/>
      <c r="P120" s="316"/>
      <c r="Q120" s="316"/>
      <c r="R120" s="316"/>
      <c r="S120" s="316"/>
      <c r="T120" s="316"/>
      <c r="U120" s="316"/>
    </row>
    <row r="121" spans="3:21">
      <c r="C121" s="316"/>
      <c r="D121" s="316"/>
      <c r="E121" s="316"/>
      <c r="F121" s="316"/>
      <c r="G121" s="316"/>
      <c r="H121" s="316"/>
      <c r="I121" s="316"/>
      <c r="J121" s="316"/>
      <c r="K121" s="316"/>
      <c r="L121" s="316"/>
      <c r="M121" s="316"/>
      <c r="N121" s="316"/>
      <c r="O121" s="316"/>
      <c r="P121" s="316"/>
      <c r="Q121" s="316"/>
      <c r="R121" s="316"/>
      <c r="S121" s="316"/>
      <c r="T121" s="316"/>
      <c r="U121" s="316"/>
    </row>
    <row r="122" spans="3:21">
      <c r="C122" s="316"/>
      <c r="D122" s="316"/>
      <c r="E122" s="316"/>
      <c r="F122" s="316"/>
      <c r="G122" s="316"/>
      <c r="H122" s="316"/>
      <c r="I122" s="316"/>
      <c r="J122" s="316"/>
      <c r="K122" s="316"/>
      <c r="L122" s="316"/>
      <c r="M122" s="316"/>
      <c r="N122" s="316"/>
      <c r="O122" s="316"/>
      <c r="P122" s="316"/>
      <c r="Q122" s="316"/>
      <c r="R122" s="316"/>
      <c r="S122" s="316"/>
      <c r="T122" s="316"/>
      <c r="U122" s="316"/>
    </row>
    <row r="123" spans="3:21">
      <c r="C123" s="316"/>
      <c r="D123" s="316"/>
      <c r="E123" s="316"/>
      <c r="F123" s="316"/>
      <c r="G123" s="316"/>
      <c r="H123" s="316"/>
      <c r="I123" s="316"/>
      <c r="J123" s="316"/>
      <c r="K123" s="316"/>
      <c r="L123" s="316"/>
      <c r="M123" s="316"/>
      <c r="N123" s="316"/>
      <c r="O123" s="316"/>
      <c r="P123" s="316"/>
      <c r="Q123" s="316"/>
      <c r="R123" s="316"/>
      <c r="S123" s="316"/>
      <c r="T123" s="316"/>
      <c r="U123" s="316"/>
    </row>
    <row r="124" spans="3:21">
      <c r="C124" s="316"/>
      <c r="D124" s="316"/>
      <c r="E124" s="316"/>
      <c r="F124" s="316"/>
      <c r="G124" s="316"/>
      <c r="H124" s="316"/>
      <c r="I124" s="316"/>
      <c r="J124" s="316"/>
      <c r="K124" s="316"/>
      <c r="L124" s="316"/>
      <c r="M124" s="316"/>
      <c r="N124" s="316"/>
      <c r="O124" s="316"/>
      <c r="P124" s="316"/>
      <c r="Q124" s="316"/>
      <c r="R124" s="316"/>
      <c r="S124" s="316"/>
      <c r="T124" s="316"/>
      <c r="U124" s="316"/>
    </row>
    <row r="125" spans="3:21">
      <c r="C125" s="316"/>
      <c r="D125" s="316"/>
      <c r="E125" s="316"/>
      <c r="F125" s="316"/>
      <c r="G125" s="316"/>
      <c r="H125" s="316"/>
      <c r="I125" s="316"/>
      <c r="J125" s="316"/>
      <c r="K125" s="316"/>
      <c r="L125" s="316"/>
      <c r="M125" s="316"/>
      <c r="N125" s="316"/>
      <c r="O125" s="316"/>
      <c r="P125" s="316"/>
      <c r="Q125" s="316"/>
      <c r="R125" s="316"/>
      <c r="S125" s="316"/>
      <c r="T125" s="316"/>
      <c r="U125" s="316"/>
    </row>
    <row r="126" spans="3:21">
      <c r="C126" s="316"/>
      <c r="D126" s="316"/>
      <c r="E126" s="316"/>
      <c r="F126" s="316"/>
      <c r="G126" s="316"/>
      <c r="H126" s="316"/>
      <c r="I126" s="316"/>
      <c r="J126" s="316"/>
      <c r="K126" s="316"/>
      <c r="L126" s="316"/>
      <c r="M126" s="316"/>
      <c r="N126" s="316"/>
      <c r="O126" s="316"/>
      <c r="P126" s="316"/>
      <c r="Q126" s="316"/>
      <c r="R126" s="316"/>
      <c r="S126" s="316"/>
      <c r="T126" s="316"/>
      <c r="U126" s="316"/>
    </row>
    <row r="127" spans="3:21">
      <c r="C127" s="316"/>
      <c r="D127" s="316"/>
      <c r="E127" s="316"/>
      <c r="F127" s="316"/>
      <c r="G127" s="316"/>
      <c r="H127" s="316"/>
      <c r="I127" s="316"/>
      <c r="J127" s="316"/>
      <c r="K127" s="316"/>
      <c r="L127" s="316"/>
      <c r="M127" s="316"/>
      <c r="N127" s="316"/>
      <c r="O127" s="316"/>
      <c r="P127" s="316"/>
      <c r="Q127" s="316"/>
      <c r="R127" s="316"/>
      <c r="S127" s="316"/>
      <c r="T127" s="316"/>
      <c r="U127" s="316"/>
    </row>
    <row r="128" spans="3:21">
      <c r="C128" s="316"/>
      <c r="D128" s="316"/>
      <c r="E128" s="316"/>
      <c r="F128" s="316"/>
      <c r="G128" s="316"/>
      <c r="H128" s="316"/>
      <c r="I128" s="316"/>
      <c r="J128" s="316"/>
      <c r="K128" s="316"/>
      <c r="L128" s="316"/>
      <c r="M128" s="316"/>
      <c r="N128" s="316"/>
      <c r="O128" s="316"/>
      <c r="P128" s="316"/>
      <c r="Q128" s="316"/>
      <c r="R128" s="316"/>
      <c r="S128" s="316"/>
      <c r="T128" s="316"/>
      <c r="U128" s="316"/>
    </row>
    <row r="129" spans="3:21">
      <c r="C129" s="316"/>
      <c r="D129" s="316"/>
      <c r="E129" s="316"/>
      <c r="F129" s="316"/>
      <c r="G129" s="316"/>
      <c r="H129" s="316"/>
      <c r="I129" s="316"/>
      <c r="J129" s="316"/>
      <c r="K129" s="316"/>
      <c r="L129" s="316"/>
      <c r="M129" s="316"/>
      <c r="N129" s="316"/>
      <c r="O129" s="316"/>
      <c r="P129" s="316"/>
      <c r="Q129" s="316"/>
      <c r="R129" s="316"/>
      <c r="S129" s="316"/>
      <c r="T129" s="316"/>
      <c r="U129" s="316"/>
    </row>
    <row r="130" spans="3:21">
      <c r="C130" s="316"/>
      <c r="D130" s="316"/>
      <c r="E130" s="316"/>
      <c r="F130" s="316"/>
      <c r="G130" s="316"/>
      <c r="H130" s="316"/>
      <c r="I130" s="316"/>
      <c r="J130" s="316"/>
      <c r="K130" s="316"/>
      <c r="L130" s="316"/>
      <c r="M130" s="316"/>
      <c r="N130" s="316"/>
      <c r="O130" s="316"/>
      <c r="P130" s="316"/>
      <c r="Q130" s="316"/>
      <c r="R130" s="316"/>
      <c r="S130" s="316"/>
      <c r="T130" s="316"/>
      <c r="U130" s="316"/>
    </row>
    <row r="131" spans="3:21">
      <c r="C131" s="316"/>
      <c r="D131" s="316"/>
      <c r="E131" s="316"/>
      <c r="F131" s="316"/>
      <c r="G131" s="316"/>
      <c r="H131" s="316"/>
      <c r="I131" s="316"/>
      <c r="J131" s="316"/>
      <c r="K131" s="316"/>
      <c r="L131" s="316"/>
      <c r="M131" s="316"/>
      <c r="N131" s="316"/>
      <c r="O131" s="316"/>
      <c r="P131" s="316"/>
      <c r="Q131" s="316"/>
      <c r="R131" s="316"/>
      <c r="S131" s="316"/>
      <c r="T131" s="316"/>
      <c r="U131" s="316"/>
    </row>
    <row r="132" spans="3:21">
      <c r="C132" s="316"/>
      <c r="D132" s="316"/>
      <c r="E132" s="316"/>
      <c r="F132" s="316"/>
      <c r="G132" s="316"/>
      <c r="H132" s="316"/>
      <c r="I132" s="316"/>
      <c r="J132" s="316"/>
      <c r="K132" s="316"/>
      <c r="L132" s="316"/>
      <c r="M132" s="316"/>
      <c r="N132" s="316"/>
      <c r="O132" s="316"/>
      <c r="P132" s="316"/>
      <c r="Q132" s="316"/>
      <c r="R132" s="316"/>
      <c r="S132" s="316"/>
      <c r="T132" s="316"/>
      <c r="U132" s="316"/>
    </row>
    <row r="133" spans="3:21">
      <c r="C133" s="316"/>
      <c r="D133" s="316"/>
      <c r="E133" s="316"/>
      <c r="F133" s="316"/>
      <c r="G133" s="316"/>
      <c r="H133" s="316"/>
      <c r="I133" s="316"/>
      <c r="J133" s="316"/>
      <c r="K133" s="316"/>
      <c r="L133" s="316"/>
      <c r="M133" s="316"/>
      <c r="N133" s="316"/>
      <c r="O133" s="316"/>
      <c r="P133" s="316"/>
      <c r="Q133" s="316"/>
      <c r="R133" s="316"/>
      <c r="S133" s="316"/>
      <c r="T133" s="316"/>
      <c r="U133" s="316"/>
    </row>
    <row r="134" spans="3:21">
      <c r="C134" s="316"/>
      <c r="D134" s="316"/>
      <c r="E134" s="316"/>
      <c r="F134" s="316"/>
      <c r="G134" s="316"/>
      <c r="H134" s="316"/>
      <c r="I134" s="316"/>
      <c r="J134" s="316"/>
      <c r="K134" s="316"/>
      <c r="L134" s="316"/>
      <c r="M134" s="316"/>
      <c r="N134" s="316"/>
      <c r="O134" s="316"/>
      <c r="P134" s="316"/>
      <c r="Q134" s="316"/>
      <c r="R134" s="316"/>
      <c r="S134" s="316"/>
      <c r="T134" s="316"/>
      <c r="U134" s="316"/>
    </row>
    <row r="135" spans="3:21">
      <c r="C135" s="316"/>
      <c r="D135" s="316"/>
      <c r="E135" s="316"/>
      <c r="F135" s="316"/>
      <c r="G135" s="316"/>
      <c r="H135" s="316"/>
      <c r="I135" s="316"/>
      <c r="J135" s="316"/>
      <c r="K135" s="316"/>
      <c r="L135" s="316"/>
      <c r="M135" s="316"/>
      <c r="N135" s="316"/>
      <c r="O135" s="316"/>
      <c r="P135" s="316"/>
      <c r="Q135" s="316"/>
      <c r="R135" s="316"/>
      <c r="S135" s="316"/>
      <c r="T135" s="316"/>
      <c r="U135" s="316"/>
    </row>
    <row r="136" spans="3:21">
      <c r="C136" s="316"/>
      <c r="D136" s="316"/>
      <c r="E136" s="316"/>
      <c r="F136" s="316"/>
      <c r="G136" s="316"/>
      <c r="H136" s="316"/>
      <c r="I136" s="316"/>
      <c r="J136" s="316"/>
      <c r="K136" s="316"/>
      <c r="L136" s="316"/>
      <c r="M136" s="316"/>
      <c r="N136" s="316"/>
      <c r="O136" s="316"/>
      <c r="P136" s="316"/>
      <c r="Q136" s="316"/>
      <c r="R136" s="316"/>
      <c r="S136" s="316"/>
      <c r="T136" s="316"/>
      <c r="U136" s="316"/>
    </row>
    <row r="137" spans="3:21">
      <c r="C137" s="316"/>
      <c r="D137" s="316"/>
      <c r="E137" s="316"/>
      <c r="F137" s="316"/>
      <c r="G137" s="316"/>
      <c r="H137" s="316"/>
      <c r="I137" s="316"/>
      <c r="J137" s="316"/>
      <c r="K137" s="316"/>
      <c r="L137" s="316"/>
      <c r="M137" s="316"/>
      <c r="N137" s="316"/>
      <c r="O137" s="316"/>
      <c r="P137" s="316"/>
      <c r="Q137" s="316"/>
      <c r="R137" s="316"/>
      <c r="S137" s="316"/>
      <c r="T137" s="316"/>
      <c r="U137" s="316"/>
    </row>
    <row r="138" spans="3:21">
      <c r="C138" s="316"/>
      <c r="D138" s="316"/>
      <c r="E138" s="316"/>
      <c r="F138" s="316"/>
      <c r="G138" s="316"/>
      <c r="H138" s="316"/>
      <c r="I138" s="316"/>
      <c r="J138" s="316"/>
      <c r="K138" s="316"/>
      <c r="L138" s="316"/>
      <c r="M138" s="316"/>
      <c r="N138" s="316"/>
      <c r="O138" s="316"/>
      <c r="P138" s="316"/>
      <c r="Q138" s="316"/>
      <c r="R138" s="316"/>
      <c r="S138" s="316"/>
      <c r="T138" s="316"/>
      <c r="U138" s="316"/>
    </row>
    <row r="139" spans="3:21">
      <c r="C139" s="316"/>
      <c r="D139" s="316"/>
      <c r="E139" s="316"/>
      <c r="F139" s="316"/>
      <c r="G139" s="316"/>
      <c r="H139" s="316"/>
      <c r="I139" s="316"/>
      <c r="J139" s="316"/>
      <c r="K139" s="316"/>
      <c r="L139" s="316"/>
      <c r="M139" s="316"/>
      <c r="N139" s="316"/>
      <c r="O139" s="316"/>
      <c r="P139" s="316"/>
      <c r="Q139" s="316"/>
      <c r="R139" s="316"/>
      <c r="S139" s="316"/>
      <c r="T139" s="316"/>
      <c r="U139" s="316"/>
    </row>
    <row r="140" spans="3:21">
      <c r="C140" s="316"/>
      <c r="D140" s="316"/>
      <c r="E140" s="316"/>
      <c r="F140" s="316"/>
      <c r="G140" s="316"/>
      <c r="H140" s="316"/>
      <c r="I140" s="316"/>
      <c r="J140" s="316"/>
      <c r="K140" s="316"/>
      <c r="L140" s="316"/>
      <c r="M140" s="316"/>
      <c r="N140" s="316"/>
      <c r="O140" s="316"/>
      <c r="P140" s="316"/>
      <c r="Q140" s="316"/>
      <c r="R140" s="316"/>
      <c r="S140" s="316"/>
      <c r="T140" s="316"/>
      <c r="U140" s="316"/>
    </row>
    <row r="141" spans="3:21">
      <c r="C141" s="316"/>
      <c r="D141" s="316"/>
      <c r="E141" s="316"/>
      <c r="F141" s="316"/>
      <c r="G141" s="316"/>
      <c r="H141" s="316"/>
      <c r="I141" s="316"/>
      <c r="J141" s="316"/>
      <c r="K141" s="316"/>
      <c r="L141" s="316"/>
      <c r="M141" s="316"/>
      <c r="N141" s="316"/>
      <c r="O141" s="316"/>
      <c r="P141" s="316"/>
      <c r="Q141" s="316"/>
      <c r="R141" s="316"/>
      <c r="S141" s="316"/>
      <c r="T141" s="316"/>
      <c r="U141" s="316"/>
    </row>
    <row r="142" spans="3:21">
      <c r="C142" s="316"/>
      <c r="D142" s="316"/>
      <c r="E142" s="316"/>
      <c r="F142" s="316"/>
      <c r="G142" s="316"/>
      <c r="H142" s="316"/>
      <c r="I142" s="316"/>
      <c r="J142" s="316"/>
      <c r="K142" s="316"/>
      <c r="L142" s="316"/>
      <c r="M142" s="316"/>
      <c r="N142" s="316"/>
      <c r="O142" s="316"/>
      <c r="P142" s="316"/>
      <c r="Q142" s="316"/>
      <c r="R142" s="316"/>
      <c r="S142" s="316"/>
      <c r="T142" s="316"/>
      <c r="U142" s="316"/>
    </row>
    <row r="143" spans="3:21">
      <c r="C143" s="316"/>
      <c r="D143" s="316"/>
      <c r="E143" s="316"/>
      <c r="F143" s="316"/>
      <c r="G143" s="316"/>
      <c r="H143" s="316"/>
      <c r="I143" s="316"/>
      <c r="J143" s="316"/>
      <c r="K143" s="316"/>
      <c r="L143" s="316"/>
      <c r="M143" s="316"/>
      <c r="N143" s="316"/>
      <c r="O143" s="316"/>
      <c r="P143" s="316"/>
      <c r="Q143" s="316"/>
      <c r="R143" s="316"/>
      <c r="S143" s="316"/>
      <c r="T143" s="316"/>
      <c r="U143" s="316"/>
    </row>
    <row r="144" spans="3:21">
      <c r="C144" s="316"/>
      <c r="D144" s="316"/>
      <c r="E144" s="316"/>
      <c r="F144" s="316"/>
      <c r="G144" s="316"/>
      <c r="H144" s="316"/>
      <c r="I144" s="316"/>
      <c r="J144" s="316"/>
      <c r="K144" s="316"/>
      <c r="L144" s="316"/>
      <c r="M144" s="316"/>
      <c r="N144" s="316"/>
      <c r="O144" s="316"/>
      <c r="P144" s="316"/>
      <c r="Q144" s="316"/>
      <c r="R144" s="316"/>
      <c r="S144" s="316"/>
      <c r="T144" s="316"/>
      <c r="U144" s="316"/>
    </row>
    <row r="145" spans="3:21">
      <c r="C145" s="316"/>
      <c r="D145" s="316"/>
      <c r="E145" s="316"/>
      <c r="F145" s="316"/>
      <c r="G145" s="316"/>
      <c r="H145" s="316"/>
      <c r="I145" s="316"/>
      <c r="J145" s="316"/>
      <c r="K145" s="316"/>
      <c r="L145" s="316"/>
      <c r="M145" s="316"/>
      <c r="N145" s="316"/>
      <c r="O145" s="316"/>
      <c r="P145" s="316"/>
      <c r="Q145" s="316"/>
      <c r="R145" s="316"/>
      <c r="S145" s="316"/>
      <c r="T145" s="316"/>
      <c r="U145" s="316"/>
    </row>
    <row r="146" spans="3:21">
      <c r="C146" s="316"/>
      <c r="D146" s="316"/>
      <c r="E146" s="316"/>
      <c r="F146" s="316"/>
      <c r="G146" s="316"/>
      <c r="H146" s="316"/>
      <c r="I146" s="316"/>
      <c r="J146" s="316"/>
      <c r="K146" s="316"/>
      <c r="L146" s="316"/>
      <c r="M146" s="316"/>
      <c r="N146" s="316"/>
      <c r="O146" s="316"/>
      <c r="P146" s="316"/>
      <c r="Q146" s="316"/>
      <c r="R146" s="316"/>
      <c r="S146" s="316"/>
      <c r="T146" s="316"/>
      <c r="U146" s="316"/>
    </row>
    <row r="147" spans="3:21">
      <c r="C147" s="316"/>
      <c r="D147" s="316"/>
      <c r="E147" s="316"/>
      <c r="F147" s="316"/>
      <c r="G147" s="316"/>
      <c r="H147" s="316"/>
      <c r="I147" s="316"/>
      <c r="J147" s="316"/>
      <c r="K147" s="316"/>
      <c r="L147" s="316"/>
      <c r="M147" s="316"/>
      <c r="N147" s="316"/>
      <c r="O147" s="316"/>
      <c r="P147" s="316"/>
      <c r="Q147" s="316"/>
      <c r="R147" s="316"/>
      <c r="S147" s="316"/>
      <c r="T147" s="316"/>
      <c r="U147" s="316"/>
    </row>
    <row r="148" spans="3:21">
      <c r="C148" s="316"/>
      <c r="D148" s="316"/>
      <c r="E148" s="316"/>
      <c r="F148" s="316"/>
      <c r="G148" s="316"/>
      <c r="H148" s="316"/>
      <c r="I148" s="316"/>
      <c r="J148" s="316"/>
      <c r="K148" s="316"/>
      <c r="L148" s="316"/>
      <c r="M148" s="316"/>
      <c r="N148" s="316"/>
      <c r="O148" s="316"/>
      <c r="P148" s="316"/>
      <c r="Q148" s="316"/>
      <c r="R148" s="316"/>
      <c r="S148" s="316"/>
      <c r="T148" s="316"/>
      <c r="U148" s="316"/>
    </row>
    <row r="149" spans="3:21">
      <c r="C149" s="316"/>
      <c r="D149" s="316"/>
      <c r="E149" s="316"/>
      <c r="F149" s="316"/>
      <c r="G149" s="316"/>
      <c r="H149" s="316"/>
      <c r="I149" s="316"/>
      <c r="J149" s="316"/>
      <c r="K149" s="316"/>
      <c r="L149" s="316"/>
      <c r="M149" s="316"/>
      <c r="N149" s="316"/>
      <c r="O149" s="316"/>
      <c r="P149" s="316"/>
      <c r="Q149" s="316"/>
      <c r="R149" s="316"/>
      <c r="S149" s="316"/>
      <c r="T149" s="316"/>
      <c r="U149" s="316"/>
    </row>
    <row r="150" spans="3:21">
      <c r="C150" s="316"/>
      <c r="D150" s="316"/>
      <c r="E150" s="316"/>
      <c r="F150" s="316"/>
      <c r="G150" s="316"/>
      <c r="H150" s="316"/>
      <c r="I150" s="316"/>
      <c r="J150" s="316"/>
      <c r="K150" s="316"/>
      <c r="L150" s="316"/>
      <c r="M150" s="316"/>
      <c r="N150" s="316"/>
      <c r="O150" s="316"/>
      <c r="P150" s="316"/>
      <c r="Q150" s="316"/>
      <c r="R150" s="316"/>
      <c r="S150" s="316"/>
      <c r="T150" s="316"/>
      <c r="U150" s="316"/>
    </row>
    <row r="151" spans="3:21">
      <c r="C151" s="316"/>
      <c r="D151" s="316"/>
      <c r="E151" s="316"/>
      <c r="F151" s="316"/>
      <c r="G151" s="316"/>
      <c r="H151" s="316"/>
      <c r="I151" s="316"/>
      <c r="J151" s="316"/>
      <c r="K151" s="316"/>
      <c r="L151" s="316"/>
      <c r="M151" s="316"/>
      <c r="N151" s="316"/>
      <c r="O151" s="316"/>
      <c r="P151" s="316"/>
      <c r="Q151" s="316"/>
      <c r="R151" s="316"/>
      <c r="S151" s="316"/>
      <c r="T151" s="316"/>
      <c r="U151" s="316"/>
    </row>
    <row r="152" spans="3:21">
      <c r="C152" s="316"/>
      <c r="D152" s="316"/>
      <c r="E152" s="316"/>
      <c r="F152" s="316"/>
      <c r="G152" s="316"/>
      <c r="H152" s="316"/>
      <c r="I152" s="316"/>
      <c r="J152" s="316"/>
      <c r="K152" s="316"/>
      <c r="L152" s="316"/>
      <c r="M152" s="316"/>
      <c r="N152" s="316"/>
      <c r="O152" s="316"/>
      <c r="P152" s="316"/>
      <c r="Q152" s="316"/>
      <c r="R152" s="316"/>
      <c r="S152" s="316"/>
      <c r="T152" s="316"/>
      <c r="U152" s="316"/>
    </row>
    <row r="153" spans="3:21">
      <c r="C153" s="316"/>
      <c r="D153" s="316"/>
      <c r="E153" s="316"/>
      <c r="F153" s="316"/>
      <c r="G153" s="316"/>
      <c r="H153" s="316"/>
      <c r="I153" s="316"/>
      <c r="J153" s="316"/>
      <c r="K153" s="316"/>
      <c r="L153" s="316"/>
      <c r="M153" s="316"/>
      <c r="N153" s="316"/>
      <c r="O153" s="316"/>
      <c r="P153" s="316"/>
      <c r="Q153" s="316"/>
      <c r="R153" s="316"/>
      <c r="S153" s="316"/>
      <c r="T153" s="316"/>
      <c r="U153" s="316"/>
    </row>
    <row r="154" spans="3:21">
      <c r="C154" s="316"/>
      <c r="D154" s="316"/>
      <c r="E154" s="316"/>
      <c r="F154" s="316"/>
      <c r="G154" s="316"/>
      <c r="H154" s="316"/>
      <c r="I154" s="316"/>
      <c r="J154" s="316"/>
      <c r="K154" s="316"/>
      <c r="L154" s="316"/>
      <c r="M154" s="316"/>
      <c r="N154" s="316"/>
      <c r="O154" s="316"/>
      <c r="P154" s="316"/>
      <c r="Q154" s="316"/>
      <c r="R154" s="316"/>
      <c r="S154" s="316"/>
      <c r="T154" s="316"/>
      <c r="U154" s="316"/>
    </row>
    <row r="155" spans="3:21">
      <c r="C155" s="316"/>
      <c r="D155" s="316"/>
      <c r="E155" s="316"/>
      <c r="F155" s="316"/>
      <c r="G155" s="316"/>
      <c r="H155" s="316"/>
      <c r="I155" s="316"/>
      <c r="J155" s="316"/>
      <c r="K155" s="316"/>
      <c r="L155" s="316"/>
      <c r="M155" s="316"/>
      <c r="N155" s="316"/>
      <c r="O155" s="316"/>
      <c r="P155" s="316"/>
      <c r="Q155" s="316"/>
      <c r="R155" s="316"/>
      <c r="S155" s="316"/>
      <c r="T155" s="316"/>
      <c r="U155" s="316"/>
    </row>
    <row r="156" spans="3:21">
      <c r="C156" s="316"/>
      <c r="D156" s="316"/>
      <c r="E156" s="316"/>
      <c r="F156" s="316"/>
      <c r="G156" s="316"/>
      <c r="H156" s="316"/>
      <c r="I156" s="316"/>
      <c r="J156" s="316"/>
      <c r="K156" s="316"/>
      <c r="L156" s="316"/>
      <c r="M156" s="316"/>
      <c r="N156" s="316"/>
      <c r="O156" s="316"/>
      <c r="P156" s="316"/>
      <c r="Q156" s="316"/>
      <c r="R156" s="316"/>
      <c r="S156" s="316"/>
      <c r="T156" s="316"/>
      <c r="U156" s="316"/>
    </row>
    <row r="157" spans="3:21">
      <c r="C157" s="316"/>
      <c r="D157" s="316"/>
      <c r="E157" s="316"/>
      <c r="F157" s="316"/>
      <c r="G157" s="316"/>
      <c r="H157" s="316"/>
      <c r="I157" s="316"/>
      <c r="J157" s="316"/>
      <c r="K157" s="316"/>
      <c r="L157" s="316"/>
      <c r="M157" s="316"/>
      <c r="N157" s="316"/>
      <c r="O157" s="316"/>
      <c r="P157" s="316"/>
      <c r="Q157" s="316"/>
      <c r="R157" s="316"/>
      <c r="S157" s="316"/>
      <c r="T157" s="316"/>
      <c r="U157" s="316"/>
    </row>
    <row r="158" spans="3:21">
      <c r="C158" s="316"/>
      <c r="D158" s="316"/>
      <c r="E158" s="316"/>
      <c r="F158" s="316"/>
      <c r="G158" s="316"/>
      <c r="H158" s="316"/>
      <c r="I158" s="316"/>
      <c r="J158" s="316"/>
      <c r="K158" s="316"/>
      <c r="L158" s="316"/>
      <c r="M158" s="316"/>
      <c r="N158" s="316"/>
      <c r="O158" s="316"/>
      <c r="P158" s="316"/>
      <c r="Q158" s="316"/>
      <c r="R158" s="316"/>
      <c r="S158" s="316"/>
      <c r="T158" s="316"/>
      <c r="U158" s="316"/>
    </row>
    <row r="159" spans="3:21">
      <c r="C159" s="316"/>
      <c r="D159" s="316"/>
      <c r="E159" s="316"/>
      <c r="F159" s="316"/>
      <c r="G159" s="316"/>
      <c r="H159" s="316"/>
      <c r="I159" s="316"/>
      <c r="J159" s="316"/>
      <c r="K159" s="316"/>
      <c r="L159" s="316"/>
      <c r="M159" s="316"/>
      <c r="N159" s="316"/>
      <c r="O159" s="316"/>
      <c r="P159" s="316"/>
      <c r="Q159" s="316"/>
      <c r="R159" s="316"/>
      <c r="S159" s="316"/>
      <c r="T159" s="316"/>
      <c r="U159" s="316"/>
    </row>
    <row r="160" spans="3:21">
      <c r="C160" s="316"/>
      <c r="D160" s="316"/>
      <c r="E160" s="316"/>
      <c r="F160" s="316"/>
      <c r="G160" s="316"/>
      <c r="H160" s="316"/>
      <c r="I160" s="316"/>
      <c r="J160" s="316"/>
      <c r="K160" s="316"/>
      <c r="L160" s="316"/>
      <c r="M160" s="316"/>
      <c r="N160" s="316"/>
      <c r="O160" s="316"/>
      <c r="P160" s="316"/>
      <c r="Q160" s="316"/>
      <c r="R160" s="316"/>
      <c r="S160" s="316"/>
      <c r="T160" s="316"/>
      <c r="U160" s="316"/>
    </row>
    <row r="161" spans="3:21">
      <c r="C161" s="316"/>
      <c r="D161" s="316"/>
      <c r="E161" s="316"/>
      <c r="F161" s="316"/>
      <c r="G161" s="316"/>
      <c r="H161" s="316"/>
      <c r="I161" s="316"/>
      <c r="J161" s="316"/>
      <c r="K161" s="316"/>
      <c r="L161" s="316"/>
      <c r="M161" s="316"/>
      <c r="N161" s="316"/>
      <c r="O161" s="316"/>
      <c r="P161" s="316"/>
      <c r="Q161" s="316"/>
      <c r="R161" s="316"/>
      <c r="S161" s="316"/>
      <c r="T161" s="316"/>
      <c r="U161" s="316"/>
    </row>
    <row r="162" spans="3:21">
      <c r="C162" s="316"/>
      <c r="D162" s="316"/>
      <c r="E162" s="316"/>
      <c r="F162" s="316"/>
      <c r="G162" s="316"/>
      <c r="H162" s="316"/>
      <c r="I162" s="316"/>
      <c r="J162" s="316"/>
      <c r="K162" s="316"/>
      <c r="L162" s="316"/>
      <c r="M162" s="316"/>
      <c r="N162" s="316"/>
      <c r="O162" s="316"/>
      <c r="P162" s="316"/>
      <c r="Q162" s="316"/>
      <c r="R162" s="316"/>
      <c r="S162" s="316"/>
      <c r="T162" s="316"/>
      <c r="U162" s="316"/>
    </row>
    <row r="163" spans="3:21">
      <c r="C163" s="316"/>
      <c r="D163" s="316"/>
      <c r="E163" s="316"/>
      <c r="F163" s="316"/>
      <c r="G163" s="316"/>
      <c r="H163" s="316"/>
      <c r="I163" s="316"/>
      <c r="J163" s="316"/>
      <c r="K163" s="316"/>
      <c r="L163" s="316"/>
      <c r="M163" s="316"/>
      <c r="N163" s="316"/>
      <c r="O163" s="316"/>
      <c r="P163" s="316"/>
      <c r="Q163" s="316"/>
      <c r="R163" s="316"/>
      <c r="S163" s="316"/>
      <c r="T163" s="316"/>
      <c r="U163" s="316"/>
    </row>
    <row r="164" spans="3:21">
      <c r="C164" s="316"/>
      <c r="D164" s="316"/>
      <c r="E164" s="316"/>
      <c r="F164" s="316"/>
      <c r="G164" s="316"/>
      <c r="H164" s="316"/>
      <c r="I164" s="316"/>
      <c r="J164" s="316"/>
      <c r="K164" s="316"/>
      <c r="L164" s="316"/>
      <c r="M164" s="316"/>
      <c r="N164" s="316"/>
      <c r="O164" s="316"/>
      <c r="P164" s="316"/>
      <c r="Q164" s="316"/>
      <c r="R164" s="316"/>
      <c r="S164" s="316"/>
      <c r="T164" s="316"/>
      <c r="U164" s="316"/>
    </row>
    <row r="165" spans="3:21">
      <c r="C165" s="316"/>
      <c r="D165" s="316"/>
      <c r="E165" s="316"/>
      <c r="F165" s="316"/>
      <c r="G165" s="316"/>
      <c r="H165" s="316"/>
      <c r="I165" s="316"/>
      <c r="J165" s="316"/>
      <c r="K165" s="316"/>
      <c r="L165" s="316"/>
      <c r="M165" s="316"/>
      <c r="N165" s="316"/>
      <c r="O165" s="316"/>
      <c r="P165" s="316"/>
      <c r="Q165" s="316"/>
      <c r="R165" s="316"/>
      <c r="S165" s="316"/>
      <c r="T165" s="316"/>
      <c r="U165" s="316"/>
    </row>
    <row r="166" spans="3:21">
      <c r="C166" s="316"/>
      <c r="D166" s="316"/>
      <c r="E166" s="316"/>
      <c r="F166" s="316"/>
      <c r="G166" s="316"/>
      <c r="H166" s="316"/>
      <c r="I166" s="316"/>
      <c r="J166" s="316"/>
      <c r="K166" s="316"/>
      <c r="L166" s="316"/>
      <c r="M166" s="316"/>
      <c r="N166" s="316"/>
      <c r="O166" s="316"/>
      <c r="P166" s="316"/>
      <c r="Q166" s="316"/>
      <c r="R166" s="316"/>
      <c r="S166" s="316"/>
      <c r="T166" s="316"/>
      <c r="U166" s="316"/>
    </row>
    <row r="167" spans="3:21">
      <c r="C167" s="316"/>
      <c r="D167" s="316"/>
      <c r="E167" s="316"/>
      <c r="F167" s="316"/>
      <c r="G167" s="316"/>
      <c r="H167" s="316"/>
      <c r="I167" s="316"/>
      <c r="J167" s="316"/>
      <c r="K167" s="316"/>
      <c r="L167" s="316"/>
      <c r="M167" s="316"/>
      <c r="N167" s="316"/>
      <c r="O167" s="316"/>
      <c r="P167" s="316"/>
      <c r="Q167" s="316"/>
      <c r="R167" s="316"/>
      <c r="S167" s="316"/>
      <c r="T167" s="316"/>
      <c r="U167" s="316"/>
    </row>
    <row r="168" spans="3:21">
      <c r="C168" s="316"/>
      <c r="D168" s="316"/>
      <c r="E168" s="316"/>
      <c r="F168" s="316"/>
      <c r="G168" s="316"/>
      <c r="H168" s="316"/>
      <c r="I168" s="316"/>
      <c r="J168" s="316"/>
      <c r="K168" s="316"/>
      <c r="L168" s="316"/>
      <c r="M168" s="316"/>
      <c r="N168" s="316"/>
      <c r="O168" s="316"/>
      <c r="P168" s="316"/>
      <c r="Q168" s="316"/>
      <c r="R168" s="316"/>
      <c r="S168" s="316"/>
      <c r="T168" s="316"/>
      <c r="U168" s="316"/>
    </row>
    <row r="169" spans="3:21">
      <c r="C169" s="316"/>
      <c r="D169" s="316"/>
      <c r="E169" s="316"/>
      <c r="F169" s="316"/>
      <c r="G169" s="316"/>
      <c r="H169" s="316"/>
      <c r="I169" s="316"/>
      <c r="J169" s="316"/>
      <c r="K169" s="316"/>
      <c r="L169" s="316"/>
      <c r="M169" s="316"/>
      <c r="N169" s="316"/>
      <c r="O169" s="316"/>
      <c r="P169" s="316"/>
      <c r="Q169" s="316"/>
      <c r="R169" s="316"/>
      <c r="S169" s="316"/>
      <c r="T169" s="316"/>
      <c r="U169" s="316"/>
    </row>
    <row r="170" spans="3:21">
      <c r="C170" s="316"/>
      <c r="D170" s="316"/>
      <c r="E170" s="316"/>
      <c r="F170" s="316"/>
      <c r="G170" s="316"/>
      <c r="H170" s="316"/>
      <c r="I170" s="316"/>
      <c r="J170" s="316"/>
      <c r="K170" s="316"/>
      <c r="L170" s="316"/>
      <c r="M170" s="316"/>
      <c r="N170" s="316"/>
      <c r="O170" s="316"/>
      <c r="P170" s="316"/>
      <c r="Q170" s="316"/>
      <c r="R170" s="316"/>
      <c r="S170" s="316"/>
      <c r="T170" s="316"/>
      <c r="U170" s="316"/>
    </row>
    <row r="171" spans="3:21">
      <c r="C171" s="316"/>
      <c r="D171" s="316"/>
      <c r="E171" s="316"/>
      <c r="F171" s="316"/>
      <c r="G171" s="316"/>
      <c r="H171" s="316"/>
      <c r="I171" s="316"/>
      <c r="J171" s="316"/>
      <c r="K171" s="316"/>
      <c r="L171" s="316"/>
      <c r="M171" s="316"/>
      <c r="N171" s="316"/>
      <c r="O171" s="316"/>
      <c r="P171" s="316"/>
      <c r="Q171" s="316"/>
      <c r="R171" s="316"/>
      <c r="S171" s="316"/>
      <c r="T171" s="316"/>
      <c r="U171" s="316"/>
    </row>
    <row r="172" spans="3:21">
      <c r="C172" s="316"/>
      <c r="D172" s="316"/>
      <c r="E172" s="316"/>
      <c r="F172" s="316"/>
      <c r="G172" s="316"/>
      <c r="H172" s="316"/>
      <c r="I172" s="316"/>
      <c r="J172" s="316"/>
      <c r="K172" s="316"/>
      <c r="L172" s="316"/>
      <c r="M172" s="316"/>
      <c r="N172" s="316"/>
      <c r="O172" s="316"/>
      <c r="P172" s="316"/>
      <c r="Q172" s="316"/>
      <c r="R172" s="316"/>
      <c r="S172" s="316"/>
      <c r="T172" s="316"/>
      <c r="U172" s="316"/>
    </row>
    <row r="173" spans="3:21">
      <c r="C173" s="316"/>
      <c r="D173" s="316"/>
      <c r="E173" s="316"/>
      <c r="F173" s="316"/>
      <c r="G173" s="316"/>
      <c r="H173" s="316"/>
      <c r="I173" s="316"/>
      <c r="J173" s="316"/>
      <c r="K173" s="316"/>
      <c r="L173" s="316"/>
      <c r="M173" s="316"/>
      <c r="N173" s="316"/>
      <c r="O173" s="316"/>
      <c r="P173" s="316"/>
      <c r="Q173" s="316"/>
      <c r="R173" s="316"/>
      <c r="S173" s="316"/>
      <c r="T173" s="316"/>
      <c r="U173" s="316"/>
    </row>
    <row r="174" spans="3:21">
      <c r="C174" s="316"/>
      <c r="D174" s="316"/>
      <c r="E174" s="316"/>
      <c r="F174" s="316"/>
      <c r="G174" s="316"/>
      <c r="H174" s="316"/>
      <c r="I174" s="316"/>
      <c r="J174" s="316"/>
      <c r="K174" s="316"/>
      <c r="L174" s="316"/>
      <c r="M174" s="316"/>
      <c r="N174" s="316"/>
      <c r="O174" s="316"/>
      <c r="P174" s="316"/>
      <c r="Q174" s="316"/>
      <c r="R174" s="316"/>
      <c r="S174" s="316"/>
      <c r="T174" s="316"/>
      <c r="U174" s="316"/>
    </row>
    <row r="175" spans="3:21">
      <c r="C175" s="316"/>
      <c r="D175" s="316"/>
      <c r="E175" s="316"/>
      <c r="F175" s="316"/>
      <c r="G175" s="316"/>
      <c r="H175" s="316"/>
      <c r="I175" s="316"/>
      <c r="J175" s="316"/>
      <c r="K175" s="316"/>
      <c r="L175" s="316"/>
      <c r="M175" s="316"/>
      <c r="N175" s="316"/>
      <c r="O175" s="316"/>
      <c r="P175" s="316"/>
      <c r="Q175" s="316"/>
      <c r="R175" s="316"/>
      <c r="S175" s="316"/>
      <c r="T175" s="316"/>
      <c r="U175" s="316"/>
    </row>
    <row r="176" spans="3:21">
      <c r="C176" s="316"/>
      <c r="D176" s="316"/>
      <c r="E176" s="316"/>
      <c r="F176" s="316"/>
      <c r="G176" s="316"/>
      <c r="H176" s="316"/>
      <c r="I176" s="316"/>
      <c r="J176" s="316"/>
      <c r="K176" s="316"/>
      <c r="L176" s="316"/>
      <c r="M176" s="316"/>
      <c r="N176" s="316"/>
      <c r="O176" s="316"/>
      <c r="P176" s="316"/>
      <c r="Q176" s="316"/>
      <c r="R176" s="316"/>
      <c r="S176" s="316"/>
      <c r="T176" s="316"/>
      <c r="U176" s="316"/>
    </row>
    <row r="177" spans="3:21">
      <c r="C177" s="316"/>
      <c r="D177" s="316"/>
      <c r="E177" s="316"/>
      <c r="F177" s="316"/>
      <c r="G177" s="316"/>
      <c r="H177" s="316"/>
      <c r="I177" s="316"/>
      <c r="J177" s="316"/>
      <c r="K177" s="316"/>
      <c r="L177" s="316"/>
      <c r="M177" s="316"/>
      <c r="N177" s="316"/>
      <c r="O177" s="316"/>
      <c r="P177" s="316"/>
      <c r="Q177" s="316"/>
      <c r="R177" s="316"/>
      <c r="S177" s="316"/>
      <c r="T177" s="316"/>
      <c r="U177" s="316"/>
    </row>
    <row r="178" spans="3:21">
      <c r="C178" s="316"/>
      <c r="D178" s="316"/>
      <c r="E178" s="316"/>
      <c r="F178" s="316"/>
      <c r="G178" s="316"/>
      <c r="H178" s="316"/>
      <c r="I178" s="316"/>
      <c r="J178" s="316"/>
      <c r="K178" s="316"/>
      <c r="L178" s="316"/>
      <c r="M178" s="316"/>
      <c r="N178" s="316"/>
      <c r="O178" s="316"/>
      <c r="P178" s="316"/>
      <c r="Q178" s="316"/>
      <c r="R178" s="316"/>
      <c r="S178" s="316"/>
      <c r="T178" s="316"/>
      <c r="U178" s="316"/>
    </row>
    <row r="179" spans="3:21">
      <c r="C179" s="316"/>
      <c r="D179" s="316"/>
      <c r="E179" s="316"/>
      <c r="F179" s="316"/>
      <c r="G179" s="316"/>
      <c r="H179" s="316"/>
      <c r="I179" s="316"/>
      <c r="J179" s="316"/>
      <c r="K179" s="316"/>
      <c r="L179" s="316"/>
      <c r="M179" s="316"/>
      <c r="N179" s="316"/>
      <c r="O179" s="316"/>
      <c r="P179" s="316"/>
      <c r="Q179" s="316"/>
      <c r="R179" s="316"/>
      <c r="S179" s="316"/>
      <c r="T179" s="316"/>
      <c r="U179" s="316"/>
    </row>
    <row r="180" spans="3:21">
      <c r="C180" s="316"/>
      <c r="D180" s="316"/>
      <c r="E180" s="316"/>
      <c r="F180" s="316"/>
      <c r="G180" s="316"/>
      <c r="H180" s="316"/>
      <c r="I180" s="316"/>
      <c r="J180" s="316"/>
      <c r="K180" s="316"/>
      <c r="L180" s="316"/>
      <c r="M180" s="316"/>
      <c r="N180" s="316"/>
      <c r="O180" s="316"/>
      <c r="P180" s="316"/>
      <c r="Q180" s="316"/>
      <c r="R180" s="316"/>
      <c r="S180" s="316"/>
      <c r="T180" s="316"/>
      <c r="U180" s="316"/>
    </row>
    <row r="181" spans="3:21">
      <c r="C181" s="316"/>
      <c r="D181" s="316"/>
      <c r="E181" s="316"/>
      <c r="F181" s="316"/>
      <c r="G181" s="316"/>
      <c r="H181" s="316"/>
      <c r="I181" s="316"/>
      <c r="J181" s="316"/>
      <c r="K181" s="316"/>
      <c r="L181" s="316"/>
      <c r="M181" s="316"/>
      <c r="N181" s="316"/>
      <c r="O181" s="316"/>
      <c r="P181" s="316"/>
      <c r="Q181" s="316"/>
      <c r="R181" s="316"/>
      <c r="S181" s="316"/>
      <c r="T181" s="316"/>
      <c r="U181" s="316"/>
    </row>
    <row r="182" spans="3:21">
      <c r="C182" s="316"/>
      <c r="D182" s="316"/>
      <c r="E182" s="316"/>
      <c r="F182" s="316"/>
      <c r="G182" s="316"/>
      <c r="H182" s="316"/>
      <c r="I182" s="316"/>
      <c r="J182" s="316"/>
      <c r="K182" s="316"/>
      <c r="L182" s="316"/>
      <c r="M182" s="316"/>
      <c r="N182" s="316"/>
      <c r="O182" s="316"/>
      <c r="P182" s="316"/>
      <c r="Q182" s="316"/>
      <c r="R182" s="316"/>
      <c r="S182" s="316"/>
      <c r="T182" s="316"/>
      <c r="U182" s="316"/>
    </row>
    <row r="183" spans="3:21">
      <c r="C183" s="316"/>
      <c r="D183" s="316"/>
      <c r="E183" s="316"/>
      <c r="F183" s="316"/>
      <c r="G183" s="316"/>
      <c r="H183" s="316"/>
      <c r="I183" s="316"/>
      <c r="J183" s="316"/>
      <c r="K183" s="316"/>
      <c r="L183" s="316"/>
      <c r="M183" s="316"/>
      <c r="N183" s="316"/>
      <c r="O183" s="316"/>
      <c r="P183" s="316"/>
      <c r="Q183" s="316"/>
      <c r="R183" s="316"/>
      <c r="S183" s="316"/>
      <c r="T183" s="316"/>
      <c r="U183" s="316"/>
    </row>
    <row r="184" spans="3:21">
      <c r="C184" s="316"/>
      <c r="D184" s="316"/>
      <c r="E184" s="316"/>
      <c r="F184" s="316"/>
      <c r="G184" s="316"/>
      <c r="H184" s="316"/>
      <c r="I184" s="316"/>
      <c r="J184" s="316"/>
      <c r="K184" s="316"/>
      <c r="L184" s="316"/>
      <c r="M184" s="316"/>
      <c r="N184" s="316"/>
      <c r="O184" s="316"/>
      <c r="P184" s="316"/>
      <c r="Q184" s="316"/>
      <c r="R184" s="316"/>
      <c r="S184" s="316"/>
      <c r="T184" s="316"/>
      <c r="U184" s="316"/>
    </row>
    <row r="185" spans="3:21">
      <c r="C185" s="316"/>
      <c r="D185" s="316"/>
      <c r="E185" s="316"/>
      <c r="F185" s="316"/>
      <c r="G185" s="316"/>
      <c r="H185" s="316"/>
      <c r="I185" s="316"/>
      <c r="J185" s="316"/>
      <c r="K185" s="316"/>
      <c r="L185" s="316"/>
      <c r="M185" s="316"/>
      <c r="N185" s="316"/>
      <c r="O185" s="316"/>
      <c r="P185" s="316"/>
      <c r="Q185" s="316"/>
      <c r="R185" s="316"/>
      <c r="S185" s="316"/>
      <c r="T185" s="316"/>
      <c r="U185" s="316"/>
    </row>
    <row r="186" spans="3:21">
      <c r="C186" s="316"/>
      <c r="D186" s="316"/>
      <c r="E186" s="316"/>
      <c r="F186" s="316"/>
      <c r="G186" s="316"/>
      <c r="H186" s="316"/>
      <c r="I186" s="316"/>
      <c r="J186" s="316"/>
      <c r="K186" s="316"/>
      <c r="L186" s="316"/>
      <c r="M186" s="316"/>
      <c r="N186" s="316"/>
      <c r="O186" s="316"/>
      <c r="P186" s="316"/>
      <c r="Q186" s="316"/>
      <c r="R186" s="316"/>
      <c r="S186" s="316"/>
      <c r="T186" s="316"/>
      <c r="U186" s="316"/>
    </row>
    <row r="187" spans="3:21">
      <c r="C187" s="316"/>
      <c r="D187" s="316"/>
      <c r="E187" s="316"/>
      <c r="F187" s="316"/>
      <c r="G187" s="316"/>
      <c r="H187" s="316"/>
      <c r="I187" s="316"/>
      <c r="J187" s="316"/>
      <c r="K187" s="316"/>
      <c r="L187" s="316"/>
      <c r="M187" s="316"/>
      <c r="N187" s="316"/>
      <c r="O187" s="316"/>
      <c r="P187" s="316"/>
      <c r="Q187" s="316"/>
      <c r="R187" s="316"/>
      <c r="S187" s="316"/>
      <c r="T187" s="316"/>
      <c r="U187" s="316"/>
    </row>
    <row r="188" spans="3:21">
      <c r="C188" s="316"/>
      <c r="D188" s="316"/>
      <c r="E188" s="316"/>
      <c r="F188" s="316"/>
      <c r="G188" s="316"/>
      <c r="H188" s="316"/>
      <c r="I188" s="316"/>
      <c r="J188" s="316"/>
      <c r="K188" s="316"/>
      <c r="L188" s="316"/>
      <c r="M188" s="316"/>
      <c r="N188" s="316"/>
      <c r="O188" s="316"/>
      <c r="P188" s="316"/>
      <c r="Q188" s="316"/>
      <c r="R188" s="316"/>
      <c r="S188" s="316"/>
      <c r="T188" s="316"/>
      <c r="U188" s="316"/>
    </row>
    <row r="189" spans="3:21">
      <c r="C189" s="316"/>
      <c r="D189" s="316"/>
      <c r="E189" s="316"/>
      <c r="F189" s="316"/>
      <c r="G189" s="316"/>
      <c r="H189" s="316"/>
      <c r="I189" s="316"/>
      <c r="J189" s="316"/>
      <c r="K189" s="316"/>
      <c r="L189" s="316"/>
      <c r="M189" s="316"/>
      <c r="N189" s="316"/>
      <c r="O189" s="316"/>
      <c r="P189" s="316"/>
      <c r="Q189" s="316"/>
      <c r="R189" s="316"/>
      <c r="S189" s="316"/>
      <c r="T189" s="316"/>
      <c r="U189" s="316"/>
    </row>
    <row r="190" spans="3:21">
      <c r="C190" s="316"/>
      <c r="D190" s="316"/>
      <c r="E190" s="316"/>
      <c r="F190" s="316"/>
      <c r="G190" s="316"/>
      <c r="H190" s="316"/>
      <c r="I190" s="316"/>
      <c r="J190" s="316"/>
      <c r="K190" s="316"/>
      <c r="L190" s="316"/>
      <c r="M190" s="316"/>
      <c r="N190" s="316"/>
      <c r="O190" s="316"/>
      <c r="P190" s="316"/>
      <c r="Q190" s="316"/>
      <c r="R190" s="316"/>
      <c r="S190" s="316"/>
      <c r="T190" s="316"/>
      <c r="U190" s="316"/>
    </row>
    <row r="191" spans="3:21">
      <c r="C191" s="316"/>
      <c r="D191" s="316"/>
      <c r="E191" s="316"/>
      <c r="F191" s="316"/>
      <c r="G191" s="316"/>
      <c r="H191" s="316"/>
      <c r="I191" s="316"/>
      <c r="J191" s="316"/>
      <c r="K191" s="316"/>
      <c r="L191" s="316"/>
      <c r="M191" s="316"/>
      <c r="N191" s="316"/>
      <c r="O191" s="316"/>
      <c r="P191" s="316"/>
      <c r="Q191" s="316"/>
      <c r="R191" s="316"/>
      <c r="S191" s="316"/>
      <c r="T191" s="316"/>
      <c r="U191" s="316"/>
    </row>
    <row r="192" spans="3:21">
      <c r="C192" s="316"/>
      <c r="D192" s="316"/>
      <c r="E192" s="316"/>
      <c r="F192" s="316"/>
      <c r="G192" s="316"/>
      <c r="H192" s="316"/>
      <c r="I192" s="316"/>
      <c r="J192" s="316"/>
      <c r="K192" s="316"/>
      <c r="L192" s="316"/>
      <c r="M192" s="316"/>
      <c r="N192" s="316"/>
      <c r="O192" s="316"/>
      <c r="P192" s="316"/>
      <c r="Q192" s="316"/>
      <c r="R192" s="316"/>
      <c r="S192" s="316"/>
      <c r="T192" s="316"/>
      <c r="U192" s="316"/>
    </row>
    <row r="193" spans="3:21">
      <c r="C193" s="316"/>
      <c r="D193" s="316"/>
      <c r="E193" s="316"/>
      <c r="F193" s="316"/>
      <c r="G193" s="316"/>
      <c r="H193" s="316"/>
      <c r="I193" s="316"/>
      <c r="J193" s="316"/>
      <c r="K193" s="316"/>
      <c r="L193" s="316"/>
      <c r="M193" s="316"/>
      <c r="N193" s="316"/>
      <c r="O193" s="316"/>
      <c r="P193" s="316"/>
      <c r="Q193" s="316"/>
      <c r="R193" s="316"/>
      <c r="S193" s="316"/>
      <c r="T193" s="316"/>
      <c r="U193" s="316"/>
    </row>
    <row r="194" spans="3:21">
      <c r="C194" s="316"/>
      <c r="D194" s="316"/>
      <c r="E194" s="316"/>
      <c r="F194" s="316"/>
      <c r="G194" s="316"/>
      <c r="H194" s="316"/>
      <c r="I194" s="316"/>
      <c r="J194" s="316"/>
      <c r="K194" s="316"/>
      <c r="L194" s="316"/>
      <c r="M194" s="316"/>
      <c r="N194" s="316"/>
      <c r="O194" s="316"/>
      <c r="P194" s="316"/>
      <c r="Q194" s="316"/>
      <c r="R194" s="316"/>
      <c r="S194" s="316"/>
      <c r="T194" s="316"/>
      <c r="U194" s="316"/>
    </row>
    <row r="195" spans="3:21">
      <c r="C195" s="316"/>
      <c r="D195" s="316"/>
      <c r="E195" s="316"/>
      <c r="F195" s="316"/>
      <c r="G195" s="316"/>
      <c r="H195" s="316"/>
      <c r="I195" s="316"/>
      <c r="J195" s="316"/>
      <c r="K195" s="316"/>
      <c r="L195" s="316"/>
      <c r="M195" s="316"/>
      <c r="N195" s="316"/>
      <c r="O195" s="316"/>
      <c r="P195" s="316"/>
      <c r="Q195" s="316"/>
      <c r="R195" s="316"/>
      <c r="S195" s="316"/>
      <c r="T195" s="316"/>
      <c r="U195" s="316"/>
    </row>
    <row r="196" spans="3:21">
      <c r="C196" s="316"/>
      <c r="D196" s="316"/>
      <c r="E196" s="316"/>
      <c r="F196" s="316"/>
      <c r="G196" s="316"/>
      <c r="H196" s="316"/>
      <c r="I196" s="316"/>
      <c r="J196" s="316"/>
      <c r="K196" s="316"/>
      <c r="L196" s="316"/>
      <c r="M196" s="316"/>
      <c r="N196" s="316"/>
      <c r="O196" s="316"/>
      <c r="P196" s="316"/>
      <c r="Q196" s="316"/>
      <c r="R196" s="316"/>
      <c r="S196" s="316"/>
      <c r="T196" s="316"/>
      <c r="U196" s="316"/>
    </row>
    <row r="197" spans="3:21">
      <c r="C197" s="316"/>
      <c r="D197" s="316"/>
      <c r="E197" s="316"/>
      <c r="F197" s="316"/>
      <c r="G197" s="316"/>
      <c r="H197" s="316"/>
      <c r="I197" s="316"/>
      <c r="J197" s="316"/>
      <c r="K197" s="316"/>
      <c r="L197" s="316"/>
      <c r="M197" s="316"/>
      <c r="N197" s="316"/>
      <c r="O197" s="316"/>
      <c r="P197" s="316"/>
      <c r="Q197" s="316"/>
      <c r="R197" s="316"/>
      <c r="S197" s="316"/>
      <c r="T197" s="316"/>
      <c r="U197" s="316"/>
    </row>
    <row r="198" spans="3:21">
      <c r="C198" s="316"/>
      <c r="D198" s="316"/>
      <c r="E198" s="316"/>
      <c r="F198" s="316"/>
      <c r="G198" s="316"/>
      <c r="H198" s="316"/>
      <c r="I198" s="316"/>
      <c r="J198" s="316"/>
      <c r="K198" s="316"/>
      <c r="L198" s="316"/>
      <c r="M198" s="316"/>
      <c r="N198" s="316"/>
      <c r="O198" s="316"/>
      <c r="P198" s="316"/>
      <c r="Q198" s="316"/>
      <c r="R198" s="316"/>
      <c r="S198" s="316"/>
      <c r="T198" s="316"/>
      <c r="U198" s="316"/>
    </row>
    <row r="199" spans="3:21">
      <c r="C199" s="316"/>
      <c r="D199" s="316"/>
      <c r="E199" s="316"/>
      <c r="F199" s="316"/>
      <c r="G199" s="316"/>
      <c r="H199" s="316"/>
      <c r="I199" s="316"/>
      <c r="J199" s="316"/>
      <c r="K199" s="316"/>
      <c r="L199" s="316"/>
      <c r="M199" s="316"/>
      <c r="N199" s="316"/>
      <c r="O199" s="316"/>
      <c r="P199" s="316"/>
      <c r="Q199" s="316"/>
      <c r="R199" s="316"/>
      <c r="S199" s="316"/>
      <c r="T199" s="316"/>
      <c r="U199" s="316"/>
    </row>
    <row r="200" spans="3:21">
      <c r="C200" s="316"/>
      <c r="D200" s="316"/>
      <c r="E200" s="316"/>
      <c r="F200" s="316"/>
      <c r="G200" s="316"/>
      <c r="H200" s="316"/>
      <c r="I200" s="316"/>
      <c r="J200" s="316"/>
      <c r="K200" s="316"/>
      <c r="L200" s="316"/>
      <c r="M200" s="316"/>
      <c r="N200" s="316"/>
      <c r="O200" s="316"/>
      <c r="P200" s="316"/>
      <c r="Q200" s="316"/>
      <c r="R200" s="316"/>
      <c r="S200" s="316"/>
      <c r="T200" s="316"/>
      <c r="U200" s="316"/>
    </row>
    <row r="201" spans="3:21">
      <c r="C201" s="316"/>
      <c r="D201" s="316"/>
      <c r="E201" s="316"/>
      <c r="F201" s="316"/>
      <c r="G201" s="316"/>
      <c r="H201" s="316"/>
      <c r="I201" s="316"/>
      <c r="J201" s="316"/>
      <c r="K201" s="316"/>
      <c r="L201" s="316"/>
      <c r="M201" s="316"/>
      <c r="N201" s="316"/>
      <c r="O201" s="316"/>
      <c r="P201" s="316"/>
      <c r="Q201" s="316"/>
      <c r="R201" s="316"/>
      <c r="S201" s="316"/>
      <c r="T201" s="316"/>
      <c r="U201" s="316"/>
    </row>
    <row r="202" spans="3:21">
      <c r="C202" s="316"/>
      <c r="D202" s="316"/>
      <c r="E202" s="316"/>
      <c r="F202" s="316"/>
      <c r="G202" s="316"/>
      <c r="H202" s="316"/>
      <c r="I202" s="316"/>
      <c r="J202" s="316"/>
      <c r="K202" s="316"/>
      <c r="L202" s="316"/>
      <c r="M202" s="316"/>
      <c r="N202" s="316"/>
      <c r="O202" s="316"/>
      <c r="P202" s="316"/>
      <c r="Q202" s="316"/>
      <c r="R202" s="316"/>
      <c r="S202" s="316"/>
      <c r="T202" s="316"/>
      <c r="U202" s="316"/>
    </row>
    <row r="203" spans="3:21">
      <c r="C203" s="316"/>
      <c r="D203" s="316"/>
      <c r="E203" s="316"/>
      <c r="F203" s="316"/>
      <c r="G203" s="316"/>
      <c r="H203" s="316"/>
      <c r="I203" s="316"/>
      <c r="J203" s="316"/>
      <c r="K203" s="316"/>
      <c r="L203" s="316"/>
      <c r="M203" s="316"/>
      <c r="N203" s="316"/>
      <c r="O203" s="316"/>
      <c r="P203" s="316"/>
      <c r="Q203" s="316"/>
      <c r="R203" s="316"/>
      <c r="S203" s="316"/>
      <c r="T203" s="316"/>
      <c r="U203" s="316"/>
    </row>
    <row r="204" spans="3:21">
      <c r="C204" s="316"/>
      <c r="D204" s="316"/>
      <c r="E204" s="316"/>
      <c r="F204" s="316"/>
      <c r="G204" s="316"/>
      <c r="H204" s="316"/>
      <c r="I204" s="316"/>
      <c r="J204" s="316"/>
      <c r="K204" s="316"/>
      <c r="L204" s="316"/>
      <c r="M204" s="316"/>
      <c r="N204" s="316"/>
      <c r="O204" s="316"/>
      <c r="P204" s="316"/>
      <c r="Q204" s="316"/>
      <c r="R204" s="316"/>
      <c r="S204" s="316"/>
      <c r="T204" s="316"/>
      <c r="U204" s="316"/>
    </row>
    <row r="205" spans="3:21">
      <c r="C205" s="316"/>
      <c r="D205" s="316"/>
      <c r="E205" s="316"/>
      <c r="F205" s="316"/>
      <c r="G205" s="316"/>
      <c r="H205" s="316"/>
      <c r="I205" s="316"/>
      <c r="J205" s="316"/>
      <c r="K205" s="316"/>
      <c r="L205" s="316"/>
      <c r="M205" s="316"/>
      <c r="N205" s="316"/>
      <c r="O205" s="316"/>
      <c r="P205" s="316"/>
      <c r="Q205" s="316"/>
      <c r="R205" s="316"/>
      <c r="S205" s="316"/>
      <c r="T205" s="316"/>
      <c r="U205" s="316"/>
    </row>
    <row r="206" spans="3:21">
      <c r="C206" s="316"/>
      <c r="D206" s="316"/>
      <c r="E206" s="316"/>
      <c r="F206" s="316"/>
      <c r="G206" s="316"/>
      <c r="H206" s="316"/>
      <c r="I206" s="316"/>
      <c r="J206" s="316"/>
      <c r="K206" s="316"/>
      <c r="L206" s="316"/>
      <c r="M206" s="316"/>
      <c r="N206" s="316"/>
      <c r="O206" s="316"/>
      <c r="P206" s="316"/>
      <c r="Q206" s="316"/>
      <c r="R206" s="316"/>
      <c r="S206" s="316"/>
      <c r="T206" s="316"/>
      <c r="U206" s="316"/>
    </row>
    <row r="207" spans="3:21">
      <c r="C207" s="316"/>
      <c r="D207" s="316"/>
      <c r="E207" s="316"/>
      <c r="F207" s="316"/>
      <c r="G207" s="316"/>
      <c r="H207" s="316"/>
      <c r="I207" s="316"/>
      <c r="J207" s="316"/>
      <c r="K207" s="316"/>
      <c r="L207" s="316"/>
      <c r="M207" s="316"/>
      <c r="N207" s="316"/>
      <c r="O207" s="316"/>
      <c r="P207" s="316"/>
      <c r="Q207" s="316"/>
      <c r="R207" s="316"/>
      <c r="S207" s="316"/>
      <c r="T207" s="316"/>
      <c r="U207" s="316"/>
    </row>
    <row r="208" spans="3:21">
      <c r="C208" s="316"/>
      <c r="D208" s="316"/>
      <c r="E208" s="316"/>
      <c r="F208" s="316"/>
      <c r="G208" s="316"/>
      <c r="H208" s="316"/>
      <c r="I208" s="316"/>
      <c r="J208" s="316"/>
      <c r="K208" s="316"/>
      <c r="L208" s="316"/>
      <c r="M208" s="316"/>
      <c r="N208" s="316"/>
      <c r="O208" s="316"/>
      <c r="P208" s="316"/>
      <c r="Q208" s="316"/>
      <c r="R208" s="316"/>
      <c r="S208" s="316"/>
      <c r="T208" s="316"/>
      <c r="U208" s="316"/>
    </row>
    <row r="209" spans="3:21">
      <c r="C209" s="316"/>
      <c r="D209" s="316"/>
      <c r="E209" s="316"/>
      <c r="F209" s="316"/>
      <c r="G209" s="316"/>
      <c r="H209" s="316"/>
      <c r="I209" s="316"/>
      <c r="J209" s="316"/>
      <c r="K209" s="316"/>
      <c r="L209" s="316"/>
      <c r="M209" s="316"/>
      <c r="N209" s="316"/>
      <c r="O209" s="316"/>
      <c r="P209" s="316"/>
      <c r="Q209" s="316"/>
      <c r="R209" s="316"/>
      <c r="S209" s="316"/>
      <c r="T209" s="316"/>
      <c r="U209" s="316"/>
    </row>
    <row r="210" spans="3:21">
      <c r="C210" s="316"/>
      <c r="D210" s="316"/>
      <c r="E210" s="316"/>
      <c r="F210" s="316"/>
      <c r="G210" s="316"/>
      <c r="H210" s="316"/>
      <c r="I210" s="316"/>
      <c r="J210" s="316"/>
      <c r="K210" s="316"/>
      <c r="L210" s="316"/>
      <c r="M210" s="316"/>
      <c r="N210" s="316"/>
      <c r="O210" s="316"/>
      <c r="P210" s="316"/>
      <c r="Q210" s="316"/>
      <c r="R210" s="316"/>
      <c r="S210" s="316"/>
      <c r="T210" s="316"/>
      <c r="U210" s="316"/>
    </row>
    <row r="211" spans="3:21">
      <c r="C211" s="316"/>
      <c r="D211" s="316"/>
      <c r="E211" s="316"/>
      <c r="F211" s="316"/>
      <c r="G211" s="316"/>
      <c r="H211" s="316"/>
      <c r="I211" s="316"/>
      <c r="J211" s="316"/>
      <c r="K211" s="316"/>
      <c r="L211" s="316"/>
      <c r="M211" s="316"/>
      <c r="N211" s="316"/>
      <c r="O211" s="316"/>
      <c r="P211" s="316"/>
      <c r="Q211" s="316"/>
      <c r="R211" s="316"/>
      <c r="S211" s="316"/>
      <c r="T211" s="316"/>
      <c r="U211" s="316"/>
    </row>
    <row r="212" spans="3:21">
      <c r="C212" s="316"/>
      <c r="D212" s="316"/>
      <c r="E212" s="316"/>
      <c r="F212" s="316"/>
      <c r="G212" s="316"/>
      <c r="H212" s="316"/>
      <c r="I212" s="316"/>
      <c r="J212" s="316"/>
      <c r="K212" s="316"/>
      <c r="L212" s="316"/>
      <c r="M212" s="316"/>
      <c r="N212" s="316"/>
      <c r="O212" s="316"/>
      <c r="P212" s="316"/>
      <c r="Q212" s="316"/>
      <c r="R212" s="316"/>
      <c r="S212" s="316"/>
      <c r="T212" s="316"/>
      <c r="U212" s="316"/>
    </row>
    <row r="213" spans="3:21">
      <c r="C213" s="316"/>
      <c r="D213" s="316"/>
      <c r="E213" s="316"/>
      <c r="F213" s="316"/>
      <c r="G213" s="316"/>
      <c r="H213" s="316"/>
      <c r="I213" s="316"/>
      <c r="J213" s="316"/>
      <c r="K213" s="316"/>
      <c r="L213" s="316"/>
      <c r="M213" s="316"/>
      <c r="N213" s="316"/>
      <c r="O213" s="316"/>
      <c r="P213" s="316"/>
      <c r="Q213" s="316"/>
      <c r="R213" s="316"/>
      <c r="S213" s="316"/>
      <c r="T213" s="316"/>
      <c r="U213" s="316"/>
    </row>
    <row r="214" spans="3:21">
      <c r="C214" s="316"/>
      <c r="D214" s="316"/>
      <c r="E214" s="316"/>
      <c r="F214" s="316"/>
      <c r="G214" s="316"/>
      <c r="H214" s="316"/>
      <c r="I214" s="316"/>
      <c r="J214" s="316"/>
      <c r="K214" s="316"/>
      <c r="L214" s="316"/>
      <c r="M214" s="316"/>
      <c r="N214" s="316"/>
      <c r="O214" s="316"/>
      <c r="P214" s="316"/>
      <c r="Q214" s="316"/>
      <c r="R214" s="316"/>
      <c r="S214" s="316"/>
      <c r="T214" s="316"/>
      <c r="U214" s="316"/>
    </row>
    <row r="215" spans="3:21">
      <c r="C215" s="316"/>
      <c r="D215" s="316"/>
      <c r="E215" s="316"/>
      <c r="F215" s="316"/>
      <c r="G215" s="316"/>
      <c r="H215" s="316"/>
      <c r="I215" s="316"/>
      <c r="J215" s="316"/>
      <c r="K215" s="316"/>
      <c r="L215" s="316"/>
      <c r="M215" s="316"/>
      <c r="N215" s="316"/>
      <c r="O215" s="316"/>
      <c r="P215" s="316"/>
      <c r="Q215" s="316"/>
      <c r="R215" s="316"/>
      <c r="S215" s="316"/>
      <c r="T215" s="316"/>
      <c r="U215" s="316"/>
    </row>
    <row r="216" spans="3:21">
      <c r="C216" s="316"/>
      <c r="D216" s="316"/>
      <c r="E216" s="316"/>
      <c r="F216" s="316"/>
      <c r="G216" s="316"/>
      <c r="H216" s="316"/>
      <c r="I216" s="316"/>
      <c r="J216" s="316"/>
      <c r="K216" s="316"/>
      <c r="L216" s="316"/>
      <c r="M216" s="316"/>
      <c r="N216" s="316"/>
      <c r="O216" s="316"/>
      <c r="P216" s="316"/>
      <c r="Q216" s="316"/>
      <c r="R216" s="316"/>
      <c r="S216" s="316"/>
      <c r="T216" s="316"/>
      <c r="U216" s="316"/>
    </row>
    <row r="217" spans="3:21">
      <c r="C217" s="316"/>
      <c r="D217" s="316"/>
      <c r="E217" s="316"/>
      <c r="F217" s="316"/>
      <c r="G217" s="316"/>
      <c r="H217" s="316"/>
      <c r="I217" s="316"/>
      <c r="J217" s="316"/>
      <c r="K217" s="316"/>
      <c r="L217" s="316"/>
      <c r="M217" s="316"/>
      <c r="N217" s="316"/>
      <c r="O217" s="316"/>
      <c r="P217" s="316"/>
      <c r="Q217" s="316"/>
      <c r="R217" s="316"/>
      <c r="S217" s="316"/>
      <c r="T217" s="316"/>
      <c r="U217" s="316"/>
    </row>
    <row r="218" spans="3:21">
      <c r="C218" s="316"/>
      <c r="D218" s="316"/>
      <c r="E218" s="316"/>
      <c r="F218" s="316"/>
      <c r="G218" s="316"/>
      <c r="H218" s="316"/>
      <c r="I218" s="316"/>
      <c r="J218" s="316"/>
      <c r="K218" s="316"/>
      <c r="L218" s="316"/>
      <c r="M218" s="316"/>
      <c r="N218" s="316"/>
      <c r="O218" s="316"/>
      <c r="P218" s="316"/>
      <c r="Q218" s="316"/>
      <c r="R218" s="316"/>
      <c r="S218" s="316"/>
      <c r="T218" s="316"/>
      <c r="U218" s="316"/>
    </row>
    <row r="219" spans="3:21">
      <c r="C219" s="316"/>
      <c r="D219" s="316"/>
      <c r="E219" s="316"/>
      <c r="F219" s="316"/>
      <c r="G219" s="316"/>
      <c r="H219" s="316"/>
      <c r="I219" s="316"/>
      <c r="J219" s="316"/>
      <c r="K219" s="316"/>
      <c r="L219" s="316"/>
      <c r="M219" s="316"/>
      <c r="N219" s="316"/>
      <c r="O219" s="316"/>
      <c r="P219" s="316"/>
      <c r="Q219" s="316"/>
      <c r="R219" s="316"/>
      <c r="S219" s="316"/>
      <c r="T219" s="316"/>
      <c r="U219" s="316"/>
    </row>
    <row r="220" spans="3:21">
      <c r="C220" s="316"/>
      <c r="D220" s="316"/>
      <c r="E220" s="316"/>
      <c r="F220" s="316"/>
      <c r="G220" s="316"/>
      <c r="H220" s="316"/>
      <c r="I220" s="316"/>
      <c r="J220" s="316"/>
      <c r="K220" s="316"/>
      <c r="L220" s="316"/>
      <c r="M220" s="316"/>
      <c r="N220" s="316"/>
      <c r="O220" s="316"/>
      <c r="P220" s="316"/>
      <c r="Q220" s="316"/>
      <c r="R220" s="316"/>
      <c r="S220" s="316"/>
      <c r="T220" s="316"/>
      <c r="U220" s="316"/>
    </row>
    <row r="221" spans="3:21">
      <c r="C221" s="316"/>
      <c r="D221" s="316"/>
      <c r="E221" s="316"/>
      <c r="F221" s="316"/>
      <c r="G221" s="316"/>
      <c r="H221" s="316"/>
      <c r="I221" s="316"/>
      <c r="J221" s="316"/>
      <c r="K221" s="316"/>
      <c r="L221" s="316"/>
      <c r="M221" s="316"/>
      <c r="N221" s="316"/>
      <c r="O221" s="316"/>
      <c r="P221" s="316"/>
      <c r="Q221" s="316"/>
      <c r="R221" s="316"/>
      <c r="S221" s="316"/>
      <c r="T221" s="316"/>
      <c r="U221" s="316"/>
    </row>
    <row r="222" spans="3:21">
      <c r="C222" s="316"/>
      <c r="D222" s="316"/>
      <c r="E222" s="316"/>
      <c r="F222" s="316"/>
      <c r="G222" s="316"/>
      <c r="H222" s="316"/>
      <c r="I222" s="316"/>
      <c r="J222" s="316"/>
      <c r="K222" s="316"/>
      <c r="L222" s="316"/>
      <c r="M222" s="316"/>
      <c r="N222" s="316"/>
      <c r="O222" s="316"/>
      <c r="P222" s="316"/>
      <c r="Q222" s="316"/>
      <c r="R222" s="316"/>
      <c r="S222" s="316"/>
      <c r="T222" s="316"/>
      <c r="U222" s="316"/>
    </row>
    <row r="223" spans="3:21">
      <c r="C223" s="316"/>
      <c r="D223" s="316"/>
      <c r="E223" s="316"/>
      <c r="F223" s="316"/>
      <c r="G223" s="316"/>
      <c r="H223" s="316"/>
      <c r="I223" s="316"/>
      <c r="J223" s="316"/>
      <c r="K223" s="316"/>
      <c r="L223" s="316"/>
      <c r="M223" s="316"/>
      <c r="N223" s="316"/>
      <c r="O223" s="316"/>
      <c r="P223" s="316"/>
      <c r="Q223" s="316"/>
      <c r="R223" s="316"/>
      <c r="S223" s="316"/>
      <c r="T223" s="316"/>
      <c r="U223" s="316"/>
    </row>
    <row r="224" spans="3:21">
      <c r="C224" s="316"/>
      <c r="D224" s="316"/>
      <c r="E224" s="316"/>
      <c r="F224" s="316"/>
      <c r="G224" s="316"/>
      <c r="H224" s="316"/>
      <c r="I224" s="316"/>
      <c r="J224" s="316"/>
      <c r="K224" s="316"/>
      <c r="L224" s="316"/>
      <c r="M224" s="316"/>
      <c r="N224" s="316"/>
      <c r="O224" s="316"/>
      <c r="P224" s="316"/>
      <c r="Q224" s="316"/>
      <c r="R224" s="316"/>
      <c r="S224" s="316"/>
      <c r="T224" s="316"/>
      <c r="U224" s="316"/>
    </row>
    <row r="225" spans="3:21">
      <c r="C225" s="316"/>
      <c r="D225" s="316"/>
      <c r="E225" s="316"/>
      <c r="F225" s="316"/>
      <c r="G225" s="316"/>
      <c r="H225" s="316"/>
      <c r="I225" s="316"/>
      <c r="J225" s="316"/>
      <c r="K225" s="316"/>
      <c r="L225" s="316"/>
      <c r="M225" s="316"/>
      <c r="N225" s="316"/>
      <c r="O225" s="316"/>
      <c r="P225" s="316"/>
      <c r="Q225" s="316"/>
      <c r="R225" s="316"/>
      <c r="S225" s="316"/>
      <c r="T225" s="316"/>
      <c r="U225" s="316"/>
    </row>
    <row r="226" spans="3:21">
      <c r="C226" s="316"/>
      <c r="D226" s="316"/>
      <c r="E226" s="316"/>
      <c r="F226" s="316"/>
      <c r="G226" s="316"/>
      <c r="H226" s="316"/>
      <c r="I226" s="316"/>
      <c r="J226" s="316"/>
      <c r="K226" s="316"/>
      <c r="L226" s="316"/>
      <c r="M226" s="316"/>
      <c r="N226" s="316"/>
      <c r="O226" s="316"/>
      <c r="P226" s="316"/>
      <c r="Q226" s="316"/>
      <c r="R226" s="316"/>
      <c r="S226" s="316"/>
      <c r="T226" s="316"/>
      <c r="U226" s="316"/>
    </row>
    <row r="227" spans="3:21">
      <c r="C227" s="316"/>
      <c r="D227" s="316"/>
      <c r="E227" s="316"/>
      <c r="F227" s="316"/>
      <c r="G227" s="316"/>
      <c r="H227" s="316"/>
      <c r="I227" s="316"/>
      <c r="J227" s="316"/>
      <c r="K227" s="316"/>
      <c r="L227" s="316"/>
      <c r="M227" s="316"/>
      <c r="N227" s="316"/>
      <c r="O227" s="316"/>
      <c r="P227" s="316"/>
      <c r="Q227" s="316"/>
      <c r="R227" s="316"/>
      <c r="S227" s="316"/>
      <c r="T227" s="316"/>
      <c r="U227" s="316"/>
    </row>
    <row r="228" spans="3:21">
      <c r="C228" s="316"/>
      <c r="D228" s="316"/>
      <c r="E228" s="316"/>
      <c r="F228" s="316"/>
      <c r="G228" s="316"/>
      <c r="H228" s="316"/>
      <c r="I228" s="316"/>
      <c r="J228" s="316"/>
      <c r="K228" s="316"/>
      <c r="L228" s="316"/>
      <c r="M228" s="316"/>
      <c r="N228" s="316"/>
      <c r="O228" s="316"/>
      <c r="P228" s="316"/>
      <c r="Q228" s="316"/>
      <c r="R228" s="316"/>
      <c r="S228" s="316"/>
      <c r="T228" s="316"/>
      <c r="U228" s="316"/>
    </row>
    <row r="229" spans="3:21">
      <c r="C229" s="316"/>
      <c r="D229" s="316"/>
      <c r="E229" s="316"/>
      <c r="F229" s="316"/>
      <c r="G229" s="316"/>
      <c r="H229" s="316"/>
      <c r="I229" s="316"/>
      <c r="J229" s="316"/>
      <c r="K229" s="316"/>
      <c r="L229" s="316"/>
      <c r="M229" s="316"/>
      <c r="N229" s="316"/>
      <c r="O229" s="316"/>
      <c r="P229" s="316"/>
      <c r="Q229" s="316"/>
      <c r="R229" s="316"/>
      <c r="S229" s="316"/>
      <c r="T229" s="316"/>
      <c r="U229" s="316"/>
    </row>
    <row r="230" spans="3:21">
      <c r="C230" s="316"/>
      <c r="D230" s="316"/>
      <c r="E230" s="316"/>
      <c r="F230" s="316"/>
      <c r="G230" s="316"/>
      <c r="H230" s="316"/>
      <c r="I230" s="316"/>
      <c r="J230" s="316"/>
      <c r="K230" s="316"/>
      <c r="L230" s="316"/>
      <c r="M230" s="316"/>
      <c r="N230" s="316"/>
      <c r="O230" s="316"/>
      <c r="P230" s="316"/>
      <c r="Q230" s="316"/>
      <c r="R230" s="316"/>
      <c r="S230" s="316"/>
      <c r="T230" s="316"/>
      <c r="U230" s="316"/>
    </row>
    <row r="231" spans="3:21">
      <c r="C231" s="316"/>
      <c r="D231" s="316"/>
      <c r="E231" s="316"/>
      <c r="F231" s="316"/>
      <c r="G231" s="316"/>
      <c r="H231" s="316"/>
      <c r="I231" s="316"/>
      <c r="J231" s="316"/>
      <c r="K231" s="316"/>
      <c r="L231" s="316"/>
      <c r="M231" s="316"/>
      <c r="N231" s="316"/>
      <c r="O231" s="316"/>
      <c r="P231" s="316"/>
      <c r="Q231" s="316"/>
      <c r="R231" s="316"/>
      <c r="S231" s="316"/>
      <c r="T231" s="316"/>
      <c r="U231" s="316"/>
    </row>
    <row r="232" spans="3:21">
      <c r="C232" s="316"/>
      <c r="D232" s="316"/>
      <c r="E232" s="316"/>
      <c r="F232" s="316"/>
      <c r="G232" s="316"/>
      <c r="H232" s="316"/>
      <c r="I232" s="316"/>
      <c r="J232" s="316"/>
      <c r="K232" s="316"/>
      <c r="L232" s="316"/>
      <c r="M232" s="316"/>
      <c r="N232" s="316"/>
      <c r="O232" s="316"/>
      <c r="P232" s="316"/>
      <c r="Q232" s="316"/>
      <c r="R232" s="316"/>
      <c r="S232" s="316"/>
      <c r="T232" s="316"/>
      <c r="U232" s="316"/>
    </row>
    <row r="233" spans="3:21">
      <c r="C233" s="316"/>
      <c r="D233" s="316"/>
      <c r="E233" s="316"/>
      <c r="F233" s="316"/>
      <c r="G233" s="316"/>
      <c r="H233" s="316"/>
      <c r="I233" s="316"/>
      <c r="J233" s="316"/>
      <c r="K233" s="316"/>
      <c r="L233" s="316"/>
      <c r="M233" s="316"/>
      <c r="N233" s="316"/>
      <c r="O233" s="316"/>
      <c r="P233" s="316"/>
      <c r="Q233" s="316"/>
      <c r="R233" s="316"/>
      <c r="S233" s="316"/>
      <c r="T233" s="316"/>
      <c r="U233" s="316"/>
    </row>
    <row r="234" spans="3:21">
      <c r="C234" s="316"/>
      <c r="D234" s="316"/>
      <c r="E234" s="316"/>
      <c r="F234" s="316"/>
      <c r="G234" s="316"/>
      <c r="H234" s="316"/>
      <c r="I234" s="316"/>
      <c r="J234" s="316"/>
      <c r="K234" s="316"/>
      <c r="L234" s="316"/>
      <c r="M234" s="316"/>
      <c r="N234" s="316"/>
      <c r="O234" s="316"/>
      <c r="P234" s="316"/>
      <c r="Q234" s="316"/>
      <c r="R234" s="316"/>
      <c r="S234" s="316"/>
      <c r="T234" s="316"/>
      <c r="U234" s="316"/>
    </row>
    <row r="235" spans="3:21">
      <c r="C235" s="316"/>
      <c r="D235" s="316"/>
      <c r="E235" s="316"/>
      <c r="F235" s="316"/>
      <c r="G235" s="316"/>
      <c r="H235" s="316"/>
      <c r="I235" s="316"/>
      <c r="J235" s="316"/>
      <c r="K235" s="316"/>
      <c r="L235" s="316"/>
      <c r="M235" s="316"/>
      <c r="N235" s="316"/>
      <c r="O235" s="316"/>
      <c r="P235" s="316"/>
      <c r="Q235" s="316"/>
      <c r="R235" s="316"/>
      <c r="S235" s="316"/>
      <c r="T235" s="316"/>
      <c r="U235" s="316"/>
    </row>
    <row r="236" spans="3:21">
      <c r="C236" s="316"/>
      <c r="D236" s="316"/>
      <c r="E236" s="316"/>
      <c r="F236" s="316"/>
      <c r="G236" s="316"/>
      <c r="H236" s="316"/>
      <c r="I236" s="316"/>
      <c r="J236" s="316"/>
      <c r="K236" s="316"/>
      <c r="L236" s="316"/>
      <c r="M236" s="316"/>
      <c r="N236" s="316"/>
      <c r="O236" s="316"/>
      <c r="P236" s="316"/>
      <c r="Q236" s="316"/>
      <c r="R236" s="316"/>
      <c r="S236" s="316"/>
      <c r="T236" s="316"/>
      <c r="U236" s="316"/>
    </row>
    <row r="237" spans="3:21">
      <c r="C237" s="316"/>
      <c r="D237" s="316"/>
      <c r="E237" s="316"/>
      <c r="F237" s="316"/>
      <c r="G237" s="316"/>
      <c r="H237" s="316"/>
      <c r="I237" s="316"/>
      <c r="J237" s="316"/>
      <c r="K237" s="316"/>
      <c r="L237" s="316"/>
      <c r="M237" s="316"/>
      <c r="N237" s="316"/>
      <c r="O237" s="316"/>
      <c r="P237" s="316"/>
      <c r="Q237" s="316"/>
      <c r="R237" s="316"/>
      <c r="S237" s="316"/>
      <c r="T237" s="316"/>
      <c r="U237" s="316"/>
    </row>
    <row r="238" spans="3:21">
      <c r="C238" s="316"/>
      <c r="D238" s="316"/>
      <c r="E238" s="316"/>
      <c r="F238" s="316"/>
      <c r="G238" s="316"/>
      <c r="H238" s="316"/>
      <c r="I238" s="316"/>
      <c r="J238" s="316"/>
      <c r="K238" s="316"/>
      <c r="L238" s="316"/>
      <c r="M238" s="316"/>
      <c r="N238" s="316"/>
      <c r="O238" s="316"/>
      <c r="P238" s="316"/>
      <c r="Q238" s="316"/>
      <c r="R238" s="316"/>
      <c r="S238" s="316"/>
      <c r="T238" s="316"/>
      <c r="U238" s="316"/>
    </row>
    <row r="239" spans="3:21">
      <c r="C239" s="316"/>
      <c r="D239" s="316"/>
      <c r="E239" s="316"/>
      <c r="F239" s="316"/>
      <c r="G239" s="316"/>
      <c r="H239" s="316"/>
      <c r="I239" s="316"/>
      <c r="J239" s="316"/>
      <c r="K239" s="316"/>
      <c r="L239" s="316"/>
      <c r="M239" s="316"/>
      <c r="N239" s="316"/>
      <c r="O239" s="316"/>
      <c r="P239" s="316"/>
      <c r="Q239" s="316"/>
      <c r="R239" s="316"/>
      <c r="S239" s="316"/>
      <c r="T239" s="316"/>
      <c r="U239" s="316"/>
    </row>
    <row r="240" spans="3:21">
      <c r="C240" s="316"/>
      <c r="D240" s="316"/>
      <c r="E240" s="316"/>
      <c r="F240" s="316"/>
      <c r="G240" s="316"/>
      <c r="H240" s="316"/>
      <c r="I240" s="316"/>
      <c r="J240" s="316"/>
      <c r="K240" s="316"/>
      <c r="L240" s="316"/>
      <c r="M240" s="316"/>
      <c r="N240" s="316"/>
      <c r="O240" s="316"/>
      <c r="P240" s="316"/>
      <c r="Q240" s="316"/>
      <c r="R240" s="316"/>
      <c r="S240" s="316"/>
      <c r="T240" s="316"/>
      <c r="U240" s="316"/>
    </row>
    <row r="241" spans="3:21">
      <c r="C241" s="316"/>
      <c r="D241" s="316"/>
      <c r="E241" s="316"/>
      <c r="F241" s="316"/>
      <c r="G241" s="316"/>
      <c r="H241" s="316"/>
      <c r="I241" s="316"/>
      <c r="J241" s="316"/>
      <c r="K241" s="316"/>
      <c r="L241" s="316"/>
      <c r="M241" s="316"/>
      <c r="N241" s="316"/>
      <c r="O241" s="316"/>
      <c r="P241" s="316"/>
      <c r="Q241" s="316"/>
      <c r="R241" s="316"/>
      <c r="S241" s="316"/>
      <c r="T241" s="316"/>
      <c r="U241" s="316"/>
    </row>
    <row r="242" spans="3:21">
      <c r="C242" s="316"/>
      <c r="D242" s="316"/>
      <c r="E242" s="316"/>
      <c r="F242" s="316"/>
      <c r="G242" s="316"/>
      <c r="H242" s="316"/>
      <c r="I242" s="316"/>
      <c r="J242" s="316"/>
      <c r="K242" s="316"/>
      <c r="L242" s="316"/>
      <c r="M242" s="316"/>
      <c r="N242" s="316"/>
      <c r="O242" s="316"/>
      <c r="P242" s="316"/>
      <c r="Q242" s="316"/>
      <c r="R242" s="316"/>
      <c r="S242" s="316"/>
      <c r="T242" s="316"/>
      <c r="U242" s="316"/>
    </row>
    <row r="243" spans="3:21">
      <c r="C243" s="316"/>
      <c r="D243" s="316"/>
      <c r="E243" s="316"/>
      <c r="F243" s="316"/>
      <c r="G243" s="316"/>
      <c r="H243" s="316"/>
      <c r="I243" s="316"/>
      <c r="J243" s="316"/>
      <c r="K243" s="316"/>
      <c r="L243" s="316"/>
      <c r="M243" s="316"/>
      <c r="N243" s="316"/>
      <c r="O243" s="316"/>
      <c r="P243" s="316"/>
      <c r="Q243" s="316"/>
      <c r="R243" s="316"/>
      <c r="S243" s="316"/>
      <c r="T243" s="316"/>
      <c r="U243" s="316"/>
    </row>
    <row r="244" spans="3:21">
      <c r="C244" s="316"/>
      <c r="D244" s="316"/>
      <c r="E244" s="316"/>
      <c r="F244" s="316"/>
      <c r="G244" s="316"/>
      <c r="H244" s="316"/>
      <c r="I244" s="316"/>
      <c r="J244" s="316"/>
      <c r="K244" s="316"/>
      <c r="L244" s="316"/>
      <c r="M244" s="316"/>
      <c r="N244" s="316"/>
      <c r="O244" s="316"/>
      <c r="P244" s="316"/>
      <c r="Q244" s="316"/>
      <c r="R244" s="316"/>
      <c r="S244" s="316"/>
      <c r="T244" s="316"/>
      <c r="U244" s="316"/>
    </row>
    <row r="245" spans="3:21">
      <c r="C245" s="316"/>
      <c r="D245" s="316"/>
      <c r="E245" s="316"/>
      <c r="F245" s="316"/>
      <c r="G245" s="316"/>
      <c r="H245" s="316"/>
      <c r="I245" s="316"/>
      <c r="J245" s="316"/>
      <c r="K245" s="316"/>
      <c r="L245" s="316"/>
      <c r="M245" s="316"/>
      <c r="N245" s="316"/>
      <c r="O245" s="316"/>
      <c r="P245" s="316"/>
      <c r="Q245" s="316"/>
      <c r="R245" s="316"/>
      <c r="S245" s="316"/>
      <c r="T245" s="316"/>
      <c r="U245" s="316"/>
    </row>
    <row r="246" spans="3:21">
      <c r="C246" s="316"/>
      <c r="D246" s="316"/>
      <c r="E246" s="316"/>
      <c r="F246" s="316"/>
      <c r="G246" s="316"/>
      <c r="H246" s="316"/>
      <c r="I246" s="316"/>
      <c r="J246" s="316"/>
      <c r="K246" s="316"/>
      <c r="L246" s="316"/>
      <c r="M246" s="316"/>
      <c r="N246" s="316"/>
      <c r="O246" s="316"/>
      <c r="P246" s="316"/>
      <c r="Q246" s="316"/>
      <c r="R246" s="316"/>
      <c r="S246" s="316"/>
      <c r="T246" s="316"/>
      <c r="U246" s="316"/>
    </row>
    <row r="247" spans="3:21">
      <c r="C247" s="316"/>
      <c r="D247" s="316"/>
      <c r="E247" s="316"/>
      <c r="F247" s="316"/>
      <c r="G247" s="316"/>
      <c r="H247" s="316"/>
      <c r="I247" s="316"/>
      <c r="J247" s="316"/>
      <c r="K247" s="316"/>
      <c r="L247" s="316"/>
      <c r="M247" s="316"/>
      <c r="N247" s="316"/>
      <c r="O247" s="316"/>
      <c r="P247" s="316"/>
      <c r="Q247" s="316"/>
      <c r="R247" s="316"/>
      <c r="S247" s="316"/>
      <c r="T247" s="316"/>
      <c r="U247" s="316"/>
    </row>
    <row r="248" spans="3:21">
      <c r="C248" s="316"/>
      <c r="D248" s="316"/>
      <c r="E248" s="316"/>
      <c r="F248" s="316"/>
      <c r="G248" s="316"/>
      <c r="H248" s="316"/>
      <c r="I248" s="316"/>
      <c r="J248" s="316"/>
      <c r="K248" s="316"/>
      <c r="L248" s="316"/>
      <c r="M248" s="316"/>
      <c r="N248" s="316"/>
      <c r="O248" s="316"/>
      <c r="P248" s="316"/>
      <c r="Q248" s="316"/>
      <c r="R248" s="316"/>
      <c r="S248" s="316"/>
      <c r="T248" s="316"/>
      <c r="U248" s="316"/>
    </row>
    <row r="249" spans="3:21">
      <c r="C249" s="316"/>
      <c r="D249" s="316"/>
      <c r="E249" s="316"/>
      <c r="F249" s="316"/>
      <c r="G249" s="316"/>
      <c r="H249" s="316"/>
      <c r="I249" s="316"/>
      <c r="J249" s="316"/>
      <c r="K249" s="316"/>
      <c r="L249" s="316"/>
      <c r="M249" s="316"/>
      <c r="N249" s="316"/>
      <c r="O249" s="316"/>
      <c r="P249" s="316"/>
      <c r="Q249" s="316"/>
      <c r="R249" s="316"/>
      <c r="S249" s="316"/>
      <c r="T249" s="316"/>
      <c r="U249" s="316"/>
    </row>
    <row r="250" spans="3:21">
      <c r="C250" s="316"/>
      <c r="D250" s="316"/>
      <c r="E250" s="316"/>
      <c r="F250" s="316"/>
      <c r="G250" s="316"/>
      <c r="H250" s="316"/>
      <c r="I250" s="316"/>
      <c r="J250" s="316"/>
      <c r="K250" s="316"/>
      <c r="L250" s="316"/>
      <c r="M250" s="316"/>
      <c r="N250" s="316"/>
      <c r="O250" s="316"/>
      <c r="P250" s="316"/>
      <c r="Q250" s="316"/>
      <c r="R250" s="316"/>
      <c r="S250" s="316"/>
      <c r="T250" s="316"/>
      <c r="U250" s="316"/>
    </row>
    <row r="251" spans="3:21">
      <c r="C251" s="316"/>
      <c r="D251" s="316"/>
      <c r="E251" s="316"/>
      <c r="F251" s="316"/>
      <c r="G251" s="316"/>
      <c r="H251" s="316"/>
      <c r="I251" s="316"/>
      <c r="J251" s="316"/>
      <c r="K251" s="316"/>
      <c r="L251" s="316"/>
      <c r="M251" s="316"/>
      <c r="N251" s="316"/>
      <c r="O251" s="316"/>
      <c r="P251" s="316"/>
      <c r="Q251" s="316"/>
      <c r="R251" s="316"/>
      <c r="S251" s="316"/>
      <c r="T251" s="316"/>
      <c r="U251" s="316"/>
    </row>
    <row r="252" spans="3:21">
      <c r="C252" s="316"/>
      <c r="D252" s="316"/>
      <c r="E252" s="316"/>
      <c r="F252" s="316"/>
      <c r="G252" s="316"/>
      <c r="H252" s="316"/>
      <c r="I252" s="316"/>
      <c r="J252" s="316"/>
      <c r="K252" s="316"/>
      <c r="L252" s="316"/>
      <c r="M252" s="316"/>
      <c r="N252" s="316"/>
      <c r="O252" s="316"/>
      <c r="P252" s="316"/>
      <c r="Q252" s="316"/>
      <c r="R252" s="316"/>
      <c r="S252" s="316"/>
      <c r="T252" s="316"/>
      <c r="U252" s="316"/>
    </row>
    <row r="253" spans="3:21">
      <c r="C253" s="316"/>
      <c r="D253" s="316"/>
      <c r="E253" s="316"/>
      <c r="F253" s="316"/>
      <c r="G253" s="316"/>
      <c r="H253" s="316"/>
      <c r="I253" s="316"/>
      <c r="J253" s="316"/>
      <c r="K253" s="316"/>
      <c r="L253" s="316"/>
      <c r="M253" s="316"/>
      <c r="N253" s="316"/>
      <c r="O253" s="316"/>
      <c r="P253" s="316"/>
      <c r="Q253" s="316"/>
      <c r="R253" s="316"/>
      <c r="S253" s="316"/>
      <c r="T253" s="316"/>
      <c r="U253" s="316"/>
    </row>
    <row r="254" spans="3:21">
      <c r="C254" s="316"/>
      <c r="D254" s="316"/>
      <c r="E254" s="316"/>
      <c r="F254" s="316"/>
      <c r="G254" s="316"/>
      <c r="H254" s="316"/>
      <c r="I254" s="316"/>
      <c r="J254" s="316"/>
      <c r="K254" s="316"/>
      <c r="L254" s="316"/>
      <c r="M254" s="316"/>
      <c r="N254" s="316"/>
      <c r="O254" s="316"/>
      <c r="P254" s="316"/>
      <c r="Q254" s="316"/>
      <c r="R254" s="316"/>
      <c r="S254" s="316"/>
      <c r="T254" s="316"/>
      <c r="U254" s="316"/>
    </row>
    <row r="255" spans="3:21">
      <c r="C255" s="316"/>
      <c r="D255" s="316"/>
      <c r="E255" s="316"/>
      <c r="F255" s="316"/>
      <c r="G255" s="316"/>
      <c r="H255" s="316"/>
      <c r="I255" s="316"/>
      <c r="J255" s="316"/>
      <c r="K255" s="316"/>
      <c r="L255" s="316"/>
      <c r="M255" s="316"/>
      <c r="N255" s="316"/>
      <c r="O255" s="316"/>
      <c r="P255" s="316"/>
      <c r="Q255" s="316"/>
      <c r="R255" s="316"/>
      <c r="S255" s="316"/>
      <c r="T255" s="316"/>
      <c r="U255" s="316"/>
    </row>
    <row r="256" spans="3:21">
      <c r="C256" s="316"/>
      <c r="D256" s="316"/>
      <c r="E256" s="316"/>
      <c r="F256" s="316"/>
      <c r="G256" s="316"/>
      <c r="H256" s="316"/>
      <c r="I256" s="316"/>
      <c r="J256" s="316"/>
      <c r="K256" s="316"/>
      <c r="L256" s="316"/>
      <c r="M256" s="316"/>
      <c r="N256" s="316"/>
      <c r="O256" s="316"/>
      <c r="P256" s="316"/>
      <c r="Q256" s="316"/>
      <c r="R256" s="316"/>
      <c r="S256" s="316"/>
      <c r="T256" s="316"/>
      <c r="U256" s="316"/>
    </row>
    <row r="257" spans="3:21">
      <c r="C257" s="316"/>
      <c r="D257" s="316"/>
      <c r="E257" s="316"/>
      <c r="F257" s="316"/>
      <c r="G257" s="316"/>
      <c r="H257" s="316"/>
      <c r="I257" s="316"/>
      <c r="J257" s="316"/>
      <c r="K257" s="316"/>
      <c r="L257" s="316"/>
      <c r="M257" s="316"/>
      <c r="N257" s="316"/>
      <c r="O257" s="316"/>
      <c r="P257" s="316"/>
      <c r="Q257" s="316"/>
      <c r="R257" s="316"/>
      <c r="S257" s="316"/>
      <c r="T257" s="316"/>
      <c r="U257" s="316"/>
    </row>
    <row r="258" spans="3:21">
      <c r="C258" s="316"/>
      <c r="D258" s="316"/>
      <c r="E258" s="316"/>
      <c r="F258" s="316"/>
      <c r="G258" s="316"/>
      <c r="H258" s="316"/>
      <c r="I258" s="316"/>
      <c r="J258" s="316"/>
      <c r="K258" s="316"/>
      <c r="L258" s="316"/>
      <c r="M258" s="316"/>
      <c r="N258" s="316"/>
      <c r="O258" s="316"/>
      <c r="P258" s="316"/>
      <c r="Q258" s="316"/>
      <c r="R258" s="316"/>
      <c r="S258" s="316"/>
      <c r="T258" s="316"/>
      <c r="U258" s="316"/>
    </row>
    <row r="259" spans="3:21">
      <c r="C259" s="316"/>
      <c r="D259" s="316"/>
      <c r="E259" s="316"/>
      <c r="F259" s="316"/>
      <c r="G259" s="316"/>
      <c r="H259" s="316"/>
      <c r="I259" s="316"/>
      <c r="J259" s="316"/>
      <c r="K259" s="316"/>
      <c r="L259" s="316"/>
      <c r="M259" s="316"/>
      <c r="N259" s="316"/>
      <c r="O259" s="316"/>
      <c r="P259" s="316"/>
      <c r="Q259" s="316"/>
      <c r="R259" s="316"/>
      <c r="S259" s="316"/>
      <c r="T259" s="316"/>
      <c r="U259" s="316"/>
    </row>
    <row r="260" spans="3:21">
      <c r="C260" s="316"/>
      <c r="D260" s="316"/>
      <c r="E260" s="316"/>
      <c r="F260" s="316"/>
      <c r="G260" s="316"/>
      <c r="H260" s="316"/>
      <c r="I260" s="316"/>
      <c r="J260" s="316"/>
      <c r="K260" s="316"/>
      <c r="L260" s="316"/>
      <c r="M260" s="316"/>
      <c r="N260" s="316"/>
      <c r="O260" s="316"/>
      <c r="P260" s="316"/>
      <c r="Q260" s="316"/>
      <c r="R260" s="316"/>
      <c r="S260" s="316"/>
      <c r="T260" s="316"/>
      <c r="U260" s="316"/>
    </row>
    <row r="261" spans="3:21">
      <c r="C261" s="316"/>
      <c r="D261" s="316"/>
      <c r="E261" s="316"/>
      <c r="F261" s="316"/>
      <c r="G261" s="316"/>
      <c r="H261" s="316"/>
      <c r="I261" s="316"/>
      <c r="J261" s="316"/>
      <c r="K261" s="316"/>
      <c r="L261" s="316"/>
      <c r="M261" s="316"/>
      <c r="N261" s="316"/>
      <c r="O261" s="316"/>
      <c r="P261" s="316"/>
      <c r="Q261" s="316"/>
      <c r="R261" s="316"/>
      <c r="S261" s="316"/>
      <c r="T261" s="316"/>
      <c r="U261" s="316"/>
    </row>
    <row r="262" spans="3:21">
      <c r="C262" s="316"/>
      <c r="D262" s="316"/>
      <c r="E262" s="316"/>
      <c r="F262" s="316"/>
      <c r="G262" s="316"/>
      <c r="H262" s="316"/>
      <c r="I262" s="316"/>
      <c r="J262" s="316"/>
      <c r="K262" s="316"/>
      <c r="L262" s="316"/>
      <c r="M262" s="316"/>
      <c r="N262" s="316"/>
      <c r="O262" s="316"/>
      <c r="P262" s="316"/>
      <c r="Q262" s="316"/>
      <c r="R262" s="316"/>
      <c r="S262" s="316"/>
      <c r="T262" s="316"/>
      <c r="U262" s="316"/>
    </row>
    <row r="263" spans="3:21">
      <c r="C263" s="316"/>
      <c r="D263" s="316"/>
      <c r="E263" s="316"/>
      <c r="F263" s="316"/>
      <c r="G263" s="316"/>
      <c r="H263" s="316"/>
      <c r="I263" s="316"/>
      <c r="J263" s="316"/>
      <c r="K263" s="316"/>
      <c r="L263" s="316"/>
      <c r="M263" s="316"/>
      <c r="N263" s="316"/>
      <c r="O263" s="316"/>
      <c r="P263" s="316"/>
      <c r="Q263" s="316"/>
      <c r="R263" s="316"/>
      <c r="S263" s="316"/>
      <c r="T263" s="316"/>
      <c r="U263" s="316"/>
    </row>
    <row r="264" spans="3:21">
      <c r="C264" s="316"/>
      <c r="D264" s="316"/>
      <c r="E264" s="316"/>
      <c r="F264" s="316"/>
      <c r="G264" s="316"/>
      <c r="H264" s="316"/>
      <c r="I264" s="316"/>
      <c r="J264" s="316"/>
      <c r="K264" s="316"/>
      <c r="L264" s="316"/>
      <c r="M264" s="316"/>
      <c r="N264" s="316"/>
      <c r="O264" s="316"/>
      <c r="P264" s="316"/>
      <c r="Q264" s="316"/>
      <c r="R264" s="316"/>
      <c r="S264" s="316"/>
      <c r="T264" s="316"/>
      <c r="U264" s="316"/>
    </row>
    <row r="265" spans="3:21">
      <c r="C265" s="316"/>
      <c r="D265" s="316"/>
      <c r="E265" s="316"/>
      <c r="F265" s="316"/>
      <c r="G265" s="316"/>
      <c r="H265" s="316"/>
      <c r="I265" s="316"/>
      <c r="J265" s="316"/>
      <c r="K265" s="316"/>
      <c r="L265" s="316"/>
      <c r="M265" s="316"/>
      <c r="N265" s="316"/>
      <c r="O265" s="316"/>
      <c r="P265" s="316"/>
      <c r="Q265" s="316"/>
      <c r="R265" s="316"/>
      <c r="S265" s="316"/>
      <c r="T265" s="316"/>
      <c r="U265" s="316"/>
    </row>
    <row r="266" spans="3:21">
      <c r="C266" s="316"/>
      <c r="D266" s="316"/>
      <c r="E266" s="316"/>
      <c r="F266" s="316"/>
      <c r="G266" s="316"/>
      <c r="H266" s="316"/>
      <c r="I266" s="316"/>
      <c r="J266" s="316"/>
      <c r="K266" s="316"/>
      <c r="L266" s="316"/>
      <c r="M266" s="316"/>
      <c r="N266" s="316"/>
      <c r="O266" s="316"/>
      <c r="P266" s="316"/>
      <c r="Q266" s="316"/>
      <c r="R266" s="316"/>
      <c r="S266" s="316"/>
      <c r="T266" s="316"/>
      <c r="U266" s="316"/>
    </row>
    <row r="267" spans="3:21">
      <c r="C267" s="316"/>
      <c r="D267" s="316"/>
      <c r="E267" s="316"/>
      <c r="F267" s="316"/>
      <c r="G267" s="316"/>
      <c r="H267" s="316"/>
      <c r="I267" s="316"/>
      <c r="J267" s="316"/>
      <c r="K267" s="316"/>
      <c r="L267" s="316"/>
      <c r="M267" s="316"/>
      <c r="N267" s="316"/>
      <c r="O267" s="316"/>
      <c r="P267" s="316"/>
      <c r="Q267" s="316"/>
      <c r="R267" s="316"/>
      <c r="S267" s="316"/>
      <c r="T267" s="316"/>
      <c r="U267" s="316"/>
    </row>
    <row r="268" spans="3:21">
      <c r="C268" s="316"/>
      <c r="D268" s="316"/>
      <c r="E268" s="316"/>
      <c r="F268" s="316"/>
      <c r="G268" s="316"/>
      <c r="H268" s="316"/>
      <c r="I268" s="316"/>
      <c r="J268" s="316"/>
      <c r="K268" s="316"/>
      <c r="L268" s="316"/>
      <c r="M268" s="316"/>
      <c r="N268" s="316"/>
      <c r="O268" s="316"/>
      <c r="P268" s="316"/>
      <c r="Q268" s="316"/>
      <c r="R268" s="316"/>
      <c r="S268" s="316"/>
      <c r="T268" s="316"/>
      <c r="U268" s="316"/>
    </row>
    <row r="269" spans="3:21">
      <c r="C269" s="316"/>
      <c r="D269" s="316"/>
      <c r="E269" s="316"/>
      <c r="F269" s="316"/>
      <c r="G269" s="316"/>
      <c r="H269" s="316"/>
      <c r="I269" s="316"/>
      <c r="J269" s="316"/>
      <c r="K269" s="316"/>
      <c r="L269" s="316"/>
      <c r="M269" s="316"/>
      <c r="N269" s="316"/>
      <c r="O269" s="316"/>
      <c r="P269" s="316"/>
      <c r="Q269" s="316"/>
      <c r="R269" s="316"/>
      <c r="S269" s="316"/>
      <c r="T269" s="316"/>
      <c r="U269" s="316"/>
    </row>
    <row r="270" spans="3:21">
      <c r="C270" s="316"/>
      <c r="D270" s="316"/>
      <c r="E270" s="316"/>
      <c r="F270" s="316"/>
      <c r="G270" s="316"/>
      <c r="H270" s="316"/>
      <c r="I270" s="316"/>
      <c r="J270" s="316"/>
      <c r="K270" s="316"/>
      <c r="L270" s="316"/>
      <c r="M270" s="316"/>
      <c r="N270" s="316"/>
      <c r="O270" s="316"/>
      <c r="P270" s="316"/>
      <c r="Q270" s="316"/>
      <c r="R270" s="316"/>
      <c r="S270" s="316"/>
      <c r="T270" s="316"/>
      <c r="U270" s="316"/>
    </row>
    <row r="271" spans="3:21">
      <c r="C271" s="316"/>
      <c r="D271" s="316"/>
      <c r="E271" s="316"/>
      <c r="F271" s="316"/>
      <c r="G271" s="316"/>
      <c r="H271" s="316"/>
      <c r="I271" s="316"/>
      <c r="J271" s="316"/>
      <c r="K271" s="316"/>
      <c r="L271" s="316"/>
      <c r="M271" s="316"/>
      <c r="N271" s="316"/>
      <c r="O271" s="316"/>
      <c r="P271" s="316"/>
      <c r="Q271" s="316"/>
      <c r="R271" s="316"/>
      <c r="S271" s="316"/>
      <c r="T271" s="316"/>
      <c r="U271" s="316"/>
    </row>
    <row r="272" spans="3:21">
      <c r="C272" s="316"/>
      <c r="D272" s="316"/>
      <c r="E272" s="316"/>
      <c r="F272" s="316"/>
      <c r="G272" s="316"/>
      <c r="H272" s="316"/>
      <c r="I272" s="316"/>
      <c r="J272" s="316"/>
      <c r="K272" s="316"/>
      <c r="L272" s="316"/>
      <c r="M272" s="316"/>
      <c r="N272" s="316"/>
      <c r="O272" s="316"/>
      <c r="P272" s="316"/>
      <c r="Q272" s="316"/>
      <c r="R272" s="316"/>
      <c r="S272" s="316"/>
      <c r="T272" s="316"/>
      <c r="U272" s="316"/>
    </row>
    <row r="273" spans="3:21">
      <c r="C273" s="316"/>
      <c r="D273" s="316"/>
      <c r="E273" s="316"/>
      <c r="F273" s="316"/>
      <c r="G273" s="316"/>
      <c r="H273" s="316"/>
      <c r="I273" s="316"/>
      <c r="J273" s="316"/>
      <c r="K273" s="316"/>
      <c r="L273" s="316"/>
      <c r="M273" s="316"/>
      <c r="N273" s="316"/>
      <c r="O273" s="316"/>
      <c r="P273" s="316"/>
      <c r="Q273" s="316"/>
      <c r="R273" s="316"/>
      <c r="S273" s="316"/>
      <c r="T273" s="316"/>
      <c r="U273" s="316"/>
    </row>
    <row r="274" spans="3:21">
      <c r="C274" s="316"/>
      <c r="D274" s="316"/>
      <c r="E274" s="316"/>
      <c r="F274" s="316"/>
      <c r="G274" s="316"/>
      <c r="H274" s="316"/>
      <c r="I274" s="316"/>
      <c r="J274" s="316"/>
      <c r="K274" s="316"/>
      <c r="L274" s="316"/>
      <c r="M274" s="316"/>
      <c r="N274" s="316"/>
      <c r="O274" s="316"/>
      <c r="P274" s="316"/>
      <c r="Q274" s="316"/>
      <c r="R274" s="316"/>
      <c r="S274" s="316"/>
      <c r="T274" s="316"/>
      <c r="U274" s="316"/>
    </row>
    <row r="275" spans="3:21">
      <c r="C275" s="316"/>
      <c r="D275" s="316"/>
      <c r="E275" s="316"/>
      <c r="F275" s="316"/>
      <c r="G275" s="316"/>
      <c r="H275" s="316"/>
      <c r="I275" s="316"/>
      <c r="J275" s="316"/>
      <c r="K275" s="316"/>
      <c r="L275" s="316"/>
      <c r="M275" s="316"/>
      <c r="N275" s="316"/>
      <c r="O275" s="316"/>
      <c r="P275" s="316"/>
      <c r="Q275" s="316"/>
      <c r="R275" s="316"/>
      <c r="S275" s="316"/>
      <c r="T275" s="316"/>
      <c r="U275" s="316"/>
    </row>
    <row r="276" spans="3:21">
      <c r="C276" s="316"/>
      <c r="D276" s="316"/>
      <c r="E276" s="316"/>
      <c r="F276" s="316"/>
      <c r="G276" s="316"/>
      <c r="H276" s="316"/>
      <c r="I276" s="316"/>
      <c r="J276" s="316"/>
      <c r="K276" s="316"/>
      <c r="L276" s="316"/>
      <c r="M276" s="316"/>
      <c r="N276" s="316"/>
      <c r="O276" s="316"/>
      <c r="P276" s="316"/>
      <c r="Q276" s="316"/>
      <c r="R276" s="316"/>
      <c r="S276" s="316"/>
      <c r="T276" s="316"/>
      <c r="U276" s="316"/>
    </row>
    <row r="277" spans="3:21">
      <c r="C277" s="316"/>
      <c r="D277" s="316"/>
      <c r="E277" s="316"/>
      <c r="F277" s="316"/>
      <c r="G277" s="316"/>
      <c r="H277" s="316"/>
      <c r="I277" s="316"/>
      <c r="J277" s="316"/>
      <c r="K277" s="316"/>
      <c r="L277" s="316"/>
      <c r="M277" s="316"/>
      <c r="N277" s="316"/>
      <c r="O277" s="316"/>
      <c r="P277" s="316"/>
      <c r="Q277" s="316"/>
      <c r="R277" s="316"/>
      <c r="S277" s="316"/>
      <c r="T277" s="316"/>
      <c r="U277" s="316"/>
    </row>
    <row r="278" spans="3:21">
      <c r="C278" s="316"/>
      <c r="D278" s="316"/>
      <c r="E278" s="316"/>
      <c r="F278" s="316"/>
      <c r="G278" s="316"/>
      <c r="H278" s="316"/>
      <c r="I278" s="316"/>
      <c r="J278" s="316"/>
      <c r="K278" s="316"/>
      <c r="L278" s="316"/>
      <c r="M278" s="316"/>
      <c r="N278" s="316"/>
      <c r="O278" s="316"/>
      <c r="P278" s="316"/>
      <c r="Q278" s="316"/>
      <c r="R278" s="316"/>
      <c r="S278" s="316"/>
      <c r="T278" s="316"/>
      <c r="U278" s="316"/>
    </row>
    <row r="279" spans="3:21">
      <c r="C279" s="316"/>
      <c r="D279" s="316"/>
      <c r="E279" s="316"/>
      <c r="F279" s="316"/>
      <c r="G279" s="316"/>
      <c r="H279" s="316"/>
      <c r="I279" s="316"/>
      <c r="J279" s="316"/>
      <c r="K279" s="316"/>
      <c r="L279" s="316"/>
      <c r="M279" s="316"/>
      <c r="N279" s="316"/>
      <c r="O279" s="316"/>
      <c r="P279" s="316"/>
      <c r="Q279" s="316"/>
      <c r="R279" s="316"/>
      <c r="S279" s="316"/>
      <c r="T279" s="316"/>
      <c r="U279" s="316"/>
    </row>
    <row r="280" spans="3:21">
      <c r="C280" s="316"/>
      <c r="D280" s="316"/>
      <c r="E280" s="316"/>
      <c r="F280" s="316"/>
      <c r="G280" s="316"/>
      <c r="H280" s="316"/>
      <c r="I280" s="316"/>
      <c r="J280" s="316"/>
      <c r="K280" s="316"/>
      <c r="L280" s="316"/>
      <c r="M280" s="316"/>
      <c r="N280" s="316"/>
      <c r="O280" s="316"/>
      <c r="P280" s="316"/>
      <c r="Q280" s="316"/>
      <c r="R280" s="316"/>
      <c r="S280" s="316"/>
      <c r="T280" s="316"/>
      <c r="U280" s="316"/>
    </row>
    <row r="281" spans="3:21">
      <c r="C281" s="316"/>
      <c r="D281" s="316"/>
      <c r="E281" s="316"/>
      <c r="F281" s="316"/>
      <c r="G281" s="316"/>
      <c r="H281" s="316"/>
      <c r="I281" s="316"/>
      <c r="J281" s="316"/>
      <c r="K281" s="316"/>
      <c r="L281" s="316"/>
      <c r="M281" s="316"/>
      <c r="N281" s="316"/>
      <c r="O281" s="316"/>
      <c r="P281" s="316"/>
      <c r="Q281" s="316"/>
      <c r="R281" s="316"/>
      <c r="S281" s="316"/>
      <c r="T281" s="316"/>
      <c r="U281" s="316"/>
    </row>
    <row r="282" spans="3:21">
      <c r="C282" s="316"/>
      <c r="D282" s="316"/>
      <c r="E282" s="316"/>
      <c r="F282" s="316"/>
      <c r="G282" s="316"/>
      <c r="H282" s="316"/>
      <c r="I282" s="316"/>
      <c r="J282" s="316"/>
      <c r="K282" s="316"/>
      <c r="L282" s="316"/>
      <c r="M282" s="316"/>
      <c r="N282" s="316"/>
      <c r="O282" s="316"/>
      <c r="P282" s="316"/>
      <c r="Q282" s="316"/>
      <c r="R282" s="316"/>
      <c r="S282" s="316"/>
      <c r="T282" s="316"/>
      <c r="U282" s="316"/>
    </row>
    <row r="283" spans="3:21">
      <c r="C283" s="316"/>
      <c r="D283" s="316"/>
      <c r="E283" s="316"/>
      <c r="F283" s="316"/>
      <c r="G283" s="316"/>
      <c r="H283" s="316"/>
      <c r="I283" s="316"/>
      <c r="J283" s="316"/>
      <c r="K283" s="316"/>
      <c r="L283" s="316"/>
      <c r="M283" s="316"/>
      <c r="N283" s="316"/>
      <c r="O283" s="316"/>
      <c r="P283" s="316"/>
      <c r="Q283" s="316"/>
      <c r="R283" s="316"/>
      <c r="S283" s="316"/>
      <c r="T283" s="316"/>
      <c r="U283" s="316"/>
    </row>
    <row r="284" spans="3:21">
      <c r="C284" s="316"/>
      <c r="D284" s="316"/>
      <c r="E284" s="316"/>
      <c r="F284" s="316"/>
      <c r="G284" s="316"/>
      <c r="H284" s="316"/>
      <c r="I284" s="316"/>
      <c r="J284" s="316"/>
      <c r="K284" s="316"/>
      <c r="L284" s="316"/>
      <c r="M284" s="316"/>
      <c r="N284" s="316"/>
      <c r="O284" s="316"/>
      <c r="P284" s="316"/>
      <c r="Q284" s="316"/>
      <c r="R284" s="316"/>
      <c r="S284" s="316"/>
      <c r="T284" s="316"/>
      <c r="U284" s="316"/>
    </row>
    <row r="285" spans="3:21">
      <c r="C285" s="316"/>
      <c r="D285" s="316"/>
      <c r="E285" s="316"/>
      <c r="F285" s="316"/>
      <c r="G285" s="316"/>
      <c r="H285" s="316"/>
      <c r="I285" s="316"/>
      <c r="J285" s="316"/>
      <c r="K285" s="316"/>
      <c r="L285" s="316"/>
      <c r="M285" s="316"/>
      <c r="N285" s="316"/>
      <c r="O285" s="316"/>
      <c r="P285" s="316"/>
      <c r="Q285" s="316"/>
      <c r="R285" s="316"/>
      <c r="S285" s="316"/>
      <c r="T285" s="316"/>
      <c r="U285" s="316"/>
    </row>
    <row r="286" spans="3:21">
      <c r="C286" s="316"/>
      <c r="D286" s="316"/>
      <c r="E286" s="316"/>
      <c r="F286" s="316"/>
      <c r="G286" s="316"/>
      <c r="H286" s="316"/>
      <c r="I286" s="316"/>
      <c r="J286" s="316"/>
      <c r="K286" s="316"/>
      <c r="L286" s="316"/>
      <c r="M286" s="316"/>
      <c r="N286" s="316"/>
      <c r="O286" s="316"/>
      <c r="P286" s="316"/>
      <c r="Q286" s="316"/>
      <c r="R286" s="316"/>
      <c r="S286" s="316"/>
      <c r="T286" s="316"/>
      <c r="U286" s="316"/>
    </row>
    <row r="287" spans="3:21">
      <c r="C287" s="316"/>
      <c r="D287" s="316"/>
      <c r="E287" s="316"/>
      <c r="F287" s="316"/>
      <c r="G287" s="316"/>
      <c r="H287" s="316"/>
      <c r="I287" s="316"/>
      <c r="J287" s="316"/>
      <c r="K287" s="316"/>
      <c r="L287" s="316"/>
      <c r="M287" s="316"/>
      <c r="N287" s="316"/>
      <c r="O287" s="316"/>
      <c r="P287" s="316"/>
      <c r="Q287" s="316"/>
      <c r="R287" s="316"/>
      <c r="S287" s="316"/>
      <c r="T287" s="316"/>
      <c r="U287" s="316"/>
    </row>
    <row r="288" spans="3:21">
      <c r="C288" s="316"/>
      <c r="D288" s="316"/>
      <c r="E288" s="316"/>
      <c r="F288" s="316"/>
      <c r="G288" s="316"/>
      <c r="H288" s="316"/>
      <c r="I288" s="316"/>
      <c r="J288" s="316"/>
      <c r="K288" s="316"/>
      <c r="L288" s="316"/>
      <c r="M288" s="316"/>
      <c r="N288" s="316"/>
      <c r="O288" s="316"/>
      <c r="P288" s="316"/>
      <c r="Q288" s="316"/>
      <c r="R288" s="316"/>
      <c r="S288" s="316"/>
      <c r="T288" s="316"/>
      <c r="U288" s="316"/>
    </row>
    <row r="289" spans="3:21">
      <c r="C289" s="316"/>
      <c r="D289" s="316"/>
      <c r="E289" s="316"/>
      <c r="F289" s="316"/>
      <c r="G289" s="316"/>
      <c r="H289" s="316"/>
      <c r="I289" s="316"/>
      <c r="J289" s="316"/>
      <c r="K289" s="316"/>
      <c r="L289" s="316"/>
      <c r="M289" s="316"/>
      <c r="N289" s="316"/>
      <c r="O289" s="316"/>
      <c r="P289" s="316"/>
      <c r="Q289" s="316"/>
      <c r="R289" s="316"/>
      <c r="S289" s="316"/>
      <c r="T289" s="316"/>
      <c r="U289" s="316"/>
    </row>
    <row r="290" spans="3:21">
      <c r="C290" s="316"/>
      <c r="D290" s="316"/>
      <c r="E290" s="316"/>
      <c r="F290" s="316"/>
      <c r="G290" s="316"/>
      <c r="H290" s="316"/>
      <c r="I290" s="316"/>
      <c r="J290" s="316"/>
      <c r="K290" s="316"/>
      <c r="L290" s="316"/>
      <c r="M290" s="316"/>
      <c r="N290" s="316"/>
      <c r="O290" s="316"/>
      <c r="P290" s="316"/>
      <c r="Q290" s="316"/>
      <c r="R290" s="316"/>
      <c r="S290" s="316"/>
      <c r="T290" s="316"/>
      <c r="U290" s="316"/>
    </row>
    <row r="291" spans="3:21">
      <c r="C291" s="316"/>
      <c r="D291" s="316"/>
      <c r="E291" s="316"/>
      <c r="F291" s="316"/>
      <c r="G291" s="316"/>
      <c r="H291" s="316"/>
      <c r="I291" s="316"/>
      <c r="J291" s="316"/>
      <c r="K291" s="316"/>
      <c r="L291" s="316"/>
      <c r="M291" s="316"/>
      <c r="N291" s="316"/>
      <c r="O291" s="316"/>
      <c r="P291" s="316"/>
      <c r="Q291" s="316"/>
      <c r="R291" s="316"/>
      <c r="S291" s="316"/>
      <c r="T291" s="316"/>
      <c r="U291" s="316"/>
    </row>
    <row r="292" spans="3:21">
      <c r="C292" s="316"/>
      <c r="D292" s="316"/>
      <c r="E292" s="316"/>
      <c r="F292" s="316"/>
      <c r="G292" s="316"/>
      <c r="H292" s="316"/>
      <c r="I292" s="316"/>
      <c r="J292" s="316"/>
      <c r="K292" s="316"/>
      <c r="L292" s="316"/>
      <c r="M292" s="316"/>
      <c r="N292" s="316"/>
      <c r="O292" s="316"/>
      <c r="P292" s="316"/>
      <c r="Q292" s="316"/>
      <c r="R292" s="316"/>
      <c r="S292" s="316"/>
      <c r="T292" s="316"/>
      <c r="U292" s="316"/>
    </row>
    <row r="293" spans="3:21">
      <c r="C293" s="316"/>
      <c r="D293" s="316"/>
      <c r="E293" s="316"/>
      <c r="F293" s="316"/>
      <c r="G293" s="316"/>
      <c r="H293" s="316"/>
      <c r="I293" s="316"/>
      <c r="J293" s="316"/>
      <c r="K293" s="316"/>
      <c r="L293" s="316"/>
      <c r="M293" s="316"/>
      <c r="N293" s="316"/>
      <c r="O293" s="316"/>
      <c r="P293" s="316"/>
      <c r="Q293" s="316"/>
      <c r="R293" s="316"/>
      <c r="S293" s="316"/>
      <c r="T293" s="316"/>
      <c r="U293" s="316"/>
    </row>
    <row r="294" spans="3:21">
      <c r="C294" s="316"/>
      <c r="D294" s="316"/>
      <c r="E294" s="316"/>
      <c r="F294" s="316"/>
      <c r="G294" s="316"/>
      <c r="H294" s="316"/>
      <c r="I294" s="316"/>
      <c r="J294" s="316"/>
      <c r="K294" s="316"/>
      <c r="L294" s="316"/>
      <c r="M294" s="316"/>
      <c r="N294" s="316"/>
      <c r="O294" s="316"/>
      <c r="P294" s="316"/>
      <c r="Q294" s="316"/>
      <c r="R294" s="316"/>
      <c r="S294" s="316"/>
      <c r="T294" s="316"/>
      <c r="U294" s="316"/>
    </row>
    <row r="295" spans="3:21">
      <c r="C295" s="316"/>
      <c r="D295" s="316"/>
      <c r="E295" s="316"/>
      <c r="F295" s="316"/>
      <c r="G295" s="316"/>
      <c r="H295" s="316"/>
      <c r="I295" s="316"/>
      <c r="J295" s="316"/>
      <c r="K295" s="316"/>
      <c r="L295" s="316"/>
      <c r="M295" s="316"/>
      <c r="N295" s="316"/>
      <c r="O295" s="316"/>
      <c r="P295" s="316"/>
      <c r="Q295" s="316"/>
      <c r="R295" s="316"/>
      <c r="S295" s="316"/>
      <c r="T295" s="316"/>
      <c r="U295" s="316"/>
    </row>
    <row r="296" spans="3:21">
      <c r="C296" s="316"/>
      <c r="D296" s="316"/>
      <c r="E296" s="316"/>
      <c r="F296" s="316"/>
      <c r="G296" s="316"/>
      <c r="H296" s="316"/>
      <c r="I296" s="316"/>
      <c r="J296" s="316"/>
      <c r="K296" s="316"/>
      <c r="L296" s="316"/>
      <c r="M296" s="316"/>
      <c r="N296" s="316"/>
      <c r="O296" s="316"/>
      <c r="P296" s="316"/>
      <c r="Q296" s="316"/>
      <c r="R296" s="316"/>
      <c r="S296" s="316"/>
      <c r="T296" s="316"/>
      <c r="U296" s="316"/>
    </row>
    <row r="297" spans="3:21">
      <c r="C297" s="316"/>
      <c r="D297" s="316"/>
      <c r="E297" s="316"/>
      <c r="F297" s="316"/>
      <c r="G297" s="316"/>
      <c r="H297" s="316"/>
      <c r="I297" s="316"/>
      <c r="J297" s="316"/>
      <c r="K297" s="316"/>
      <c r="L297" s="316"/>
      <c r="M297" s="316"/>
      <c r="N297" s="316"/>
      <c r="O297" s="316"/>
      <c r="P297" s="316"/>
      <c r="Q297" s="316"/>
      <c r="R297" s="316"/>
      <c r="S297" s="316"/>
      <c r="T297" s="316"/>
      <c r="U297" s="316"/>
    </row>
    <row r="298" spans="3:21">
      <c r="C298" s="316"/>
      <c r="D298" s="316"/>
      <c r="E298" s="316"/>
      <c r="F298" s="316"/>
      <c r="G298" s="316"/>
      <c r="H298" s="316"/>
      <c r="I298" s="316"/>
      <c r="J298" s="316"/>
      <c r="K298" s="316"/>
      <c r="L298" s="316"/>
      <c r="M298" s="316"/>
      <c r="N298" s="316"/>
      <c r="O298" s="316"/>
      <c r="P298" s="316"/>
      <c r="Q298" s="316"/>
      <c r="R298" s="316"/>
      <c r="S298" s="316"/>
      <c r="T298" s="316"/>
      <c r="U298" s="316"/>
    </row>
    <row r="299" spans="3:21">
      <c r="C299" s="316"/>
      <c r="D299" s="316"/>
      <c r="E299" s="316"/>
      <c r="F299" s="316"/>
      <c r="G299" s="316"/>
      <c r="H299" s="316"/>
      <c r="I299" s="316"/>
      <c r="J299" s="316"/>
      <c r="K299" s="316"/>
      <c r="L299" s="316"/>
      <c r="M299" s="316"/>
      <c r="N299" s="316"/>
    </row>
    <row r="300" spans="3:21">
      <c r="C300" s="316"/>
      <c r="D300" s="316"/>
      <c r="E300" s="316"/>
      <c r="F300" s="316"/>
      <c r="G300" s="316"/>
      <c r="H300" s="316"/>
      <c r="I300" s="316"/>
      <c r="J300" s="316"/>
      <c r="K300" s="316"/>
      <c r="L300" s="316"/>
      <c r="M300" s="316"/>
      <c r="N300" s="316"/>
    </row>
    <row r="301" spans="3:21">
      <c r="C301" s="316"/>
      <c r="D301" s="316"/>
      <c r="E301" s="316"/>
      <c r="F301" s="316"/>
      <c r="G301" s="316"/>
      <c r="H301" s="316"/>
      <c r="I301" s="316"/>
      <c r="J301" s="316"/>
      <c r="K301" s="316"/>
      <c r="L301" s="316"/>
      <c r="M301" s="316"/>
      <c r="N301" s="316"/>
    </row>
    <row r="302" spans="3:21">
      <c r="C302" s="316"/>
      <c r="D302" s="316"/>
      <c r="E302" s="316"/>
      <c r="F302" s="316"/>
      <c r="G302" s="316"/>
      <c r="H302" s="316"/>
      <c r="I302" s="316"/>
      <c r="J302" s="316"/>
      <c r="K302" s="316"/>
      <c r="L302" s="316"/>
      <c r="M302" s="316"/>
      <c r="N302" s="316"/>
    </row>
    <row r="303" spans="3:21">
      <c r="C303" s="316"/>
      <c r="D303" s="316"/>
      <c r="E303" s="316"/>
      <c r="F303" s="316"/>
      <c r="G303" s="316"/>
      <c r="H303" s="316"/>
      <c r="I303" s="316"/>
      <c r="J303" s="316"/>
      <c r="K303" s="316"/>
      <c r="L303" s="316"/>
      <c r="M303" s="316"/>
      <c r="N303" s="316"/>
    </row>
    <row r="304" spans="3:21">
      <c r="C304" s="316"/>
      <c r="D304" s="316"/>
      <c r="E304" s="316"/>
      <c r="F304" s="316"/>
      <c r="G304" s="316"/>
      <c r="H304" s="316"/>
      <c r="I304" s="316"/>
      <c r="J304" s="316"/>
      <c r="K304" s="316"/>
      <c r="L304" s="316"/>
      <c r="M304" s="316"/>
      <c r="N304" s="316"/>
    </row>
    <row r="305" spans="3:14">
      <c r="C305" s="316"/>
      <c r="D305" s="316"/>
      <c r="E305" s="316"/>
      <c r="F305" s="316"/>
      <c r="G305" s="316"/>
      <c r="H305" s="316"/>
      <c r="I305" s="316"/>
      <c r="J305" s="316"/>
      <c r="K305" s="316"/>
      <c r="L305" s="316"/>
      <c r="M305" s="316"/>
      <c r="N305" s="316"/>
    </row>
    <row r="306" spans="3:14">
      <c r="C306" s="316"/>
      <c r="D306" s="316"/>
      <c r="E306" s="316"/>
      <c r="F306" s="316"/>
      <c r="G306" s="316"/>
      <c r="H306" s="316"/>
      <c r="I306" s="316"/>
      <c r="J306" s="316"/>
      <c r="K306" s="316"/>
      <c r="L306" s="316"/>
      <c r="M306" s="316"/>
      <c r="N306" s="316"/>
    </row>
  </sheetData>
  <mergeCells count="8">
    <mergeCell ref="C103:N103"/>
    <mergeCell ref="C104:N104"/>
    <mergeCell ref="C97:N97"/>
    <mergeCell ref="C98:N98"/>
    <mergeCell ref="C99:N99"/>
    <mergeCell ref="C100:N100"/>
    <mergeCell ref="C101:N101"/>
    <mergeCell ref="C102:N102"/>
  </mergeCells>
  <printOptions horizontalCentered="1"/>
  <pageMargins left="0.32" right="0.3" top="0.77" bottom="0.75" header="0.5" footer="0.5"/>
  <pageSetup scale="57" fitToHeight="0" orientation="landscape" horizontalDpi="300" verticalDpi="300" r:id="rId1"/>
  <headerFooter alignWithMargins="0">
    <oddFooter>&amp;RV31
EFF 10.18.14</oddFooter>
  </headerFooter>
  <rowBreaks count="1" manualBreakCount="1">
    <brk id="53"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9"/>
  </sheetPr>
  <dimension ref="A1:BQ306"/>
  <sheetViews>
    <sheetView topLeftCell="A100" zoomScale="70" zoomScaleNormal="70" workbookViewId="0">
      <selection activeCell="C112" sqref="C112"/>
    </sheetView>
  </sheetViews>
  <sheetFormatPr defaultColWidth="8.88671875" defaultRowHeight="15"/>
  <cols>
    <col min="1" max="1" width="6" style="332" customWidth="1"/>
    <col min="2" max="2" width="1.44140625" style="332" customWidth="1"/>
    <col min="3" max="3" width="25.44140625" style="332" customWidth="1"/>
    <col min="4" max="4" width="10.21875" style="332" customWidth="1"/>
    <col min="5" max="5" width="15.21875" style="332" customWidth="1"/>
    <col min="6" max="6" width="12.88671875" style="332" customWidth="1"/>
    <col min="7" max="7" width="13.5546875" style="332" customWidth="1"/>
    <col min="8" max="8" width="14.44140625" style="332" customWidth="1"/>
    <col min="9" max="9" width="12.33203125" style="332" customWidth="1"/>
    <col min="10" max="10" width="14.109375" style="332" customWidth="1"/>
    <col min="11" max="11" width="13.5546875" style="332" customWidth="1"/>
    <col min="12" max="12" width="15.5546875" style="332" bestFit="1" customWidth="1"/>
    <col min="13" max="13" width="12.6640625" style="332" customWidth="1"/>
    <col min="14" max="14" width="12.77734375" style="332" customWidth="1"/>
    <col min="15" max="15" width="12.44140625" style="332" customWidth="1"/>
    <col min="16" max="16" width="16" style="332" customWidth="1"/>
    <col min="17" max="17" width="12.33203125" style="332" customWidth="1"/>
    <col min="18" max="18" width="13.88671875" style="332" customWidth="1"/>
    <col min="19" max="19" width="1.88671875" style="332" customWidth="1"/>
    <col min="20" max="20" width="13" style="332" customWidth="1"/>
    <col min="21" max="16384" width="8.88671875" style="332"/>
  </cols>
  <sheetData>
    <row r="1" spans="1:69">
      <c r="R1" s="333"/>
    </row>
    <row r="2" spans="1:69">
      <c r="R2" s="333"/>
    </row>
    <row r="4" spans="1:69">
      <c r="R4" s="333" t="s">
        <v>465</v>
      </c>
    </row>
    <row r="5" spans="1:69">
      <c r="C5" s="334" t="s">
        <v>385</v>
      </c>
      <c r="D5" s="334"/>
      <c r="E5" s="334"/>
      <c r="F5" s="334"/>
      <c r="G5" s="334"/>
      <c r="H5" s="334"/>
      <c r="I5" s="334"/>
      <c r="J5" s="335" t="s">
        <v>143</v>
      </c>
      <c r="K5" s="335"/>
      <c r="L5" s="334"/>
      <c r="M5" s="334"/>
      <c r="N5" s="334"/>
      <c r="O5" s="336"/>
      <c r="Q5" s="337"/>
      <c r="R5" s="338" t="s">
        <v>567</v>
      </c>
      <c r="S5" s="339"/>
      <c r="T5" s="340"/>
      <c r="U5" s="340"/>
      <c r="V5" s="339"/>
      <c r="W5" s="341"/>
      <c r="X5" s="341"/>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41"/>
      <c r="BD5" s="341"/>
      <c r="BE5" s="341"/>
      <c r="BF5" s="341"/>
      <c r="BG5" s="341"/>
      <c r="BH5" s="341"/>
      <c r="BI5" s="341"/>
      <c r="BJ5" s="341"/>
      <c r="BK5" s="341"/>
      <c r="BL5" s="341"/>
      <c r="BM5" s="341"/>
      <c r="BN5" s="341"/>
      <c r="BO5" s="341"/>
      <c r="BP5" s="341"/>
      <c r="BQ5" s="341"/>
    </row>
    <row r="6" spans="1:69">
      <c r="C6" s="334"/>
      <c r="D6" s="334"/>
      <c r="E6" s="334"/>
      <c r="F6" s="334"/>
      <c r="G6" s="334"/>
      <c r="H6" s="342" t="s">
        <v>8</v>
      </c>
      <c r="I6" s="342"/>
      <c r="J6" s="342" t="s">
        <v>466</v>
      </c>
      <c r="K6" s="342"/>
      <c r="L6" s="342"/>
      <c r="M6" s="342"/>
      <c r="N6" s="342"/>
      <c r="O6" s="336"/>
      <c r="Q6" s="337"/>
      <c r="R6" s="336"/>
      <c r="S6" s="339"/>
      <c r="T6" s="343"/>
      <c r="U6" s="340"/>
      <c r="V6" s="339"/>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41"/>
      <c r="BJ6" s="341"/>
      <c r="BK6" s="341"/>
      <c r="BL6" s="341"/>
      <c r="BM6" s="341"/>
      <c r="BN6" s="341"/>
      <c r="BO6" s="341"/>
      <c r="BP6" s="341"/>
      <c r="BQ6" s="341"/>
    </row>
    <row r="7" spans="1:69">
      <c r="C7" s="337"/>
      <c r="D7" s="337"/>
      <c r="E7" s="337"/>
      <c r="F7" s="337"/>
      <c r="G7" s="337"/>
      <c r="H7" s="337"/>
      <c r="I7" s="337"/>
      <c r="J7" s="337"/>
      <c r="K7" s="337"/>
      <c r="L7" s="337"/>
      <c r="M7" s="337"/>
      <c r="N7" s="337"/>
      <c r="O7" s="337"/>
      <c r="Q7" s="337"/>
      <c r="R7" s="337" t="s">
        <v>388</v>
      </c>
      <c r="S7" s="339"/>
      <c r="T7" s="340"/>
      <c r="U7" s="340"/>
      <c r="V7" s="339"/>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1"/>
      <c r="AZ7" s="341"/>
      <c r="BA7" s="341"/>
      <c r="BB7" s="341"/>
      <c r="BC7" s="341"/>
      <c r="BD7" s="341"/>
      <c r="BE7" s="341"/>
      <c r="BF7" s="341"/>
      <c r="BG7" s="341"/>
      <c r="BH7" s="341"/>
      <c r="BI7" s="341"/>
      <c r="BJ7" s="341"/>
      <c r="BK7" s="341"/>
      <c r="BL7" s="341"/>
      <c r="BM7" s="341"/>
      <c r="BN7" s="341"/>
      <c r="BO7" s="341"/>
      <c r="BP7" s="341"/>
      <c r="BQ7" s="341"/>
    </row>
    <row r="8" spans="1:69">
      <c r="A8" s="344"/>
      <c r="C8" s="337"/>
      <c r="D8" s="337"/>
      <c r="E8" s="337"/>
      <c r="F8" s="337"/>
      <c r="G8" s="337"/>
      <c r="H8" s="337"/>
      <c r="I8" s="337"/>
      <c r="J8" s="345" t="s">
        <v>566</v>
      </c>
      <c r="K8" s="345"/>
      <c r="L8" s="337"/>
      <c r="M8" s="337"/>
      <c r="N8" s="337"/>
      <c r="O8" s="337"/>
      <c r="P8" s="337"/>
      <c r="Q8" s="337"/>
      <c r="R8" s="337"/>
      <c r="S8" s="339"/>
      <c r="T8" s="340"/>
      <c r="U8" s="340"/>
      <c r="V8" s="339"/>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1"/>
      <c r="BJ8" s="341"/>
      <c r="BK8" s="341"/>
      <c r="BL8" s="341"/>
      <c r="BM8" s="341"/>
      <c r="BN8" s="341"/>
      <c r="BO8" s="341"/>
      <c r="BP8" s="341"/>
      <c r="BQ8" s="341"/>
    </row>
    <row r="9" spans="1:69">
      <c r="A9" s="344"/>
      <c r="C9" s="337"/>
      <c r="D9" s="337"/>
      <c r="E9" s="337"/>
      <c r="F9" s="337"/>
      <c r="G9" s="337"/>
      <c r="H9" s="337"/>
      <c r="I9" s="337"/>
      <c r="J9" s="346"/>
      <c r="K9" s="346"/>
      <c r="L9" s="337"/>
      <c r="M9" s="337"/>
      <c r="N9" s="337"/>
      <c r="O9" s="337"/>
      <c r="P9" s="337"/>
      <c r="Q9" s="337"/>
      <c r="R9" s="337"/>
      <c r="S9" s="339"/>
      <c r="T9" s="340"/>
      <c r="U9" s="340"/>
      <c r="V9" s="339"/>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1"/>
      <c r="AY9" s="341"/>
      <c r="AZ9" s="341"/>
      <c r="BA9" s="341"/>
      <c r="BB9" s="341"/>
      <c r="BC9" s="341"/>
      <c r="BD9" s="341"/>
      <c r="BE9" s="341"/>
      <c r="BF9" s="341"/>
      <c r="BG9" s="341"/>
      <c r="BH9" s="341"/>
      <c r="BI9" s="341"/>
      <c r="BJ9" s="341"/>
      <c r="BK9" s="341"/>
      <c r="BL9" s="341"/>
      <c r="BM9" s="341"/>
      <c r="BN9" s="341"/>
      <c r="BO9" s="341"/>
      <c r="BP9" s="341"/>
      <c r="BQ9" s="341"/>
    </row>
    <row r="10" spans="1:69">
      <c r="A10" s="344"/>
      <c r="C10" s="337" t="s">
        <v>467</v>
      </c>
      <c r="D10" s="337"/>
      <c r="E10" s="337"/>
      <c r="F10" s="337"/>
      <c r="G10" s="337"/>
      <c r="H10" s="337"/>
      <c r="I10" s="337"/>
      <c r="J10" s="346"/>
      <c r="K10" s="346"/>
      <c r="L10" s="337"/>
      <c r="M10" s="337"/>
      <c r="N10" s="337"/>
      <c r="O10" s="337"/>
      <c r="P10" s="337"/>
      <c r="Q10" s="337"/>
      <c r="R10" s="337"/>
      <c r="S10" s="339"/>
      <c r="T10" s="340"/>
      <c r="U10" s="340"/>
      <c r="V10" s="339"/>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1"/>
      <c r="BA10" s="341"/>
      <c r="BB10" s="341"/>
      <c r="BC10" s="341"/>
      <c r="BD10" s="341"/>
      <c r="BE10" s="341"/>
      <c r="BF10" s="341"/>
      <c r="BG10" s="341"/>
      <c r="BH10" s="341"/>
      <c r="BI10" s="341"/>
      <c r="BJ10" s="341"/>
      <c r="BK10" s="341"/>
      <c r="BL10" s="341"/>
      <c r="BM10" s="341"/>
      <c r="BN10" s="341"/>
      <c r="BO10" s="341"/>
      <c r="BP10" s="341"/>
      <c r="BQ10" s="341"/>
    </row>
    <row r="11" spans="1:69">
      <c r="A11" s="344"/>
      <c r="C11" s="337" t="s">
        <v>468</v>
      </c>
      <c r="D11" s="337"/>
      <c r="E11" s="337"/>
      <c r="F11" s="337"/>
      <c r="G11" s="337"/>
      <c r="H11" s="337"/>
      <c r="I11" s="337"/>
      <c r="J11" s="346"/>
      <c r="K11" s="346"/>
      <c r="P11" s="337"/>
      <c r="Q11" s="337"/>
      <c r="R11" s="337"/>
      <c r="S11" s="339"/>
      <c r="T11" s="339"/>
      <c r="U11" s="339"/>
      <c r="V11" s="339"/>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1"/>
      <c r="AY11" s="341"/>
      <c r="AZ11" s="341"/>
      <c r="BA11" s="341"/>
      <c r="BB11" s="341"/>
      <c r="BC11" s="341"/>
      <c r="BD11" s="341"/>
      <c r="BE11" s="341"/>
      <c r="BF11" s="341"/>
      <c r="BG11" s="341"/>
      <c r="BH11" s="341"/>
      <c r="BI11" s="341"/>
      <c r="BJ11" s="341"/>
      <c r="BK11" s="341"/>
      <c r="BL11" s="341"/>
      <c r="BM11" s="341"/>
      <c r="BN11" s="341"/>
      <c r="BO11" s="341"/>
      <c r="BP11" s="341"/>
      <c r="BQ11" s="341"/>
    </row>
    <row r="12" spans="1:69">
      <c r="A12" s="344"/>
      <c r="C12" s="337"/>
      <c r="D12" s="337"/>
      <c r="E12" s="337"/>
      <c r="F12" s="337"/>
      <c r="G12" s="337"/>
      <c r="H12" s="337"/>
      <c r="I12" s="337"/>
      <c r="J12" s="337"/>
      <c r="K12" s="337"/>
      <c r="P12" s="347"/>
      <c r="Q12" s="337"/>
      <c r="R12" s="337"/>
      <c r="S12" s="339"/>
      <c r="T12" s="339"/>
      <c r="U12" s="339"/>
      <c r="V12" s="339"/>
      <c r="W12" s="341"/>
      <c r="X12" s="341"/>
      <c r="Y12" s="341"/>
      <c r="Z12" s="341"/>
      <c r="AA12" s="341"/>
      <c r="AB12" s="341"/>
      <c r="AC12" s="341"/>
      <c r="AD12" s="341"/>
      <c r="AE12" s="341"/>
      <c r="AF12" s="341"/>
      <c r="AG12" s="341"/>
      <c r="AH12" s="341"/>
      <c r="AI12" s="341"/>
      <c r="AJ12" s="341"/>
      <c r="AK12" s="341"/>
      <c r="AL12" s="341"/>
      <c r="AM12" s="341"/>
      <c r="AN12" s="341"/>
      <c r="AO12" s="341"/>
      <c r="AP12" s="341"/>
      <c r="AQ12" s="341"/>
      <c r="AR12" s="341"/>
      <c r="AS12" s="341"/>
      <c r="AT12" s="341"/>
      <c r="AU12" s="341"/>
      <c r="AV12" s="341"/>
      <c r="AW12" s="341"/>
      <c r="AX12" s="341"/>
      <c r="AY12" s="341"/>
      <c r="AZ12" s="341"/>
      <c r="BA12" s="341"/>
      <c r="BB12" s="341"/>
      <c r="BC12" s="341"/>
      <c r="BD12" s="341"/>
      <c r="BE12" s="341"/>
      <c r="BF12" s="341"/>
      <c r="BG12" s="341"/>
      <c r="BH12" s="341"/>
      <c r="BI12" s="341"/>
      <c r="BJ12" s="341"/>
      <c r="BK12" s="341"/>
      <c r="BL12" s="341"/>
      <c r="BM12" s="341"/>
      <c r="BN12" s="341"/>
      <c r="BO12" s="341"/>
      <c r="BP12" s="341"/>
      <c r="BQ12" s="341"/>
    </row>
    <row r="13" spans="1:69">
      <c r="C13" s="348" t="s">
        <v>10</v>
      </c>
      <c r="D13" s="348"/>
      <c r="E13" s="348"/>
      <c r="F13" s="348"/>
      <c r="G13" s="348"/>
      <c r="H13" s="348" t="s">
        <v>11</v>
      </c>
      <c r="I13" s="348"/>
      <c r="J13" s="348" t="s">
        <v>12</v>
      </c>
      <c r="K13" s="348"/>
      <c r="L13" s="349" t="s">
        <v>77</v>
      </c>
      <c r="Q13" s="342"/>
      <c r="R13" s="349"/>
      <c r="S13" s="350"/>
      <c r="T13" s="349"/>
      <c r="U13" s="350"/>
      <c r="V13" s="351"/>
      <c r="W13" s="341"/>
      <c r="X13" s="341"/>
      <c r="Y13" s="341"/>
      <c r="Z13" s="341"/>
      <c r="AA13" s="341"/>
      <c r="AB13" s="341"/>
      <c r="AC13" s="341"/>
      <c r="AD13" s="341"/>
      <c r="AE13" s="341"/>
      <c r="AF13" s="341"/>
      <c r="AG13" s="341"/>
      <c r="AH13" s="341"/>
      <c r="AI13" s="341"/>
      <c r="AJ13" s="341"/>
      <c r="AK13" s="341"/>
      <c r="AL13" s="341"/>
      <c r="AM13" s="341"/>
      <c r="AN13" s="341"/>
      <c r="AO13" s="341"/>
      <c r="AP13" s="341"/>
      <c r="AQ13" s="341"/>
      <c r="AR13" s="341"/>
      <c r="AS13" s="341"/>
      <c r="AT13" s="341"/>
      <c r="AU13" s="341"/>
      <c r="AV13" s="341"/>
      <c r="AW13" s="341"/>
      <c r="AX13" s="341"/>
      <c r="AY13" s="341"/>
      <c r="AZ13" s="341"/>
      <c r="BA13" s="341"/>
      <c r="BB13" s="341"/>
      <c r="BC13" s="341"/>
      <c r="BD13" s="341"/>
      <c r="BE13" s="341"/>
      <c r="BF13" s="341"/>
      <c r="BG13" s="341"/>
      <c r="BH13" s="341"/>
      <c r="BI13" s="341"/>
      <c r="BJ13" s="341"/>
      <c r="BK13" s="341"/>
      <c r="BL13" s="341"/>
      <c r="BM13" s="341"/>
      <c r="BN13" s="341"/>
      <c r="BO13" s="341"/>
      <c r="BP13" s="341"/>
      <c r="BQ13" s="341"/>
    </row>
    <row r="14" spans="1:69" ht="15.75">
      <c r="C14" s="352"/>
      <c r="D14" s="352"/>
      <c r="E14" s="352"/>
      <c r="F14" s="352"/>
      <c r="G14" s="352"/>
      <c r="H14" s="353" t="s">
        <v>469</v>
      </c>
      <c r="I14" s="353"/>
      <c r="J14" s="342"/>
      <c r="K14" s="342"/>
      <c r="Q14" s="342"/>
      <c r="S14" s="350"/>
      <c r="T14" s="354"/>
      <c r="U14" s="354"/>
      <c r="V14" s="351"/>
      <c r="W14" s="341"/>
      <c r="X14" s="341"/>
      <c r="Y14" s="341"/>
      <c r="Z14" s="341"/>
      <c r="AA14" s="341"/>
      <c r="AB14" s="341"/>
      <c r="AC14" s="341"/>
      <c r="AD14" s="341"/>
      <c r="AE14" s="341"/>
      <c r="AF14" s="341"/>
      <c r="AG14" s="341"/>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41"/>
      <c r="BE14" s="341"/>
      <c r="BF14" s="341"/>
      <c r="BG14" s="341"/>
      <c r="BH14" s="341"/>
      <c r="BI14" s="341"/>
      <c r="BJ14" s="341"/>
      <c r="BK14" s="341"/>
      <c r="BL14" s="341"/>
      <c r="BM14" s="341"/>
      <c r="BN14" s="341"/>
      <c r="BO14" s="341"/>
      <c r="BP14" s="341"/>
      <c r="BQ14" s="341"/>
    </row>
    <row r="15" spans="1:69" ht="15.75">
      <c r="A15" s="344" t="s">
        <v>1</v>
      </c>
      <c r="C15" s="352"/>
      <c r="D15" s="352"/>
      <c r="E15" s="352"/>
      <c r="F15" s="352"/>
      <c r="G15" s="352"/>
      <c r="H15" s="355" t="s">
        <v>80</v>
      </c>
      <c r="I15" s="355"/>
      <c r="J15" s="356" t="s">
        <v>3</v>
      </c>
      <c r="K15" s="356"/>
      <c r="L15" s="356" t="s">
        <v>20</v>
      </c>
      <c r="Q15" s="342"/>
      <c r="S15" s="339"/>
      <c r="T15" s="357"/>
      <c r="U15" s="354"/>
      <c r="V15" s="351"/>
      <c r="W15" s="341"/>
      <c r="X15" s="341"/>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c r="BP15" s="341"/>
      <c r="BQ15" s="341"/>
    </row>
    <row r="16" spans="1:69" ht="15.75">
      <c r="A16" s="344" t="s">
        <v>2</v>
      </c>
      <c r="C16" s="358"/>
      <c r="D16" s="358"/>
      <c r="E16" s="358"/>
      <c r="F16" s="358"/>
      <c r="G16" s="358"/>
      <c r="H16" s="342"/>
      <c r="I16" s="342"/>
      <c r="J16" s="342"/>
      <c r="K16" s="342"/>
      <c r="L16" s="342"/>
      <c r="Q16" s="342"/>
      <c r="R16" s="342"/>
      <c r="S16" s="339"/>
      <c r="T16" s="350"/>
      <c r="U16" s="350"/>
      <c r="V16" s="351"/>
      <c r="W16" s="341"/>
      <c r="X16" s="341"/>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41"/>
      <c r="BQ16" s="341"/>
    </row>
    <row r="17" spans="1:69" ht="15.75">
      <c r="A17" s="359"/>
      <c r="C17" s="352"/>
      <c r="D17" s="352"/>
      <c r="E17" s="352"/>
      <c r="F17" s="352"/>
      <c r="G17" s="352"/>
      <c r="H17" s="342"/>
      <c r="I17" s="342"/>
      <c r="J17" s="342"/>
      <c r="K17" s="342"/>
      <c r="L17" s="342"/>
      <c r="Q17" s="342"/>
      <c r="R17" s="342"/>
      <c r="S17" s="339"/>
      <c r="T17" s="350"/>
      <c r="U17" s="350"/>
      <c r="V17" s="351"/>
      <c r="W17" s="341"/>
      <c r="X17" s="341"/>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1"/>
      <c r="BH17" s="341"/>
      <c r="BI17" s="341"/>
      <c r="BJ17" s="341"/>
      <c r="BK17" s="341"/>
      <c r="BL17" s="341"/>
      <c r="BM17" s="341"/>
      <c r="BN17" s="341"/>
      <c r="BO17" s="341"/>
      <c r="BP17" s="341"/>
      <c r="BQ17" s="341"/>
    </row>
    <row r="18" spans="1:69">
      <c r="A18" s="360">
        <v>1</v>
      </c>
      <c r="C18" s="352" t="s">
        <v>391</v>
      </c>
      <c r="D18" s="352"/>
      <c r="E18" s="352"/>
      <c r="F18" s="352"/>
      <c r="G18" s="352"/>
      <c r="H18" s="361" t="s">
        <v>392</v>
      </c>
      <c r="I18" s="361"/>
      <c r="J18" s="362">
        <f>'OTP Attach O'!J85+'OTP Attach O'!J108</f>
        <v>610306521</v>
      </c>
      <c r="K18" s="342"/>
      <c r="Q18" s="342"/>
      <c r="R18" s="342"/>
      <c r="S18" s="339"/>
      <c r="T18" s="350"/>
      <c r="U18" s="350"/>
      <c r="V18" s="35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1"/>
      <c r="BN18" s="341"/>
      <c r="BO18" s="341"/>
      <c r="BP18" s="341"/>
      <c r="BQ18" s="341"/>
    </row>
    <row r="19" spans="1:69">
      <c r="A19" s="360" t="s">
        <v>147</v>
      </c>
      <c r="C19" s="352" t="s">
        <v>470</v>
      </c>
      <c r="D19" s="352"/>
      <c r="E19" s="352"/>
      <c r="F19" s="352"/>
      <c r="G19" s="352"/>
      <c r="H19" s="361" t="s">
        <v>471</v>
      </c>
      <c r="I19" s="361"/>
      <c r="J19" s="363">
        <f>'OTP Attach O'!J93</f>
        <v>126497592</v>
      </c>
      <c r="K19" s="364"/>
      <c r="Q19" s="342"/>
      <c r="R19" s="342"/>
      <c r="S19" s="339"/>
      <c r="T19" s="350"/>
      <c r="U19" s="350"/>
      <c r="V19" s="351"/>
      <c r="W19" s="341"/>
      <c r="X19" s="341"/>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41"/>
    </row>
    <row r="20" spans="1:69">
      <c r="A20" s="360">
        <v>2</v>
      </c>
      <c r="C20" s="352" t="s">
        <v>393</v>
      </c>
      <c r="D20" s="352"/>
      <c r="E20" s="352"/>
      <c r="F20" s="352"/>
      <c r="G20" s="352"/>
      <c r="H20" s="361" t="s">
        <v>472</v>
      </c>
      <c r="I20" s="361"/>
      <c r="J20" s="365">
        <f>J18-J19</f>
        <v>483808929</v>
      </c>
      <c r="K20" s="366"/>
      <c r="Q20" s="342"/>
      <c r="R20" s="342"/>
      <c r="S20" s="339"/>
      <c r="T20" s="350"/>
      <c r="U20" s="350"/>
      <c r="V20" s="351"/>
      <c r="W20" s="341"/>
      <c r="X20" s="341"/>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1"/>
      <c r="BF20" s="341"/>
      <c r="BG20" s="341"/>
      <c r="BH20" s="341"/>
      <c r="BI20" s="341"/>
      <c r="BJ20" s="341"/>
      <c r="BK20" s="341"/>
      <c r="BL20" s="341"/>
      <c r="BM20" s="341"/>
      <c r="BN20" s="341"/>
      <c r="BO20" s="341"/>
      <c r="BP20" s="341"/>
      <c r="BQ20" s="341"/>
    </row>
    <row r="21" spans="1:69">
      <c r="A21" s="360"/>
      <c r="H21" s="361"/>
      <c r="I21" s="361"/>
      <c r="Q21" s="342"/>
      <c r="R21" s="342"/>
      <c r="S21" s="339"/>
      <c r="T21" s="350"/>
      <c r="U21" s="350"/>
      <c r="V21" s="351"/>
      <c r="W21" s="341"/>
      <c r="X21" s="341"/>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c r="BP21" s="341"/>
      <c r="BQ21" s="341"/>
    </row>
    <row r="22" spans="1:69">
      <c r="A22" s="360"/>
      <c r="C22" s="352" t="s">
        <v>473</v>
      </c>
      <c r="D22" s="352"/>
      <c r="E22" s="352"/>
      <c r="F22" s="352"/>
      <c r="G22" s="352"/>
      <c r="H22" s="361"/>
      <c r="I22" s="361"/>
      <c r="J22" s="342"/>
      <c r="K22" s="342"/>
      <c r="L22" s="342"/>
      <c r="Q22" s="342"/>
      <c r="R22" s="342"/>
      <c r="S22" s="350"/>
      <c r="T22" s="350"/>
      <c r="U22" s="350"/>
      <c r="V22" s="351"/>
      <c r="W22" s="341"/>
      <c r="X22" s="341"/>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41"/>
      <c r="BO22" s="341"/>
      <c r="BP22" s="341"/>
      <c r="BQ22" s="341"/>
    </row>
    <row r="23" spans="1:69">
      <c r="A23" s="360">
        <v>3</v>
      </c>
      <c r="C23" s="352" t="s">
        <v>396</v>
      </c>
      <c r="D23" s="352"/>
      <c r="E23" s="352"/>
      <c r="F23" s="352"/>
      <c r="G23" s="352"/>
      <c r="H23" s="361" t="s">
        <v>397</v>
      </c>
      <c r="I23" s="361"/>
      <c r="J23" s="362">
        <f>'OTP Attach O'!J163</f>
        <v>18122985.37495571</v>
      </c>
      <c r="K23" s="342"/>
      <c r="Q23" s="342"/>
      <c r="R23" s="342"/>
      <c r="S23" s="350"/>
      <c r="T23" s="350"/>
      <c r="U23" s="350"/>
      <c r="V23" s="351"/>
      <c r="W23" s="341"/>
      <c r="X23" s="341"/>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c r="BQ23" s="341"/>
    </row>
    <row r="24" spans="1:69">
      <c r="A24" s="360" t="s">
        <v>474</v>
      </c>
      <c r="C24" s="352" t="s">
        <v>475</v>
      </c>
      <c r="D24" s="352"/>
      <c r="E24" s="352"/>
      <c r="F24" s="352"/>
      <c r="G24" s="352"/>
      <c r="H24" s="361" t="s">
        <v>476</v>
      </c>
      <c r="I24" s="361"/>
      <c r="J24" s="362">
        <f>'OTP Attach O'!J154</f>
        <v>33381815</v>
      </c>
      <c r="K24" s="342"/>
      <c r="Q24" s="342"/>
      <c r="R24" s="342"/>
      <c r="S24" s="350"/>
      <c r="T24" s="350"/>
      <c r="U24" s="350"/>
      <c r="V24" s="351"/>
      <c r="W24" s="341"/>
      <c r="X24" s="341"/>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c r="BP24" s="341"/>
      <c r="BQ24" s="341"/>
    </row>
    <row r="25" spans="1:69">
      <c r="A25" s="360" t="s">
        <v>477</v>
      </c>
      <c r="C25" s="352" t="s">
        <v>478</v>
      </c>
      <c r="D25" s="352"/>
      <c r="E25" s="352"/>
      <c r="F25" s="352"/>
      <c r="G25" s="352"/>
      <c r="H25" s="361" t="s">
        <v>479</v>
      </c>
      <c r="I25" s="361"/>
      <c r="J25" s="362">
        <f>'OTP Attach O'!J155</f>
        <v>950400</v>
      </c>
      <c r="K25" s="342"/>
      <c r="Q25" s="342"/>
      <c r="R25" s="342"/>
      <c r="S25" s="350"/>
      <c r="T25" s="350"/>
      <c r="U25" s="350"/>
      <c r="V25" s="351"/>
      <c r="W25" s="341"/>
      <c r="X25" s="341"/>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341"/>
      <c r="BG25" s="341"/>
      <c r="BH25" s="341"/>
      <c r="BI25" s="341"/>
      <c r="BJ25" s="341"/>
      <c r="BK25" s="341"/>
      <c r="BL25" s="341"/>
      <c r="BM25" s="341"/>
      <c r="BN25" s="341"/>
      <c r="BO25" s="341"/>
      <c r="BP25" s="341"/>
      <c r="BQ25" s="341"/>
    </row>
    <row r="26" spans="1:69">
      <c r="A26" s="360" t="s">
        <v>480</v>
      </c>
      <c r="C26" s="352" t="s">
        <v>481</v>
      </c>
      <c r="D26" s="352"/>
      <c r="E26" s="352"/>
      <c r="F26" s="352"/>
      <c r="G26" s="352"/>
      <c r="H26" s="361" t="s">
        <v>482</v>
      </c>
      <c r="I26" s="361"/>
      <c r="J26" s="363">
        <f>'OTP Attach O'!J156</f>
        <v>21535385.67812366</v>
      </c>
      <c r="K26" s="364"/>
      <c r="Q26" s="342"/>
      <c r="R26" s="342"/>
      <c r="S26" s="350"/>
      <c r="T26" s="350"/>
      <c r="U26" s="350"/>
      <c r="V26" s="35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BN26" s="341"/>
      <c r="BO26" s="341"/>
      <c r="BP26" s="341"/>
      <c r="BQ26" s="341"/>
    </row>
    <row r="27" spans="1:69">
      <c r="A27" s="360" t="s">
        <v>483</v>
      </c>
      <c r="C27" s="352" t="s">
        <v>484</v>
      </c>
      <c r="D27" s="352"/>
      <c r="E27" s="352"/>
      <c r="F27" s="352"/>
      <c r="G27" s="352"/>
      <c r="H27" s="361" t="s">
        <v>485</v>
      </c>
      <c r="I27" s="361"/>
      <c r="J27" s="365">
        <f>J24-(J25+J26)</f>
        <v>10896029.32187634</v>
      </c>
      <c r="K27" s="342"/>
      <c r="Q27" s="342"/>
      <c r="R27" s="342"/>
      <c r="S27" s="350"/>
      <c r="T27" s="350"/>
      <c r="U27" s="350"/>
      <c r="V27" s="35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c r="BQ27" s="341"/>
    </row>
    <row r="28" spans="1:69">
      <c r="A28" s="360"/>
      <c r="C28" s="352"/>
      <c r="D28" s="352"/>
      <c r="E28" s="352"/>
      <c r="F28" s="352"/>
      <c r="G28" s="352"/>
      <c r="H28" s="361"/>
      <c r="I28" s="361"/>
      <c r="J28" s="342"/>
      <c r="K28" s="342"/>
      <c r="Q28" s="342"/>
      <c r="R28" s="342"/>
      <c r="S28" s="350"/>
      <c r="T28" s="350"/>
      <c r="U28" s="350"/>
      <c r="V28" s="35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c r="BQ28" s="341"/>
    </row>
    <row r="29" spans="1:69" ht="15.75">
      <c r="A29" s="360">
        <v>4</v>
      </c>
      <c r="C29" s="358" t="s">
        <v>486</v>
      </c>
      <c r="D29" s="358"/>
      <c r="E29" s="358"/>
      <c r="F29" s="358"/>
      <c r="G29" s="352"/>
      <c r="H29" s="361" t="s">
        <v>487</v>
      </c>
      <c r="I29" s="361"/>
      <c r="J29" s="367">
        <f>IF(J27=0,0,J27/J19)</f>
        <v>8.6136258798320361E-2</v>
      </c>
      <c r="K29" s="367"/>
      <c r="L29" s="368">
        <f>J29</f>
        <v>8.6136258798320361E-2</v>
      </c>
      <c r="Q29" s="342"/>
      <c r="R29" s="342"/>
      <c r="S29" s="350"/>
      <c r="T29" s="350"/>
      <c r="U29" s="350"/>
      <c r="V29" s="35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c r="AX29" s="341"/>
      <c r="AY29" s="341"/>
      <c r="AZ29" s="341"/>
      <c r="BA29" s="341"/>
      <c r="BB29" s="341"/>
      <c r="BC29" s="341"/>
      <c r="BD29" s="341"/>
      <c r="BE29" s="341"/>
      <c r="BF29" s="341"/>
      <c r="BG29" s="341"/>
      <c r="BH29" s="341"/>
      <c r="BI29" s="341"/>
      <c r="BJ29" s="341"/>
      <c r="BK29" s="341"/>
      <c r="BL29" s="341"/>
      <c r="BM29" s="341"/>
      <c r="BN29" s="341"/>
      <c r="BO29" s="341"/>
      <c r="BP29" s="341"/>
      <c r="BQ29" s="341"/>
    </row>
    <row r="30" spans="1:69">
      <c r="A30" s="360"/>
      <c r="C30" s="352"/>
      <c r="D30" s="352"/>
      <c r="E30" s="352"/>
      <c r="F30" s="352"/>
      <c r="G30" s="352"/>
      <c r="H30" s="361"/>
      <c r="I30" s="361"/>
      <c r="J30" s="342"/>
      <c r="K30" s="342"/>
      <c r="Q30" s="342"/>
      <c r="R30" s="342"/>
      <c r="S30" s="350"/>
      <c r="T30" s="350"/>
      <c r="U30" s="350"/>
      <c r="V30" s="351"/>
      <c r="W30" s="341"/>
      <c r="X30" s="341"/>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1"/>
      <c r="BI30" s="341"/>
      <c r="BJ30" s="341"/>
      <c r="BK30" s="341"/>
      <c r="BL30" s="341"/>
      <c r="BM30" s="341"/>
      <c r="BN30" s="341"/>
      <c r="BO30" s="341"/>
      <c r="BP30" s="341"/>
      <c r="BQ30" s="341"/>
    </row>
    <row r="31" spans="1:69">
      <c r="A31" s="360"/>
      <c r="C31" s="352"/>
      <c r="D31" s="352"/>
      <c r="E31" s="352"/>
      <c r="F31" s="352"/>
      <c r="G31" s="352"/>
      <c r="H31" s="361"/>
      <c r="I31" s="361"/>
      <c r="J31" s="342"/>
      <c r="K31" s="342"/>
      <c r="Q31" s="342"/>
      <c r="R31" s="342"/>
      <c r="S31" s="350"/>
      <c r="T31" s="350"/>
      <c r="U31" s="350"/>
      <c r="V31" s="351"/>
      <c r="W31" s="341"/>
      <c r="X31" s="341"/>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c r="BH31" s="341"/>
      <c r="BI31" s="341"/>
      <c r="BJ31" s="341"/>
      <c r="BK31" s="341"/>
      <c r="BL31" s="341"/>
      <c r="BM31" s="341"/>
      <c r="BN31" s="341"/>
      <c r="BO31" s="341"/>
      <c r="BP31" s="341"/>
      <c r="BQ31" s="341"/>
    </row>
    <row r="32" spans="1:69" ht="15.75">
      <c r="A32" s="360"/>
      <c r="C32" s="352" t="s">
        <v>488</v>
      </c>
      <c r="D32" s="352"/>
      <c r="E32" s="352"/>
      <c r="F32" s="352"/>
      <c r="G32" s="352"/>
      <c r="H32" s="361"/>
      <c r="I32" s="361"/>
      <c r="J32" s="369"/>
      <c r="K32" s="369"/>
      <c r="L32" s="266"/>
      <c r="Q32" s="342"/>
      <c r="R32" s="367"/>
      <c r="S32" s="370"/>
      <c r="T32" s="371"/>
      <c r="U32" s="350"/>
      <c r="V32" s="351"/>
      <c r="W32" s="341"/>
      <c r="X32" s="341"/>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1"/>
      <c r="BC32" s="341"/>
      <c r="BD32" s="341"/>
      <c r="BE32" s="341"/>
      <c r="BF32" s="341"/>
      <c r="BG32" s="341"/>
      <c r="BH32" s="341"/>
      <c r="BI32" s="341"/>
      <c r="BJ32" s="341"/>
      <c r="BK32" s="341"/>
      <c r="BL32" s="341"/>
      <c r="BM32" s="341"/>
      <c r="BN32" s="341"/>
      <c r="BO32" s="341"/>
      <c r="BP32" s="341"/>
      <c r="BQ32" s="341"/>
    </row>
    <row r="33" spans="1:69" ht="15.75">
      <c r="A33" s="360" t="s">
        <v>489</v>
      </c>
      <c r="C33" s="352" t="s">
        <v>490</v>
      </c>
      <c r="D33" s="352"/>
      <c r="E33" s="352"/>
      <c r="F33" s="352"/>
      <c r="G33" s="352"/>
      <c r="H33" s="361" t="s">
        <v>491</v>
      </c>
      <c r="I33" s="361"/>
      <c r="J33" s="365">
        <f>J23-J27</f>
        <v>7226956.0530793704</v>
      </c>
      <c r="K33" s="369"/>
      <c r="L33" s="266"/>
      <c r="Q33" s="342"/>
      <c r="R33" s="367"/>
      <c r="S33" s="370"/>
      <c r="T33" s="371"/>
      <c r="U33" s="350"/>
      <c r="V33" s="35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1"/>
      <c r="BE33" s="341"/>
      <c r="BF33" s="341"/>
      <c r="BG33" s="341"/>
      <c r="BH33" s="341"/>
      <c r="BI33" s="341"/>
      <c r="BJ33" s="341"/>
      <c r="BK33" s="341"/>
      <c r="BL33" s="341"/>
      <c r="BM33" s="341"/>
      <c r="BN33" s="341"/>
      <c r="BO33" s="341"/>
      <c r="BP33" s="341"/>
      <c r="BQ33" s="341"/>
    </row>
    <row r="34" spans="1:69" ht="15.75">
      <c r="A34" s="360" t="s">
        <v>492</v>
      </c>
      <c r="C34" s="352" t="s">
        <v>493</v>
      </c>
      <c r="D34" s="352"/>
      <c r="E34" s="352"/>
      <c r="F34" s="352"/>
      <c r="G34" s="352"/>
      <c r="H34" s="361" t="s">
        <v>494</v>
      </c>
      <c r="I34" s="361"/>
      <c r="J34" s="369">
        <f>IF(J33=0,0,J33/J18)</f>
        <v>1.1841518654000046E-2</v>
      </c>
      <c r="K34" s="369"/>
      <c r="L34" s="266">
        <f>J34</f>
        <v>1.1841518654000046E-2</v>
      </c>
      <c r="Q34" s="342"/>
      <c r="R34" s="367"/>
      <c r="S34" s="370"/>
      <c r="T34" s="371"/>
      <c r="U34" s="350"/>
      <c r="V34" s="351"/>
      <c r="W34" s="341"/>
      <c r="X34" s="341"/>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341"/>
      <c r="BG34" s="341"/>
      <c r="BH34" s="341"/>
      <c r="BI34" s="341"/>
      <c r="BJ34" s="341"/>
      <c r="BK34" s="341"/>
      <c r="BL34" s="341"/>
      <c r="BM34" s="341"/>
      <c r="BN34" s="341"/>
      <c r="BO34" s="341"/>
      <c r="BP34" s="341"/>
      <c r="BQ34" s="341"/>
    </row>
    <row r="35" spans="1:69" ht="15.75">
      <c r="A35" s="360"/>
      <c r="C35" s="352"/>
      <c r="D35" s="352"/>
      <c r="E35" s="352"/>
      <c r="F35" s="352"/>
      <c r="G35" s="352"/>
      <c r="H35" s="361"/>
      <c r="I35" s="361"/>
      <c r="J35" s="369"/>
      <c r="K35" s="369"/>
      <c r="L35" s="266"/>
      <c r="Q35" s="342"/>
      <c r="R35" s="367"/>
      <c r="S35" s="370"/>
      <c r="T35" s="371"/>
      <c r="U35" s="350"/>
      <c r="V35" s="351"/>
      <c r="W35" s="341"/>
      <c r="X35" s="341"/>
      <c r="Y35" s="341"/>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1"/>
      <c r="AV35" s="341"/>
      <c r="AW35" s="341"/>
      <c r="AX35" s="341"/>
      <c r="AY35" s="341"/>
      <c r="AZ35" s="341"/>
      <c r="BA35" s="341"/>
      <c r="BB35" s="341"/>
      <c r="BC35" s="341"/>
      <c r="BD35" s="341"/>
      <c r="BE35" s="341"/>
      <c r="BF35" s="341"/>
      <c r="BG35" s="341"/>
      <c r="BH35" s="341"/>
      <c r="BI35" s="341"/>
      <c r="BJ35" s="341"/>
      <c r="BK35" s="341"/>
      <c r="BL35" s="341"/>
      <c r="BM35" s="341"/>
      <c r="BN35" s="341"/>
      <c r="BO35" s="341"/>
      <c r="BP35" s="341"/>
      <c r="BQ35" s="341"/>
    </row>
    <row r="36" spans="1:69" ht="15.75">
      <c r="A36" s="372"/>
      <c r="B36" s="341"/>
      <c r="C36" s="352" t="s">
        <v>400</v>
      </c>
      <c r="D36" s="352"/>
      <c r="E36" s="352"/>
      <c r="F36" s="352"/>
      <c r="G36" s="352"/>
      <c r="H36" s="373"/>
      <c r="I36" s="373"/>
      <c r="J36" s="342"/>
      <c r="K36" s="342"/>
      <c r="L36" s="342"/>
      <c r="N36" s="341"/>
      <c r="O36" s="341"/>
      <c r="Q36" s="342"/>
      <c r="R36" s="367"/>
      <c r="S36" s="370"/>
      <c r="T36" s="371"/>
      <c r="U36" s="350"/>
      <c r="V36" s="35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1"/>
      <c r="BC36" s="341"/>
      <c r="BD36" s="341"/>
      <c r="BE36" s="341"/>
      <c r="BF36" s="341"/>
      <c r="BG36" s="341"/>
      <c r="BH36" s="341"/>
      <c r="BI36" s="341"/>
      <c r="BJ36" s="341"/>
      <c r="BK36" s="341"/>
      <c r="BL36" s="341"/>
      <c r="BM36" s="341"/>
      <c r="BN36" s="341"/>
      <c r="BO36" s="341"/>
      <c r="BP36" s="341"/>
      <c r="BQ36" s="341"/>
    </row>
    <row r="37" spans="1:69" ht="15.75">
      <c r="A37" s="372" t="s">
        <v>401</v>
      </c>
      <c r="B37" s="341"/>
      <c r="C37" s="352" t="s">
        <v>402</v>
      </c>
      <c r="D37" s="352"/>
      <c r="E37" s="352"/>
      <c r="F37" s="352"/>
      <c r="G37" s="352"/>
      <c r="H37" s="361" t="s">
        <v>403</v>
      </c>
      <c r="I37" s="361"/>
      <c r="J37" s="362">
        <f>'OTP Attach O'!J169+'OTP Attach O'!J170</f>
        <v>701275.21401244286</v>
      </c>
      <c r="K37" s="342"/>
      <c r="L37" s="341"/>
      <c r="N37" s="341"/>
      <c r="O37" s="341"/>
      <c r="Q37" s="342"/>
      <c r="R37" s="367"/>
      <c r="S37" s="370"/>
      <c r="T37" s="371"/>
      <c r="U37" s="350"/>
      <c r="V37" s="351"/>
      <c r="W37" s="341"/>
      <c r="X37" s="341"/>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c r="BL37" s="341"/>
      <c r="BM37" s="341"/>
      <c r="BN37" s="341"/>
      <c r="BO37" s="341"/>
      <c r="BP37" s="341"/>
      <c r="BQ37" s="341"/>
    </row>
    <row r="38" spans="1:69" ht="15.75">
      <c r="A38" s="372" t="s">
        <v>404</v>
      </c>
      <c r="B38" s="341"/>
      <c r="C38" s="352" t="s">
        <v>405</v>
      </c>
      <c r="D38" s="352"/>
      <c r="E38" s="352"/>
      <c r="F38" s="352"/>
      <c r="G38" s="352"/>
      <c r="H38" s="361" t="s">
        <v>406</v>
      </c>
      <c r="I38" s="361"/>
      <c r="J38" s="369">
        <f>IF(J37=0,0,J37/J18)</f>
        <v>1.1490541062274555E-3</v>
      </c>
      <c r="K38" s="369"/>
      <c r="L38" s="266">
        <f>J38</f>
        <v>1.1490541062274555E-3</v>
      </c>
      <c r="N38" s="341"/>
      <c r="O38" s="341"/>
      <c r="Q38" s="342"/>
      <c r="R38" s="367"/>
      <c r="S38" s="370"/>
      <c r="T38" s="371"/>
      <c r="U38" s="350"/>
      <c r="V38" s="351"/>
      <c r="W38" s="341"/>
      <c r="X38" s="341"/>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1"/>
    </row>
    <row r="39" spans="1:69" ht="15.75">
      <c r="A39" s="360"/>
      <c r="C39" s="352"/>
      <c r="D39" s="352"/>
      <c r="E39" s="352"/>
      <c r="F39" s="352"/>
      <c r="G39" s="352"/>
      <c r="H39" s="361"/>
      <c r="I39" s="361"/>
      <c r="J39" s="369"/>
      <c r="K39" s="369"/>
      <c r="L39" s="266"/>
      <c r="Q39" s="342"/>
      <c r="R39" s="367"/>
      <c r="S39" s="370"/>
      <c r="T39" s="371"/>
      <c r="U39" s="350"/>
      <c r="V39" s="351"/>
      <c r="W39" s="341"/>
      <c r="X39" s="341"/>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341"/>
      <c r="BG39" s="341"/>
      <c r="BH39" s="341"/>
      <c r="BI39" s="341"/>
      <c r="BJ39" s="341"/>
      <c r="BK39" s="341"/>
      <c r="BL39" s="341"/>
      <c r="BM39" s="341"/>
      <c r="BN39" s="341"/>
      <c r="BO39" s="341"/>
      <c r="BP39" s="341"/>
      <c r="BQ39" s="341"/>
    </row>
    <row r="40" spans="1:69">
      <c r="A40" s="374"/>
      <c r="C40" s="352" t="s">
        <v>407</v>
      </c>
      <c r="D40" s="352"/>
      <c r="E40" s="352"/>
      <c r="F40" s="352"/>
      <c r="G40" s="352"/>
      <c r="H40" s="373"/>
      <c r="I40" s="373"/>
      <c r="J40" s="342"/>
      <c r="K40" s="342"/>
      <c r="L40" s="342"/>
      <c r="Q40" s="342"/>
      <c r="R40" s="342"/>
      <c r="S40" s="350"/>
      <c r="T40" s="342"/>
      <c r="U40" s="350"/>
      <c r="V40" s="35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341"/>
      <c r="BG40" s="341"/>
      <c r="BH40" s="341"/>
      <c r="BI40" s="341"/>
      <c r="BJ40" s="341"/>
      <c r="BK40" s="341"/>
      <c r="BL40" s="341"/>
      <c r="BM40" s="341"/>
      <c r="BN40" s="341"/>
      <c r="BO40" s="341"/>
      <c r="BP40" s="341"/>
      <c r="BQ40" s="341"/>
    </row>
    <row r="41" spans="1:69" ht="15.75">
      <c r="A41" s="374" t="s">
        <v>408</v>
      </c>
      <c r="C41" s="352" t="s">
        <v>409</v>
      </c>
      <c r="D41" s="352"/>
      <c r="E41" s="352"/>
      <c r="F41" s="352"/>
      <c r="G41" s="352"/>
      <c r="H41" s="361" t="s">
        <v>410</v>
      </c>
      <c r="I41" s="361"/>
      <c r="J41" s="362">
        <f>'OTP Attach O'!J182</f>
        <v>4039568.7385778199</v>
      </c>
      <c r="K41" s="342"/>
      <c r="Q41" s="342"/>
      <c r="R41" s="375"/>
      <c r="S41" s="350"/>
      <c r="T41" s="376"/>
      <c r="U41" s="354"/>
      <c r="V41" s="351"/>
      <c r="W41" s="341"/>
      <c r="X41" s="341"/>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c r="BP41" s="341"/>
      <c r="BQ41" s="341"/>
    </row>
    <row r="42" spans="1:69" ht="15.75">
      <c r="A42" s="374" t="s">
        <v>411</v>
      </c>
      <c r="C42" s="352" t="s">
        <v>412</v>
      </c>
      <c r="D42" s="352"/>
      <c r="E42" s="352"/>
      <c r="F42" s="352"/>
      <c r="G42" s="352"/>
      <c r="H42" s="361" t="s">
        <v>413</v>
      </c>
      <c r="I42" s="361"/>
      <c r="J42" s="369">
        <f>IF(J41=0,0,J41/J18)</f>
        <v>6.6189178709067402E-3</v>
      </c>
      <c r="K42" s="369"/>
      <c r="L42" s="266">
        <f>J42</f>
        <v>6.6189178709067402E-3</v>
      </c>
      <c r="Q42" s="342"/>
      <c r="R42" s="367"/>
      <c r="S42" s="350"/>
      <c r="T42" s="371"/>
      <c r="U42" s="354"/>
      <c r="V42" s="351"/>
      <c r="W42" s="341"/>
      <c r="X42" s="341"/>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1"/>
      <c r="BE42" s="341"/>
      <c r="BF42" s="341"/>
      <c r="BG42" s="341"/>
      <c r="BH42" s="341"/>
      <c r="BI42" s="341"/>
      <c r="BJ42" s="341"/>
      <c r="BK42" s="341"/>
      <c r="BL42" s="341"/>
      <c r="BM42" s="341"/>
      <c r="BN42" s="341"/>
      <c r="BO42" s="341"/>
      <c r="BP42" s="341"/>
      <c r="BQ42" s="341"/>
    </row>
    <row r="43" spans="1:69">
      <c r="A43" s="374"/>
      <c r="C43" s="352"/>
      <c r="D43" s="352"/>
      <c r="E43" s="352"/>
      <c r="F43" s="352"/>
      <c r="G43" s="352"/>
      <c r="H43" s="361"/>
      <c r="I43" s="361"/>
      <c r="J43" s="342"/>
      <c r="K43" s="342"/>
      <c r="L43" s="342"/>
      <c r="Q43" s="342"/>
      <c r="U43" s="350"/>
      <c r="V43" s="35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c r="BP43" s="341"/>
      <c r="BQ43" s="341"/>
    </row>
    <row r="44" spans="1:69" ht="15.75">
      <c r="A44" s="377" t="s">
        <v>414</v>
      </c>
      <c r="B44" s="378"/>
      <c r="C44" s="358" t="s">
        <v>495</v>
      </c>
      <c r="D44" s="358"/>
      <c r="E44" s="358"/>
      <c r="F44" s="358"/>
      <c r="G44" s="358"/>
      <c r="H44" s="353" t="s">
        <v>496</v>
      </c>
      <c r="I44" s="353"/>
      <c r="J44" s="379">
        <f>J34+J38+J42</f>
        <v>1.9609490631134242E-2</v>
      </c>
      <c r="K44" s="379"/>
      <c r="L44" s="379">
        <f>L34+L38+L42</f>
        <v>1.9609490631134242E-2</v>
      </c>
      <c r="Q44" s="342"/>
      <c r="U44" s="350"/>
      <c r="V44" s="35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row>
    <row r="45" spans="1:69">
      <c r="A45" s="374"/>
      <c r="C45" s="352"/>
      <c r="D45" s="352"/>
      <c r="E45" s="352"/>
      <c r="F45" s="352"/>
      <c r="G45" s="352"/>
      <c r="H45" s="361"/>
      <c r="I45" s="361"/>
      <c r="J45" s="342"/>
      <c r="K45" s="342"/>
      <c r="L45" s="342"/>
      <c r="Q45" s="342"/>
      <c r="R45" s="342"/>
      <c r="S45" s="350"/>
      <c r="T45" s="380"/>
      <c r="U45" s="350"/>
      <c r="V45" s="35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L45" s="341"/>
      <c r="BM45" s="341"/>
      <c r="BN45" s="341"/>
      <c r="BO45" s="341"/>
      <c r="BP45" s="341"/>
      <c r="BQ45" s="341"/>
    </row>
    <row r="46" spans="1:69">
      <c r="A46" s="372"/>
      <c r="B46" s="381"/>
      <c r="C46" s="342" t="s">
        <v>417</v>
      </c>
      <c r="D46" s="342"/>
      <c r="E46" s="342"/>
      <c r="F46" s="342"/>
      <c r="G46" s="342"/>
      <c r="H46" s="361"/>
      <c r="I46" s="361"/>
      <c r="J46" s="342"/>
      <c r="K46" s="342"/>
      <c r="L46" s="342"/>
      <c r="Q46" s="382"/>
      <c r="R46" s="381"/>
      <c r="U46" s="354"/>
      <c r="V46" s="350" t="s">
        <v>8</v>
      </c>
      <c r="W46" s="341"/>
      <c r="X46" s="341"/>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1"/>
      <c r="BM46" s="341"/>
      <c r="BN46" s="341"/>
      <c r="BO46" s="341"/>
      <c r="BP46" s="341"/>
      <c r="BQ46" s="341"/>
    </row>
    <row r="47" spans="1:69">
      <c r="A47" s="374" t="s">
        <v>418</v>
      </c>
      <c r="B47" s="381"/>
      <c r="C47" s="342" t="s">
        <v>188</v>
      </c>
      <c r="D47" s="342"/>
      <c r="E47" s="342"/>
      <c r="F47" s="342"/>
      <c r="G47" s="342"/>
      <c r="H47" s="361" t="s">
        <v>419</v>
      </c>
      <c r="I47" s="361"/>
      <c r="J47" s="362">
        <f>'OTP Attach O'!J194</f>
        <v>8000615.4539465494</v>
      </c>
      <c r="K47" s="342"/>
      <c r="L47" s="342"/>
      <c r="Q47" s="382"/>
      <c r="R47" s="381"/>
      <c r="U47" s="354"/>
      <c r="V47" s="350"/>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row>
    <row r="48" spans="1:69">
      <c r="A48" s="374" t="s">
        <v>420</v>
      </c>
      <c r="B48" s="381"/>
      <c r="C48" s="342" t="s">
        <v>421</v>
      </c>
      <c r="D48" s="342"/>
      <c r="E48" s="342"/>
      <c r="F48" s="342"/>
      <c r="G48" s="342"/>
      <c r="H48" s="361" t="s">
        <v>422</v>
      </c>
      <c r="I48" s="361"/>
      <c r="J48" s="369">
        <f>IF(J47=0,0,J47/J20)</f>
        <v>1.6536725501290924E-2</v>
      </c>
      <c r="K48" s="369"/>
      <c r="L48" s="266">
        <f>J48</f>
        <v>1.6536725501290924E-2</v>
      </c>
      <c r="Q48" s="382"/>
      <c r="R48" s="381"/>
      <c r="S48" s="350"/>
      <c r="T48" s="350"/>
      <c r="U48" s="354"/>
      <c r="V48" s="350"/>
      <c r="W48" s="341"/>
      <c r="X48" s="34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1"/>
      <c r="BC48" s="341"/>
      <c r="BD48" s="341"/>
      <c r="BE48" s="341"/>
      <c r="BF48" s="341"/>
      <c r="BG48" s="341"/>
      <c r="BH48" s="341"/>
      <c r="BI48" s="341"/>
      <c r="BJ48" s="341"/>
      <c r="BK48" s="341"/>
      <c r="BL48" s="341"/>
      <c r="BM48" s="341"/>
      <c r="BN48" s="341"/>
      <c r="BO48" s="341"/>
      <c r="BP48" s="341"/>
      <c r="BQ48" s="341"/>
    </row>
    <row r="49" spans="1:69">
      <c r="A49" s="374"/>
      <c r="C49" s="342"/>
      <c r="D49" s="342"/>
      <c r="E49" s="342"/>
      <c r="F49" s="342"/>
      <c r="G49" s="342"/>
      <c r="H49" s="361"/>
      <c r="I49" s="361"/>
      <c r="J49" s="342"/>
      <c r="K49" s="342"/>
      <c r="L49" s="342"/>
      <c r="Q49" s="342"/>
      <c r="S49" s="339"/>
      <c r="T49" s="350"/>
      <c r="U49" s="339"/>
      <c r="V49" s="35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1"/>
      <c r="BQ49" s="341"/>
    </row>
    <row r="50" spans="1:69">
      <c r="A50" s="374"/>
      <c r="C50" s="352" t="s">
        <v>190</v>
      </c>
      <c r="D50" s="352"/>
      <c r="E50" s="352"/>
      <c r="F50" s="352"/>
      <c r="G50" s="352"/>
      <c r="H50" s="383"/>
      <c r="I50" s="383"/>
      <c r="Q50" s="342"/>
      <c r="S50" s="350"/>
      <c r="T50" s="350"/>
      <c r="U50" s="350"/>
      <c r="V50" s="35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1"/>
      <c r="BM50" s="341"/>
      <c r="BN50" s="341"/>
      <c r="BO50" s="341"/>
      <c r="BP50" s="341"/>
      <c r="BQ50" s="341"/>
    </row>
    <row r="51" spans="1:69">
      <c r="A51" s="374" t="s">
        <v>423</v>
      </c>
      <c r="C51" s="352" t="s">
        <v>424</v>
      </c>
      <c r="D51" s="352"/>
      <c r="E51" s="352"/>
      <c r="F51" s="352"/>
      <c r="G51" s="352"/>
      <c r="H51" s="361" t="s">
        <v>425</v>
      </c>
      <c r="I51" s="361"/>
      <c r="J51" s="362">
        <f>'OTP Attach O'!J196</f>
        <v>34480304.312061295</v>
      </c>
      <c r="K51" s="342"/>
      <c r="L51" s="342"/>
      <c r="Q51" s="342"/>
      <c r="S51" s="350"/>
      <c r="T51" s="350"/>
      <c r="U51" s="350"/>
      <c r="V51" s="35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1"/>
      <c r="BM51" s="341"/>
      <c r="BN51" s="341"/>
      <c r="BO51" s="341"/>
      <c r="BP51" s="341"/>
      <c r="BQ51" s="341"/>
    </row>
    <row r="52" spans="1:69">
      <c r="A52" s="374" t="s">
        <v>426</v>
      </c>
      <c r="B52" s="381"/>
      <c r="C52" s="342" t="s">
        <v>427</v>
      </c>
      <c r="D52" s="342"/>
      <c r="E52" s="342"/>
      <c r="F52" s="342"/>
      <c r="G52" s="342"/>
      <c r="H52" s="361" t="s">
        <v>428</v>
      </c>
      <c r="I52" s="361"/>
      <c r="J52" s="384">
        <f>IF(J51=0,0,J51/J20)</f>
        <v>7.1268433146386381E-2</v>
      </c>
      <c r="K52" s="384"/>
      <c r="L52" s="266">
        <f>J52</f>
        <v>7.1268433146386381E-2</v>
      </c>
      <c r="Q52" s="342"/>
      <c r="T52" s="385"/>
      <c r="U52" s="354"/>
      <c r="V52" s="350"/>
      <c r="W52" s="341"/>
      <c r="X52" s="341"/>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1"/>
      <c r="BQ52" s="341"/>
    </row>
    <row r="53" spans="1:69">
      <c r="A53" s="374"/>
      <c r="C53" s="352"/>
      <c r="D53" s="352"/>
      <c r="E53" s="352"/>
      <c r="F53" s="352"/>
      <c r="G53" s="352"/>
      <c r="H53" s="361"/>
      <c r="I53" s="361"/>
      <c r="J53" s="342"/>
      <c r="K53" s="342"/>
      <c r="L53" s="342"/>
      <c r="Q53" s="342"/>
      <c r="R53" s="383"/>
      <c r="S53" s="350"/>
      <c r="T53" s="350"/>
      <c r="U53" s="350"/>
      <c r="V53" s="351"/>
      <c r="W53" s="341"/>
      <c r="X53" s="34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1"/>
      <c r="BJ53" s="341"/>
      <c r="BK53" s="341"/>
      <c r="BL53" s="341"/>
      <c r="BM53" s="341"/>
      <c r="BN53" s="341"/>
      <c r="BO53" s="341"/>
      <c r="BP53" s="341"/>
      <c r="BQ53" s="341"/>
    </row>
    <row r="54" spans="1:69" ht="15.75">
      <c r="A54" s="377" t="s">
        <v>429</v>
      </c>
      <c r="B54" s="378"/>
      <c r="C54" s="358" t="s">
        <v>430</v>
      </c>
      <c r="D54" s="358"/>
      <c r="E54" s="358"/>
      <c r="F54" s="358"/>
      <c r="G54" s="358"/>
      <c r="H54" s="353" t="s">
        <v>431</v>
      </c>
      <c r="I54" s="353"/>
      <c r="J54" s="386"/>
      <c r="K54" s="386"/>
      <c r="L54" s="379">
        <f>L48+L52</f>
        <v>8.7805158647677309E-2</v>
      </c>
      <c r="Q54" s="342"/>
      <c r="R54" s="383"/>
      <c r="S54" s="350"/>
      <c r="T54" s="350"/>
      <c r="U54" s="350"/>
      <c r="V54" s="351"/>
      <c r="W54" s="341"/>
      <c r="X54" s="341"/>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1"/>
      <c r="BJ54" s="341"/>
      <c r="BK54" s="341"/>
      <c r="BL54" s="341"/>
      <c r="BM54" s="341"/>
      <c r="BN54" s="341"/>
      <c r="BO54" s="341"/>
      <c r="BP54" s="341"/>
      <c r="BQ54" s="341"/>
    </row>
    <row r="55" spans="1:69">
      <c r="Q55" s="387"/>
      <c r="R55" s="387"/>
      <c r="S55" s="350"/>
      <c r="T55" s="350"/>
      <c r="U55" s="350"/>
      <c r="V55" s="351"/>
      <c r="W55" s="341"/>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1"/>
      <c r="BJ55" s="341"/>
      <c r="BK55" s="341"/>
      <c r="BL55" s="341"/>
      <c r="BM55" s="341"/>
      <c r="BN55" s="341"/>
      <c r="BO55" s="341"/>
      <c r="BP55" s="341"/>
      <c r="BQ55" s="341"/>
    </row>
    <row r="56" spans="1:69">
      <c r="A56" s="344"/>
      <c r="C56" s="388"/>
      <c r="D56" s="388"/>
      <c r="E56" s="388"/>
      <c r="F56" s="388"/>
      <c r="G56" s="388"/>
      <c r="H56" s="388"/>
      <c r="I56" s="388"/>
      <c r="J56" s="342"/>
      <c r="K56" s="342"/>
      <c r="L56" s="388"/>
      <c r="M56" s="388"/>
      <c r="N56" s="388"/>
      <c r="O56" s="388"/>
      <c r="Q56" s="342"/>
      <c r="R56" s="342"/>
      <c r="S56" s="350"/>
      <c r="T56" s="350"/>
      <c r="U56" s="354"/>
      <c r="V56" s="350" t="s">
        <v>8</v>
      </c>
      <c r="W56" s="341"/>
      <c r="X56" s="341"/>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1"/>
      <c r="BJ56" s="341"/>
      <c r="BK56" s="341"/>
      <c r="BL56" s="341"/>
      <c r="BM56" s="341"/>
      <c r="BN56" s="341"/>
      <c r="BO56" s="341"/>
      <c r="BP56" s="341"/>
      <c r="BQ56" s="341"/>
    </row>
    <row r="57" spans="1:69">
      <c r="R57" s="333"/>
    </row>
    <row r="58" spans="1:69">
      <c r="R58" s="333"/>
    </row>
    <row r="60" spans="1:69">
      <c r="A60" s="344"/>
      <c r="C60" s="388"/>
      <c r="D60" s="388"/>
      <c r="E60" s="388"/>
      <c r="F60" s="388"/>
      <c r="G60" s="388"/>
      <c r="H60" s="388"/>
      <c r="I60" s="388"/>
      <c r="J60" s="342"/>
      <c r="K60" s="342"/>
      <c r="L60" s="388"/>
      <c r="M60" s="388"/>
      <c r="N60" s="388"/>
      <c r="O60" s="388"/>
      <c r="Q60" s="342"/>
      <c r="S60" s="350"/>
      <c r="T60" s="339"/>
      <c r="U60" s="350"/>
      <c r="V60" s="351"/>
      <c r="W60" s="341"/>
      <c r="X60" s="341"/>
      <c r="Y60" s="341"/>
      <c r="Z60" s="341"/>
      <c r="AA60" s="341"/>
      <c r="AB60" s="341"/>
      <c r="AC60" s="341"/>
      <c r="AD60" s="341"/>
      <c r="AE60" s="341"/>
      <c r="AF60" s="341"/>
      <c r="AG60" s="341"/>
      <c r="AH60" s="341"/>
      <c r="AI60" s="341"/>
      <c r="AJ60" s="341"/>
      <c r="AK60" s="341"/>
      <c r="AL60" s="341"/>
      <c r="AM60" s="341"/>
      <c r="AN60" s="341"/>
      <c r="AO60" s="341"/>
      <c r="AP60" s="341"/>
      <c r="AQ60" s="341"/>
      <c r="AR60" s="341"/>
      <c r="AS60" s="341"/>
      <c r="AT60" s="341"/>
      <c r="AU60" s="341"/>
      <c r="AV60" s="341"/>
      <c r="AW60" s="341"/>
      <c r="AX60" s="341"/>
      <c r="AY60" s="341"/>
      <c r="AZ60" s="341"/>
      <c r="BA60" s="341"/>
      <c r="BB60" s="341"/>
      <c r="BC60" s="341"/>
      <c r="BD60" s="341"/>
      <c r="BE60" s="341"/>
      <c r="BF60" s="341"/>
      <c r="BG60" s="341"/>
      <c r="BH60" s="341"/>
      <c r="BI60" s="341"/>
      <c r="BJ60" s="341"/>
      <c r="BK60" s="341"/>
      <c r="BL60" s="341"/>
      <c r="BM60" s="341"/>
      <c r="BN60" s="341"/>
      <c r="BO60" s="341"/>
      <c r="BP60" s="341"/>
      <c r="BQ60" s="341"/>
    </row>
    <row r="61" spans="1:69">
      <c r="A61" s="344"/>
      <c r="C61" s="352" t="str">
        <f>C5</f>
        <v>Formula Rate calculation</v>
      </c>
      <c r="D61" s="352"/>
      <c r="E61" s="352"/>
      <c r="F61" s="352"/>
      <c r="G61" s="352"/>
      <c r="H61" s="388"/>
      <c r="I61" s="388"/>
      <c r="J61" s="388" t="str">
        <f>J5</f>
        <v xml:space="preserve">     Rate Formula Template</v>
      </c>
      <c r="K61" s="388"/>
      <c r="L61" s="388"/>
      <c r="M61" s="388"/>
      <c r="N61" s="388"/>
      <c r="O61" s="388"/>
      <c r="Q61" s="342"/>
      <c r="R61" s="333" t="str">
        <f>R4</f>
        <v>Attachment MM - Generic Company</v>
      </c>
      <c r="S61" s="350"/>
      <c r="T61" s="339"/>
      <c r="U61" s="350"/>
      <c r="V61" s="351"/>
      <c r="W61" s="341"/>
      <c r="X61" s="341"/>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c r="BP61" s="341"/>
      <c r="BQ61" s="341"/>
    </row>
    <row r="62" spans="1:69">
      <c r="A62" s="344"/>
      <c r="C62" s="352"/>
      <c r="D62" s="352"/>
      <c r="E62" s="352"/>
      <c r="F62" s="352"/>
      <c r="G62" s="352"/>
      <c r="H62" s="388"/>
      <c r="I62" s="388"/>
      <c r="J62" s="388" t="str">
        <f>J6</f>
        <v xml:space="preserve"> Utilizing Attachment O Data</v>
      </c>
      <c r="K62" s="388"/>
      <c r="L62" s="388"/>
      <c r="M62" s="388"/>
      <c r="N62" s="388"/>
      <c r="O62" s="388"/>
      <c r="P62" s="342"/>
      <c r="Q62" s="342"/>
      <c r="R62" s="389" t="str">
        <f>R5</f>
        <v>For  the 12 months ended 12/31/2018</v>
      </c>
      <c r="S62" s="350"/>
      <c r="T62" s="339"/>
      <c r="U62" s="350"/>
      <c r="V62" s="351"/>
      <c r="W62" s="341"/>
      <c r="X62" s="341"/>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1"/>
    </row>
    <row r="63" spans="1:69" ht="14.25" customHeight="1">
      <c r="A63" s="344"/>
      <c r="C63" s="388"/>
      <c r="D63" s="388"/>
      <c r="E63" s="388"/>
      <c r="F63" s="388"/>
      <c r="G63" s="388"/>
      <c r="H63" s="388"/>
      <c r="I63" s="388"/>
      <c r="J63" s="388"/>
      <c r="K63" s="388"/>
      <c r="L63" s="388"/>
      <c r="M63" s="388"/>
      <c r="N63" s="388"/>
      <c r="O63" s="388"/>
      <c r="Q63" s="342"/>
      <c r="R63" s="388" t="s">
        <v>432</v>
      </c>
      <c r="S63" s="350"/>
      <c r="T63" s="339"/>
      <c r="U63" s="350"/>
      <c r="V63" s="351"/>
      <c r="W63" s="341"/>
      <c r="X63" s="341"/>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c r="BQ63" s="341"/>
    </row>
    <row r="64" spans="1:69">
      <c r="A64" s="344"/>
      <c r="H64" s="388"/>
      <c r="I64" s="388"/>
      <c r="J64" s="388" t="str">
        <f>J8</f>
        <v>OTP</v>
      </c>
      <c r="K64" s="388"/>
      <c r="L64" s="388"/>
      <c r="M64" s="388"/>
      <c r="N64" s="388"/>
      <c r="O64" s="388"/>
      <c r="P64" s="388"/>
      <c r="Q64" s="342"/>
      <c r="R64" s="342"/>
      <c r="S64" s="350"/>
      <c r="T64" s="339"/>
      <c r="U64" s="350"/>
      <c r="V64" s="351"/>
      <c r="W64" s="341"/>
      <c r="X64" s="341"/>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1"/>
      <c r="BN64" s="341"/>
      <c r="BO64" s="341"/>
      <c r="BP64" s="341"/>
      <c r="BQ64" s="341"/>
    </row>
    <row r="65" spans="1:69">
      <c r="A65" s="344"/>
      <c r="H65" s="352"/>
      <c r="I65" s="352"/>
      <c r="J65" s="352"/>
      <c r="K65" s="352"/>
      <c r="L65" s="352"/>
      <c r="M65" s="352"/>
      <c r="N65" s="352"/>
      <c r="O65" s="352"/>
      <c r="P65" s="352"/>
      <c r="Q65" s="352"/>
      <c r="R65" s="352"/>
      <c r="S65" s="350"/>
      <c r="T65" s="339"/>
      <c r="U65" s="350"/>
      <c r="V65" s="351"/>
      <c r="W65" s="341"/>
      <c r="X65" s="341"/>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c r="BP65" s="341"/>
      <c r="BQ65" s="341"/>
    </row>
    <row r="66" spans="1:69" ht="15.75">
      <c r="A66" s="344"/>
      <c r="C66" s="388"/>
      <c r="D66" s="388"/>
      <c r="E66" s="388"/>
      <c r="F66" s="388"/>
      <c r="G66" s="388"/>
      <c r="H66" s="358" t="s">
        <v>497</v>
      </c>
      <c r="I66" s="358"/>
      <c r="L66" s="337"/>
      <c r="M66" s="337"/>
      <c r="N66" s="337"/>
      <c r="O66" s="337"/>
      <c r="P66" s="337"/>
      <c r="Q66" s="342"/>
      <c r="R66" s="342"/>
      <c r="S66" s="350"/>
      <c r="T66" s="339"/>
      <c r="U66" s="350"/>
      <c r="V66" s="351"/>
      <c r="W66" s="341"/>
      <c r="X66" s="341"/>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c r="BP66" s="341"/>
      <c r="BQ66" s="341"/>
    </row>
    <row r="67" spans="1:69" ht="15.75">
      <c r="A67" s="344"/>
      <c r="C67" s="388"/>
      <c r="D67" s="388"/>
      <c r="E67" s="388"/>
      <c r="F67" s="388"/>
      <c r="G67" s="388"/>
      <c r="H67" s="358"/>
      <c r="I67" s="358"/>
      <c r="L67" s="337"/>
      <c r="M67" s="337"/>
      <c r="N67" s="337"/>
      <c r="O67" s="337"/>
      <c r="P67" s="337"/>
      <c r="Q67" s="342"/>
      <c r="R67" s="342"/>
      <c r="S67" s="350"/>
      <c r="T67" s="339"/>
      <c r="U67" s="350"/>
      <c r="V67" s="351"/>
      <c r="W67" s="341"/>
      <c r="X67" s="341"/>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341"/>
      <c r="AY67" s="341"/>
      <c r="AZ67" s="341"/>
      <c r="BA67" s="341"/>
      <c r="BB67" s="341"/>
      <c r="BC67" s="341"/>
      <c r="BD67" s="341"/>
      <c r="BE67" s="341"/>
      <c r="BF67" s="341"/>
      <c r="BG67" s="341"/>
      <c r="BH67" s="341"/>
      <c r="BI67" s="341"/>
      <c r="BJ67" s="341"/>
      <c r="BK67" s="341"/>
      <c r="BL67" s="341"/>
      <c r="BM67" s="341"/>
      <c r="BN67" s="341"/>
      <c r="BO67" s="341"/>
      <c r="BP67" s="341"/>
      <c r="BQ67" s="341"/>
    </row>
    <row r="68" spans="1:69" ht="15.75">
      <c r="A68" s="390"/>
      <c r="C68" s="391" t="s">
        <v>10</v>
      </c>
      <c r="D68" s="391" t="s">
        <v>11</v>
      </c>
      <c r="E68" s="391" t="s">
        <v>12</v>
      </c>
      <c r="F68" s="391" t="s">
        <v>77</v>
      </c>
      <c r="G68" s="391" t="s">
        <v>78</v>
      </c>
      <c r="H68" s="391" t="s">
        <v>498</v>
      </c>
      <c r="I68" s="391" t="s">
        <v>499</v>
      </c>
      <c r="J68" s="391" t="s">
        <v>500</v>
      </c>
      <c r="K68" s="391" t="s">
        <v>501</v>
      </c>
      <c r="L68" s="391" t="s">
        <v>502</v>
      </c>
      <c r="M68" s="391" t="s">
        <v>503</v>
      </c>
      <c r="N68" s="391" t="s">
        <v>504</v>
      </c>
      <c r="O68" s="391" t="s">
        <v>505</v>
      </c>
      <c r="P68" s="391" t="s">
        <v>506</v>
      </c>
      <c r="Q68" s="391" t="s">
        <v>507</v>
      </c>
      <c r="R68" s="391" t="s">
        <v>508</v>
      </c>
      <c r="S68" s="350"/>
      <c r="T68" s="339"/>
      <c r="U68" s="350"/>
      <c r="V68" s="351"/>
      <c r="W68" s="341"/>
      <c r="X68" s="341"/>
      <c r="Y68" s="341"/>
      <c r="Z68" s="341"/>
      <c r="AA68" s="341"/>
      <c r="AB68" s="341"/>
      <c r="AC68" s="341"/>
      <c r="AD68" s="341"/>
      <c r="AE68" s="341"/>
      <c r="AF68" s="341"/>
      <c r="AG68" s="341"/>
      <c r="AH68" s="341"/>
      <c r="AI68" s="341"/>
      <c r="AJ68" s="341"/>
      <c r="AK68" s="341"/>
      <c r="AL68" s="341"/>
      <c r="AM68" s="341"/>
      <c r="AN68" s="341"/>
      <c r="AO68" s="341"/>
      <c r="AP68" s="341"/>
      <c r="AQ68" s="341"/>
      <c r="AR68" s="341"/>
      <c r="AS68" s="341"/>
      <c r="AT68" s="341"/>
      <c r="AU68" s="341"/>
      <c r="AV68" s="341"/>
      <c r="AW68" s="341"/>
      <c r="AX68" s="341"/>
      <c r="AY68" s="341"/>
      <c r="AZ68" s="341"/>
      <c r="BA68" s="341"/>
      <c r="BB68" s="341"/>
      <c r="BC68" s="341"/>
      <c r="BD68" s="341"/>
      <c r="BE68" s="341"/>
      <c r="BF68" s="341"/>
      <c r="BG68" s="341"/>
      <c r="BH68" s="341"/>
      <c r="BI68" s="341"/>
      <c r="BJ68" s="341"/>
      <c r="BK68" s="341"/>
      <c r="BL68" s="341"/>
      <c r="BM68" s="341"/>
      <c r="BN68" s="341"/>
      <c r="BO68" s="341"/>
      <c r="BP68" s="341"/>
      <c r="BQ68" s="341"/>
    </row>
    <row r="69" spans="1:69" ht="85.5" customHeight="1">
      <c r="A69" s="392" t="s">
        <v>434</v>
      </c>
      <c r="B69" s="393"/>
      <c r="C69" s="394" t="s">
        <v>435</v>
      </c>
      <c r="D69" s="394" t="s">
        <v>436</v>
      </c>
      <c r="E69" s="394" t="s">
        <v>509</v>
      </c>
      <c r="F69" s="394" t="s">
        <v>510</v>
      </c>
      <c r="G69" s="394" t="s">
        <v>511</v>
      </c>
      <c r="H69" s="395" t="s">
        <v>512</v>
      </c>
      <c r="I69" s="395" t="s">
        <v>513</v>
      </c>
      <c r="J69" s="396" t="s">
        <v>514</v>
      </c>
      <c r="K69" s="397" t="s">
        <v>438</v>
      </c>
      <c r="L69" s="395" t="s">
        <v>439</v>
      </c>
      <c r="M69" s="395" t="s">
        <v>430</v>
      </c>
      <c r="N69" s="397" t="s">
        <v>440</v>
      </c>
      <c r="O69" s="395" t="s">
        <v>441</v>
      </c>
      <c r="P69" s="398" t="s">
        <v>442</v>
      </c>
      <c r="Q69" s="399" t="s">
        <v>443</v>
      </c>
      <c r="R69" s="398" t="s">
        <v>515</v>
      </c>
      <c r="S69" s="370"/>
      <c r="T69" s="339"/>
      <c r="U69" s="350"/>
      <c r="V69" s="351"/>
      <c r="W69" s="341"/>
      <c r="X69" s="341"/>
      <c r="Y69" s="341"/>
      <c r="Z69" s="341"/>
      <c r="AA69" s="341"/>
      <c r="AB69" s="341"/>
      <c r="AC69" s="341"/>
      <c r="AD69" s="341"/>
      <c r="AE69" s="341"/>
      <c r="AF69" s="341"/>
      <c r="AG69" s="341"/>
      <c r="AH69" s="341"/>
      <c r="AI69" s="341"/>
      <c r="AJ69" s="341"/>
      <c r="AK69" s="341"/>
      <c r="AL69" s="341"/>
      <c r="AM69" s="341"/>
      <c r="AN69" s="341"/>
      <c r="AO69" s="341"/>
      <c r="AP69" s="341"/>
      <c r="AQ69" s="341"/>
      <c r="AR69" s="341"/>
      <c r="AS69" s="341"/>
      <c r="AT69" s="341"/>
      <c r="AU69" s="341"/>
      <c r="AV69" s="341"/>
      <c r="AW69" s="341"/>
      <c r="AX69" s="341"/>
      <c r="AY69" s="341"/>
      <c r="AZ69" s="341"/>
      <c r="BA69" s="341"/>
      <c r="BB69" s="341"/>
      <c r="BC69" s="341"/>
      <c r="BD69" s="341"/>
      <c r="BE69" s="341"/>
      <c r="BF69" s="341"/>
      <c r="BG69" s="341"/>
      <c r="BH69" s="341"/>
      <c r="BI69" s="341"/>
      <c r="BJ69" s="341"/>
      <c r="BK69" s="341"/>
      <c r="BL69" s="341"/>
      <c r="BM69" s="341"/>
      <c r="BN69" s="341"/>
      <c r="BO69" s="341"/>
      <c r="BP69" s="341"/>
      <c r="BQ69" s="341"/>
    </row>
    <row r="70" spans="1:69" ht="46.5" customHeight="1">
      <c r="A70" s="400"/>
      <c r="B70" s="401"/>
      <c r="C70" s="401"/>
      <c r="D70" s="401"/>
      <c r="E70" s="402" t="s">
        <v>50</v>
      </c>
      <c r="F70" s="403" t="s">
        <v>179</v>
      </c>
      <c r="G70" s="401" t="s">
        <v>516</v>
      </c>
      <c r="H70" s="402" t="s">
        <v>517</v>
      </c>
      <c r="I70" s="403" t="s">
        <v>518</v>
      </c>
      <c r="J70" s="402" t="s">
        <v>519</v>
      </c>
      <c r="K70" s="404" t="s">
        <v>520</v>
      </c>
      <c r="L70" s="402" t="s">
        <v>521</v>
      </c>
      <c r="M70" s="403" t="s">
        <v>447</v>
      </c>
      <c r="N70" s="405" t="s">
        <v>522</v>
      </c>
      <c r="O70" s="403" t="s">
        <v>74</v>
      </c>
      <c r="P70" s="405" t="s">
        <v>523</v>
      </c>
      <c r="Q70" s="406" t="s">
        <v>450</v>
      </c>
      <c r="R70" s="407" t="s">
        <v>524</v>
      </c>
      <c r="S70" s="350"/>
      <c r="T70" s="339"/>
      <c r="U70" s="350"/>
      <c r="V70" s="351"/>
      <c r="W70" s="341"/>
      <c r="X70" s="341"/>
      <c r="Y70" s="341"/>
      <c r="Z70" s="341"/>
      <c r="AA70" s="341"/>
      <c r="AB70" s="341"/>
      <c r="AC70" s="341"/>
      <c r="AD70" s="341"/>
      <c r="AE70" s="341"/>
      <c r="AF70" s="341"/>
      <c r="AG70" s="341"/>
      <c r="AH70" s="341"/>
      <c r="AI70" s="341"/>
      <c r="AJ70" s="341"/>
      <c r="AK70" s="341"/>
      <c r="AL70" s="341"/>
      <c r="AM70" s="341"/>
      <c r="AN70" s="341"/>
      <c r="AO70" s="341"/>
      <c r="AP70" s="341"/>
      <c r="AQ70" s="341"/>
      <c r="AR70" s="341"/>
      <c r="AS70" s="341"/>
      <c r="AT70" s="341"/>
      <c r="AU70" s="341"/>
      <c r="AV70" s="341"/>
      <c r="AW70" s="341"/>
      <c r="AX70" s="341"/>
      <c r="AY70" s="341"/>
      <c r="AZ70" s="341"/>
      <c r="BA70" s="341"/>
      <c r="BB70" s="341"/>
      <c r="BC70" s="341"/>
      <c r="BD70" s="341"/>
      <c r="BE70" s="341"/>
      <c r="BF70" s="341"/>
      <c r="BG70" s="341"/>
      <c r="BH70" s="341"/>
      <c r="BI70" s="341"/>
      <c r="BJ70" s="341"/>
      <c r="BK70" s="341"/>
      <c r="BL70" s="341"/>
      <c r="BM70" s="341"/>
      <c r="BN70" s="341"/>
      <c r="BO70" s="341"/>
      <c r="BP70" s="341"/>
      <c r="BQ70" s="341"/>
    </row>
    <row r="71" spans="1:69">
      <c r="A71" s="408" t="s">
        <v>525</v>
      </c>
      <c r="B71" s="337"/>
      <c r="C71" s="337"/>
      <c r="D71" s="337"/>
      <c r="E71" s="337"/>
      <c r="F71" s="337"/>
      <c r="G71" s="337"/>
      <c r="H71" s="337"/>
      <c r="I71" s="337"/>
      <c r="J71" s="337"/>
      <c r="K71" s="409"/>
      <c r="L71" s="337"/>
      <c r="M71" s="337"/>
      <c r="N71" s="409"/>
      <c r="O71" s="337"/>
      <c r="P71" s="409"/>
      <c r="Q71" s="342"/>
      <c r="R71" s="410"/>
      <c r="S71" s="350"/>
      <c r="T71" s="339"/>
      <c r="U71" s="350"/>
      <c r="V71" s="351"/>
      <c r="W71" s="341"/>
      <c r="X71" s="341"/>
      <c r="Y71" s="341"/>
      <c r="Z71" s="341"/>
      <c r="AA71" s="341"/>
      <c r="AB71" s="341"/>
      <c r="AC71" s="341"/>
      <c r="AD71" s="341"/>
      <c r="AE71" s="341"/>
      <c r="AF71" s="341"/>
      <c r="AG71" s="341"/>
      <c r="AH71" s="341"/>
      <c r="AI71" s="341"/>
      <c r="AJ71" s="341"/>
      <c r="AK71" s="341"/>
      <c r="AL71" s="341"/>
      <c r="AM71" s="341"/>
      <c r="AN71" s="341"/>
      <c r="AO71" s="341"/>
      <c r="AP71" s="341"/>
      <c r="AQ71" s="341"/>
      <c r="AR71" s="341"/>
      <c r="AS71" s="341"/>
      <c r="AT71" s="341"/>
      <c r="AU71" s="341"/>
      <c r="AV71" s="341"/>
      <c r="AW71" s="341"/>
      <c r="AX71" s="341"/>
      <c r="AY71" s="341"/>
      <c r="AZ71" s="341"/>
      <c r="BA71" s="341"/>
      <c r="BB71" s="341"/>
      <c r="BC71" s="341"/>
      <c r="BD71" s="341"/>
      <c r="BE71" s="341"/>
      <c r="BF71" s="341"/>
      <c r="BG71" s="341"/>
      <c r="BH71" s="341"/>
      <c r="BI71" s="341"/>
      <c r="BJ71" s="341"/>
      <c r="BK71" s="341"/>
      <c r="BL71" s="341"/>
      <c r="BM71" s="341"/>
      <c r="BN71" s="341"/>
      <c r="BO71" s="341"/>
      <c r="BP71" s="341"/>
      <c r="BQ71" s="341"/>
    </row>
    <row r="72" spans="1:69">
      <c r="A72" s="437" t="s">
        <v>147</v>
      </c>
      <c r="B72" s="438"/>
      <c r="C72" s="439" t="s">
        <v>550</v>
      </c>
      <c r="D72" s="440">
        <v>1203</v>
      </c>
      <c r="E72" s="413">
        <v>26322129</v>
      </c>
      <c r="F72" s="413">
        <v>1701575</v>
      </c>
      <c r="G72" s="266">
        <f>$L$29</f>
        <v>8.6136258798320361E-2</v>
      </c>
      <c r="H72" s="414">
        <f>F72*G72</f>
        <v>146567.30456475198</v>
      </c>
      <c r="I72" s="266">
        <f>$L$44</f>
        <v>1.9609490631134242E-2</v>
      </c>
      <c r="J72" s="332">
        <f>E72*I72</f>
        <v>516163.54201700696</v>
      </c>
      <c r="K72" s="415">
        <f>H72+J72</f>
        <v>662730.84658175893</v>
      </c>
      <c r="L72" s="414">
        <f>E72-F72</f>
        <v>24620554</v>
      </c>
      <c r="M72" s="266">
        <f>$L$54</f>
        <v>8.7805158647677309E-2</v>
      </c>
      <c r="N72" s="416">
        <f>L72*M72</f>
        <v>2161811.6499637063</v>
      </c>
      <c r="O72" s="413">
        <v>413055</v>
      </c>
      <c r="P72" s="416">
        <f>K72+N72+O72</f>
        <v>3237597.4965454652</v>
      </c>
      <c r="Q72" s="417">
        <v>317906</v>
      </c>
      <c r="R72" s="418">
        <f>P72+Q72</f>
        <v>3555503.4965454652</v>
      </c>
      <c r="S72" s="419"/>
      <c r="T72" s="419"/>
      <c r="U72" s="419"/>
      <c r="V72" s="419"/>
      <c r="W72" s="419"/>
      <c r="X72" s="419"/>
      <c r="Y72" s="419"/>
    </row>
    <row r="73" spans="1:69">
      <c r="A73" s="437" t="s">
        <v>452</v>
      </c>
      <c r="B73" s="438"/>
      <c r="C73" s="439" t="s">
        <v>551</v>
      </c>
      <c r="D73" s="440">
        <v>2220</v>
      </c>
      <c r="E73" s="413">
        <v>101015521</v>
      </c>
      <c r="F73" s="413">
        <v>0</v>
      </c>
      <c r="G73" s="266">
        <f t="shared" ref="G73:G74" si="0">$L$29</f>
        <v>8.6136258798320361E-2</v>
      </c>
      <c r="H73" s="414">
        <f>F73*G73</f>
        <v>0</v>
      </c>
      <c r="I73" s="266">
        <f t="shared" ref="I73:I74" si="1">$L$44</f>
        <v>1.9609490631134242E-2</v>
      </c>
      <c r="J73" s="332">
        <f>E73*I73</f>
        <v>1980862.9126486443</v>
      </c>
      <c r="K73" s="415">
        <f>H73+J73</f>
        <v>1980862.9126486443</v>
      </c>
      <c r="L73" s="414">
        <f>E73-F73</f>
        <v>101015521</v>
      </c>
      <c r="M73" s="266">
        <f t="shared" ref="M73:M74" si="2">$L$54</f>
        <v>8.7805158647677309E-2</v>
      </c>
      <c r="N73" s="416">
        <f>L73*M73</f>
        <v>8869683.8472827785</v>
      </c>
      <c r="O73" s="413">
        <v>0</v>
      </c>
      <c r="P73" s="416">
        <f>K73+N73+O73</f>
        <v>10850546.759931423</v>
      </c>
      <c r="Q73" s="417">
        <v>206167</v>
      </c>
      <c r="R73" s="418">
        <f>P73+Q73</f>
        <v>11056713.759931423</v>
      </c>
      <c r="S73" s="419"/>
      <c r="T73" s="419"/>
      <c r="U73" s="419"/>
      <c r="V73" s="419"/>
      <c r="W73" s="419"/>
      <c r="X73" s="419"/>
      <c r="Y73" s="419"/>
    </row>
    <row r="74" spans="1:69">
      <c r="A74" s="437" t="s">
        <v>453</v>
      </c>
      <c r="B74" s="438"/>
      <c r="C74" s="439" t="s">
        <v>552</v>
      </c>
      <c r="D74" s="440">
        <v>2221</v>
      </c>
      <c r="E74" s="413">
        <v>73461643</v>
      </c>
      <c r="F74" s="413">
        <v>1069940</v>
      </c>
      <c r="G74" s="266">
        <f t="shared" si="0"/>
        <v>8.6136258798320361E-2</v>
      </c>
      <c r="H74" s="414">
        <f>F74*G74</f>
        <v>92160.628738674888</v>
      </c>
      <c r="I74" s="266">
        <f t="shared" si="1"/>
        <v>1.9609490631134242E-2</v>
      </c>
      <c r="J74" s="332">
        <f>E74*I74</f>
        <v>1440545.4001562283</v>
      </c>
      <c r="K74" s="415">
        <f>H74+J74</f>
        <v>1532706.0288949031</v>
      </c>
      <c r="L74" s="414">
        <f>E74-F74</f>
        <v>72391703</v>
      </c>
      <c r="M74" s="266">
        <f t="shared" si="2"/>
        <v>8.7805158647677309E-2</v>
      </c>
      <c r="N74" s="416">
        <f>L74*M74</f>
        <v>6356364.9666905375</v>
      </c>
      <c r="O74" s="413">
        <v>1405940</v>
      </c>
      <c r="P74" s="416">
        <f>K74+N74+O74</f>
        <v>9295010.9955854416</v>
      </c>
      <c r="Q74" s="413">
        <v>974621</v>
      </c>
      <c r="R74" s="418">
        <f>P74+Q74</f>
        <v>10269631.995585442</v>
      </c>
      <c r="S74" s="419"/>
      <c r="T74" s="419"/>
      <c r="U74" s="419"/>
      <c r="V74" s="419"/>
      <c r="W74" s="419"/>
      <c r="X74" s="419"/>
      <c r="Y74" s="419"/>
    </row>
    <row r="75" spans="1:69">
      <c r="A75" s="411"/>
      <c r="D75" s="412"/>
      <c r="K75" s="415"/>
      <c r="N75" s="415"/>
      <c r="P75" s="415"/>
      <c r="R75" s="415"/>
      <c r="S75" s="419"/>
      <c r="T75" s="419"/>
      <c r="U75" s="419"/>
      <c r="V75" s="419"/>
      <c r="W75" s="419"/>
      <c r="X75" s="419"/>
      <c r="Y75" s="419"/>
    </row>
    <row r="76" spans="1:69">
      <c r="A76" s="411"/>
      <c r="D76" s="412"/>
      <c r="K76" s="415"/>
      <c r="N76" s="415"/>
      <c r="P76" s="415"/>
      <c r="R76" s="415"/>
      <c r="S76" s="419"/>
      <c r="T76" s="419"/>
      <c r="U76" s="419"/>
      <c r="V76" s="419"/>
      <c r="W76" s="419"/>
      <c r="X76" s="419"/>
      <c r="Y76" s="419"/>
    </row>
    <row r="77" spans="1:69">
      <c r="A77" s="411"/>
      <c r="D77" s="412"/>
      <c r="K77" s="415"/>
      <c r="N77" s="415"/>
      <c r="P77" s="415"/>
      <c r="R77" s="415"/>
      <c r="S77" s="419"/>
      <c r="T77" s="419"/>
      <c r="U77" s="419"/>
      <c r="V77" s="419"/>
      <c r="W77" s="419"/>
      <c r="X77" s="419"/>
      <c r="Y77" s="419"/>
    </row>
    <row r="78" spans="1:69">
      <c r="A78" s="411"/>
      <c r="D78" s="412"/>
      <c r="K78" s="415"/>
      <c r="N78" s="415"/>
      <c r="P78" s="415"/>
      <c r="R78" s="415"/>
      <c r="S78" s="419"/>
      <c r="T78" s="419"/>
      <c r="U78" s="419"/>
      <c r="V78" s="419"/>
      <c r="W78" s="419"/>
      <c r="X78" s="419"/>
      <c r="Y78" s="419"/>
    </row>
    <row r="79" spans="1:69">
      <c r="A79" s="411"/>
      <c r="D79" s="412"/>
      <c r="K79" s="415"/>
      <c r="N79" s="415"/>
      <c r="P79" s="415"/>
      <c r="R79" s="415"/>
      <c r="S79" s="419"/>
      <c r="T79" s="419"/>
      <c r="U79" s="419"/>
      <c r="V79" s="419"/>
      <c r="W79" s="419"/>
      <c r="X79" s="419"/>
      <c r="Y79" s="419"/>
    </row>
    <row r="80" spans="1:69">
      <c r="A80" s="411"/>
      <c r="C80" s="419"/>
      <c r="D80" s="420"/>
      <c r="E80" s="419"/>
      <c r="F80" s="419"/>
      <c r="G80" s="419"/>
      <c r="H80" s="419"/>
      <c r="I80" s="419"/>
      <c r="J80" s="419"/>
      <c r="K80" s="421"/>
      <c r="L80" s="419"/>
      <c r="M80" s="419"/>
      <c r="N80" s="421"/>
      <c r="O80" s="419"/>
      <c r="P80" s="421"/>
      <c r="Q80" s="419"/>
      <c r="R80" s="421"/>
      <c r="S80" s="419"/>
      <c r="T80" s="419"/>
      <c r="U80" s="419"/>
      <c r="V80" s="419"/>
      <c r="W80" s="419"/>
      <c r="X80" s="419"/>
      <c r="Y80" s="419"/>
    </row>
    <row r="81" spans="1:25">
      <c r="A81" s="411"/>
      <c r="C81" s="419"/>
      <c r="D81" s="420"/>
      <c r="E81" s="419"/>
      <c r="F81" s="419"/>
      <c r="G81" s="419"/>
      <c r="H81" s="419"/>
      <c r="I81" s="419"/>
      <c r="J81" s="419"/>
      <c r="K81" s="421"/>
      <c r="L81" s="419"/>
      <c r="M81" s="419"/>
      <c r="N81" s="421"/>
      <c r="O81" s="419"/>
      <c r="P81" s="421"/>
      <c r="Q81" s="419"/>
      <c r="R81" s="421"/>
      <c r="S81" s="419"/>
      <c r="T81" s="419"/>
      <c r="U81" s="419"/>
      <c r="V81" s="419"/>
      <c r="W81" s="419"/>
      <c r="X81" s="419"/>
      <c r="Y81" s="419"/>
    </row>
    <row r="82" spans="1:25">
      <c r="A82" s="411"/>
      <c r="C82" s="419"/>
      <c r="D82" s="420"/>
      <c r="E82" s="419"/>
      <c r="F82" s="419"/>
      <c r="G82" s="419"/>
      <c r="H82" s="419"/>
      <c r="I82" s="419"/>
      <c r="J82" s="419"/>
      <c r="K82" s="421"/>
      <c r="L82" s="419"/>
      <c r="M82" s="419"/>
      <c r="N82" s="421"/>
      <c r="O82" s="419"/>
      <c r="P82" s="421"/>
      <c r="Q82" s="419"/>
      <c r="R82" s="421"/>
      <c r="S82" s="419"/>
      <c r="T82" s="419"/>
      <c r="U82" s="419"/>
      <c r="V82" s="419"/>
      <c r="W82" s="419"/>
      <c r="X82" s="419"/>
      <c r="Y82" s="419"/>
    </row>
    <row r="83" spans="1:25">
      <c r="A83" s="411"/>
      <c r="C83" s="419"/>
      <c r="D83" s="420"/>
      <c r="E83" s="419"/>
      <c r="F83" s="419"/>
      <c r="G83" s="419"/>
      <c r="H83" s="419"/>
      <c r="I83" s="419"/>
      <c r="J83" s="419"/>
      <c r="K83" s="421"/>
      <c r="L83" s="419"/>
      <c r="M83" s="419"/>
      <c r="N83" s="421"/>
      <c r="O83" s="419"/>
      <c r="P83" s="421"/>
      <c r="Q83" s="419"/>
      <c r="R83" s="421"/>
      <c r="S83" s="419"/>
      <c r="T83" s="419"/>
      <c r="U83" s="419"/>
      <c r="V83" s="419"/>
      <c r="W83" s="419"/>
      <c r="X83" s="419"/>
      <c r="Y83" s="419"/>
    </row>
    <row r="84" spans="1:25">
      <c r="A84" s="411"/>
      <c r="C84" s="419"/>
      <c r="D84" s="420"/>
      <c r="E84" s="419"/>
      <c r="F84" s="419"/>
      <c r="G84" s="419"/>
      <c r="H84" s="419"/>
      <c r="I84" s="419"/>
      <c r="J84" s="419"/>
      <c r="K84" s="421"/>
      <c r="L84" s="419"/>
      <c r="M84" s="419"/>
      <c r="N84" s="421"/>
      <c r="O84" s="419"/>
      <c r="P84" s="421"/>
      <c r="Q84" s="419"/>
      <c r="R84" s="421"/>
      <c r="S84" s="419"/>
      <c r="T84" s="419"/>
      <c r="U84" s="419"/>
      <c r="V84" s="419"/>
      <c r="W84" s="419"/>
      <c r="X84" s="419"/>
      <c r="Y84" s="419"/>
    </row>
    <row r="85" spans="1:25">
      <c r="A85" s="411"/>
      <c r="C85" s="419"/>
      <c r="D85" s="420"/>
      <c r="E85" s="419"/>
      <c r="F85" s="419"/>
      <c r="G85" s="419"/>
      <c r="H85" s="419"/>
      <c r="I85" s="419"/>
      <c r="J85" s="419"/>
      <c r="K85" s="421"/>
      <c r="L85" s="419"/>
      <c r="M85" s="419"/>
      <c r="N85" s="421"/>
      <c r="O85" s="419"/>
      <c r="P85" s="421"/>
      <c r="Q85" s="419"/>
      <c r="R85" s="421"/>
      <c r="S85" s="419"/>
      <c r="T85" s="419"/>
      <c r="U85" s="419"/>
      <c r="V85" s="419"/>
      <c r="W85" s="419"/>
      <c r="X85" s="419"/>
      <c r="Y85" s="419"/>
    </row>
    <row r="86" spans="1:25">
      <c r="A86" s="411"/>
      <c r="C86" s="419"/>
      <c r="D86" s="420"/>
      <c r="E86" s="419"/>
      <c r="F86" s="419"/>
      <c r="G86" s="419"/>
      <c r="H86" s="419"/>
      <c r="I86" s="419"/>
      <c r="J86" s="419"/>
      <c r="K86" s="421"/>
      <c r="L86" s="419"/>
      <c r="M86" s="419"/>
      <c r="N86" s="421"/>
      <c r="O86" s="419"/>
      <c r="P86" s="421"/>
      <c r="Q86" s="419"/>
      <c r="R86" s="421"/>
      <c r="S86" s="419"/>
      <c r="T86" s="419"/>
      <c r="U86" s="419"/>
      <c r="V86" s="419"/>
      <c r="W86" s="419"/>
      <c r="X86" s="419"/>
      <c r="Y86" s="419"/>
    </row>
    <row r="87" spans="1:25">
      <c r="A87" s="411"/>
      <c r="C87" s="419"/>
      <c r="D87" s="420"/>
      <c r="E87" s="419"/>
      <c r="F87" s="419"/>
      <c r="G87" s="419"/>
      <c r="H87" s="419"/>
      <c r="I87" s="419"/>
      <c r="J87" s="419"/>
      <c r="K87" s="421"/>
      <c r="L87" s="419"/>
      <c r="M87" s="419"/>
      <c r="N87" s="421"/>
      <c r="O87" s="419"/>
      <c r="P87" s="421"/>
      <c r="Q87" s="419"/>
      <c r="R87" s="421"/>
      <c r="S87" s="419"/>
      <c r="T87" s="419"/>
      <c r="U87" s="419"/>
      <c r="V87" s="419"/>
      <c r="W87" s="419"/>
      <c r="X87" s="419"/>
      <c r="Y87" s="419"/>
    </row>
    <row r="88" spans="1:25">
      <c r="A88" s="411"/>
      <c r="C88" s="419"/>
      <c r="D88" s="420"/>
      <c r="E88" s="419"/>
      <c r="F88" s="419"/>
      <c r="G88" s="419"/>
      <c r="H88" s="419"/>
      <c r="I88" s="419"/>
      <c r="J88" s="419"/>
      <c r="K88" s="421"/>
      <c r="L88" s="419"/>
      <c r="M88" s="419"/>
      <c r="N88" s="421"/>
      <c r="O88" s="419"/>
      <c r="P88" s="421"/>
      <c r="Q88" s="419"/>
      <c r="R88" s="421"/>
      <c r="S88" s="419"/>
      <c r="T88" s="419"/>
      <c r="U88" s="419"/>
      <c r="V88" s="419"/>
      <c r="W88" s="419"/>
      <c r="X88" s="419"/>
      <c r="Y88" s="419"/>
    </row>
    <row r="89" spans="1:25">
      <c r="A89" s="411"/>
      <c r="C89" s="419"/>
      <c r="D89" s="420"/>
      <c r="E89" s="419"/>
      <c r="F89" s="419"/>
      <c r="G89" s="419"/>
      <c r="H89" s="419"/>
      <c r="I89" s="419"/>
      <c r="J89" s="419"/>
      <c r="K89" s="421"/>
      <c r="L89" s="419"/>
      <c r="M89" s="419"/>
      <c r="N89" s="421"/>
      <c r="O89" s="419"/>
      <c r="P89" s="421"/>
      <c r="Q89" s="419"/>
      <c r="R89" s="421"/>
      <c r="S89" s="419"/>
      <c r="T89" s="419"/>
      <c r="U89" s="419"/>
      <c r="V89" s="419"/>
      <c r="W89" s="419"/>
      <c r="X89" s="419"/>
      <c r="Y89" s="419"/>
    </row>
    <row r="90" spans="1:25">
      <c r="A90" s="411"/>
      <c r="C90" s="419"/>
      <c r="D90" s="420"/>
      <c r="E90" s="419"/>
      <c r="F90" s="419"/>
      <c r="G90" s="419"/>
      <c r="H90" s="419"/>
      <c r="I90" s="419"/>
      <c r="J90" s="419"/>
      <c r="K90" s="421"/>
      <c r="L90" s="419"/>
      <c r="M90" s="419"/>
      <c r="N90" s="421"/>
      <c r="O90" s="419"/>
      <c r="P90" s="421"/>
      <c r="Q90" s="419"/>
      <c r="R90" s="421"/>
      <c r="S90" s="419"/>
      <c r="T90" s="419"/>
      <c r="U90" s="419"/>
      <c r="V90" s="419"/>
      <c r="W90" s="419"/>
      <c r="X90" s="419"/>
      <c r="Y90" s="419"/>
    </row>
    <row r="91" spans="1:25">
      <c r="A91" s="422"/>
      <c r="B91" s="423"/>
      <c r="C91" s="424"/>
      <c r="D91" s="424"/>
      <c r="E91" s="424"/>
      <c r="F91" s="424"/>
      <c r="G91" s="424"/>
      <c r="H91" s="424"/>
      <c r="I91" s="424"/>
      <c r="J91" s="424"/>
      <c r="K91" s="425"/>
      <c r="L91" s="424"/>
      <c r="M91" s="424"/>
      <c r="N91" s="425"/>
      <c r="O91" s="424"/>
      <c r="P91" s="425"/>
      <c r="Q91" s="424"/>
      <c r="R91" s="425"/>
      <c r="S91" s="419"/>
      <c r="T91" s="419"/>
      <c r="U91" s="419"/>
      <c r="V91" s="419"/>
      <c r="W91" s="419"/>
      <c r="X91" s="419"/>
      <c r="Y91" s="419"/>
    </row>
    <row r="92" spans="1:25">
      <c r="A92" s="349" t="s">
        <v>454</v>
      </c>
      <c r="B92" s="381"/>
      <c r="C92" s="352" t="s">
        <v>526</v>
      </c>
      <c r="D92" s="352"/>
      <c r="E92" s="352"/>
      <c r="F92" s="352"/>
      <c r="G92" s="352"/>
      <c r="H92" s="373"/>
      <c r="I92" s="373"/>
      <c r="J92" s="342"/>
      <c r="K92" s="342"/>
      <c r="L92" s="342"/>
      <c r="M92" s="342"/>
      <c r="N92" s="342"/>
      <c r="O92" s="342"/>
      <c r="P92" s="426">
        <f>SUM(P72:P91)</f>
        <v>23383155.252062328</v>
      </c>
      <c r="Q92" s="426">
        <f>SUM(Q72:Q91)</f>
        <v>1498694</v>
      </c>
      <c r="R92" s="426">
        <f>SUM(R72:R91)</f>
        <v>24881849.252062328</v>
      </c>
      <c r="S92" s="419"/>
      <c r="T92" s="419"/>
      <c r="U92" s="419"/>
      <c r="V92" s="419"/>
      <c r="W92" s="419"/>
      <c r="X92" s="419"/>
      <c r="Y92" s="419"/>
    </row>
    <row r="93" spans="1:25">
      <c r="A93" s="427"/>
      <c r="B93" s="419"/>
      <c r="C93" s="419"/>
      <c r="D93" s="419"/>
      <c r="E93" s="419"/>
      <c r="F93" s="419"/>
      <c r="G93" s="419"/>
      <c r="H93" s="419"/>
      <c r="I93" s="419"/>
      <c r="J93" s="419"/>
      <c r="K93" s="419"/>
      <c r="L93" s="419"/>
      <c r="M93" s="419"/>
      <c r="N93" s="419"/>
      <c r="O93" s="419"/>
      <c r="P93" s="419"/>
      <c r="Q93" s="419"/>
      <c r="R93" s="419"/>
      <c r="S93" s="419"/>
      <c r="T93" s="419"/>
      <c r="U93" s="419"/>
      <c r="V93" s="419"/>
      <c r="W93" s="419"/>
      <c r="X93" s="419"/>
      <c r="Y93" s="419"/>
    </row>
    <row r="94" spans="1:25">
      <c r="A94" s="428">
        <v>3</v>
      </c>
      <c r="B94" s="419"/>
      <c r="C94" s="388" t="s">
        <v>527</v>
      </c>
      <c r="D94" s="388"/>
      <c r="E94" s="388"/>
      <c r="F94" s="388"/>
      <c r="G94" s="419"/>
      <c r="H94" s="419"/>
      <c r="I94" s="419"/>
      <c r="J94" s="419"/>
      <c r="K94" s="419"/>
      <c r="L94" s="419"/>
      <c r="M94" s="419"/>
      <c r="N94" s="419"/>
      <c r="O94" s="419"/>
      <c r="P94" s="426">
        <f>P92</f>
        <v>23383155.252062328</v>
      </c>
      <c r="Q94" s="419"/>
      <c r="R94" s="419"/>
      <c r="S94" s="419"/>
      <c r="T94" s="419"/>
      <c r="U94" s="419"/>
      <c r="V94" s="419"/>
      <c r="W94" s="419"/>
      <c r="X94" s="419"/>
      <c r="Y94" s="419"/>
    </row>
    <row r="95" spans="1:25">
      <c r="A95" s="419"/>
      <c r="B95" s="419"/>
      <c r="C95" s="419"/>
      <c r="D95" s="419"/>
      <c r="E95" s="419"/>
      <c r="F95" s="419"/>
      <c r="G95" s="419"/>
      <c r="H95" s="419"/>
      <c r="I95" s="419"/>
      <c r="J95" s="419"/>
      <c r="K95" s="419"/>
      <c r="L95" s="419"/>
      <c r="M95" s="419"/>
      <c r="N95" s="419"/>
      <c r="O95" s="419"/>
      <c r="P95" s="419"/>
      <c r="Q95" s="419"/>
      <c r="R95" s="419"/>
      <c r="S95" s="419"/>
      <c r="T95" s="419"/>
      <c r="U95" s="419"/>
      <c r="V95" s="419"/>
      <c r="W95" s="419"/>
      <c r="X95" s="419"/>
      <c r="Y95" s="419"/>
    </row>
    <row r="96" spans="1:25">
      <c r="A96" s="419"/>
      <c r="B96" s="419"/>
      <c r="C96" s="419"/>
      <c r="D96" s="419"/>
      <c r="E96" s="419"/>
      <c r="F96" s="419"/>
      <c r="G96" s="419"/>
      <c r="H96" s="419"/>
      <c r="I96" s="419"/>
      <c r="J96" s="419"/>
      <c r="K96" s="419"/>
      <c r="L96" s="419"/>
      <c r="M96" s="419"/>
      <c r="N96" s="419"/>
      <c r="O96" s="419"/>
      <c r="P96" s="419"/>
      <c r="Q96" s="419"/>
      <c r="R96" s="419"/>
      <c r="S96" s="419"/>
      <c r="T96" s="419"/>
      <c r="U96" s="419"/>
      <c r="V96" s="419"/>
      <c r="W96" s="419"/>
      <c r="X96" s="419"/>
      <c r="Y96" s="419"/>
    </row>
    <row r="97" spans="1:25">
      <c r="A97" s="388" t="s">
        <v>273</v>
      </c>
      <c r="B97" s="419"/>
      <c r="C97" s="419"/>
      <c r="D97" s="419"/>
      <c r="E97" s="419"/>
      <c r="F97" s="419"/>
      <c r="G97" s="419"/>
      <c r="H97" s="419"/>
      <c r="I97" s="419"/>
      <c r="J97" s="419"/>
      <c r="K97" s="419"/>
      <c r="L97" s="419"/>
      <c r="M97" s="419"/>
      <c r="N97" s="419"/>
      <c r="O97" s="419"/>
      <c r="P97" s="419"/>
      <c r="Q97" s="419"/>
      <c r="R97" s="419"/>
      <c r="S97" s="419"/>
      <c r="T97" s="419"/>
      <c r="U97" s="419"/>
      <c r="V97" s="419"/>
      <c r="W97" s="419"/>
      <c r="X97" s="419"/>
      <c r="Y97" s="419"/>
    </row>
    <row r="98" spans="1:25" ht="15.75" thickBot="1">
      <c r="A98" s="429" t="s">
        <v>274</v>
      </c>
      <c r="B98" s="419"/>
      <c r="C98" s="419"/>
      <c r="D98" s="419"/>
      <c r="E98" s="419"/>
      <c r="F98" s="419"/>
      <c r="G98" s="419"/>
      <c r="H98" s="419"/>
      <c r="I98" s="419"/>
      <c r="J98" s="419"/>
      <c r="K98" s="419"/>
      <c r="L98" s="419"/>
      <c r="M98" s="419"/>
      <c r="N98" s="419"/>
      <c r="O98" s="419"/>
      <c r="P98" s="419"/>
      <c r="Q98" s="419"/>
      <c r="R98" s="419"/>
      <c r="S98" s="419"/>
      <c r="T98" s="419"/>
      <c r="U98" s="419"/>
      <c r="V98" s="419"/>
      <c r="W98" s="419"/>
      <c r="X98" s="419"/>
      <c r="Y98" s="419"/>
    </row>
    <row r="99" spans="1:25" ht="36" customHeight="1">
      <c r="A99" s="430" t="s">
        <v>275</v>
      </c>
      <c r="B99" s="431"/>
      <c r="C99" s="460" t="s">
        <v>528</v>
      </c>
      <c r="D99" s="460"/>
      <c r="E99" s="460"/>
      <c r="F99" s="460"/>
      <c r="G99" s="461"/>
      <c r="H99" s="461"/>
      <c r="I99" s="461"/>
      <c r="J99" s="461"/>
      <c r="K99" s="461"/>
      <c r="L99" s="461"/>
      <c r="M99" s="461"/>
      <c r="N99" s="461"/>
      <c r="O99" s="461"/>
      <c r="P99" s="461"/>
      <c r="Q99" s="461"/>
      <c r="R99" s="461"/>
      <c r="S99" s="419"/>
      <c r="T99" s="419"/>
      <c r="U99" s="419"/>
      <c r="V99" s="419"/>
      <c r="W99" s="419"/>
      <c r="X99" s="419"/>
      <c r="Y99" s="419"/>
    </row>
    <row r="100" spans="1:25" ht="17.100000000000001" customHeight="1">
      <c r="A100" s="430" t="s">
        <v>276</v>
      </c>
      <c r="B100" s="431"/>
      <c r="C100" s="460" t="s">
        <v>529</v>
      </c>
      <c r="D100" s="460"/>
      <c r="E100" s="460"/>
      <c r="F100" s="460"/>
      <c r="G100" s="461"/>
      <c r="H100" s="461"/>
      <c r="I100" s="461"/>
      <c r="J100" s="461"/>
      <c r="K100" s="461"/>
      <c r="L100" s="461"/>
      <c r="M100" s="461"/>
      <c r="N100" s="461"/>
      <c r="O100" s="461"/>
      <c r="P100" s="461"/>
      <c r="Q100" s="461"/>
      <c r="R100" s="461"/>
      <c r="S100" s="419"/>
      <c r="T100" s="419"/>
      <c r="U100" s="419"/>
      <c r="V100" s="419"/>
      <c r="W100" s="419"/>
      <c r="X100" s="419"/>
      <c r="Y100" s="419"/>
    </row>
    <row r="101" spans="1:25" ht="15" customHeight="1">
      <c r="A101" s="430" t="s">
        <v>277</v>
      </c>
      <c r="B101" s="431"/>
      <c r="C101" s="460" t="s">
        <v>530</v>
      </c>
      <c r="D101" s="460"/>
      <c r="E101" s="460"/>
      <c r="F101" s="460"/>
      <c r="G101" s="461"/>
      <c r="H101" s="461"/>
      <c r="I101" s="461"/>
      <c r="J101" s="461"/>
      <c r="K101" s="461"/>
      <c r="L101" s="461"/>
      <c r="M101" s="461"/>
      <c r="N101" s="461"/>
      <c r="O101" s="461"/>
      <c r="P101" s="461"/>
      <c r="Q101" s="461"/>
      <c r="R101" s="461"/>
      <c r="S101" s="419"/>
      <c r="T101" s="419"/>
      <c r="U101" s="419"/>
      <c r="V101" s="419"/>
      <c r="W101" s="419"/>
      <c r="X101" s="419"/>
      <c r="Y101" s="419"/>
    </row>
    <row r="102" spans="1:25" ht="17.100000000000001" customHeight="1">
      <c r="A102" s="430"/>
      <c r="B102" s="431"/>
      <c r="C102" s="460" t="s">
        <v>531</v>
      </c>
      <c r="D102" s="460"/>
      <c r="E102" s="460"/>
      <c r="F102" s="460"/>
      <c r="G102" s="461"/>
      <c r="H102" s="461"/>
      <c r="I102" s="461"/>
      <c r="J102" s="461"/>
      <c r="K102" s="461"/>
      <c r="L102" s="461"/>
      <c r="M102" s="461"/>
      <c r="N102" s="461"/>
      <c r="O102" s="461"/>
      <c r="P102" s="461"/>
      <c r="Q102" s="461"/>
      <c r="R102" s="461"/>
      <c r="S102" s="419"/>
      <c r="T102" s="419"/>
      <c r="U102" s="419"/>
      <c r="V102" s="419"/>
      <c r="W102" s="419"/>
      <c r="X102" s="419"/>
      <c r="Y102" s="419"/>
    </row>
    <row r="103" spans="1:25" ht="17.100000000000001" customHeight="1">
      <c r="A103" s="430" t="s">
        <v>278</v>
      </c>
      <c r="B103" s="431"/>
      <c r="C103" s="460" t="s">
        <v>532</v>
      </c>
      <c r="D103" s="460"/>
      <c r="E103" s="460"/>
      <c r="F103" s="460"/>
      <c r="G103" s="461"/>
      <c r="H103" s="461"/>
      <c r="I103" s="461"/>
      <c r="J103" s="461"/>
      <c r="K103" s="461"/>
      <c r="L103" s="461"/>
      <c r="M103" s="461"/>
      <c r="N103" s="461"/>
      <c r="O103" s="461"/>
      <c r="P103" s="461"/>
      <c r="Q103" s="461"/>
      <c r="R103" s="461"/>
      <c r="S103" s="419"/>
      <c r="T103" s="419"/>
      <c r="U103" s="419"/>
      <c r="V103" s="419"/>
      <c r="W103" s="419"/>
      <c r="X103" s="419"/>
      <c r="Y103" s="419"/>
    </row>
    <row r="104" spans="1:25" ht="17.100000000000001" customHeight="1">
      <c r="A104" s="432" t="s">
        <v>279</v>
      </c>
      <c r="B104" s="431"/>
      <c r="C104" s="460" t="s">
        <v>533</v>
      </c>
      <c r="D104" s="460"/>
      <c r="E104" s="460"/>
      <c r="F104" s="460"/>
      <c r="G104" s="461"/>
      <c r="H104" s="461"/>
      <c r="I104" s="461"/>
      <c r="J104" s="461"/>
      <c r="K104" s="461"/>
      <c r="L104" s="461"/>
      <c r="M104" s="461"/>
      <c r="N104" s="461"/>
      <c r="O104" s="461"/>
      <c r="P104" s="461"/>
      <c r="Q104" s="461"/>
      <c r="R104" s="461"/>
      <c r="S104" s="419"/>
      <c r="T104" s="419"/>
      <c r="U104" s="419"/>
      <c r="V104" s="419"/>
      <c r="W104" s="419"/>
      <c r="X104" s="419"/>
      <c r="Y104" s="419"/>
    </row>
    <row r="105" spans="1:25" ht="17.100000000000001" customHeight="1">
      <c r="A105" s="432" t="s">
        <v>281</v>
      </c>
      <c r="B105" s="431"/>
      <c r="C105" s="460" t="s">
        <v>534</v>
      </c>
      <c r="D105" s="460"/>
      <c r="E105" s="460"/>
      <c r="F105" s="460"/>
      <c r="G105" s="461"/>
      <c r="H105" s="461"/>
      <c r="I105" s="461"/>
      <c r="J105" s="461"/>
      <c r="K105" s="461"/>
      <c r="L105" s="461"/>
      <c r="M105" s="461"/>
      <c r="N105" s="461"/>
      <c r="O105" s="461"/>
      <c r="P105" s="461"/>
      <c r="Q105" s="461"/>
      <c r="R105" s="461"/>
      <c r="S105" s="419"/>
      <c r="T105" s="419"/>
      <c r="U105" s="419"/>
      <c r="V105" s="419"/>
      <c r="W105" s="419"/>
      <c r="X105" s="419"/>
      <c r="Y105" s="419"/>
    </row>
    <row r="106" spans="1:25" ht="17.100000000000001" customHeight="1">
      <c r="A106" s="432" t="s">
        <v>282</v>
      </c>
      <c r="B106" s="431"/>
      <c r="C106" s="460" t="s">
        <v>535</v>
      </c>
      <c r="D106" s="460"/>
      <c r="E106" s="460"/>
      <c r="F106" s="460"/>
      <c r="G106" s="461"/>
      <c r="H106" s="461"/>
      <c r="I106" s="461"/>
      <c r="J106" s="461"/>
      <c r="K106" s="461"/>
      <c r="L106" s="461"/>
      <c r="M106" s="461"/>
      <c r="N106" s="461"/>
      <c r="O106" s="461"/>
      <c r="P106" s="461"/>
      <c r="Q106" s="461"/>
      <c r="R106" s="461"/>
      <c r="S106" s="419"/>
      <c r="T106" s="419"/>
      <c r="U106" s="419"/>
      <c r="V106" s="419"/>
      <c r="W106" s="419"/>
      <c r="X106" s="419"/>
      <c r="Y106" s="419"/>
    </row>
    <row r="107" spans="1:25" ht="17.100000000000001" customHeight="1">
      <c r="A107" s="433" t="s">
        <v>284</v>
      </c>
      <c r="B107" s="341"/>
      <c r="C107" s="460" t="s">
        <v>536</v>
      </c>
      <c r="D107" s="460"/>
      <c r="E107" s="460"/>
      <c r="F107" s="460"/>
      <c r="G107" s="461"/>
      <c r="H107" s="461"/>
      <c r="I107" s="461"/>
      <c r="J107" s="461"/>
      <c r="K107" s="461"/>
      <c r="L107" s="461"/>
      <c r="M107" s="461"/>
      <c r="N107" s="461"/>
      <c r="O107" s="461"/>
      <c r="P107" s="461"/>
      <c r="Q107" s="461"/>
      <c r="R107" s="461"/>
      <c r="S107" s="419"/>
      <c r="T107" s="419"/>
      <c r="U107" s="419"/>
      <c r="V107" s="419"/>
      <c r="W107" s="419"/>
      <c r="X107" s="419"/>
      <c r="Y107" s="419"/>
    </row>
    <row r="108" spans="1:25" ht="17.100000000000001" customHeight="1">
      <c r="A108" s="432" t="s">
        <v>287</v>
      </c>
      <c r="B108" s="419"/>
      <c r="C108" s="460" t="s">
        <v>537</v>
      </c>
      <c r="D108" s="460"/>
      <c r="E108" s="460"/>
      <c r="F108" s="460"/>
      <c r="G108" s="461"/>
      <c r="H108" s="461"/>
      <c r="I108" s="461"/>
      <c r="J108" s="461"/>
      <c r="K108" s="461"/>
      <c r="L108" s="461"/>
      <c r="M108" s="461"/>
      <c r="N108" s="461"/>
      <c r="O108" s="461"/>
      <c r="P108" s="461"/>
      <c r="Q108" s="461"/>
      <c r="R108" s="461"/>
      <c r="S108" s="419"/>
      <c r="T108" s="419"/>
      <c r="U108" s="419"/>
      <c r="V108" s="419"/>
      <c r="W108" s="419"/>
      <c r="X108" s="419"/>
      <c r="Y108" s="419"/>
    </row>
    <row r="109" spans="1:25" ht="17.100000000000001" customHeight="1">
      <c r="A109" s="432" t="s">
        <v>288</v>
      </c>
      <c r="B109" s="434"/>
      <c r="C109" s="460" t="s">
        <v>538</v>
      </c>
      <c r="D109" s="460"/>
      <c r="E109" s="460"/>
      <c r="F109" s="460"/>
      <c r="G109" s="461"/>
      <c r="H109" s="461"/>
      <c r="I109" s="461"/>
      <c r="J109" s="461"/>
      <c r="K109" s="461"/>
      <c r="L109" s="461"/>
      <c r="M109" s="461"/>
      <c r="N109" s="461"/>
      <c r="O109" s="461"/>
      <c r="P109" s="461"/>
      <c r="Q109" s="461"/>
      <c r="R109" s="461"/>
      <c r="S109" s="419"/>
      <c r="T109" s="419"/>
      <c r="U109" s="419"/>
      <c r="V109" s="419"/>
      <c r="W109" s="419"/>
      <c r="X109" s="419"/>
      <c r="Y109" s="419"/>
    </row>
    <row r="110" spans="1:25" ht="15.75">
      <c r="A110" s="435"/>
      <c r="B110" s="434"/>
      <c r="C110" s="436"/>
      <c r="D110" s="436"/>
      <c r="E110" s="436"/>
      <c r="F110" s="436"/>
      <c r="G110" s="372"/>
      <c r="H110" s="373"/>
      <c r="I110" s="373"/>
      <c r="J110" s="342"/>
      <c r="K110" s="342"/>
      <c r="L110" s="388"/>
      <c r="M110" s="388"/>
      <c r="N110" s="369"/>
      <c r="O110" s="388"/>
      <c r="Q110" s="342"/>
      <c r="R110" s="367"/>
      <c r="S110" s="419"/>
      <c r="T110" s="419"/>
      <c r="U110" s="419"/>
      <c r="V110" s="419"/>
      <c r="W110" s="419"/>
      <c r="X110" s="419"/>
      <c r="Y110" s="419"/>
    </row>
    <row r="111" spans="1:25">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row>
    <row r="112" spans="1:25">
      <c r="C112" s="419"/>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row>
    <row r="113" spans="3:25">
      <c r="C113" s="419"/>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row>
    <row r="114" spans="3:25">
      <c r="C114" s="419"/>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row>
    <row r="115" spans="3:25">
      <c r="C115" s="419"/>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row>
    <row r="116" spans="3:25">
      <c r="C116" s="419"/>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row>
    <row r="117" spans="3:25">
      <c r="C117" s="419"/>
      <c r="D117" s="419"/>
      <c r="E117" s="419"/>
      <c r="F117" s="419"/>
      <c r="G117" s="419"/>
      <c r="H117" s="419"/>
      <c r="I117" s="419"/>
      <c r="J117" s="419"/>
      <c r="K117" s="419"/>
      <c r="L117" s="419"/>
      <c r="M117" s="419"/>
      <c r="N117" s="419"/>
      <c r="O117" s="419"/>
      <c r="P117" s="419"/>
      <c r="Q117" s="419"/>
      <c r="R117" s="419"/>
      <c r="S117" s="419"/>
      <c r="T117" s="419"/>
      <c r="U117" s="419"/>
      <c r="V117" s="419"/>
      <c r="W117" s="419"/>
      <c r="X117" s="419"/>
      <c r="Y117" s="419"/>
    </row>
    <row r="118" spans="3:25">
      <c r="C118" s="419"/>
      <c r="D118" s="419"/>
      <c r="E118" s="419"/>
      <c r="F118" s="419"/>
      <c r="G118" s="419"/>
      <c r="H118" s="419"/>
      <c r="I118" s="419"/>
      <c r="J118" s="419"/>
      <c r="K118" s="419"/>
      <c r="L118" s="419"/>
      <c r="M118" s="419"/>
      <c r="N118" s="419"/>
      <c r="O118" s="419"/>
      <c r="P118" s="419"/>
      <c r="Q118" s="419"/>
      <c r="R118" s="419"/>
      <c r="S118" s="419"/>
      <c r="T118" s="419"/>
      <c r="U118" s="419"/>
      <c r="V118" s="419"/>
      <c r="W118" s="419"/>
      <c r="X118" s="419"/>
      <c r="Y118" s="419"/>
    </row>
    <row r="119" spans="3:25">
      <c r="C119" s="419"/>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row>
    <row r="120" spans="3:25">
      <c r="C120" s="419"/>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row>
    <row r="121" spans="3:25">
      <c r="C121" s="419"/>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row>
    <row r="122" spans="3:25">
      <c r="C122" s="419"/>
      <c r="D122" s="419"/>
      <c r="E122" s="419"/>
      <c r="F122" s="419"/>
      <c r="G122" s="419"/>
      <c r="H122" s="419"/>
      <c r="I122" s="419"/>
      <c r="J122" s="419"/>
      <c r="K122" s="419"/>
      <c r="L122" s="419"/>
      <c r="M122" s="419"/>
      <c r="N122" s="419"/>
      <c r="O122" s="419"/>
      <c r="P122" s="419"/>
      <c r="Q122" s="419"/>
      <c r="R122" s="419"/>
      <c r="S122" s="419"/>
      <c r="T122" s="419"/>
      <c r="U122" s="419"/>
      <c r="V122" s="419"/>
      <c r="W122" s="419"/>
      <c r="X122" s="419"/>
      <c r="Y122" s="419"/>
    </row>
    <row r="123" spans="3:25">
      <c r="C123" s="419"/>
      <c r="D123" s="419"/>
      <c r="E123" s="419"/>
      <c r="F123" s="419"/>
      <c r="G123" s="419"/>
      <c r="H123" s="419"/>
      <c r="I123" s="419"/>
      <c r="J123" s="419"/>
      <c r="K123" s="419"/>
      <c r="L123" s="419"/>
      <c r="M123" s="419"/>
      <c r="N123" s="419"/>
      <c r="O123" s="419"/>
      <c r="P123" s="419"/>
      <c r="Q123" s="419"/>
      <c r="R123" s="419"/>
      <c r="S123" s="419"/>
      <c r="T123" s="419"/>
      <c r="U123" s="419"/>
      <c r="V123" s="419"/>
      <c r="W123" s="419"/>
      <c r="X123" s="419"/>
      <c r="Y123" s="419"/>
    </row>
    <row r="124" spans="3:25">
      <c r="C124" s="419"/>
      <c r="D124" s="419"/>
      <c r="E124" s="419"/>
      <c r="F124" s="419"/>
      <c r="G124" s="419"/>
      <c r="H124" s="419"/>
      <c r="I124" s="419"/>
      <c r="J124" s="419"/>
      <c r="K124" s="419"/>
      <c r="L124" s="419"/>
      <c r="M124" s="419"/>
      <c r="N124" s="419"/>
      <c r="O124" s="419"/>
      <c r="P124" s="419"/>
      <c r="Q124" s="419"/>
      <c r="R124" s="419"/>
      <c r="S124" s="419"/>
      <c r="T124" s="419"/>
      <c r="U124" s="419"/>
      <c r="V124" s="419"/>
      <c r="W124" s="419"/>
      <c r="X124" s="419"/>
      <c r="Y124" s="419"/>
    </row>
    <row r="125" spans="3:25">
      <c r="C125" s="419"/>
      <c r="D125" s="419"/>
      <c r="E125" s="419"/>
      <c r="F125" s="419"/>
      <c r="G125" s="419"/>
      <c r="H125" s="419"/>
      <c r="I125" s="419"/>
      <c r="J125" s="419"/>
      <c r="K125" s="419"/>
      <c r="L125" s="419"/>
      <c r="M125" s="419"/>
      <c r="N125" s="419"/>
      <c r="O125" s="419"/>
      <c r="P125" s="419"/>
      <c r="Q125" s="419"/>
      <c r="R125" s="419"/>
      <c r="S125" s="419"/>
      <c r="T125" s="419"/>
      <c r="U125" s="419"/>
      <c r="V125" s="419"/>
      <c r="W125" s="419"/>
      <c r="X125" s="419"/>
      <c r="Y125" s="419"/>
    </row>
    <row r="126" spans="3:25">
      <c r="C126" s="419"/>
      <c r="D126" s="419"/>
      <c r="E126" s="419"/>
      <c r="F126" s="419"/>
      <c r="G126" s="419"/>
      <c r="H126" s="419"/>
      <c r="I126" s="419"/>
      <c r="J126" s="419"/>
      <c r="K126" s="419"/>
      <c r="L126" s="419"/>
      <c r="M126" s="419"/>
      <c r="N126" s="419"/>
      <c r="O126" s="419"/>
      <c r="P126" s="419"/>
      <c r="Q126" s="419"/>
      <c r="R126" s="419"/>
      <c r="S126" s="419"/>
      <c r="T126" s="419"/>
      <c r="U126" s="419"/>
      <c r="V126" s="419"/>
      <c r="W126" s="419"/>
      <c r="X126" s="419"/>
      <c r="Y126" s="419"/>
    </row>
    <row r="127" spans="3:25">
      <c r="C127" s="419"/>
      <c r="D127" s="419"/>
      <c r="E127" s="419"/>
      <c r="F127" s="419"/>
      <c r="G127" s="419"/>
      <c r="H127" s="419"/>
      <c r="I127" s="419"/>
      <c r="J127" s="419"/>
      <c r="K127" s="419"/>
      <c r="L127" s="419"/>
      <c r="M127" s="419"/>
      <c r="N127" s="419"/>
      <c r="O127" s="419"/>
      <c r="P127" s="419"/>
      <c r="Q127" s="419"/>
      <c r="R127" s="419"/>
      <c r="S127" s="419"/>
      <c r="T127" s="419"/>
      <c r="U127" s="419"/>
      <c r="V127" s="419"/>
      <c r="W127" s="419"/>
      <c r="X127" s="419"/>
      <c r="Y127" s="419"/>
    </row>
    <row r="128" spans="3:25">
      <c r="C128" s="419"/>
      <c r="D128" s="419"/>
      <c r="E128" s="419"/>
      <c r="F128" s="419"/>
      <c r="G128" s="419"/>
      <c r="H128" s="419"/>
      <c r="I128" s="419"/>
      <c r="J128" s="419"/>
      <c r="K128" s="419"/>
      <c r="L128" s="419"/>
      <c r="M128" s="419"/>
      <c r="N128" s="419"/>
      <c r="O128" s="419"/>
      <c r="P128" s="419"/>
      <c r="Q128" s="419"/>
      <c r="R128" s="419"/>
      <c r="S128" s="419"/>
      <c r="T128" s="419"/>
      <c r="U128" s="419"/>
      <c r="V128" s="419"/>
      <c r="W128" s="419"/>
      <c r="X128" s="419"/>
      <c r="Y128" s="419"/>
    </row>
    <row r="129" spans="3:25">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row>
    <row r="130" spans="3:25">
      <c r="C130" s="419"/>
      <c r="D130" s="419"/>
      <c r="E130" s="419"/>
      <c r="F130" s="419"/>
      <c r="G130" s="419"/>
      <c r="H130" s="419"/>
      <c r="I130" s="419"/>
      <c r="J130" s="419"/>
      <c r="K130" s="419"/>
      <c r="L130" s="419"/>
      <c r="M130" s="419"/>
      <c r="N130" s="419"/>
      <c r="O130" s="419"/>
      <c r="P130" s="419"/>
      <c r="Q130" s="419"/>
      <c r="R130" s="419"/>
      <c r="S130" s="419"/>
      <c r="T130" s="419"/>
      <c r="U130" s="419"/>
      <c r="V130" s="419"/>
      <c r="W130" s="419"/>
      <c r="X130" s="419"/>
      <c r="Y130" s="419"/>
    </row>
    <row r="131" spans="3:25">
      <c r="C131" s="419"/>
      <c r="D131" s="419"/>
      <c r="E131" s="419"/>
      <c r="F131" s="419"/>
      <c r="G131" s="419"/>
      <c r="H131" s="419"/>
      <c r="I131" s="419"/>
      <c r="J131" s="419"/>
      <c r="K131" s="419"/>
      <c r="L131" s="419"/>
      <c r="M131" s="419"/>
      <c r="N131" s="419"/>
      <c r="O131" s="419"/>
      <c r="P131" s="419"/>
      <c r="Q131" s="419"/>
      <c r="R131" s="419"/>
      <c r="S131" s="419"/>
      <c r="T131" s="419"/>
      <c r="U131" s="419"/>
      <c r="V131" s="419"/>
      <c r="W131" s="419"/>
      <c r="X131" s="419"/>
      <c r="Y131" s="419"/>
    </row>
    <row r="132" spans="3:25">
      <c r="C132" s="419"/>
      <c r="D132" s="419"/>
      <c r="E132" s="419"/>
      <c r="F132" s="419"/>
      <c r="G132" s="419"/>
      <c r="H132" s="419"/>
      <c r="I132" s="419"/>
      <c r="J132" s="419"/>
      <c r="K132" s="419"/>
      <c r="L132" s="419"/>
      <c r="M132" s="419"/>
      <c r="N132" s="419"/>
      <c r="O132" s="419"/>
      <c r="P132" s="419"/>
      <c r="Q132" s="419"/>
      <c r="R132" s="419"/>
      <c r="S132" s="419"/>
      <c r="T132" s="419"/>
      <c r="U132" s="419"/>
      <c r="V132" s="419"/>
      <c r="W132" s="419"/>
      <c r="X132" s="419"/>
      <c r="Y132" s="419"/>
    </row>
    <row r="133" spans="3:25">
      <c r="C133" s="419"/>
      <c r="D133" s="419"/>
      <c r="E133" s="419"/>
      <c r="F133" s="419"/>
      <c r="G133" s="419"/>
      <c r="H133" s="419"/>
      <c r="I133" s="419"/>
      <c r="J133" s="419"/>
      <c r="K133" s="419"/>
      <c r="L133" s="419"/>
      <c r="M133" s="419"/>
      <c r="N133" s="419"/>
      <c r="O133" s="419"/>
      <c r="P133" s="419"/>
      <c r="Q133" s="419"/>
      <c r="R133" s="419"/>
      <c r="S133" s="419"/>
      <c r="T133" s="419"/>
      <c r="U133" s="419"/>
      <c r="V133" s="419"/>
      <c r="W133" s="419"/>
      <c r="X133" s="419"/>
      <c r="Y133" s="419"/>
    </row>
    <row r="134" spans="3:25">
      <c r="C134" s="419"/>
      <c r="D134" s="419"/>
      <c r="E134" s="419"/>
      <c r="F134" s="419"/>
      <c r="G134" s="419"/>
      <c r="H134" s="419"/>
      <c r="I134" s="419"/>
      <c r="J134" s="419"/>
      <c r="K134" s="419"/>
      <c r="L134" s="419"/>
      <c r="M134" s="419"/>
      <c r="N134" s="419"/>
      <c r="O134" s="419"/>
      <c r="P134" s="419"/>
      <c r="Q134" s="419"/>
      <c r="R134" s="419"/>
      <c r="S134" s="419"/>
      <c r="T134" s="419"/>
      <c r="U134" s="419"/>
      <c r="V134" s="419"/>
      <c r="W134" s="419"/>
      <c r="X134" s="419"/>
      <c r="Y134" s="419"/>
    </row>
    <row r="135" spans="3:25">
      <c r="C135" s="419"/>
      <c r="D135" s="419"/>
      <c r="E135" s="419"/>
      <c r="F135" s="419"/>
      <c r="G135" s="419"/>
      <c r="H135" s="419"/>
      <c r="I135" s="419"/>
      <c r="J135" s="419"/>
      <c r="K135" s="419"/>
      <c r="L135" s="419"/>
      <c r="M135" s="419"/>
      <c r="N135" s="419"/>
      <c r="O135" s="419"/>
      <c r="P135" s="419"/>
      <c r="Q135" s="419"/>
      <c r="R135" s="419"/>
      <c r="S135" s="419"/>
      <c r="T135" s="419"/>
      <c r="U135" s="419"/>
      <c r="V135" s="419"/>
      <c r="W135" s="419"/>
      <c r="X135" s="419"/>
      <c r="Y135" s="419"/>
    </row>
    <row r="136" spans="3:25">
      <c r="C136" s="419"/>
      <c r="D136" s="419"/>
      <c r="E136" s="419"/>
      <c r="F136" s="419"/>
      <c r="G136" s="419"/>
      <c r="H136" s="419"/>
      <c r="I136" s="419"/>
      <c r="J136" s="419"/>
      <c r="K136" s="419"/>
      <c r="L136" s="419"/>
      <c r="M136" s="419"/>
      <c r="N136" s="419"/>
      <c r="O136" s="419"/>
      <c r="P136" s="419"/>
      <c r="Q136" s="419"/>
      <c r="R136" s="419"/>
      <c r="S136" s="419"/>
      <c r="T136" s="419"/>
      <c r="U136" s="419"/>
      <c r="V136" s="419"/>
      <c r="W136" s="419"/>
      <c r="X136" s="419"/>
      <c r="Y136" s="419"/>
    </row>
    <row r="137" spans="3:25">
      <c r="C137" s="419"/>
      <c r="D137" s="419"/>
      <c r="E137" s="419"/>
      <c r="F137" s="419"/>
      <c r="G137" s="419"/>
      <c r="H137" s="419"/>
      <c r="I137" s="419"/>
      <c r="J137" s="419"/>
      <c r="K137" s="419"/>
      <c r="L137" s="419"/>
      <c r="M137" s="419"/>
      <c r="N137" s="419"/>
      <c r="O137" s="419"/>
      <c r="P137" s="419"/>
      <c r="Q137" s="419"/>
      <c r="R137" s="419"/>
      <c r="S137" s="419"/>
      <c r="T137" s="419"/>
      <c r="U137" s="419"/>
      <c r="V137" s="419"/>
      <c r="W137" s="419"/>
      <c r="X137" s="419"/>
      <c r="Y137" s="419"/>
    </row>
    <row r="138" spans="3:25">
      <c r="C138" s="419"/>
      <c r="D138" s="419"/>
      <c r="E138" s="419"/>
      <c r="F138" s="419"/>
      <c r="G138" s="419"/>
      <c r="H138" s="419"/>
      <c r="I138" s="419"/>
      <c r="J138" s="419"/>
      <c r="K138" s="419"/>
      <c r="L138" s="419"/>
      <c r="M138" s="419"/>
      <c r="N138" s="419"/>
      <c r="O138" s="419"/>
      <c r="P138" s="419"/>
      <c r="Q138" s="419"/>
      <c r="R138" s="419"/>
      <c r="S138" s="419"/>
      <c r="T138" s="419"/>
      <c r="U138" s="419"/>
      <c r="V138" s="419"/>
      <c r="W138" s="419"/>
      <c r="X138" s="419"/>
      <c r="Y138" s="419"/>
    </row>
    <row r="139" spans="3:25">
      <c r="C139" s="419"/>
      <c r="D139" s="419"/>
      <c r="E139" s="419"/>
      <c r="F139" s="419"/>
      <c r="G139" s="419"/>
      <c r="H139" s="419"/>
      <c r="I139" s="419"/>
      <c r="J139" s="419"/>
      <c r="K139" s="419"/>
      <c r="L139" s="419"/>
      <c r="M139" s="419"/>
      <c r="N139" s="419"/>
      <c r="O139" s="419"/>
      <c r="P139" s="419"/>
      <c r="Q139" s="419"/>
      <c r="R139" s="419"/>
      <c r="S139" s="419"/>
      <c r="T139" s="419"/>
      <c r="U139" s="419"/>
      <c r="V139" s="419"/>
      <c r="W139" s="419"/>
      <c r="X139" s="419"/>
      <c r="Y139" s="419"/>
    </row>
    <row r="140" spans="3:25">
      <c r="C140" s="419"/>
      <c r="D140" s="419"/>
      <c r="E140" s="419"/>
      <c r="F140" s="419"/>
      <c r="G140" s="419"/>
      <c r="H140" s="419"/>
      <c r="I140" s="419"/>
      <c r="J140" s="419"/>
      <c r="K140" s="419"/>
      <c r="L140" s="419"/>
      <c r="M140" s="419"/>
      <c r="N140" s="419"/>
      <c r="O140" s="419"/>
      <c r="P140" s="419"/>
      <c r="Q140" s="419"/>
      <c r="R140" s="419"/>
      <c r="S140" s="419"/>
      <c r="T140" s="419"/>
      <c r="U140" s="419"/>
      <c r="V140" s="419"/>
      <c r="W140" s="419"/>
      <c r="X140" s="419"/>
      <c r="Y140" s="419"/>
    </row>
    <row r="141" spans="3:25">
      <c r="C141" s="419"/>
      <c r="D141" s="419"/>
      <c r="E141" s="419"/>
      <c r="F141" s="419"/>
      <c r="G141" s="419"/>
      <c r="H141" s="419"/>
      <c r="I141" s="419"/>
      <c r="J141" s="419"/>
      <c r="K141" s="419"/>
      <c r="L141" s="419"/>
      <c r="M141" s="419"/>
      <c r="N141" s="419"/>
      <c r="O141" s="419"/>
      <c r="P141" s="419"/>
      <c r="Q141" s="419"/>
      <c r="R141" s="419"/>
      <c r="S141" s="419"/>
      <c r="T141" s="419"/>
      <c r="U141" s="419"/>
      <c r="V141" s="419"/>
      <c r="W141" s="419"/>
      <c r="X141" s="419"/>
      <c r="Y141" s="419"/>
    </row>
    <row r="142" spans="3:25">
      <c r="C142" s="419"/>
      <c r="D142" s="419"/>
      <c r="E142" s="419"/>
      <c r="F142" s="419"/>
      <c r="G142" s="419"/>
      <c r="H142" s="419"/>
      <c r="I142" s="419"/>
      <c r="J142" s="419"/>
      <c r="K142" s="419"/>
      <c r="L142" s="419"/>
      <c r="M142" s="419"/>
      <c r="N142" s="419"/>
      <c r="O142" s="419"/>
      <c r="P142" s="419"/>
      <c r="Q142" s="419"/>
      <c r="R142" s="419"/>
      <c r="S142" s="419"/>
      <c r="T142" s="419"/>
      <c r="U142" s="419"/>
      <c r="V142" s="419"/>
      <c r="W142" s="419"/>
      <c r="X142" s="419"/>
      <c r="Y142" s="419"/>
    </row>
    <row r="143" spans="3:25">
      <c r="C143" s="419"/>
      <c r="D143" s="419"/>
      <c r="E143" s="419"/>
      <c r="F143" s="419"/>
      <c r="G143" s="419"/>
      <c r="H143" s="419"/>
      <c r="I143" s="419"/>
      <c r="J143" s="419"/>
      <c r="K143" s="419"/>
      <c r="L143" s="419"/>
      <c r="M143" s="419"/>
      <c r="N143" s="419"/>
      <c r="O143" s="419"/>
      <c r="P143" s="419"/>
      <c r="Q143" s="419"/>
      <c r="R143" s="419"/>
      <c r="S143" s="419"/>
      <c r="T143" s="419"/>
      <c r="U143" s="419"/>
      <c r="V143" s="419"/>
      <c r="W143" s="419"/>
      <c r="X143" s="419"/>
      <c r="Y143" s="419"/>
    </row>
    <row r="144" spans="3:25">
      <c r="C144" s="419"/>
      <c r="D144" s="419"/>
      <c r="E144" s="419"/>
      <c r="F144" s="419"/>
      <c r="G144" s="419"/>
      <c r="H144" s="419"/>
      <c r="I144" s="419"/>
      <c r="J144" s="419"/>
      <c r="K144" s="419"/>
      <c r="L144" s="419"/>
      <c r="M144" s="419"/>
      <c r="N144" s="419"/>
      <c r="O144" s="419"/>
      <c r="P144" s="419"/>
      <c r="Q144" s="419"/>
      <c r="R144" s="419"/>
      <c r="S144" s="419"/>
      <c r="T144" s="419"/>
      <c r="U144" s="419"/>
      <c r="V144" s="419"/>
      <c r="W144" s="419"/>
      <c r="X144" s="419"/>
      <c r="Y144" s="419"/>
    </row>
    <row r="145" spans="3:25">
      <c r="C145" s="419"/>
      <c r="D145" s="419"/>
      <c r="E145" s="419"/>
      <c r="F145" s="419"/>
      <c r="G145" s="419"/>
      <c r="H145" s="419"/>
      <c r="I145" s="419"/>
      <c r="J145" s="419"/>
      <c r="K145" s="419"/>
      <c r="L145" s="419"/>
      <c r="M145" s="419"/>
      <c r="N145" s="419"/>
      <c r="O145" s="419"/>
      <c r="P145" s="419"/>
      <c r="Q145" s="419"/>
      <c r="R145" s="419"/>
      <c r="S145" s="419"/>
      <c r="T145" s="419"/>
      <c r="U145" s="419"/>
      <c r="V145" s="419"/>
      <c r="W145" s="419"/>
      <c r="X145" s="419"/>
      <c r="Y145" s="419"/>
    </row>
    <row r="146" spans="3:25">
      <c r="C146" s="419"/>
      <c r="D146" s="419"/>
      <c r="E146" s="419"/>
      <c r="F146" s="419"/>
      <c r="G146" s="419"/>
      <c r="H146" s="419"/>
      <c r="I146" s="419"/>
      <c r="J146" s="419"/>
      <c r="K146" s="419"/>
      <c r="L146" s="419"/>
      <c r="M146" s="419"/>
      <c r="N146" s="419"/>
      <c r="O146" s="419"/>
      <c r="P146" s="419"/>
      <c r="Q146" s="419"/>
      <c r="R146" s="419"/>
      <c r="S146" s="419"/>
      <c r="T146" s="419"/>
      <c r="U146" s="419"/>
      <c r="V146" s="419"/>
      <c r="W146" s="419"/>
      <c r="X146" s="419"/>
      <c r="Y146" s="419"/>
    </row>
    <row r="147" spans="3:25">
      <c r="C147" s="419"/>
      <c r="D147" s="419"/>
      <c r="E147" s="419"/>
      <c r="F147" s="419"/>
      <c r="G147" s="419"/>
      <c r="H147" s="419"/>
      <c r="I147" s="419"/>
      <c r="J147" s="419"/>
      <c r="K147" s="419"/>
      <c r="L147" s="419"/>
      <c r="M147" s="419"/>
      <c r="N147" s="419"/>
      <c r="O147" s="419"/>
      <c r="P147" s="419"/>
      <c r="Q147" s="419"/>
      <c r="R147" s="419"/>
      <c r="S147" s="419"/>
      <c r="T147" s="419"/>
      <c r="U147" s="419"/>
      <c r="V147" s="419"/>
      <c r="W147" s="419"/>
      <c r="X147" s="419"/>
      <c r="Y147" s="419"/>
    </row>
    <row r="148" spans="3:25">
      <c r="C148" s="419"/>
      <c r="D148" s="419"/>
      <c r="E148" s="419"/>
      <c r="F148" s="419"/>
      <c r="G148" s="419"/>
      <c r="H148" s="419"/>
      <c r="I148" s="419"/>
      <c r="J148" s="419"/>
      <c r="K148" s="419"/>
      <c r="L148" s="419"/>
      <c r="M148" s="419"/>
      <c r="N148" s="419"/>
      <c r="O148" s="419"/>
      <c r="P148" s="419"/>
      <c r="Q148" s="419"/>
      <c r="R148" s="419"/>
      <c r="S148" s="419"/>
      <c r="T148" s="419"/>
      <c r="U148" s="419"/>
      <c r="V148" s="419"/>
      <c r="W148" s="419"/>
      <c r="X148" s="419"/>
      <c r="Y148" s="419"/>
    </row>
    <row r="149" spans="3:25">
      <c r="C149" s="419"/>
      <c r="D149" s="419"/>
      <c r="E149" s="419"/>
      <c r="F149" s="419"/>
      <c r="G149" s="419"/>
      <c r="H149" s="419"/>
      <c r="I149" s="419"/>
      <c r="J149" s="419"/>
      <c r="K149" s="419"/>
      <c r="L149" s="419"/>
      <c r="M149" s="419"/>
      <c r="N149" s="419"/>
      <c r="O149" s="419"/>
      <c r="P149" s="419"/>
      <c r="Q149" s="419"/>
      <c r="R149" s="419"/>
      <c r="S149" s="419"/>
      <c r="T149" s="419"/>
      <c r="U149" s="419"/>
      <c r="V149" s="419"/>
      <c r="W149" s="419"/>
      <c r="X149" s="419"/>
      <c r="Y149" s="419"/>
    </row>
    <row r="150" spans="3:25">
      <c r="C150" s="419"/>
      <c r="D150" s="419"/>
      <c r="E150" s="419"/>
      <c r="F150" s="419"/>
      <c r="G150" s="419"/>
      <c r="H150" s="419"/>
      <c r="I150" s="419"/>
      <c r="J150" s="419"/>
      <c r="K150" s="419"/>
      <c r="L150" s="419"/>
      <c r="M150" s="419"/>
      <c r="N150" s="419"/>
      <c r="O150" s="419"/>
      <c r="P150" s="419"/>
      <c r="Q150" s="419"/>
      <c r="R150" s="419"/>
      <c r="S150" s="419"/>
      <c r="T150" s="419"/>
      <c r="U150" s="419"/>
      <c r="V150" s="419"/>
      <c r="W150" s="419"/>
      <c r="X150" s="419"/>
      <c r="Y150" s="419"/>
    </row>
    <row r="151" spans="3:25">
      <c r="C151" s="419"/>
      <c r="D151" s="419"/>
      <c r="E151" s="419"/>
      <c r="F151" s="419"/>
      <c r="G151" s="419"/>
      <c r="H151" s="419"/>
      <c r="I151" s="419"/>
      <c r="J151" s="419"/>
      <c r="K151" s="419"/>
      <c r="L151" s="419"/>
      <c r="M151" s="419"/>
      <c r="N151" s="419"/>
      <c r="O151" s="419"/>
      <c r="P151" s="419"/>
      <c r="Q151" s="419"/>
      <c r="R151" s="419"/>
      <c r="S151" s="419"/>
      <c r="T151" s="419"/>
      <c r="U151" s="419"/>
      <c r="V151" s="419"/>
      <c r="W151" s="419"/>
      <c r="X151" s="419"/>
      <c r="Y151" s="419"/>
    </row>
    <row r="152" spans="3:25">
      <c r="C152" s="419"/>
      <c r="D152" s="419"/>
      <c r="E152" s="419"/>
      <c r="F152" s="419"/>
      <c r="G152" s="419"/>
      <c r="H152" s="419"/>
      <c r="I152" s="419"/>
      <c r="J152" s="419"/>
      <c r="K152" s="419"/>
      <c r="L152" s="419"/>
      <c r="M152" s="419"/>
      <c r="N152" s="419"/>
      <c r="O152" s="419"/>
      <c r="P152" s="419"/>
      <c r="Q152" s="419"/>
      <c r="R152" s="419"/>
      <c r="S152" s="419"/>
      <c r="T152" s="419"/>
      <c r="U152" s="419"/>
      <c r="V152" s="419"/>
      <c r="W152" s="419"/>
      <c r="X152" s="419"/>
      <c r="Y152" s="419"/>
    </row>
    <row r="153" spans="3:25">
      <c r="C153" s="419"/>
      <c r="D153" s="419"/>
      <c r="E153" s="419"/>
      <c r="F153" s="419"/>
      <c r="G153" s="419"/>
      <c r="H153" s="419"/>
      <c r="I153" s="419"/>
      <c r="J153" s="419"/>
      <c r="K153" s="419"/>
      <c r="L153" s="419"/>
      <c r="M153" s="419"/>
      <c r="N153" s="419"/>
      <c r="O153" s="419"/>
      <c r="P153" s="419"/>
      <c r="Q153" s="419"/>
      <c r="R153" s="419"/>
      <c r="S153" s="419"/>
      <c r="T153" s="419"/>
      <c r="U153" s="419"/>
      <c r="V153" s="419"/>
      <c r="W153" s="419"/>
      <c r="X153" s="419"/>
      <c r="Y153" s="419"/>
    </row>
    <row r="154" spans="3:25">
      <c r="C154" s="419"/>
      <c r="D154" s="419"/>
      <c r="E154" s="419"/>
      <c r="F154" s="419"/>
      <c r="G154" s="419"/>
      <c r="H154" s="419"/>
      <c r="I154" s="419"/>
      <c r="J154" s="419"/>
      <c r="K154" s="419"/>
      <c r="L154" s="419"/>
      <c r="M154" s="419"/>
      <c r="N154" s="419"/>
      <c r="O154" s="419"/>
      <c r="P154" s="419"/>
      <c r="Q154" s="419"/>
      <c r="R154" s="419"/>
      <c r="S154" s="419"/>
      <c r="T154" s="419"/>
      <c r="U154" s="419"/>
      <c r="V154" s="419"/>
      <c r="W154" s="419"/>
      <c r="X154" s="419"/>
      <c r="Y154" s="419"/>
    </row>
    <row r="155" spans="3:25">
      <c r="C155" s="419"/>
      <c r="D155" s="419"/>
      <c r="E155" s="419"/>
      <c r="F155" s="419"/>
      <c r="G155" s="419"/>
      <c r="H155" s="419"/>
      <c r="I155" s="419"/>
      <c r="J155" s="419"/>
      <c r="K155" s="419"/>
      <c r="L155" s="419"/>
      <c r="M155" s="419"/>
      <c r="N155" s="419"/>
      <c r="O155" s="419"/>
      <c r="P155" s="419"/>
      <c r="Q155" s="419"/>
      <c r="R155" s="419"/>
      <c r="S155" s="419"/>
      <c r="T155" s="419"/>
      <c r="U155" s="419"/>
      <c r="V155" s="419"/>
      <c r="W155" s="419"/>
      <c r="X155" s="419"/>
      <c r="Y155" s="419"/>
    </row>
    <row r="156" spans="3:25">
      <c r="C156" s="419"/>
      <c r="D156" s="419"/>
      <c r="E156" s="419"/>
      <c r="F156" s="419"/>
      <c r="G156" s="419"/>
      <c r="H156" s="419"/>
      <c r="I156" s="419"/>
      <c r="J156" s="419"/>
      <c r="K156" s="419"/>
      <c r="L156" s="419"/>
      <c r="M156" s="419"/>
      <c r="N156" s="419"/>
      <c r="O156" s="419"/>
      <c r="P156" s="419"/>
      <c r="Q156" s="419"/>
      <c r="R156" s="419"/>
      <c r="S156" s="419"/>
      <c r="T156" s="419"/>
      <c r="U156" s="419"/>
      <c r="V156" s="419"/>
      <c r="W156" s="419"/>
      <c r="X156" s="419"/>
      <c r="Y156" s="419"/>
    </row>
    <row r="157" spans="3:25">
      <c r="C157" s="419"/>
      <c r="D157" s="419"/>
      <c r="E157" s="419"/>
      <c r="F157" s="419"/>
      <c r="G157" s="419"/>
      <c r="H157" s="419"/>
      <c r="I157" s="419"/>
      <c r="J157" s="419"/>
      <c r="K157" s="419"/>
      <c r="L157" s="419"/>
      <c r="M157" s="419"/>
      <c r="N157" s="419"/>
      <c r="O157" s="419"/>
      <c r="P157" s="419"/>
      <c r="Q157" s="419"/>
      <c r="R157" s="419"/>
      <c r="S157" s="419"/>
      <c r="T157" s="419"/>
      <c r="U157" s="419"/>
      <c r="V157" s="419"/>
      <c r="W157" s="419"/>
      <c r="X157" s="419"/>
      <c r="Y157" s="419"/>
    </row>
    <row r="158" spans="3:25">
      <c r="C158" s="419"/>
      <c r="D158" s="419"/>
      <c r="E158" s="419"/>
      <c r="F158" s="419"/>
      <c r="G158" s="419"/>
      <c r="H158" s="419"/>
      <c r="I158" s="419"/>
      <c r="J158" s="419"/>
      <c r="K158" s="419"/>
      <c r="L158" s="419"/>
      <c r="M158" s="419"/>
      <c r="N158" s="419"/>
      <c r="O158" s="419"/>
      <c r="P158" s="419"/>
      <c r="Q158" s="419"/>
      <c r="R158" s="419"/>
      <c r="S158" s="419"/>
      <c r="T158" s="419"/>
      <c r="U158" s="419"/>
      <c r="V158" s="419"/>
      <c r="W158" s="419"/>
      <c r="X158" s="419"/>
      <c r="Y158" s="419"/>
    </row>
    <row r="159" spans="3:25">
      <c r="C159" s="419"/>
      <c r="D159" s="419"/>
      <c r="E159" s="419"/>
      <c r="F159" s="419"/>
      <c r="G159" s="419"/>
      <c r="H159" s="419"/>
      <c r="I159" s="419"/>
      <c r="J159" s="419"/>
      <c r="K159" s="419"/>
      <c r="L159" s="419"/>
      <c r="M159" s="419"/>
      <c r="N159" s="419"/>
      <c r="O159" s="419"/>
      <c r="P159" s="419"/>
      <c r="Q159" s="419"/>
      <c r="R159" s="419"/>
      <c r="S159" s="419"/>
      <c r="T159" s="419"/>
      <c r="U159" s="419"/>
      <c r="V159" s="419"/>
      <c r="W159" s="419"/>
      <c r="X159" s="419"/>
      <c r="Y159" s="419"/>
    </row>
    <row r="160" spans="3:25">
      <c r="C160" s="419"/>
      <c r="D160" s="419"/>
      <c r="E160" s="419"/>
      <c r="F160" s="419"/>
      <c r="G160" s="419"/>
      <c r="H160" s="419"/>
      <c r="I160" s="419"/>
      <c r="J160" s="419"/>
      <c r="K160" s="419"/>
      <c r="L160" s="419"/>
      <c r="M160" s="419"/>
      <c r="N160" s="419"/>
      <c r="O160" s="419"/>
      <c r="P160" s="419"/>
      <c r="Q160" s="419"/>
      <c r="R160" s="419"/>
      <c r="S160" s="419"/>
      <c r="T160" s="419"/>
      <c r="U160" s="419"/>
      <c r="V160" s="419"/>
      <c r="W160" s="419"/>
      <c r="X160" s="419"/>
      <c r="Y160" s="419"/>
    </row>
    <row r="161" spans="3:25">
      <c r="C161" s="419"/>
      <c r="D161" s="419"/>
      <c r="E161" s="419"/>
      <c r="F161" s="419"/>
      <c r="G161" s="419"/>
      <c r="H161" s="419"/>
      <c r="I161" s="419"/>
      <c r="J161" s="419"/>
      <c r="K161" s="419"/>
      <c r="L161" s="419"/>
      <c r="M161" s="419"/>
      <c r="N161" s="419"/>
      <c r="O161" s="419"/>
      <c r="P161" s="419"/>
      <c r="Q161" s="419"/>
      <c r="R161" s="419"/>
      <c r="S161" s="419"/>
      <c r="T161" s="419"/>
      <c r="U161" s="419"/>
      <c r="V161" s="419"/>
      <c r="W161" s="419"/>
      <c r="X161" s="419"/>
      <c r="Y161" s="419"/>
    </row>
    <row r="162" spans="3:25">
      <c r="C162" s="419"/>
      <c r="D162" s="419"/>
      <c r="E162" s="419"/>
      <c r="F162" s="419"/>
      <c r="G162" s="419"/>
      <c r="H162" s="419"/>
      <c r="I162" s="419"/>
      <c r="J162" s="419"/>
      <c r="K162" s="419"/>
      <c r="L162" s="419"/>
      <c r="M162" s="419"/>
      <c r="N162" s="419"/>
      <c r="O162" s="419"/>
      <c r="P162" s="419"/>
      <c r="Q162" s="419"/>
      <c r="R162" s="419"/>
      <c r="S162" s="419"/>
      <c r="T162" s="419"/>
      <c r="U162" s="419"/>
      <c r="V162" s="419"/>
      <c r="W162" s="419"/>
      <c r="X162" s="419"/>
      <c r="Y162" s="419"/>
    </row>
    <row r="163" spans="3:25">
      <c r="C163" s="419"/>
      <c r="D163" s="419"/>
      <c r="E163" s="419"/>
      <c r="F163" s="419"/>
      <c r="G163" s="419"/>
      <c r="H163" s="419"/>
      <c r="I163" s="419"/>
      <c r="J163" s="419"/>
      <c r="K163" s="419"/>
      <c r="L163" s="419"/>
      <c r="M163" s="419"/>
      <c r="N163" s="419"/>
      <c r="O163" s="419"/>
      <c r="P163" s="419"/>
      <c r="Q163" s="419"/>
      <c r="R163" s="419"/>
      <c r="S163" s="419"/>
      <c r="T163" s="419"/>
      <c r="U163" s="419"/>
      <c r="V163" s="419"/>
      <c r="W163" s="419"/>
      <c r="X163" s="419"/>
      <c r="Y163" s="419"/>
    </row>
    <row r="164" spans="3:25">
      <c r="C164" s="419"/>
      <c r="D164" s="419"/>
      <c r="E164" s="419"/>
      <c r="F164" s="419"/>
      <c r="G164" s="419"/>
      <c r="H164" s="419"/>
      <c r="I164" s="419"/>
      <c r="J164" s="419"/>
      <c r="K164" s="419"/>
      <c r="L164" s="419"/>
      <c r="M164" s="419"/>
      <c r="N164" s="419"/>
      <c r="O164" s="419"/>
      <c r="P164" s="419"/>
      <c r="Q164" s="419"/>
      <c r="R164" s="419"/>
      <c r="S164" s="419"/>
      <c r="T164" s="419"/>
      <c r="U164" s="419"/>
      <c r="V164" s="419"/>
      <c r="W164" s="419"/>
      <c r="X164" s="419"/>
      <c r="Y164" s="419"/>
    </row>
    <row r="165" spans="3:25">
      <c r="C165" s="419"/>
      <c r="D165" s="419"/>
      <c r="E165" s="419"/>
      <c r="F165" s="419"/>
      <c r="G165" s="419"/>
      <c r="H165" s="419"/>
      <c r="I165" s="419"/>
      <c r="J165" s="419"/>
      <c r="K165" s="419"/>
      <c r="L165" s="419"/>
      <c r="M165" s="419"/>
      <c r="N165" s="419"/>
      <c r="O165" s="419"/>
      <c r="P165" s="419"/>
      <c r="Q165" s="419"/>
      <c r="R165" s="419"/>
      <c r="S165" s="419"/>
      <c r="T165" s="419"/>
      <c r="U165" s="419"/>
      <c r="V165" s="419"/>
      <c r="W165" s="419"/>
      <c r="X165" s="419"/>
      <c r="Y165" s="419"/>
    </row>
    <row r="166" spans="3:25">
      <c r="C166" s="419"/>
      <c r="D166" s="419"/>
      <c r="E166" s="419"/>
      <c r="F166" s="419"/>
      <c r="G166" s="419"/>
      <c r="H166" s="419"/>
      <c r="I166" s="419"/>
      <c r="J166" s="419"/>
      <c r="K166" s="419"/>
      <c r="L166" s="419"/>
      <c r="M166" s="419"/>
      <c r="N166" s="419"/>
      <c r="O166" s="419"/>
      <c r="P166" s="419"/>
      <c r="Q166" s="419"/>
      <c r="R166" s="419"/>
      <c r="S166" s="419"/>
      <c r="T166" s="419"/>
      <c r="U166" s="419"/>
      <c r="V166" s="419"/>
      <c r="W166" s="419"/>
      <c r="X166" s="419"/>
      <c r="Y166" s="419"/>
    </row>
    <row r="167" spans="3:25">
      <c r="C167" s="419"/>
      <c r="D167" s="419"/>
      <c r="E167" s="419"/>
      <c r="F167" s="419"/>
      <c r="G167" s="419"/>
      <c r="H167" s="419"/>
      <c r="I167" s="419"/>
      <c r="J167" s="419"/>
      <c r="K167" s="419"/>
      <c r="L167" s="419"/>
      <c r="M167" s="419"/>
      <c r="N167" s="419"/>
      <c r="O167" s="419"/>
      <c r="P167" s="419"/>
      <c r="Q167" s="419"/>
      <c r="R167" s="419"/>
      <c r="S167" s="419"/>
      <c r="T167" s="419"/>
      <c r="U167" s="419"/>
      <c r="V167" s="419"/>
      <c r="W167" s="419"/>
      <c r="X167" s="419"/>
      <c r="Y167" s="419"/>
    </row>
    <row r="168" spans="3:25">
      <c r="C168" s="419"/>
      <c r="D168" s="419"/>
      <c r="E168" s="419"/>
      <c r="F168" s="419"/>
      <c r="G168" s="419"/>
      <c r="H168" s="419"/>
      <c r="I168" s="419"/>
      <c r="J168" s="419"/>
      <c r="K168" s="419"/>
      <c r="L168" s="419"/>
      <c r="M168" s="419"/>
      <c r="N168" s="419"/>
      <c r="O168" s="419"/>
      <c r="P168" s="419"/>
      <c r="Q168" s="419"/>
      <c r="R168" s="419"/>
      <c r="S168" s="419"/>
      <c r="T168" s="419"/>
      <c r="U168" s="419"/>
      <c r="V168" s="419"/>
      <c r="W168" s="419"/>
      <c r="X168" s="419"/>
      <c r="Y168" s="419"/>
    </row>
    <row r="169" spans="3:25">
      <c r="C169" s="419"/>
      <c r="D169" s="419"/>
      <c r="E169" s="419"/>
      <c r="F169" s="419"/>
      <c r="G169" s="419"/>
      <c r="H169" s="419"/>
      <c r="I169" s="419"/>
      <c r="J169" s="419"/>
      <c r="K169" s="419"/>
      <c r="L169" s="419"/>
      <c r="M169" s="419"/>
      <c r="N169" s="419"/>
      <c r="O169" s="419"/>
      <c r="P169" s="419"/>
      <c r="Q169" s="419"/>
      <c r="R169" s="419"/>
      <c r="S169" s="419"/>
      <c r="T169" s="419"/>
      <c r="U169" s="419"/>
      <c r="V169" s="419"/>
      <c r="W169" s="419"/>
      <c r="X169" s="419"/>
      <c r="Y169" s="419"/>
    </row>
    <row r="170" spans="3:25">
      <c r="C170" s="419"/>
      <c r="D170" s="419"/>
      <c r="E170" s="419"/>
      <c r="F170" s="419"/>
      <c r="G170" s="419"/>
      <c r="H170" s="419"/>
      <c r="I170" s="419"/>
      <c r="J170" s="419"/>
      <c r="K170" s="419"/>
      <c r="L170" s="419"/>
      <c r="M170" s="419"/>
      <c r="N170" s="419"/>
      <c r="O170" s="419"/>
      <c r="P170" s="419"/>
      <c r="Q170" s="419"/>
      <c r="R170" s="419"/>
      <c r="S170" s="419"/>
      <c r="T170" s="419"/>
      <c r="U170" s="419"/>
      <c r="V170" s="419"/>
      <c r="W170" s="419"/>
      <c r="X170" s="419"/>
      <c r="Y170" s="419"/>
    </row>
    <row r="171" spans="3:25">
      <c r="C171" s="419"/>
      <c r="D171" s="419"/>
      <c r="E171" s="419"/>
      <c r="F171" s="419"/>
      <c r="G171" s="419"/>
      <c r="H171" s="419"/>
      <c r="I171" s="419"/>
      <c r="J171" s="419"/>
      <c r="K171" s="419"/>
      <c r="L171" s="419"/>
      <c r="M171" s="419"/>
      <c r="N171" s="419"/>
      <c r="O171" s="419"/>
      <c r="P171" s="419"/>
      <c r="Q171" s="419"/>
      <c r="R171" s="419"/>
      <c r="S171" s="419"/>
      <c r="T171" s="419"/>
      <c r="U171" s="419"/>
      <c r="V171" s="419"/>
      <c r="W171" s="419"/>
      <c r="X171" s="419"/>
      <c r="Y171" s="419"/>
    </row>
    <row r="172" spans="3:25">
      <c r="C172" s="419"/>
      <c r="D172" s="419"/>
      <c r="E172" s="419"/>
      <c r="F172" s="419"/>
      <c r="G172" s="419"/>
      <c r="H172" s="419"/>
      <c r="I172" s="419"/>
      <c r="J172" s="419"/>
      <c r="K172" s="419"/>
      <c r="L172" s="419"/>
      <c r="M172" s="419"/>
      <c r="N172" s="419"/>
      <c r="O172" s="419"/>
      <c r="P172" s="419"/>
      <c r="Q172" s="419"/>
      <c r="R172" s="419"/>
      <c r="S172" s="419"/>
      <c r="T172" s="419"/>
      <c r="U172" s="419"/>
      <c r="V172" s="419"/>
      <c r="W172" s="419"/>
      <c r="X172" s="419"/>
      <c r="Y172" s="419"/>
    </row>
    <row r="173" spans="3:25">
      <c r="C173" s="419"/>
      <c r="D173" s="419"/>
      <c r="E173" s="419"/>
      <c r="F173" s="419"/>
      <c r="G173" s="419"/>
      <c r="H173" s="419"/>
      <c r="I173" s="419"/>
      <c r="J173" s="419"/>
      <c r="K173" s="419"/>
      <c r="L173" s="419"/>
      <c r="M173" s="419"/>
      <c r="N173" s="419"/>
      <c r="O173" s="419"/>
      <c r="P173" s="419"/>
      <c r="Q173" s="419"/>
      <c r="R173" s="419"/>
      <c r="S173" s="419"/>
      <c r="T173" s="419"/>
      <c r="U173" s="419"/>
      <c r="V173" s="419"/>
      <c r="W173" s="419"/>
      <c r="X173" s="419"/>
      <c r="Y173" s="419"/>
    </row>
    <row r="174" spans="3:25">
      <c r="C174" s="419"/>
      <c r="D174" s="419"/>
      <c r="E174" s="419"/>
      <c r="F174" s="419"/>
      <c r="G174" s="419"/>
      <c r="H174" s="419"/>
      <c r="I174" s="419"/>
      <c r="J174" s="419"/>
      <c r="K174" s="419"/>
      <c r="L174" s="419"/>
      <c r="M174" s="419"/>
      <c r="N174" s="419"/>
      <c r="O174" s="419"/>
      <c r="P174" s="419"/>
      <c r="Q174" s="419"/>
      <c r="R174" s="419"/>
      <c r="S174" s="419"/>
      <c r="T174" s="419"/>
      <c r="U174" s="419"/>
      <c r="V174" s="419"/>
      <c r="W174" s="419"/>
      <c r="X174" s="419"/>
      <c r="Y174" s="419"/>
    </row>
    <row r="175" spans="3:25">
      <c r="C175" s="419"/>
      <c r="D175" s="419"/>
      <c r="E175" s="419"/>
      <c r="F175" s="419"/>
      <c r="G175" s="419"/>
      <c r="H175" s="419"/>
      <c r="I175" s="419"/>
      <c r="J175" s="419"/>
      <c r="K175" s="419"/>
      <c r="L175" s="419"/>
      <c r="M175" s="419"/>
      <c r="N175" s="419"/>
      <c r="O175" s="419"/>
      <c r="P175" s="419"/>
      <c r="Q175" s="419"/>
      <c r="R175" s="419"/>
      <c r="S175" s="419"/>
      <c r="T175" s="419"/>
      <c r="U175" s="419"/>
      <c r="V175" s="419"/>
      <c r="W175" s="419"/>
      <c r="X175" s="419"/>
      <c r="Y175" s="419"/>
    </row>
    <row r="176" spans="3:25">
      <c r="C176" s="419"/>
      <c r="D176" s="419"/>
      <c r="E176" s="419"/>
      <c r="F176" s="419"/>
      <c r="G176" s="419"/>
      <c r="H176" s="419"/>
      <c r="I176" s="419"/>
      <c r="J176" s="419"/>
      <c r="K176" s="419"/>
      <c r="L176" s="419"/>
      <c r="M176" s="419"/>
      <c r="N176" s="419"/>
      <c r="O176" s="419"/>
      <c r="P176" s="419"/>
      <c r="Q176" s="419"/>
      <c r="R176" s="419"/>
      <c r="S176" s="419"/>
      <c r="T176" s="419"/>
      <c r="U176" s="419"/>
      <c r="V176" s="419"/>
      <c r="W176" s="419"/>
      <c r="X176" s="419"/>
      <c r="Y176" s="419"/>
    </row>
    <row r="177" spans="3:25">
      <c r="C177" s="419"/>
      <c r="D177" s="419"/>
      <c r="E177" s="419"/>
      <c r="F177" s="419"/>
      <c r="G177" s="419"/>
      <c r="H177" s="419"/>
      <c r="I177" s="419"/>
      <c r="J177" s="419"/>
      <c r="K177" s="419"/>
      <c r="L177" s="419"/>
      <c r="M177" s="419"/>
      <c r="N177" s="419"/>
      <c r="O177" s="419"/>
      <c r="P177" s="419"/>
      <c r="Q177" s="419"/>
      <c r="R177" s="419"/>
      <c r="S177" s="419"/>
      <c r="T177" s="419"/>
      <c r="U177" s="419"/>
      <c r="V177" s="419"/>
      <c r="W177" s="419"/>
      <c r="X177" s="419"/>
      <c r="Y177" s="419"/>
    </row>
    <row r="178" spans="3:25">
      <c r="C178" s="419"/>
      <c r="D178" s="419"/>
      <c r="E178" s="419"/>
      <c r="F178" s="419"/>
      <c r="G178" s="419"/>
      <c r="H178" s="419"/>
      <c r="I178" s="419"/>
      <c r="J178" s="419"/>
      <c r="K178" s="419"/>
      <c r="L178" s="419"/>
      <c r="M178" s="419"/>
      <c r="N178" s="419"/>
      <c r="O178" s="419"/>
      <c r="P178" s="419"/>
      <c r="Q178" s="419"/>
      <c r="R178" s="419"/>
      <c r="S178" s="419"/>
      <c r="T178" s="419"/>
      <c r="U178" s="419"/>
      <c r="V178" s="419"/>
      <c r="W178" s="419"/>
      <c r="X178" s="419"/>
      <c r="Y178" s="419"/>
    </row>
    <row r="179" spans="3:25">
      <c r="C179" s="419"/>
      <c r="D179" s="419"/>
      <c r="E179" s="419"/>
      <c r="F179" s="419"/>
      <c r="G179" s="419"/>
      <c r="H179" s="419"/>
      <c r="I179" s="419"/>
      <c r="J179" s="419"/>
      <c r="K179" s="419"/>
      <c r="L179" s="419"/>
      <c r="M179" s="419"/>
      <c r="N179" s="419"/>
      <c r="O179" s="419"/>
      <c r="P179" s="419"/>
      <c r="Q179" s="419"/>
      <c r="R179" s="419"/>
      <c r="S179" s="419"/>
      <c r="T179" s="419"/>
      <c r="U179" s="419"/>
      <c r="V179" s="419"/>
      <c r="W179" s="419"/>
      <c r="X179" s="419"/>
      <c r="Y179" s="419"/>
    </row>
    <row r="180" spans="3:25">
      <c r="C180" s="419"/>
      <c r="D180" s="419"/>
      <c r="E180" s="419"/>
      <c r="F180" s="419"/>
      <c r="G180" s="419"/>
      <c r="H180" s="419"/>
      <c r="I180" s="419"/>
      <c r="J180" s="419"/>
      <c r="K180" s="419"/>
      <c r="L180" s="419"/>
      <c r="M180" s="419"/>
      <c r="N180" s="419"/>
      <c r="O180" s="419"/>
      <c r="P180" s="419"/>
      <c r="Q180" s="419"/>
      <c r="R180" s="419"/>
      <c r="S180" s="419"/>
      <c r="T180" s="419"/>
      <c r="U180" s="419"/>
      <c r="V180" s="419"/>
      <c r="W180" s="419"/>
      <c r="X180" s="419"/>
      <c r="Y180" s="419"/>
    </row>
    <row r="181" spans="3:25">
      <c r="C181" s="419"/>
      <c r="D181" s="419"/>
      <c r="E181" s="419"/>
      <c r="F181" s="419"/>
      <c r="G181" s="419"/>
      <c r="H181" s="419"/>
      <c r="I181" s="419"/>
      <c r="J181" s="419"/>
      <c r="K181" s="419"/>
      <c r="L181" s="419"/>
      <c r="M181" s="419"/>
      <c r="N181" s="419"/>
      <c r="O181" s="419"/>
      <c r="P181" s="419"/>
      <c r="Q181" s="419"/>
      <c r="R181" s="419"/>
      <c r="S181" s="419"/>
      <c r="T181" s="419"/>
      <c r="U181" s="419"/>
      <c r="V181" s="419"/>
      <c r="W181" s="419"/>
      <c r="X181" s="419"/>
      <c r="Y181" s="419"/>
    </row>
    <row r="182" spans="3:25">
      <c r="C182" s="419"/>
      <c r="D182" s="419"/>
      <c r="E182" s="419"/>
      <c r="F182" s="419"/>
      <c r="G182" s="419"/>
      <c r="H182" s="419"/>
      <c r="I182" s="419"/>
      <c r="J182" s="419"/>
      <c r="K182" s="419"/>
      <c r="L182" s="419"/>
      <c r="M182" s="419"/>
      <c r="N182" s="419"/>
      <c r="O182" s="419"/>
      <c r="P182" s="419"/>
      <c r="Q182" s="419"/>
      <c r="R182" s="419"/>
      <c r="S182" s="419"/>
      <c r="T182" s="419"/>
      <c r="U182" s="419"/>
      <c r="V182" s="419"/>
      <c r="W182" s="419"/>
      <c r="X182" s="419"/>
      <c r="Y182" s="419"/>
    </row>
    <row r="183" spans="3:25">
      <c r="C183" s="419"/>
      <c r="D183" s="419"/>
      <c r="E183" s="419"/>
      <c r="F183" s="419"/>
      <c r="G183" s="419"/>
      <c r="H183" s="419"/>
      <c r="I183" s="419"/>
      <c r="J183" s="419"/>
      <c r="K183" s="419"/>
      <c r="L183" s="419"/>
      <c r="M183" s="419"/>
      <c r="N183" s="419"/>
      <c r="O183" s="419"/>
      <c r="P183" s="419"/>
      <c r="Q183" s="419"/>
      <c r="R183" s="419"/>
      <c r="S183" s="419"/>
      <c r="T183" s="419"/>
      <c r="U183" s="419"/>
      <c r="V183" s="419"/>
      <c r="W183" s="419"/>
      <c r="X183" s="419"/>
      <c r="Y183" s="419"/>
    </row>
    <row r="184" spans="3:25">
      <c r="C184" s="419"/>
      <c r="D184" s="419"/>
      <c r="E184" s="419"/>
      <c r="F184" s="419"/>
      <c r="G184" s="419"/>
      <c r="H184" s="419"/>
      <c r="I184" s="419"/>
      <c r="J184" s="419"/>
      <c r="K184" s="419"/>
      <c r="L184" s="419"/>
      <c r="M184" s="419"/>
      <c r="N184" s="419"/>
      <c r="O184" s="419"/>
      <c r="P184" s="419"/>
      <c r="Q184" s="419"/>
      <c r="R184" s="419"/>
      <c r="S184" s="419"/>
      <c r="T184" s="419"/>
      <c r="U184" s="419"/>
      <c r="V184" s="419"/>
      <c r="W184" s="419"/>
      <c r="X184" s="419"/>
      <c r="Y184" s="419"/>
    </row>
    <row r="185" spans="3:25">
      <c r="C185" s="419"/>
      <c r="D185" s="419"/>
      <c r="E185" s="419"/>
      <c r="F185" s="419"/>
      <c r="G185" s="419"/>
      <c r="H185" s="419"/>
      <c r="I185" s="419"/>
      <c r="J185" s="419"/>
      <c r="K185" s="419"/>
      <c r="L185" s="419"/>
      <c r="M185" s="419"/>
      <c r="N185" s="419"/>
      <c r="O185" s="419"/>
      <c r="P185" s="419"/>
      <c r="Q185" s="419"/>
      <c r="R185" s="419"/>
      <c r="S185" s="419"/>
      <c r="T185" s="419"/>
      <c r="U185" s="419"/>
      <c r="V185" s="419"/>
      <c r="W185" s="419"/>
      <c r="X185" s="419"/>
      <c r="Y185" s="419"/>
    </row>
    <row r="186" spans="3:25">
      <c r="C186" s="419"/>
      <c r="D186" s="419"/>
      <c r="E186" s="419"/>
      <c r="F186" s="419"/>
      <c r="G186" s="419"/>
      <c r="H186" s="419"/>
      <c r="I186" s="419"/>
      <c r="J186" s="419"/>
      <c r="K186" s="419"/>
      <c r="L186" s="419"/>
      <c r="M186" s="419"/>
      <c r="N186" s="419"/>
      <c r="O186" s="419"/>
      <c r="P186" s="419"/>
      <c r="Q186" s="419"/>
      <c r="R186" s="419"/>
      <c r="S186" s="419"/>
      <c r="T186" s="419"/>
      <c r="U186" s="419"/>
      <c r="V186" s="419"/>
      <c r="W186" s="419"/>
      <c r="X186" s="419"/>
      <c r="Y186" s="419"/>
    </row>
    <row r="187" spans="3:25">
      <c r="C187" s="419"/>
      <c r="D187" s="419"/>
      <c r="E187" s="419"/>
      <c r="F187" s="419"/>
      <c r="G187" s="419"/>
      <c r="H187" s="419"/>
      <c r="I187" s="419"/>
      <c r="J187" s="419"/>
      <c r="K187" s="419"/>
      <c r="L187" s="419"/>
      <c r="M187" s="419"/>
      <c r="N187" s="419"/>
      <c r="O187" s="419"/>
      <c r="P187" s="419"/>
      <c r="Q187" s="419"/>
      <c r="R187" s="419"/>
      <c r="S187" s="419"/>
      <c r="T187" s="419"/>
      <c r="U187" s="419"/>
      <c r="V187" s="419"/>
      <c r="W187" s="419"/>
      <c r="X187" s="419"/>
      <c r="Y187" s="419"/>
    </row>
    <row r="188" spans="3:25">
      <c r="C188" s="419"/>
      <c r="D188" s="419"/>
      <c r="E188" s="419"/>
      <c r="F188" s="419"/>
      <c r="G188" s="419"/>
      <c r="H188" s="419"/>
      <c r="I188" s="419"/>
      <c r="J188" s="419"/>
      <c r="K188" s="419"/>
      <c r="L188" s="419"/>
      <c r="M188" s="419"/>
      <c r="N188" s="419"/>
      <c r="O188" s="419"/>
      <c r="P188" s="419"/>
      <c r="Q188" s="419"/>
      <c r="R188" s="419"/>
      <c r="S188" s="419"/>
      <c r="T188" s="419"/>
      <c r="U188" s="419"/>
      <c r="V188" s="419"/>
      <c r="W188" s="419"/>
      <c r="X188" s="419"/>
      <c r="Y188" s="419"/>
    </row>
    <row r="189" spans="3:25">
      <c r="C189" s="419"/>
      <c r="D189" s="419"/>
      <c r="E189" s="419"/>
      <c r="F189" s="419"/>
      <c r="G189" s="419"/>
      <c r="H189" s="419"/>
      <c r="I189" s="419"/>
      <c r="J189" s="419"/>
      <c r="K189" s="419"/>
      <c r="L189" s="419"/>
      <c r="M189" s="419"/>
      <c r="N189" s="419"/>
      <c r="O189" s="419"/>
      <c r="P189" s="419"/>
      <c r="Q189" s="419"/>
      <c r="R189" s="419"/>
      <c r="S189" s="419"/>
      <c r="T189" s="419"/>
      <c r="U189" s="419"/>
      <c r="V189" s="419"/>
      <c r="W189" s="419"/>
      <c r="X189" s="419"/>
      <c r="Y189" s="419"/>
    </row>
    <row r="190" spans="3:25">
      <c r="C190" s="419"/>
      <c r="D190" s="419"/>
      <c r="E190" s="419"/>
      <c r="F190" s="419"/>
      <c r="G190" s="419"/>
      <c r="H190" s="419"/>
      <c r="I190" s="419"/>
      <c r="J190" s="419"/>
      <c r="K190" s="419"/>
      <c r="L190" s="419"/>
      <c r="M190" s="419"/>
      <c r="N190" s="419"/>
      <c r="O190" s="419"/>
      <c r="P190" s="419"/>
      <c r="Q190" s="419"/>
      <c r="R190" s="419"/>
      <c r="S190" s="419"/>
      <c r="T190" s="419"/>
      <c r="U190" s="419"/>
      <c r="V190" s="419"/>
      <c r="W190" s="419"/>
      <c r="X190" s="419"/>
      <c r="Y190" s="419"/>
    </row>
    <row r="191" spans="3:25">
      <c r="C191" s="419"/>
      <c r="D191" s="419"/>
      <c r="E191" s="419"/>
      <c r="F191" s="419"/>
      <c r="G191" s="419"/>
      <c r="H191" s="419"/>
      <c r="I191" s="419"/>
      <c r="J191" s="419"/>
      <c r="K191" s="419"/>
      <c r="L191" s="419"/>
      <c r="M191" s="419"/>
      <c r="N191" s="419"/>
      <c r="O191" s="419"/>
      <c r="P191" s="419"/>
      <c r="Q191" s="419"/>
      <c r="R191" s="419"/>
      <c r="S191" s="419"/>
      <c r="T191" s="419"/>
      <c r="U191" s="419"/>
      <c r="V191" s="419"/>
      <c r="W191" s="419"/>
      <c r="X191" s="419"/>
      <c r="Y191" s="419"/>
    </row>
    <row r="192" spans="3:25">
      <c r="C192" s="419"/>
      <c r="D192" s="419"/>
      <c r="E192" s="419"/>
      <c r="F192" s="419"/>
      <c r="G192" s="419"/>
      <c r="H192" s="419"/>
      <c r="I192" s="419"/>
      <c r="J192" s="419"/>
      <c r="K192" s="419"/>
      <c r="L192" s="419"/>
      <c r="M192" s="419"/>
      <c r="N192" s="419"/>
      <c r="O192" s="419"/>
      <c r="P192" s="419"/>
      <c r="Q192" s="419"/>
      <c r="R192" s="419"/>
      <c r="S192" s="419"/>
      <c r="T192" s="419"/>
      <c r="U192" s="419"/>
      <c r="V192" s="419"/>
      <c r="W192" s="419"/>
      <c r="X192" s="419"/>
      <c r="Y192" s="419"/>
    </row>
    <row r="193" spans="3:25">
      <c r="C193" s="419"/>
      <c r="D193" s="419"/>
      <c r="E193" s="419"/>
      <c r="F193" s="419"/>
      <c r="G193" s="419"/>
      <c r="H193" s="419"/>
      <c r="I193" s="419"/>
      <c r="J193" s="419"/>
      <c r="K193" s="419"/>
      <c r="L193" s="419"/>
      <c r="M193" s="419"/>
      <c r="N193" s="419"/>
      <c r="O193" s="419"/>
      <c r="P193" s="419"/>
      <c r="Q193" s="419"/>
      <c r="R193" s="419"/>
      <c r="S193" s="419"/>
      <c r="T193" s="419"/>
      <c r="U193" s="419"/>
      <c r="V193" s="419"/>
      <c r="W193" s="419"/>
      <c r="X193" s="419"/>
      <c r="Y193" s="419"/>
    </row>
    <row r="194" spans="3:25">
      <c r="C194" s="419"/>
      <c r="D194" s="419"/>
      <c r="E194" s="419"/>
      <c r="F194" s="419"/>
      <c r="G194" s="419"/>
      <c r="H194" s="419"/>
      <c r="I194" s="419"/>
      <c r="J194" s="419"/>
      <c r="K194" s="419"/>
      <c r="L194" s="419"/>
      <c r="M194" s="419"/>
      <c r="N194" s="419"/>
      <c r="O194" s="419"/>
      <c r="P194" s="419"/>
      <c r="Q194" s="419"/>
      <c r="R194" s="419"/>
      <c r="S194" s="419"/>
      <c r="T194" s="419"/>
      <c r="U194" s="419"/>
      <c r="V194" s="419"/>
      <c r="W194" s="419"/>
      <c r="X194" s="419"/>
      <c r="Y194" s="419"/>
    </row>
    <row r="195" spans="3:25">
      <c r="C195" s="419"/>
      <c r="D195" s="419"/>
      <c r="E195" s="419"/>
      <c r="F195" s="419"/>
      <c r="G195" s="419"/>
      <c r="H195" s="419"/>
      <c r="I195" s="419"/>
      <c r="J195" s="419"/>
      <c r="K195" s="419"/>
      <c r="L195" s="419"/>
      <c r="M195" s="419"/>
      <c r="N195" s="419"/>
      <c r="O195" s="419"/>
      <c r="P195" s="419"/>
      <c r="Q195" s="419"/>
      <c r="R195" s="419"/>
      <c r="S195" s="419"/>
      <c r="T195" s="419"/>
      <c r="U195" s="419"/>
      <c r="V195" s="419"/>
      <c r="W195" s="419"/>
      <c r="X195" s="419"/>
      <c r="Y195" s="419"/>
    </row>
    <row r="196" spans="3:25">
      <c r="C196" s="419"/>
      <c r="D196" s="419"/>
      <c r="E196" s="419"/>
      <c r="F196" s="419"/>
      <c r="G196" s="419"/>
      <c r="H196" s="419"/>
      <c r="I196" s="419"/>
      <c r="J196" s="419"/>
      <c r="K196" s="419"/>
      <c r="L196" s="419"/>
      <c r="M196" s="419"/>
      <c r="N196" s="419"/>
      <c r="O196" s="419"/>
      <c r="P196" s="419"/>
      <c r="Q196" s="419"/>
      <c r="R196" s="419"/>
      <c r="S196" s="419"/>
      <c r="T196" s="419"/>
      <c r="U196" s="419"/>
      <c r="V196" s="419"/>
      <c r="W196" s="419"/>
      <c r="X196" s="419"/>
      <c r="Y196" s="419"/>
    </row>
    <row r="197" spans="3:25">
      <c r="C197" s="419"/>
      <c r="D197" s="419"/>
      <c r="E197" s="419"/>
      <c r="F197" s="419"/>
      <c r="G197" s="419"/>
      <c r="H197" s="419"/>
      <c r="I197" s="419"/>
      <c r="J197" s="419"/>
      <c r="K197" s="419"/>
      <c r="L197" s="419"/>
      <c r="M197" s="419"/>
      <c r="N197" s="419"/>
      <c r="O197" s="419"/>
      <c r="P197" s="419"/>
      <c r="Q197" s="419"/>
      <c r="R197" s="419"/>
      <c r="S197" s="419"/>
      <c r="T197" s="419"/>
      <c r="U197" s="419"/>
      <c r="V197" s="419"/>
      <c r="W197" s="419"/>
      <c r="X197" s="419"/>
      <c r="Y197" s="419"/>
    </row>
    <row r="198" spans="3:25">
      <c r="C198" s="419"/>
      <c r="D198" s="419"/>
      <c r="E198" s="419"/>
      <c r="F198" s="419"/>
      <c r="G198" s="419"/>
      <c r="H198" s="419"/>
      <c r="I198" s="419"/>
      <c r="J198" s="419"/>
      <c r="K198" s="419"/>
      <c r="L198" s="419"/>
      <c r="M198" s="419"/>
      <c r="N198" s="419"/>
      <c r="O198" s="419"/>
      <c r="P198" s="419"/>
      <c r="Q198" s="419"/>
      <c r="R198" s="419"/>
      <c r="S198" s="419"/>
      <c r="T198" s="419"/>
      <c r="U198" s="419"/>
      <c r="V198" s="419"/>
      <c r="W198" s="419"/>
      <c r="X198" s="419"/>
      <c r="Y198" s="419"/>
    </row>
    <row r="199" spans="3:25">
      <c r="C199" s="419"/>
      <c r="D199" s="419"/>
      <c r="E199" s="419"/>
      <c r="F199" s="419"/>
      <c r="G199" s="419"/>
      <c r="H199" s="419"/>
      <c r="I199" s="419"/>
      <c r="J199" s="419"/>
      <c r="K199" s="419"/>
      <c r="L199" s="419"/>
      <c r="M199" s="419"/>
      <c r="N199" s="419"/>
      <c r="O199" s="419"/>
      <c r="P199" s="419"/>
      <c r="Q199" s="419"/>
      <c r="R199" s="419"/>
      <c r="S199" s="419"/>
      <c r="T199" s="419"/>
      <c r="U199" s="419"/>
      <c r="V199" s="419"/>
      <c r="W199" s="419"/>
      <c r="X199" s="419"/>
      <c r="Y199" s="419"/>
    </row>
    <row r="200" spans="3:25">
      <c r="C200" s="419"/>
      <c r="D200" s="419"/>
      <c r="E200" s="419"/>
      <c r="F200" s="419"/>
      <c r="G200" s="419"/>
      <c r="H200" s="419"/>
      <c r="I200" s="419"/>
      <c r="J200" s="419"/>
      <c r="K200" s="419"/>
      <c r="L200" s="419"/>
      <c r="M200" s="419"/>
      <c r="N200" s="419"/>
      <c r="O200" s="419"/>
      <c r="P200" s="419"/>
      <c r="Q200" s="419"/>
      <c r="R200" s="419"/>
      <c r="S200" s="419"/>
      <c r="T200" s="419"/>
      <c r="U200" s="419"/>
      <c r="V200" s="419"/>
      <c r="W200" s="419"/>
      <c r="X200" s="419"/>
      <c r="Y200" s="419"/>
    </row>
    <row r="201" spans="3:25">
      <c r="C201" s="419"/>
      <c r="D201" s="419"/>
      <c r="E201" s="419"/>
      <c r="F201" s="419"/>
      <c r="G201" s="419"/>
      <c r="H201" s="419"/>
      <c r="I201" s="419"/>
      <c r="J201" s="419"/>
      <c r="K201" s="419"/>
      <c r="L201" s="419"/>
      <c r="M201" s="419"/>
      <c r="N201" s="419"/>
      <c r="O201" s="419"/>
      <c r="P201" s="419"/>
      <c r="Q201" s="419"/>
      <c r="R201" s="419"/>
      <c r="S201" s="419"/>
      <c r="T201" s="419"/>
      <c r="U201" s="419"/>
      <c r="V201" s="419"/>
      <c r="W201" s="419"/>
      <c r="X201" s="419"/>
      <c r="Y201" s="419"/>
    </row>
    <row r="202" spans="3:25">
      <c r="C202" s="419"/>
      <c r="D202" s="419"/>
      <c r="E202" s="419"/>
      <c r="F202" s="419"/>
      <c r="G202" s="419"/>
      <c r="H202" s="419"/>
      <c r="I202" s="419"/>
      <c r="J202" s="419"/>
      <c r="K202" s="419"/>
      <c r="L202" s="419"/>
      <c r="M202" s="419"/>
      <c r="N202" s="419"/>
      <c r="O202" s="419"/>
      <c r="P202" s="419"/>
      <c r="Q202" s="419"/>
      <c r="R202" s="419"/>
      <c r="S202" s="419"/>
      <c r="T202" s="419"/>
      <c r="U202" s="419"/>
      <c r="V202" s="419"/>
      <c r="W202" s="419"/>
      <c r="X202" s="419"/>
      <c r="Y202" s="419"/>
    </row>
    <row r="203" spans="3:25">
      <c r="C203" s="419"/>
      <c r="D203" s="419"/>
      <c r="E203" s="419"/>
      <c r="F203" s="419"/>
      <c r="G203" s="419"/>
      <c r="H203" s="419"/>
      <c r="I203" s="419"/>
      <c r="J203" s="419"/>
      <c r="K203" s="419"/>
      <c r="L203" s="419"/>
      <c r="M203" s="419"/>
      <c r="N203" s="419"/>
      <c r="O203" s="419"/>
      <c r="P203" s="419"/>
      <c r="Q203" s="419"/>
      <c r="R203" s="419"/>
      <c r="S203" s="419"/>
      <c r="T203" s="419"/>
      <c r="U203" s="419"/>
      <c r="V203" s="419"/>
      <c r="W203" s="419"/>
      <c r="X203" s="419"/>
      <c r="Y203" s="419"/>
    </row>
    <row r="204" spans="3:25">
      <c r="C204" s="419"/>
      <c r="D204" s="419"/>
      <c r="E204" s="419"/>
      <c r="F204" s="419"/>
      <c r="G204" s="419"/>
      <c r="H204" s="419"/>
      <c r="I204" s="419"/>
      <c r="J204" s="419"/>
      <c r="K204" s="419"/>
      <c r="L204" s="419"/>
      <c r="M204" s="419"/>
      <c r="N204" s="419"/>
      <c r="O204" s="419"/>
      <c r="P204" s="419"/>
      <c r="Q204" s="419"/>
      <c r="R204" s="419"/>
      <c r="S204" s="419"/>
      <c r="T204" s="419"/>
      <c r="U204" s="419"/>
      <c r="V204" s="419"/>
      <c r="W204" s="419"/>
      <c r="X204" s="419"/>
      <c r="Y204" s="419"/>
    </row>
    <row r="205" spans="3:25">
      <c r="C205" s="419"/>
      <c r="D205" s="419"/>
      <c r="E205" s="419"/>
      <c r="F205" s="419"/>
      <c r="G205" s="419"/>
      <c r="H205" s="419"/>
      <c r="I205" s="419"/>
      <c r="J205" s="419"/>
      <c r="K205" s="419"/>
      <c r="L205" s="419"/>
      <c r="M205" s="419"/>
      <c r="N205" s="419"/>
      <c r="O205" s="419"/>
      <c r="P205" s="419"/>
      <c r="Q205" s="419"/>
      <c r="R205" s="419"/>
      <c r="S205" s="419"/>
      <c r="T205" s="419"/>
      <c r="U205" s="419"/>
      <c r="V205" s="419"/>
      <c r="W205" s="419"/>
      <c r="X205" s="419"/>
      <c r="Y205" s="419"/>
    </row>
    <row r="206" spans="3:25">
      <c r="C206" s="419"/>
      <c r="D206" s="419"/>
      <c r="E206" s="419"/>
      <c r="F206" s="419"/>
      <c r="G206" s="419"/>
      <c r="H206" s="419"/>
      <c r="I206" s="419"/>
      <c r="J206" s="419"/>
      <c r="K206" s="419"/>
      <c r="L206" s="419"/>
      <c r="M206" s="419"/>
      <c r="N206" s="419"/>
      <c r="O206" s="419"/>
      <c r="P206" s="419"/>
      <c r="Q206" s="419"/>
      <c r="R206" s="419"/>
      <c r="S206" s="419"/>
      <c r="T206" s="419"/>
      <c r="U206" s="419"/>
      <c r="V206" s="419"/>
      <c r="W206" s="419"/>
      <c r="X206" s="419"/>
      <c r="Y206" s="419"/>
    </row>
    <row r="207" spans="3:25">
      <c r="C207" s="419"/>
      <c r="D207" s="419"/>
      <c r="E207" s="419"/>
      <c r="F207" s="419"/>
      <c r="G207" s="419"/>
      <c r="H207" s="419"/>
      <c r="I207" s="419"/>
      <c r="J207" s="419"/>
      <c r="K207" s="419"/>
      <c r="L207" s="419"/>
      <c r="M207" s="419"/>
      <c r="N207" s="419"/>
      <c r="O207" s="419"/>
      <c r="P207" s="419"/>
      <c r="Q207" s="419"/>
      <c r="R207" s="419"/>
      <c r="S207" s="419"/>
      <c r="T207" s="419"/>
      <c r="U207" s="419"/>
      <c r="V207" s="419"/>
      <c r="W207" s="419"/>
      <c r="X207" s="419"/>
      <c r="Y207" s="419"/>
    </row>
    <row r="208" spans="3:25">
      <c r="C208" s="419"/>
      <c r="D208" s="419"/>
      <c r="E208" s="419"/>
      <c r="F208" s="419"/>
      <c r="G208" s="419"/>
      <c r="H208" s="419"/>
      <c r="I208" s="419"/>
      <c r="J208" s="419"/>
      <c r="K208" s="419"/>
      <c r="L208" s="419"/>
      <c r="M208" s="419"/>
      <c r="N208" s="419"/>
      <c r="O208" s="419"/>
      <c r="P208" s="419"/>
      <c r="Q208" s="419"/>
      <c r="R208" s="419"/>
      <c r="S208" s="419"/>
      <c r="T208" s="419"/>
      <c r="U208" s="419"/>
      <c r="V208" s="419"/>
      <c r="W208" s="419"/>
      <c r="X208" s="419"/>
      <c r="Y208" s="419"/>
    </row>
    <row r="209" spans="3:25">
      <c r="C209" s="419"/>
      <c r="D209" s="419"/>
      <c r="E209" s="419"/>
      <c r="F209" s="419"/>
      <c r="G209" s="419"/>
      <c r="H209" s="419"/>
      <c r="I209" s="419"/>
      <c r="J209" s="419"/>
      <c r="K209" s="419"/>
      <c r="L209" s="419"/>
      <c r="M209" s="419"/>
      <c r="N209" s="419"/>
      <c r="O209" s="419"/>
      <c r="P209" s="419"/>
      <c r="Q209" s="419"/>
      <c r="R209" s="419"/>
      <c r="S209" s="419"/>
      <c r="T209" s="419"/>
      <c r="U209" s="419"/>
      <c r="V209" s="419"/>
      <c r="W209" s="419"/>
      <c r="X209" s="419"/>
      <c r="Y209" s="419"/>
    </row>
    <row r="210" spans="3:25">
      <c r="C210" s="419"/>
      <c r="D210" s="419"/>
      <c r="E210" s="419"/>
      <c r="F210" s="419"/>
      <c r="G210" s="419"/>
      <c r="H210" s="419"/>
      <c r="I210" s="419"/>
      <c r="J210" s="419"/>
      <c r="K210" s="419"/>
      <c r="L210" s="419"/>
      <c r="M210" s="419"/>
      <c r="N210" s="419"/>
      <c r="O210" s="419"/>
      <c r="P210" s="419"/>
      <c r="Q210" s="419"/>
      <c r="R210" s="419"/>
      <c r="S210" s="419"/>
      <c r="T210" s="419"/>
      <c r="U210" s="419"/>
      <c r="V210" s="419"/>
      <c r="W210" s="419"/>
      <c r="X210" s="419"/>
      <c r="Y210" s="419"/>
    </row>
    <row r="211" spans="3:25">
      <c r="C211" s="419"/>
      <c r="D211" s="419"/>
      <c r="E211" s="419"/>
      <c r="F211" s="419"/>
      <c r="G211" s="419"/>
      <c r="H211" s="419"/>
      <c r="I211" s="419"/>
      <c r="J211" s="419"/>
      <c r="K211" s="419"/>
      <c r="L211" s="419"/>
      <c r="M211" s="419"/>
      <c r="N211" s="419"/>
      <c r="O211" s="419"/>
      <c r="P211" s="419"/>
      <c r="Q211" s="419"/>
      <c r="R211" s="419"/>
      <c r="S211" s="419"/>
      <c r="T211" s="419"/>
      <c r="U211" s="419"/>
      <c r="V211" s="419"/>
      <c r="W211" s="419"/>
      <c r="X211" s="419"/>
      <c r="Y211" s="419"/>
    </row>
    <row r="212" spans="3:25">
      <c r="C212" s="419"/>
      <c r="D212" s="419"/>
      <c r="E212" s="419"/>
      <c r="F212" s="419"/>
      <c r="G212" s="419"/>
      <c r="H212" s="419"/>
      <c r="I212" s="419"/>
      <c r="J212" s="419"/>
      <c r="K212" s="419"/>
      <c r="L212" s="419"/>
      <c r="M212" s="419"/>
      <c r="N212" s="419"/>
      <c r="O212" s="419"/>
      <c r="P212" s="419"/>
      <c r="Q212" s="419"/>
      <c r="R212" s="419"/>
      <c r="S212" s="419"/>
      <c r="T212" s="419"/>
      <c r="U212" s="419"/>
      <c r="V212" s="419"/>
      <c r="W212" s="419"/>
      <c r="X212" s="419"/>
      <c r="Y212" s="419"/>
    </row>
    <row r="213" spans="3:25">
      <c r="C213" s="419"/>
      <c r="D213" s="419"/>
      <c r="E213" s="419"/>
      <c r="F213" s="419"/>
      <c r="G213" s="419"/>
      <c r="H213" s="419"/>
      <c r="I213" s="419"/>
      <c r="J213" s="419"/>
      <c r="K213" s="419"/>
      <c r="L213" s="419"/>
      <c r="M213" s="419"/>
      <c r="N213" s="419"/>
      <c r="O213" s="419"/>
      <c r="P213" s="419"/>
      <c r="Q213" s="419"/>
      <c r="R213" s="419"/>
      <c r="S213" s="419"/>
      <c r="T213" s="419"/>
      <c r="U213" s="419"/>
      <c r="V213" s="419"/>
      <c r="W213" s="419"/>
      <c r="X213" s="419"/>
      <c r="Y213" s="419"/>
    </row>
    <row r="214" spans="3:25">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row>
    <row r="215" spans="3:25">
      <c r="C215" s="419"/>
      <c r="D215" s="419"/>
      <c r="E215" s="419"/>
      <c r="F215" s="419"/>
      <c r="G215" s="419"/>
      <c r="H215" s="419"/>
      <c r="I215" s="419"/>
      <c r="J215" s="419"/>
      <c r="K215" s="419"/>
      <c r="L215" s="419"/>
      <c r="M215" s="419"/>
      <c r="N215" s="419"/>
      <c r="O215" s="419"/>
      <c r="P215" s="419"/>
      <c r="Q215" s="419"/>
      <c r="R215" s="419"/>
      <c r="S215" s="419"/>
      <c r="T215" s="419"/>
      <c r="U215" s="419"/>
      <c r="V215" s="419"/>
      <c r="W215" s="419"/>
      <c r="X215" s="419"/>
      <c r="Y215" s="419"/>
    </row>
    <row r="216" spans="3:25">
      <c r="C216" s="419"/>
      <c r="D216" s="419"/>
      <c r="E216" s="419"/>
      <c r="F216" s="419"/>
      <c r="G216" s="419"/>
      <c r="H216" s="419"/>
      <c r="I216" s="419"/>
      <c r="J216" s="419"/>
      <c r="K216" s="419"/>
      <c r="L216" s="419"/>
      <c r="M216" s="419"/>
      <c r="N216" s="419"/>
      <c r="O216" s="419"/>
      <c r="P216" s="419"/>
      <c r="Q216" s="419"/>
      <c r="R216" s="419"/>
      <c r="S216" s="419"/>
      <c r="T216" s="419"/>
      <c r="U216" s="419"/>
      <c r="V216" s="419"/>
      <c r="W216" s="419"/>
      <c r="X216" s="419"/>
      <c r="Y216" s="419"/>
    </row>
    <row r="217" spans="3:25">
      <c r="C217" s="419"/>
      <c r="D217" s="419"/>
      <c r="E217" s="419"/>
      <c r="F217" s="419"/>
      <c r="G217" s="419"/>
      <c r="H217" s="419"/>
      <c r="I217" s="419"/>
      <c r="J217" s="419"/>
      <c r="K217" s="419"/>
      <c r="L217" s="419"/>
      <c r="M217" s="419"/>
      <c r="N217" s="419"/>
      <c r="O217" s="419"/>
      <c r="P217" s="419"/>
      <c r="Q217" s="419"/>
      <c r="R217" s="419"/>
      <c r="S217" s="419"/>
      <c r="T217" s="419"/>
      <c r="U217" s="419"/>
      <c r="V217" s="419"/>
      <c r="W217" s="419"/>
      <c r="X217" s="419"/>
      <c r="Y217" s="419"/>
    </row>
    <row r="218" spans="3:25">
      <c r="C218" s="419"/>
      <c r="D218" s="419"/>
      <c r="E218" s="419"/>
      <c r="F218" s="419"/>
      <c r="G218" s="419"/>
      <c r="H218" s="419"/>
      <c r="I218" s="419"/>
      <c r="J218" s="419"/>
      <c r="K218" s="419"/>
      <c r="L218" s="419"/>
      <c r="M218" s="419"/>
      <c r="N218" s="419"/>
      <c r="O218" s="419"/>
      <c r="P218" s="419"/>
      <c r="Q218" s="419"/>
      <c r="R218" s="419"/>
      <c r="S218" s="419"/>
      <c r="T218" s="419"/>
      <c r="U218" s="419"/>
      <c r="V218" s="419"/>
      <c r="W218" s="419"/>
      <c r="X218" s="419"/>
      <c r="Y218" s="419"/>
    </row>
    <row r="219" spans="3:25">
      <c r="C219" s="419"/>
      <c r="D219" s="419"/>
      <c r="E219" s="419"/>
      <c r="F219" s="419"/>
      <c r="G219" s="419"/>
      <c r="H219" s="419"/>
      <c r="I219" s="419"/>
      <c r="J219" s="419"/>
      <c r="K219" s="419"/>
      <c r="L219" s="419"/>
      <c r="M219" s="419"/>
      <c r="N219" s="419"/>
      <c r="O219" s="419"/>
      <c r="P219" s="419"/>
      <c r="Q219" s="419"/>
      <c r="R219" s="419"/>
      <c r="S219" s="419"/>
      <c r="T219" s="419"/>
      <c r="U219" s="419"/>
      <c r="V219" s="419"/>
      <c r="W219" s="419"/>
      <c r="X219" s="419"/>
      <c r="Y219" s="419"/>
    </row>
    <row r="220" spans="3:25">
      <c r="C220" s="419"/>
      <c r="D220" s="419"/>
      <c r="E220" s="419"/>
      <c r="F220" s="419"/>
      <c r="G220" s="419"/>
      <c r="H220" s="419"/>
      <c r="I220" s="419"/>
      <c r="J220" s="419"/>
      <c r="K220" s="419"/>
      <c r="L220" s="419"/>
      <c r="M220" s="419"/>
      <c r="N220" s="419"/>
      <c r="O220" s="419"/>
      <c r="P220" s="419"/>
      <c r="Q220" s="419"/>
      <c r="R220" s="419"/>
      <c r="S220" s="419"/>
      <c r="T220" s="419"/>
      <c r="U220" s="419"/>
      <c r="V220" s="419"/>
      <c r="W220" s="419"/>
      <c r="X220" s="419"/>
      <c r="Y220" s="419"/>
    </row>
    <row r="221" spans="3:25">
      <c r="C221" s="419"/>
      <c r="D221" s="419"/>
      <c r="E221" s="419"/>
      <c r="F221" s="419"/>
      <c r="G221" s="419"/>
      <c r="H221" s="419"/>
      <c r="I221" s="419"/>
      <c r="J221" s="419"/>
      <c r="K221" s="419"/>
      <c r="L221" s="419"/>
      <c r="M221" s="419"/>
      <c r="N221" s="419"/>
      <c r="O221" s="419"/>
      <c r="P221" s="419"/>
      <c r="Q221" s="419"/>
      <c r="R221" s="419"/>
      <c r="S221" s="419"/>
      <c r="T221" s="419"/>
      <c r="U221" s="419"/>
      <c r="V221" s="419"/>
      <c r="W221" s="419"/>
      <c r="X221" s="419"/>
      <c r="Y221" s="419"/>
    </row>
    <row r="222" spans="3:25">
      <c r="C222" s="419"/>
      <c r="D222" s="419"/>
      <c r="E222" s="419"/>
      <c r="F222" s="419"/>
      <c r="G222" s="419"/>
      <c r="H222" s="419"/>
      <c r="I222" s="419"/>
      <c r="J222" s="419"/>
      <c r="K222" s="419"/>
      <c r="L222" s="419"/>
      <c r="M222" s="419"/>
      <c r="N222" s="419"/>
      <c r="O222" s="419"/>
      <c r="P222" s="419"/>
      <c r="Q222" s="419"/>
      <c r="R222" s="419"/>
      <c r="S222" s="419"/>
      <c r="T222" s="419"/>
      <c r="U222" s="419"/>
      <c r="V222" s="419"/>
      <c r="W222" s="419"/>
      <c r="X222" s="419"/>
      <c r="Y222" s="419"/>
    </row>
    <row r="223" spans="3:25">
      <c r="C223" s="419"/>
      <c r="D223" s="419"/>
      <c r="E223" s="419"/>
      <c r="F223" s="419"/>
      <c r="G223" s="419"/>
      <c r="H223" s="419"/>
      <c r="I223" s="419"/>
      <c r="J223" s="419"/>
      <c r="K223" s="419"/>
      <c r="L223" s="419"/>
      <c r="M223" s="419"/>
      <c r="N223" s="419"/>
      <c r="O223" s="419"/>
      <c r="P223" s="419"/>
      <c r="Q223" s="419"/>
      <c r="R223" s="419"/>
      <c r="S223" s="419"/>
      <c r="T223" s="419"/>
      <c r="U223" s="419"/>
      <c r="V223" s="419"/>
      <c r="W223" s="419"/>
      <c r="X223" s="419"/>
      <c r="Y223" s="419"/>
    </row>
    <row r="224" spans="3:25">
      <c r="C224" s="419"/>
      <c r="D224" s="419"/>
      <c r="E224" s="419"/>
      <c r="F224" s="419"/>
      <c r="G224" s="419"/>
      <c r="H224" s="419"/>
      <c r="I224" s="419"/>
      <c r="J224" s="419"/>
      <c r="K224" s="419"/>
      <c r="L224" s="419"/>
      <c r="M224" s="419"/>
      <c r="N224" s="419"/>
      <c r="O224" s="419"/>
      <c r="P224" s="419"/>
      <c r="Q224" s="419"/>
      <c r="R224" s="419"/>
      <c r="S224" s="419"/>
      <c r="T224" s="419"/>
      <c r="U224" s="419"/>
      <c r="V224" s="419"/>
      <c r="W224" s="419"/>
      <c r="X224" s="419"/>
      <c r="Y224" s="419"/>
    </row>
    <row r="225" spans="3:25">
      <c r="C225" s="419"/>
      <c r="D225" s="419"/>
      <c r="E225" s="419"/>
      <c r="F225" s="419"/>
      <c r="G225" s="419"/>
      <c r="H225" s="419"/>
      <c r="I225" s="419"/>
      <c r="J225" s="419"/>
      <c r="K225" s="419"/>
      <c r="L225" s="419"/>
      <c r="M225" s="419"/>
      <c r="N225" s="419"/>
      <c r="O225" s="419"/>
      <c r="P225" s="419"/>
      <c r="Q225" s="419"/>
      <c r="R225" s="419"/>
      <c r="S225" s="419"/>
      <c r="T225" s="419"/>
      <c r="U225" s="419"/>
      <c r="V225" s="419"/>
      <c r="W225" s="419"/>
      <c r="X225" s="419"/>
      <c r="Y225" s="419"/>
    </row>
    <row r="226" spans="3:25">
      <c r="C226" s="419"/>
      <c r="D226" s="419"/>
      <c r="E226" s="419"/>
      <c r="F226" s="419"/>
      <c r="G226" s="419"/>
      <c r="H226" s="419"/>
      <c r="I226" s="419"/>
      <c r="J226" s="419"/>
      <c r="K226" s="419"/>
      <c r="L226" s="419"/>
      <c r="M226" s="419"/>
      <c r="N226" s="419"/>
      <c r="O226" s="419"/>
      <c r="P226" s="419"/>
      <c r="Q226" s="419"/>
      <c r="R226" s="419"/>
      <c r="S226" s="419"/>
      <c r="T226" s="419"/>
      <c r="U226" s="419"/>
      <c r="V226" s="419"/>
      <c r="W226" s="419"/>
      <c r="X226" s="419"/>
      <c r="Y226" s="419"/>
    </row>
    <row r="227" spans="3:25">
      <c r="C227" s="419"/>
      <c r="D227" s="419"/>
      <c r="E227" s="419"/>
      <c r="F227" s="419"/>
      <c r="G227" s="419"/>
      <c r="H227" s="419"/>
      <c r="I227" s="419"/>
      <c r="J227" s="419"/>
      <c r="K227" s="419"/>
      <c r="L227" s="419"/>
      <c r="M227" s="419"/>
      <c r="N227" s="419"/>
      <c r="O227" s="419"/>
      <c r="P227" s="419"/>
      <c r="Q227" s="419"/>
      <c r="R227" s="419"/>
      <c r="S227" s="419"/>
      <c r="T227" s="419"/>
      <c r="U227" s="419"/>
      <c r="V227" s="419"/>
      <c r="W227" s="419"/>
      <c r="X227" s="419"/>
      <c r="Y227" s="419"/>
    </row>
    <row r="228" spans="3:25">
      <c r="C228" s="419"/>
      <c r="D228" s="419"/>
      <c r="E228" s="419"/>
      <c r="F228" s="419"/>
      <c r="G228" s="419"/>
      <c r="H228" s="419"/>
      <c r="I228" s="419"/>
      <c r="J228" s="419"/>
      <c r="K228" s="419"/>
      <c r="L228" s="419"/>
      <c r="M228" s="419"/>
      <c r="N228" s="419"/>
      <c r="O228" s="419"/>
      <c r="P228" s="419"/>
      <c r="Q228" s="419"/>
      <c r="R228" s="419"/>
      <c r="S228" s="419"/>
      <c r="T228" s="419"/>
      <c r="U228" s="419"/>
      <c r="V228" s="419"/>
      <c r="W228" s="419"/>
      <c r="X228" s="419"/>
      <c r="Y228" s="419"/>
    </row>
    <row r="229" spans="3:25">
      <c r="C229" s="419"/>
      <c r="D229" s="419"/>
      <c r="E229" s="419"/>
      <c r="F229" s="419"/>
      <c r="G229" s="419"/>
      <c r="H229" s="419"/>
      <c r="I229" s="419"/>
      <c r="J229" s="419"/>
      <c r="K229" s="419"/>
      <c r="L229" s="419"/>
      <c r="M229" s="419"/>
      <c r="N229" s="419"/>
      <c r="O229" s="419"/>
      <c r="P229" s="419"/>
      <c r="Q229" s="419"/>
      <c r="R229" s="419"/>
      <c r="S229" s="419"/>
      <c r="T229" s="419"/>
      <c r="U229" s="419"/>
      <c r="V229" s="419"/>
      <c r="W229" s="419"/>
      <c r="X229" s="419"/>
      <c r="Y229" s="419"/>
    </row>
    <row r="230" spans="3:25">
      <c r="C230" s="419"/>
      <c r="D230" s="419"/>
      <c r="E230" s="419"/>
      <c r="F230" s="419"/>
      <c r="G230" s="419"/>
      <c r="H230" s="419"/>
      <c r="I230" s="419"/>
      <c r="J230" s="419"/>
      <c r="K230" s="419"/>
      <c r="L230" s="419"/>
      <c r="M230" s="419"/>
      <c r="N230" s="419"/>
      <c r="O230" s="419"/>
      <c r="P230" s="419"/>
      <c r="Q230" s="419"/>
      <c r="R230" s="419"/>
      <c r="S230" s="419"/>
      <c r="T230" s="419"/>
      <c r="U230" s="419"/>
      <c r="V230" s="419"/>
      <c r="W230" s="419"/>
      <c r="X230" s="419"/>
      <c r="Y230" s="419"/>
    </row>
    <row r="231" spans="3:25">
      <c r="C231" s="419"/>
      <c r="D231" s="419"/>
      <c r="E231" s="419"/>
      <c r="F231" s="419"/>
      <c r="G231" s="419"/>
      <c r="H231" s="419"/>
      <c r="I231" s="419"/>
      <c r="J231" s="419"/>
      <c r="K231" s="419"/>
      <c r="L231" s="419"/>
      <c r="M231" s="419"/>
      <c r="N231" s="419"/>
      <c r="O231" s="419"/>
      <c r="P231" s="419"/>
      <c r="Q231" s="419"/>
      <c r="R231" s="419"/>
      <c r="S231" s="419"/>
      <c r="T231" s="419"/>
      <c r="U231" s="419"/>
      <c r="V231" s="419"/>
      <c r="W231" s="419"/>
      <c r="X231" s="419"/>
      <c r="Y231" s="419"/>
    </row>
    <row r="232" spans="3:25">
      <c r="C232" s="419"/>
      <c r="D232" s="419"/>
      <c r="E232" s="419"/>
      <c r="F232" s="419"/>
      <c r="G232" s="419"/>
      <c r="H232" s="419"/>
      <c r="I232" s="419"/>
      <c r="J232" s="419"/>
      <c r="K232" s="419"/>
      <c r="L232" s="419"/>
      <c r="M232" s="419"/>
      <c r="N232" s="419"/>
      <c r="O232" s="419"/>
      <c r="P232" s="419"/>
      <c r="Q232" s="419"/>
      <c r="R232" s="419"/>
      <c r="S232" s="419"/>
      <c r="T232" s="419"/>
      <c r="U232" s="419"/>
      <c r="V232" s="419"/>
      <c r="W232" s="419"/>
      <c r="X232" s="419"/>
      <c r="Y232" s="419"/>
    </row>
    <row r="233" spans="3:25">
      <c r="C233" s="419"/>
      <c r="D233" s="419"/>
      <c r="E233" s="419"/>
      <c r="F233" s="419"/>
      <c r="G233" s="419"/>
      <c r="H233" s="419"/>
      <c r="I233" s="419"/>
      <c r="J233" s="419"/>
      <c r="K233" s="419"/>
      <c r="L233" s="419"/>
      <c r="M233" s="419"/>
      <c r="N233" s="419"/>
      <c r="O233" s="419"/>
      <c r="P233" s="419"/>
      <c r="Q233" s="419"/>
      <c r="R233" s="419"/>
      <c r="S233" s="419"/>
      <c r="T233" s="419"/>
      <c r="U233" s="419"/>
      <c r="V233" s="419"/>
      <c r="W233" s="419"/>
      <c r="X233" s="419"/>
      <c r="Y233" s="419"/>
    </row>
    <row r="234" spans="3:25">
      <c r="C234" s="419"/>
      <c r="D234" s="419"/>
      <c r="E234" s="419"/>
      <c r="F234" s="419"/>
      <c r="G234" s="419"/>
      <c r="H234" s="419"/>
      <c r="I234" s="419"/>
      <c r="J234" s="419"/>
      <c r="K234" s="419"/>
      <c r="L234" s="419"/>
      <c r="M234" s="419"/>
      <c r="N234" s="419"/>
      <c r="O234" s="419"/>
      <c r="P234" s="419"/>
      <c r="Q234" s="419"/>
      <c r="R234" s="419"/>
      <c r="S234" s="419"/>
      <c r="T234" s="419"/>
      <c r="U234" s="419"/>
      <c r="V234" s="419"/>
      <c r="W234" s="419"/>
      <c r="X234" s="419"/>
      <c r="Y234" s="419"/>
    </row>
    <row r="235" spans="3:25">
      <c r="C235" s="419"/>
      <c r="D235" s="419"/>
      <c r="E235" s="419"/>
      <c r="F235" s="419"/>
      <c r="G235" s="419"/>
      <c r="H235" s="419"/>
      <c r="I235" s="419"/>
      <c r="J235" s="419"/>
      <c r="K235" s="419"/>
      <c r="L235" s="419"/>
      <c r="M235" s="419"/>
      <c r="N235" s="419"/>
      <c r="O235" s="419"/>
      <c r="P235" s="419"/>
      <c r="Q235" s="419"/>
      <c r="R235" s="419"/>
      <c r="S235" s="419"/>
      <c r="T235" s="419"/>
      <c r="U235" s="419"/>
      <c r="V235" s="419"/>
      <c r="W235" s="419"/>
      <c r="X235" s="419"/>
      <c r="Y235" s="419"/>
    </row>
    <row r="236" spans="3:25">
      <c r="C236" s="419"/>
      <c r="D236" s="419"/>
      <c r="E236" s="419"/>
      <c r="F236" s="419"/>
      <c r="G236" s="419"/>
      <c r="H236" s="419"/>
      <c r="I236" s="419"/>
      <c r="J236" s="419"/>
      <c r="K236" s="419"/>
      <c r="L236" s="419"/>
      <c r="M236" s="419"/>
      <c r="N236" s="419"/>
      <c r="O236" s="419"/>
      <c r="P236" s="419"/>
      <c r="Q236" s="419"/>
      <c r="R236" s="419"/>
      <c r="S236" s="419"/>
      <c r="T236" s="419"/>
      <c r="U236" s="419"/>
      <c r="V236" s="419"/>
      <c r="W236" s="419"/>
      <c r="X236" s="419"/>
      <c r="Y236" s="419"/>
    </row>
    <row r="237" spans="3:25">
      <c r="C237" s="419"/>
      <c r="D237" s="419"/>
      <c r="E237" s="419"/>
      <c r="F237" s="419"/>
      <c r="G237" s="419"/>
      <c r="H237" s="419"/>
      <c r="I237" s="419"/>
      <c r="J237" s="419"/>
      <c r="K237" s="419"/>
      <c r="L237" s="419"/>
      <c r="M237" s="419"/>
      <c r="N237" s="419"/>
      <c r="O237" s="419"/>
      <c r="P237" s="419"/>
      <c r="Q237" s="419"/>
      <c r="R237" s="419"/>
      <c r="S237" s="419"/>
      <c r="T237" s="419"/>
      <c r="U237" s="419"/>
      <c r="V237" s="419"/>
      <c r="W237" s="419"/>
      <c r="X237" s="419"/>
      <c r="Y237" s="419"/>
    </row>
    <row r="238" spans="3:25">
      <c r="C238" s="419"/>
      <c r="D238" s="419"/>
      <c r="E238" s="419"/>
      <c r="F238" s="419"/>
      <c r="G238" s="419"/>
      <c r="H238" s="419"/>
      <c r="I238" s="419"/>
      <c r="J238" s="419"/>
      <c r="K238" s="419"/>
      <c r="L238" s="419"/>
      <c r="M238" s="419"/>
      <c r="N238" s="419"/>
      <c r="O238" s="419"/>
      <c r="P238" s="419"/>
      <c r="Q238" s="419"/>
      <c r="R238" s="419"/>
      <c r="S238" s="419"/>
      <c r="T238" s="419"/>
      <c r="U238" s="419"/>
      <c r="V238" s="419"/>
      <c r="W238" s="419"/>
      <c r="X238" s="419"/>
      <c r="Y238" s="419"/>
    </row>
    <row r="239" spans="3:25">
      <c r="C239" s="419"/>
      <c r="D239" s="419"/>
      <c r="E239" s="419"/>
      <c r="F239" s="419"/>
      <c r="G239" s="419"/>
      <c r="H239" s="419"/>
      <c r="I239" s="419"/>
      <c r="J239" s="419"/>
      <c r="K239" s="419"/>
      <c r="L239" s="419"/>
      <c r="M239" s="419"/>
      <c r="N239" s="419"/>
      <c r="O239" s="419"/>
      <c r="P239" s="419"/>
      <c r="Q239" s="419"/>
      <c r="R239" s="419"/>
      <c r="S239" s="419"/>
      <c r="T239" s="419"/>
      <c r="U239" s="419"/>
      <c r="V239" s="419"/>
      <c r="W239" s="419"/>
      <c r="X239" s="419"/>
      <c r="Y239" s="419"/>
    </row>
    <row r="240" spans="3:25">
      <c r="C240" s="419"/>
      <c r="D240" s="419"/>
      <c r="E240" s="419"/>
      <c r="F240" s="419"/>
      <c r="G240" s="419"/>
      <c r="H240" s="419"/>
      <c r="I240" s="419"/>
      <c r="J240" s="419"/>
      <c r="K240" s="419"/>
      <c r="L240" s="419"/>
      <c r="M240" s="419"/>
      <c r="N240" s="419"/>
      <c r="O240" s="419"/>
      <c r="P240" s="419"/>
      <c r="Q240" s="419"/>
      <c r="R240" s="419"/>
      <c r="S240" s="419"/>
      <c r="T240" s="419"/>
      <c r="U240" s="419"/>
      <c r="V240" s="419"/>
      <c r="W240" s="419"/>
      <c r="X240" s="419"/>
      <c r="Y240" s="419"/>
    </row>
    <row r="241" spans="3:25">
      <c r="C241" s="419"/>
      <c r="D241" s="419"/>
      <c r="E241" s="419"/>
      <c r="F241" s="419"/>
      <c r="G241" s="419"/>
      <c r="H241" s="419"/>
      <c r="I241" s="419"/>
      <c r="J241" s="419"/>
      <c r="K241" s="419"/>
      <c r="L241" s="419"/>
      <c r="M241" s="419"/>
      <c r="N241" s="419"/>
      <c r="O241" s="419"/>
      <c r="P241" s="419"/>
      <c r="Q241" s="419"/>
      <c r="R241" s="419"/>
      <c r="S241" s="419"/>
      <c r="T241" s="419"/>
      <c r="U241" s="419"/>
      <c r="V241" s="419"/>
      <c r="W241" s="419"/>
      <c r="X241" s="419"/>
      <c r="Y241" s="419"/>
    </row>
    <row r="242" spans="3:25">
      <c r="C242" s="419"/>
      <c r="D242" s="419"/>
      <c r="E242" s="419"/>
      <c r="F242" s="419"/>
      <c r="G242" s="419"/>
      <c r="H242" s="419"/>
      <c r="I242" s="419"/>
      <c r="J242" s="419"/>
      <c r="K242" s="419"/>
      <c r="L242" s="419"/>
      <c r="M242" s="419"/>
      <c r="N242" s="419"/>
      <c r="O242" s="419"/>
      <c r="P242" s="419"/>
      <c r="Q242" s="419"/>
      <c r="R242" s="419"/>
      <c r="S242" s="419"/>
      <c r="T242" s="419"/>
      <c r="U242" s="419"/>
      <c r="V242" s="419"/>
      <c r="W242" s="419"/>
      <c r="X242" s="419"/>
      <c r="Y242" s="419"/>
    </row>
    <row r="243" spans="3:25">
      <c r="C243" s="419"/>
      <c r="D243" s="419"/>
      <c r="E243" s="419"/>
      <c r="F243" s="419"/>
      <c r="G243" s="419"/>
      <c r="H243" s="419"/>
      <c r="I243" s="419"/>
      <c r="J243" s="419"/>
      <c r="K243" s="419"/>
      <c r="L243" s="419"/>
      <c r="M243" s="419"/>
      <c r="N243" s="419"/>
      <c r="O243" s="419"/>
      <c r="P243" s="419"/>
      <c r="Q243" s="419"/>
      <c r="R243" s="419"/>
      <c r="S243" s="419"/>
      <c r="T243" s="419"/>
      <c r="U243" s="419"/>
      <c r="V243" s="419"/>
      <c r="W243" s="419"/>
      <c r="X243" s="419"/>
      <c r="Y243" s="419"/>
    </row>
    <row r="244" spans="3:25">
      <c r="C244" s="419"/>
      <c r="D244" s="419"/>
      <c r="E244" s="419"/>
      <c r="F244" s="419"/>
      <c r="G244" s="419"/>
      <c r="H244" s="419"/>
      <c r="I244" s="419"/>
      <c r="J244" s="419"/>
      <c r="K244" s="419"/>
      <c r="L244" s="419"/>
      <c r="M244" s="419"/>
      <c r="N244" s="419"/>
      <c r="O244" s="419"/>
      <c r="P244" s="419"/>
      <c r="Q244" s="419"/>
      <c r="R244" s="419"/>
      <c r="S244" s="419"/>
      <c r="T244" s="419"/>
      <c r="U244" s="419"/>
      <c r="V244" s="419"/>
      <c r="W244" s="419"/>
      <c r="X244" s="419"/>
      <c r="Y244" s="419"/>
    </row>
    <row r="245" spans="3:25">
      <c r="C245" s="419"/>
      <c r="D245" s="419"/>
      <c r="E245" s="419"/>
      <c r="F245" s="419"/>
      <c r="G245" s="419"/>
      <c r="H245" s="419"/>
      <c r="I245" s="419"/>
      <c r="J245" s="419"/>
      <c r="K245" s="419"/>
      <c r="L245" s="419"/>
      <c r="M245" s="419"/>
      <c r="N245" s="419"/>
      <c r="O245" s="419"/>
      <c r="P245" s="419"/>
      <c r="Q245" s="419"/>
      <c r="R245" s="419"/>
      <c r="S245" s="419"/>
      <c r="T245" s="419"/>
      <c r="U245" s="419"/>
      <c r="V245" s="419"/>
      <c r="W245" s="419"/>
      <c r="X245" s="419"/>
      <c r="Y245" s="419"/>
    </row>
    <row r="246" spans="3:25">
      <c r="C246" s="419"/>
      <c r="D246" s="419"/>
      <c r="E246" s="419"/>
      <c r="F246" s="419"/>
      <c r="G246" s="419"/>
      <c r="H246" s="419"/>
      <c r="I246" s="419"/>
      <c r="J246" s="419"/>
      <c r="K246" s="419"/>
      <c r="L246" s="419"/>
      <c r="M246" s="419"/>
      <c r="N246" s="419"/>
      <c r="O246" s="419"/>
      <c r="P246" s="419"/>
      <c r="Q246" s="419"/>
      <c r="R246" s="419"/>
      <c r="S246" s="419"/>
      <c r="T246" s="419"/>
      <c r="U246" s="419"/>
      <c r="V246" s="419"/>
      <c r="W246" s="419"/>
      <c r="X246" s="419"/>
      <c r="Y246" s="419"/>
    </row>
    <row r="247" spans="3:25">
      <c r="C247" s="419"/>
      <c r="D247" s="419"/>
      <c r="E247" s="419"/>
      <c r="F247" s="419"/>
      <c r="G247" s="419"/>
      <c r="H247" s="419"/>
      <c r="I247" s="419"/>
      <c r="J247" s="419"/>
      <c r="K247" s="419"/>
      <c r="L247" s="419"/>
      <c r="M247" s="419"/>
      <c r="N247" s="419"/>
      <c r="O247" s="419"/>
      <c r="P247" s="419"/>
      <c r="Q247" s="419"/>
      <c r="R247" s="419"/>
      <c r="S247" s="419"/>
      <c r="T247" s="419"/>
      <c r="U247" s="419"/>
      <c r="V247" s="419"/>
      <c r="W247" s="419"/>
      <c r="X247" s="419"/>
      <c r="Y247" s="419"/>
    </row>
    <row r="248" spans="3:25">
      <c r="C248" s="419"/>
      <c r="D248" s="419"/>
      <c r="E248" s="419"/>
      <c r="F248" s="419"/>
      <c r="G248" s="419"/>
      <c r="H248" s="419"/>
      <c r="I248" s="419"/>
      <c r="J248" s="419"/>
      <c r="K248" s="419"/>
      <c r="L248" s="419"/>
      <c r="M248" s="419"/>
      <c r="N248" s="419"/>
      <c r="O248" s="419"/>
      <c r="P248" s="419"/>
      <c r="Q248" s="419"/>
      <c r="R248" s="419"/>
      <c r="S248" s="419"/>
      <c r="T248" s="419"/>
      <c r="U248" s="419"/>
      <c r="V248" s="419"/>
      <c r="W248" s="419"/>
      <c r="X248" s="419"/>
      <c r="Y248" s="419"/>
    </row>
    <row r="249" spans="3:25">
      <c r="C249" s="419"/>
      <c r="D249" s="419"/>
      <c r="E249" s="419"/>
      <c r="F249" s="419"/>
      <c r="G249" s="419"/>
      <c r="H249" s="419"/>
      <c r="I249" s="419"/>
      <c r="J249" s="419"/>
      <c r="K249" s="419"/>
      <c r="L249" s="419"/>
      <c r="M249" s="419"/>
      <c r="N249" s="419"/>
      <c r="O249" s="419"/>
      <c r="P249" s="419"/>
      <c r="Q249" s="419"/>
      <c r="R249" s="419"/>
      <c r="S249" s="419"/>
      <c r="T249" s="419"/>
      <c r="U249" s="419"/>
      <c r="V249" s="419"/>
      <c r="W249" s="419"/>
      <c r="X249" s="419"/>
      <c r="Y249" s="419"/>
    </row>
    <row r="250" spans="3:25">
      <c r="C250" s="419"/>
      <c r="D250" s="419"/>
      <c r="E250" s="419"/>
      <c r="F250" s="419"/>
      <c r="G250" s="419"/>
      <c r="H250" s="419"/>
      <c r="I250" s="419"/>
      <c r="J250" s="419"/>
      <c r="K250" s="419"/>
      <c r="L250" s="419"/>
      <c r="M250" s="419"/>
      <c r="N250" s="419"/>
      <c r="O250" s="419"/>
      <c r="P250" s="419"/>
      <c r="Q250" s="419"/>
      <c r="R250" s="419"/>
      <c r="S250" s="419"/>
      <c r="T250" s="419"/>
      <c r="U250" s="419"/>
      <c r="V250" s="419"/>
      <c r="W250" s="419"/>
      <c r="X250" s="419"/>
      <c r="Y250" s="419"/>
    </row>
    <row r="251" spans="3:25">
      <c r="C251" s="419"/>
      <c r="D251" s="419"/>
      <c r="E251" s="419"/>
      <c r="F251" s="419"/>
      <c r="G251" s="419"/>
      <c r="H251" s="419"/>
      <c r="I251" s="419"/>
      <c r="J251" s="419"/>
      <c r="K251" s="419"/>
      <c r="L251" s="419"/>
      <c r="M251" s="419"/>
      <c r="N251" s="419"/>
      <c r="O251" s="419"/>
      <c r="P251" s="419"/>
      <c r="Q251" s="419"/>
      <c r="R251" s="419"/>
      <c r="S251" s="419"/>
      <c r="T251" s="419"/>
      <c r="U251" s="419"/>
      <c r="V251" s="419"/>
      <c r="W251" s="419"/>
      <c r="X251" s="419"/>
      <c r="Y251" s="419"/>
    </row>
    <row r="252" spans="3:25">
      <c r="C252" s="419"/>
      <c r="D252" s="419"/>
      <c r="E252" s="419"/>
      <c r="F252" s="419"/>
      <c r="G252" s="419"/>
      <c r="H252" s="419"/>
      <c r="I252" s="419"/>
      <c r="J252" s="419"/>
      <c r="K252" s="419"/>
      <c r="L252" s="419"/>
      <c r="M252" s="419"/>
      <c r="N252" s="419"/>
      <c r="O252" s="419"/>
      <c r="P252" s="419"/>
      <c r="Q252" s="419"/>
      <c r="R252" s="419"/>
      <c r="S252" s="419"/>
      <c r="T252" s="419"/>
      <c r="U252" s="419"/>
      <c r="V252" s="419"/>
      <c r="W252" s="419"/>
      <c r="X252" s="419"/>
      <c r="Y252" s="419"/>
    </row>
    <row r="253" spans="3:25">
      <c r="C253" s="419"/>
      <c r="D253" s="419"/>
      <c r="E253" s="419"/>
      <c r="F253" s="419"/>
      <c r="G253" s="419"/>
      <c r="H253" s="419"/>
      <c r="I253" s="419"/>
      <c r="J253" s="419"/>
      <c r="K253" s="419"/>
      <c r="L253" s="419"/>
      <c r="M253" s="419"/>
      <c r="N253" s="419"/>
      <c r="O253" s="419"/>
      <c r="P253" s="419"/>
      <c r="Q253" s="419"/>
      <c r="R253" s="419"/>
      <c r="S253" s="419"/>
      <c r="T253" s="419"/>
      <c r="U253" s="419"/>
      <c r="V253" s="419"/>
      <c r="W253" s="419"/>
      <c r="X253" s="419"/>
      <c r="Y253" s="419"/>
    </row>
    <row r="254" spans="3:25">
      <c r="C254" s="419"/>
      <c r="D254" s="419"/>
      <c r="E254" s="419"/>
      <c r="F254" s="419"/>
      <c r="G254" s="419"/>
      <c r="H254" s="419"/>
      <c r="I254" s="419"/>
      <c r="J254" s="419"/>
      <c r="K254" s="419"/>
      <c r="L254" s="419"/>
      <c r="M254" s="419"/>
      <c r="N254" s="419"/>
      <c r="O254" s="419"/>
      <c r="P254" s="419"/>
      <c r="Q254" s="419"/>
      <c r="R254" s="419"/>
      <c r="S254" s="419"/>
      <c r="T254" s="419"/>
      <c r="U254" s="419"/>
      <c r="V254" s="419"/>
      <c r="W254" s="419"/>
      <c r="X254" s="419"/>
      <c r="Y254" s="419"/>
    </row>
    <row r="255" spans="3:25">
      <c r="C255" s="419"/>
      <c r="D255" s="419"/>
      <c r="E255" s="419"/>
      <c r="F255" s="419"/>
      <c r="G255" s="419"/>
      <c r="H255" s="419"/>
      <c r="I255" s="419"/>
      <c r="J255" s="419"/>
      <c r="K255" s="419"/>
      <c r="L255" s="419"/>
      <c r="M255" s="419"/>
      <c r="N255" s="419"/>
      <c r="O255" s="419"/>
      <c r="P255" s="419"/>
      <c r="Q255" s="419"/>
      <c r="R255" s="419"/>
      <c r="S255" s="419"/>
      <c r="T255" s="419"/>
      <c r="U255" s="419"/>
      <c r="V255" s="419"/>
      <c r="W255" s="419"/>
      <c r="X255" s="419"/>
      <c r="Y255" s="419"/>
    </row>
    <row r="256" spans="3:25">
      <c r="C256" s="419"/>
      <c r="D256" s="419"/>
      <c r="E256" s="419"/>
      <c r="F256" s="419"/>
      <c r="G256" s="419"/>
      <c r="H256" s="419"/>
      <c r="I256" s="419"/>
      <c r="J256" s="419"/>
      <c r="K256" s="419"/>
      <c r="L256" s="419"/>
      <c r="M256" s="419"/>
      <c r="N256" s="419"/>
      <c r="O256" s="419"/>
      <c r="P256" s="419"/>
      <c r="Q256" s="419"/>
      <c r="R256" s="419"/>
      <c r="S256" s="419"/>
      <c r="T256" s="419"/>
      <c r="U256" s="419"/>
      <c r="V256" s="419"/>
      <c r="W256" s="419"/>
      <c r="X256" s="419"/>
      <c r="Y256" s="419"/>
    </row>
    <row r="257" spans="3:25">
      <c r="C257" s="419"/>
      <c r="D257" s="419"/>
      <c r="E257" s="419"/>
      <c r="F257" s="419"/>
      <c r="G257" s="419"/>
      <c r="H257" s="419"/>
      <c r="I257" s="419"/>
      <c r="J257" s="419"/>
      <c r="K257" s="419"/>
      <c r="L257" s="419"/>
      <c r="M257" s="419"/>
      <c r="N257" s="419"/>
      <c r="O257" s="419"/>
      <c r="P257" s="419"/>
      <c r="Q257" s="419"/>
      <c r="R257" s="419"/>
      <c r="S257" s="419"/>
      <c r="T257" s="419"/>
      <c r="U257" s="419"/>
      <c r="V257" s="419"/>
      <c r="W257" s="419"/>
      <c r="X257" s="419"/>
      <c r="Y257" s="419"/>
    </row>
    <row r="258" spans="3:25">
      <c r="C258" s="419"/>
      <c r="D258" s="419"/>
      <c r="E258" s="419"/>
      <c r="F258" s="419"/>
      <c r="G258" s="419"/>
      <c r="H258" s="419"/>
      <c r="I258" s="419"/>
      <c r="J258" s="419"/>
      <c r="K258" s="419"/>
      <c r="L258" s="419"/>
      <c r="M258" s="419"/>
      <c r="N258" s="419"/>
      <c r="O258" s="419"/>
      <c r="P258" s="419"/>
      <c r="Q258" s="419"/>
      <c r="R258" s="419"/>
      <c r="S258" s="419"/>
      <c r="T258" s="419"/>
      <c r="U258" s="419"/>
      <c r="V258" s="419"/>
      <c r="W258" s="419"/>
      <c r="X258" s="419"/>
      <c r="Y258" s="419"/>
    </row>
    <row r="259" spans="3:25">
      <c r="C259" s="419"/>
      <c r="D259" s="419"/>
      <c r="E259" s="419"/>
      <c r="F259" s="419"/>
      <c r="G259" s="419"/>
      <c r="H259" s="419"/>
      <c r="I259" s="419"/>
      <c r="J259" s="419"/>
      <c r="K259" s="419"/>
      <c r="L259" s="419"/>
      <c r="M259" s="419"/>
      <c r="N259" s="419"/>
      <c r="O259" s="419"/>
      <c r="P259" s="419"/>
      <c r="Q259" s="419"/>
      <c r="R259" s="419"/>
      <c r="S259" s="419"/>
      <c r="T259" s="419"/>
      <c r="U259" s="419"/>
      <c r="V259" s="419"/>
      <c r="W259" s="419"/>
      <c r="X259" s="419"/>
      <c r="Y259" s="419"/>
    </row>
    <row r="260" spans="3:25">
      <c r="C260" s="419"/>
      <c r="D260" s="419"/>
      <c r="E260" s="419"/>
      <c r="F260" s="419"/>
      <c r="G260" s="419"/>
      <c r="H260" s="419"/>
      <c r="I260" s="419"/>
      <c r="J260" s="419"/>
      <c r="K260" s="419"/>
      <c r="L260" s="419"/>
      <c r="M260" s="419"/>
      <c r="N260" s="419"/>
      <c r="O260" s="419"/>
      <c r="P260" s="419"/>
      <c r="Q260" s="419"/>
      <c r="R260" s="419"/>
      <c r="S260" s="419"/>
      <c r="T260" s="419"/>
      <c r="U260" s="419"/>
      <c r="V260" s="419"/>
      <c r="W260" s="419"/>
      <c r="X260" s="419"/>
      <c r="Y260" s="419"/>
    </row>
    <row r="261" spans="3:25">
      <c r="C261" s="419"/>
      <c r="D261" s="419"/>
      <c r="E261" s="419"/>
      <c r="F261" s="419"/>
      <c r="G261" s="419"/>
      <c r="H261" s="419"/>
      <c r="I261" s="419"/>
      <c r="J261" s="419"/>
      <c r="K261" s="419"/>
      <c r="L261" s="419"/>
      <c r="M261" s="419"/>
      <c r="N261" s="419"/>
      <c r="O261" s="419"/>
      <c r="P261" s="419"/>
      <c r="Q261" s="419"/>
      <c r="R261" s="419"/>
      <c r="S261" s="419"/>
      <c r="T261" s="419"/>
      <c r="U261" s="419"/>
      <c r="V261" s="419"/>
      <c r="W261" s="419"/>
      <c r="X261" s="419"/>
      <c r="Y261" s="419"/>
    </row>
    <row r="262" spans="3:25">
      <c r="C262" s="419"/>
      <c r="D262" s="419"/>
      <c r="E262" s="419"/>
      <c r="F262" s="419"/>
      <c r="G262" s="419"/>
      <c r="H262" s="419"/>
      <c r="I262" s="419"/>
      <c r="J262" s="419"/>
      <c r="K262" s="419"/>
      <c r="L262" s="419"/>
      <c r="M262" s="419"/>
      <c r="N262" s="419"/>
      <c r="O262" s="419"/>
      <c r="P262" s="419"/>
      <c r="Q262" s="419"/>
      <c r="R262" s="419"/>
      <c r="S262" s="419"/>
      <c r="T262" s="419"/>
      <c r="U262" s="419"/>
      <c r="V262" s="419"/>
      <c r="W262" s="419"/>
      <c r="X262" s="419"/>
      <c r="Y262" s="419"/>
    </row>
    <row r="263" spans="3:25">
      <c r="C263" s="419"/>
      <c r="D263" s="419"/>
      <c r="E263" s="419"/>
      <c r="F263" s="419"/>
      <c r="G263" s="419"/>
      <c r="H263" s="419"/>
      <c r="I263" s="419"/>
      <c r="J263" s="419"/>
      <c r="K263" s="419"/>
      <c r="L263" s="419"/>
      <c r="M263" s="419"/>
      <c r="N263" s="419"/>
      <c r="O263" s="419"/>
      <c r="P263" s="419"/>
      <c r="Q263" s="419"/>
      <c r="R263" s="419"/>
      <c r="S263" s="419"/>
      <c r="T263" s="419"/>
      <c r="U263" s="419"/>
      <c r="V263" s="419"/>
      <c r="W263" s="419"/>
      <c r="X263" s="419"/>
      <c r="Y263" s="419"/>
    </row>
    <row r="264" spans="3:25">
      <c r="C264" s="419"/>
      <c r="D264" s="419"/>
      <c r="E264" s="419"/>
      <c r="F264" s="419"/>
      <c r="G264" s="419"/>
      <c r="H264" s="419"/>
      <c r="I264" s="419"/>
      <c r="J264" s="419"/>
      <c r="K264" s="419"/>
      <c r="L264" s="419"/>
      <c r="M264" s="419"/>
      <c r="N264" s="419"/>
      <c r="O264" s="419"/>
      <c r="P264" s="419"/>
      <c r="Q264" s="419"/>
      <c r="R264" s="419"/>
      <c r="S264" s="419"/>
      <c r="T264" s="419"/>
      <c r="U264" s="419"/>
      <c r="V264" s="419"/>
      <c r="W264" s="419"/>
      <c r="X264" s="419"/>
      <c r="Y264" s="419"/>
    </row>
    <row r="265" spans="3:25">
      <c r="C265" s="419"/>
      <c r="D265" s="419"/>
      <c r="E265" s="419"/>
      <c r="F265" s="419"/>
      <c r="G265" s="419"/>
      <c r="H265" s="419"/>
      <c r="I265" s="419"/>
      <c r="J265" s="419"/>
      <c r="K265" s="419"/>
      <c r="L265" s="419"/>
      <c r="M265" s="419"/>
      <c r="N265" s="419"/>
      <c r="O265" s="419"/>
      <c r="P265" s="419"/>
      <c r="Q265" s="419"/>
      <c r="R265" s="419"/>
      <c r="S265" s="419"/>
      <c r="T265" s="419"/>
      <c r="U265" s="419"/>
      <c r="V265" s="419"/>
      <c r="W265" s="419"/>
      <c r="X265" s="419"/>
      <c r="Y265" s="419"/>
    </row>
    <row r="266" spans="3:25">
      <c r="C266" s="419"/>
      <c r="D266" s="419"/>
      <c r="E266" s="419"/>
      <c r="F266" s="419"/>
      <c r="G266" s="419"/>
      <c r="H266" s="419"/>
      <c r="I266" s="419"/>
      <c r="J266" s="419"/>
      <c r="K266" s="419"/>
      <c r="L266" s="419"/>
      <c r="M266" s="419"/>
      <c r="N266" s="419"/>
      <c r="O266" s="419"/>
      <c r="P266" s="419"/>
      <c r="Q266" s="419"/>
      <c r="R266" s="419"/>
      <c r="S266" s="419"/>
      <c r="T266" s="419"/>
      <c r="U266" s="419"/>
      <c r="V266" s="419"/>
      <c r="W266" s="419"/>
      <c r="X266" s="419"/>
      <c r="Y266" s="419"/>
    </row>
    <row r="267" spans="3:25">
      <c r="C267" s="419"/>
      <c r="D267" s="419"/>
      <c r="E267" s="419"/>
      <c r="F267" s="419"/>
      <c r="G267" s="419"/>
      <c r="H267" s="419"/>
      <c r="I267" s="419"/>
      <c r="J267" s="419"/>
      <c r="K267" s="419"/>
      <c r="L267" s="419"/>
      <c r="M267" s="419"/>
      <c r="N267" s="419"/>
      <c r="O267" s="419"/>
      <c r="P267" s="419"/>
      <c r="Q267" s="419"/>
      <c r="R267" s="419"/>
      <c r="S267" s="419"/>
      <c r="T267" s="419"/>
      <c r="U267" s="419"/>
      <c r="V267" s="419"/>
      <c r="W267" s="419"/>
      <c r="X267" s="419"/>
      <c r="Y267" s="419"/>
    </row>
    <row r="268" spans="3:25">
      <c r="C268" s="419"/>
      <c r="D268" s="419"/>
      <c r="E268" s="419"/>
      <c r="F268" s="419"/>
      <c r="G268" s="419"/>
      <c r="H268" s="419"/>
      <c r="I268" s="419"/>
      <c r="J268" s="419"/>
      <c r="K268" s="419"/>
      <c r="L268" s="419"/>
      <c r="M268" s="419"/>
      <c r="N268" s="419"/>
      <c r="O268" s="419"/>
      <c r="P268" s="419"/>
      <c r="Q268" s="419"/>
      <c r="R268" s="419"/>
      <c r="S268" s="419"/>
      <c r="T268" s="419"/>
      <c r="U268" s="419"/>
      <c r="V268" s="419"/>
      <c r="W268" s="419"/>
      <c r="X268" s="419"/>
      <c r="Y268" s="419"/>
    </row>
    <row r="269" spans="3:25">
      <c r="C269" s="419"/>
      <c r="D269" s="419"/>
      <c r="E269" s="419"/>
      <c r="F269" s="419"/>
      <c r="G269" s="419"/>
      <c r="H269" s="419"/>
      <c r="I269" s="419"/>
      <c r="J269" s="419"/>
      <c r="K269" s="419"/>
      <c r="L269" s="419"/>
      <c r="M269" s="419"/>
      <c r="N269" s="419"/>
      <c r="O269" s="419"/>
      <c r="P269" s="419"/>
      <c r="Q269" s="419"/>
      <c r="R269" s="419"/>
      <c r="S269" s="419"/>
      <c r="T269" s="419"/>
      <c r="U269" s="419"/>
      <c r="V269" s="419"/>
      <c r="W269" s="419"/>
      <c r="X269" s="419"/>
      <c r="Y269" s="419"/>
    </row>
    <row r="270" spans="3:25">
      <c r="C270" s="419"/>
      <c r="D270" s="419"/>
      <c r="E270" s="419"/>
      <c r="F270" s="419"/>
      <c r="G270" s="419"/>
      <c r="H270" s="419"/>
      <c r="I270" s="419"/>
      <c r="J270" s="419"/>
      <c r="K270" s="419"/>
      <c r="L270" s="419"/>
      <c r="M270" s="419"/>
      <c r="N270" s="419"/>
      <c r="O270" s="419"/>
      <c r="P270" s="419"/>
      <c r="Q270" s="419"/>
      <c r="R270" s="419"/>
      <c r="S270" s="419"/>
      <c r="T270" s="419"/>
      <c r="U270" s="419"/>
      <c r="V270" s="419"/>
      <c r="W270" s="419"/>
      <c r="X270" s="419"/>
      <c r="Y270" s="419"/>
    </row>
    <row r="271" spans="3:25">
      <c r="C271" s="419"/>
      <c r="D271" s="419"/>
      <c r="E271" s="419"/>
      <c r="F271" s="419"/>
      <c r="G271" s="419"/>
      <c r="H271" s="419"/>
      <c r="I271" s="419"/>
      <c r="J271" s="419"/>
      <c r="K271" s="419"/>
      <c r="L271" s="419"/>
      <c r="M271" s="419"/>
      <c r="N271" s="419"/>
      <c r="O271" s="419"/>
      <c r="P271" s="419"/>
      <c r="Q271" s="419"/>
      <c r="R271" s="419"/>
      <c r="S271" s="419"/>
      <c r="T271" s="419"/>
      <c r="U271" s="419"/>
      <c r="V271" s="419"/>
      <c r="W271" s="419"/>
      <c r="X271" s="419"/>
      <c r="Y271" s="419"/>
    </row>
    <row r="272" spans="3:25">
      <c r="C272" s="419"/>
      <c r="D272" s="419"/>
      <c r="E272" s="419"/>
      <c r="F272" s="419"/>
      <c r="G272" s="419"/>
      <c r="H272" s="419"/>
      <c r="I272" s="419"/>
      <c r="J272" s="419"/>
      <c r="K272" s="419"/>
      <c r="L272" s="419"/>
      <c r="M272" s="419"/>
      <c r="N272" s="419"/>
      <c r="O272" s="419"/>
      <c r="P272" s="419"/>
      <c r="Q272" s="419"/>
      <c r="R272" s="419"/>
      <c r="S272" s="419"/>
      <c r="T272" s="419"/>
      <c r="U272" s="419"/>
      <c r="V272" s="419"/>
      <c r="W272" s="419"/>
      <c r="X272" s="419"/>
      <c r="Y272" s="419"/>
    </row>
    <row r="273" spans="3:25">
      <c r="C273" s="419"/>
      <c r="D273" s="419"/>
      <c r="E273" s="419"/>
      <c r="F273" s="419"/>
      <c r="G273" s="419"/>
      <c r="H273" s="419"/>
      <c r="I273" s="419"/>
      <c r="J273" s="419"/>
      <c r="K273" s="419"/>
      <c r="L273" s="419"/>
      <c r="M273" s="419"/>
      <c r="N273" s="419"/>
      <c r="O273" s="419"/>
      <c r="P273" s="419"/>
      <c r="Q273" s="419"/>
      <c r="R273" s="419"/>
      <c r="S273" s="419"/>
      <c r="T273" s="419"/>
      <c r="U273" s="419"/>
      <c r="V273" s="419"/>
      <c r="W273" s="419"/>
      <c r="X273" s="419"/>
      <c r="Y273" s="419"/>
    </row>
    <row r="274" spans="3:25">
      <c r="C274" s="419"/>
      <c r="D274" s="419"/>
      <c r="E274" s="419"/>
      <c r="F274" s="419"/>
      <c r="G274" s="419"/>
      <c r="H274" s="419"/>
      <c r="I274" s="419"/>
      <c r="J274" s="419"/>
      <c r="K274" s="419"/>
      <c r="L274" s="419"/>
      <c r="M274" s="419"/>
      <c r="N274" s="419"/>
      <c r="O274" s="419"/>
      <c r="P274" s="419"/>
      <c r="Q274" s="419"/>
      <c r="R274" s="419"/>
      <c r="S274" s="419"/>
      <c r="T274" s="419"/>
      <c r="U274" s="419"/>
      <c r="V274" s="419"/>
      <c r="W274" s="419"/>
      <c r="X274" s="419"/>
      <c r="Y274" s="419"/>
    </row>
    <row r="275" spans="3:25">
      <c r="C275" s="419"/>
      <c r="D275" s="419"/>
      <c r="E275" s="419"/>
      <c r="F275" s="419"/>
      <c r="G275" s="419"/>
      <c r="H275" s="419"/>
      <c r="I275" s="419"/>
      <c r="J275" s="419"/>
      <c r="K275" s="419"/>
      <c r="L275" s="419"/>
      <c r="M275" s="419"/>
      <c r="N275" s="419"/>
      <c r="O275" s="419"/>
      <c r="P275" s="419"/>
      <c r="Q275" s="419"/>
      <c r="R275" s="419"/>
      <c r="S275" s="419"/>
      <c r="T275" s="419"/>
      <c r="U275" s="419"/>
      <c r="V275" s="419"/>
      <c r="W275" s="419"/>
      <c r="X275" s="419"/>
      <c r="Y275" s="419"/>
    </row>
    <row r="276" spans="3:25">
      <c r="C276" s="419"/>
      <c r="D276" s="419"/>
      <c r="E276" s="419"/>
      <c r="F276" s="419"/>
      <c r="G276" s="419"/>
      <c r="H276" s="419"/>
      <c r="I276" s="419"/>
      <c r="J276" s="419"/>
      <c r="K276" s="419"/>
      <c r="L276" s="419"/>
      <c r="M276" s="419"/>
      <c r="N276" s="419"/>
      <c r="O276" s="419"/>
      <c r="P276" s="419"/>
      <c r="Q276" s="419"/>
      <c r="R276" s="419"/>
      <c r="S276" s="419"/>
      <c r="T276" s="419"/>
      <c r="U276" s="419"/>
      <c r="V276" s="419"/>
      <c r="W276" s="419"/>
      <c r="X276" s="419"/>
      <c r="Y276" s="419"/>
    </row>
    <row r="277" spans="3:25">
      <c r="C277" s="419"/>
      <c r="D277" s="419"/>
      <c r="E277" s="419"/>
      <c r="F277" s="419"/>
      <c r="G277" s="419"/>
      <c r="H277" s="419"/>
      <c r="I277" s="419"/>
      <c r="J277" s="419"/>
      <c r="K277" s="419"/>
      <c r="L277" s="419"/>
      <c r="M277" s="419"/>
      <c r="N277" s="419"/>
      <c r="O277" s="419"/>
      <c r="P277" s="419"/>
      <c r="Q277" s="419"/>
      <c r="R277" s="419"/>
      <c r="S277" s="419"/>
      <c r="T277" s="419"/>
      <c r="U277" s="419"/>
      <c r="V277" s="419"/>
      <c r="W277" s="419"/>
      <c r="X277" s="419"/>
      <c r="Y277" s="419"/>
    </row>
    <row r="278" spans="3:25">
      <c r="C278" s="419"/>
      <c r="D278" s="419"/>
      <c r="E278" s="419"/>
      <c r="F278" s="419"/>
      <c r="G278" s="419"/>
      <c r="H278" s="419"/>
      <c r="I278" s="419"/>
      <c r="J278" s="419"/>
      <c r="K278" s="419"/>
      <c r="L278" s="419"/>
      <c r="M278" s="419"/>
      <c r="N278" s="419"/>
      <c r="O278" s="419"/>
      <c r="P278" s="419"/>
      <c r="Q278" s="419"/>
      <c r="R278" s="419"/>
      <c r="S278" s="419"/>
      <c r="T278" s="419"/>
      <c r="U278" s="419"/>
      <c r="V278" s="419"/>
      <c r="W278" s="419"/>
      <c r="X278" s="419"/>
      <c r="Y278" s="419"/>
    </row>
    <row r="279" spans="3:25">
      <c r="C279" s="419"/>
      <c r="D279" s="419"/>
      <c r="E279" s="419"/>
      <c r="F279" s="419"/>
      <c r="G279" s="419"/>
      <c r="H279" s="419"/>
      <c r="I279" s="419"/>
      <c r="J279" s="419"/>
      <c r="K279" s="419"/>
      <c r="L279" s="419"/>
      <c r="M279" s="419"/>
      <c r="N279" s="419"/>
      <c r="O279" s="419"/>
      <c r="P279" s="419"/>
      <c r="Q279" s="419"/>
      <c r="R279" s="419"/>
      <c r="S279" s="419"/>
      <c r="T279" s="419"/>
      <c r="U279" s="419"/>
      <c r="V279" s="419"/>
      <c r="W279" s="419"/>
      <c r="X279" s="419"/>
      <c r="Y279" s="419"/>
    </row>
    <row r="280" spans="3:25">
      <c r="C280" s="419"/>
      <c r="D280" s="419"/>
      <c r="E280" s="419"/>
      <c r="F280" s="419"/>
      <c r="G280" s="419"/>
      <c r="H280" s="419"/>
      <c r="I280" s="419"/>
      <c r="J280" s="419"/>
      <c r="K280" s="419"/>
      <c r="L280" s="419"/>
      <c r="M280" s="419"/>
      <c r="N280" s="419"/>
      <c r="O280" s="419"/>
      <c r="P280" s="419"/>
      <c r="Q280" s="419"/>
      <c r="R280" s="419"/>
      <c r="S280" s="419"/>
      <c r="T280" s="419"/>
      <c r="U280" s="419"/>
      <c r="V280" s="419"/>
      <c r="W280" s="419"/>
      <c r="X280" s="419"/>
      <c r="Y280" s="419"/>
    </row>
    <row r="281" spans="3:25">
      <c r="C281" s="419"/>
      <c r="D281" s="419"/>
      <c r="E281" s="419"/>
      <c r="F281" s="419"/>
      <c r="G281" s="419"/>
      <c r="H281" s="419"/>
      <c r="I281" s="419"/>
      <c r="J281" s="419"/>
      <c r="K281" s="419"/>
      <c r="L281" s="419"/>
      <c r="M281" s="419"/>
      <c r="N281" s="419"/>
      <c r="O281" s="419"/>
      <c r="P281" s="419"/>
      <c r="Q281" s="419"/>
      <c r="R281" s="419"/>
      <c r="S281" s="419"/>
      <c r="T281" s="419"/>
      <c r="U281" s="419"/>
      <c r="V281" s="419"/>
      <c r="W281" s="419"/>
      <c r="X281" s="419"/>
      <c r="Y281" s="419"/>
    </row>
    <row r="282" spans="3:25">
      <c r="C282" s="419"/>
      <c r="D282" s="419"/>
      <c r="E282" s="419"/>
      <c r="F282" s="419"/>
      <c r="G282" s="419"/>
      <c r="H282" s="419"/>
      <c r="I282" s="419"/>
      <c r="J282" s="419"/>
      <c r="K282" s="419"/>
      <c r="L282" s="419"/>
      <c r="M282" s="419"/>
      <c r="N282" s="419"/>
      <c r="O282" s="419"/>
      <c r="P282" s="419"/>
      <c r="Q282" s="419"/>
      <c r="R282" s="419"/>
      <c r="S282" s="419"/>
      <c r="T282" s="419"/>
      <c r="U282" s="419"/>
      <c r="V282" s="419"/>
      <c r="W282" s="419"/>
      <c r="X282" s="419"/>
      <c r="Y282" s="419"/>
    </row>
    <row r="283" spans="3:25">
      <c r="C283" s="419"/>
      <c r="D283" s="419"/>
      <c r="E283" s="419"/>
      <c r="F283" s="419"/>
      <c r="G283" s="419"/>
      <c r="H283" s="419"/>
      <c r="I283" s="419"/>
      <c r="J283" s="419"/>
      <c r="K283" s="419"/>
      <c r="L283" s="419"/>
      <c r="M283" s="419"/>
      <c r="N283" s="419"/>
      <c r="O283" s="419"/>
      <c r="P283" s="419"/>
      <c r="Q283" s="419"/>
      <c r="R283" s="419"/>
      <c r="S283" s="419"/>
      <c r="T283" s="419"/>
      <c r="U283" s="419"/>
      <c r="V283" s="419"/>
      <c r="W283" s="419"/>
      <c r="X283" s="419"/>
      <c r="Y283" s="419"/>
    </row>
    <row r="284" spans="3:25">
      <c r="C284" s="419"/>
      <c r="D284" s="419"/>
      <c r="E284" s="419"/>
      <c r="F284" s="419"/>
      <c r="G284" s="419"/>
      <c r="H284" s="419"/>
      <c r="I284" s="419"/>
      <c r="J284" s="419"/>
      <c r="K284" s="419"/>
      <c r="L284" s="419"/>
      <c r="M284" s="419"/>
      <c r="N284" s="419"/>
      <c r="O284" s="419"/>
      <c r="P284" s="419"/>
      <c r="Q284" s="419"/>
      <c r="R284" s="419"/>
      <c r="S284" s="419"/>
      <c r="T284" s="419"/>
      <c r="U284" s="419"/>
      <c r="V284" s="419"/>
      <c r="W284" s="419"/>
      <c r="X284" s="419"/>
      <c r="Y284" s="419"/>
    </row>
    <row r="285" spans="3:25">
      <c r="C285" s="419"/>
      <c r="D285" s="419"/>
      <c r="E285" s="419"/>
      <c r="F285" s="419"/>
      <c r="G285" s="419"/>
      <c r="H285" s="419"/>
      <c r="I285" s="419"/>
      <c r="J285" s="419"/>
      <c r="K285" s="419"/>
      <c r="L285" s="419"/>
      <c r="M285" s="419"/>
      <c r="N285" s="419"/>
      <c r="O285" s="419"/>
      <c r="P285" s="419"/>
      <c r="Q285" s="419"/>
      <c r="R285" s="419"/>
      <c r="S285" s="419"/>
      <c r="T285" s="419"/>
      <c r="U285" s="419"/>
      <c r="V285" s="419"/>
      <c r="W285" s="419"/>
      <c r="X285" s="419"/>
      <c r="Y285" s="419"/>
    </row>
    <row r="286" spans="3:25">
      <c r="C286" s="419"/>
      <c r="D286" s="419"/>
      <c r="E286" s="419"/>
      <c r="F286" s="419"/>
      <c r="G286" s="419"/>
      <c r="H286" s="419"/>
      <c r="I286" s="419"/>
      <c r="J286" s="419"/>
      <c r="K286" s="419"/>
      <c r="L286" s="419"/>
      <c r="M286" s="419"/>
      <c r="N286" s="419"/>
      <c r="O286" s="419"/>
      <c r="P286" s="419"/>
      <c r="Q286" s="419"/>
      <c r="R286" s="419"/>
      <c r="S286" s="419"/>
      <c r="T286" s="419"/>
      <c r="U286" s="419"/>
      <c r="V286" s="419"/>
      <c r="W286" s="419"/>
      <c r="X286" s="419"/>
      <c r="Y286" s="419"/>
    </row>
    <row r="287" spans="3:25">
      <c r="C287" s="419"/>
      <c r="D287" s="419"/>
      <c r="E287" s="419"/>
      <c r="F287" s="419"/>
      <c r="G287" s="419"/>
      <c r="H287" s="419"/>
      <c r="I287" s="419"/>
      <c r="J287" s="419"/>
      <c r="K287" s="419"/>
      <c r="L287" s="419"/>
      <c r="M287" s="419"/>
      <c r="N287" s="419"/>
      <c r="O287" s="419"/>
      <c r="P287" s="419"/>
      <c r="Q287" s="419"/>
      <c r="R287" s="419"/>
      <c r="S287" s="419"/>
      <c r="T287" s="419"/>
      <c r="U287" s="419"/>
      <c r="V287" s="419"/>
      <c r="W287" s="419"/>
      <c r="X287" s="419"/>
      <c r="Y287" s="419"/>
    </row>
    <row r="288" spans="3:25">
      <c r="C288" s="419"/>
      <c r="D288" s="419"/>
      <c r="E288" s="419"/>
      <c r="F288" s="419"/>
      <c r="G288" s="419"/>
      <c r="H288" s="419"/>
      <c r="I288" s="419"/>
      <c r="J288" s="419"/>
      <c r="K288" s="419"/>
      <c r="L288" s="419"/>
      <c r="M288" s="419"/>
      <c r="N288" s="419"/>
      <c r="O288" s="419"/>
      <c r="P288" s="419"/>
      <c r="Q288" s="419"/>
      <c r="R288" s="419"/>
      <c r="S288" s="419"/>
      <c r="T288" s="419"/>
      <c r="U288" s="419"/>
      <c r="V288" s="419"/>
      <c r="W288" s="419"/>
      <c r="X288" s="419"/>
      <c r="Y288" s="419"/>
    </row>
    <row r="289" spans="3:25">
      <c r="C289" s="419"/>
      <c r="D289" s="419"/>
      <c r="E289" s="419"/>
      <c r="F289" s="419"/>
      <c r="G289" s="419"/>
      <c r="H289" s="419"/>
      <c r="I289" s="419"/>
      <c r="J289" s="419"/>
      <c r="K289" s="419"/>
      <c r="L289" s="419"/>
      <c r="M289" s="419"/>
      <c r="N289" s="419"/>
      <c r="O289" s="419"/>
      <c r="P289" s="419"/>
      <c r="Q289" s="419"/>
      <c r="R289" s="419"/>
      <c r="S289" s="419"/>
      <c r="T289" s="419"/>
      <c r="U289" s="419"/>
      <c r="V289" s="419"/>
      <c r="W289" s="419"/>
      <c r="X289" s="419"/>
      <c r="Y289" s="419"/>
    </row>
    <row r="290" spans="3:25">
      <c r="C290" s="419"/>
      <c r="D290" s="419"/>
      <c r="E290" s="419"/>
      <c r="F290" s="419"/>
      <c r="G290" s="419"/>
      <c r="H290" s="419"/>
      <c r="I290" s="419"/>
      <c r="J290" s="419"/>
      <c r="K290" s="419"/>
      <c r="L290" s="419"/>
      <c r="M290" s="419"/>
      <c r="N290" s="419"/>
      <c r="O290" s="419"/>
      <c r="P290" s="419"/>
      <c r="Q290" s="419"/>
      <c r="R290" s="419"/>
      <c r="S290" s="419"/>
      <c r="T290" s="419"/>
      <c r="U290" s="419"/>
      <c r="V290" s="419"/>
      <c r="W290" s="419"/>
      <c r="X290" s="419"/>
      <c r="Y290" s="419"/>
    </row>
    <row r="291" spans="3:25">
      <c r="C291" s="419"/>
      <c r="D291" s="419"/>
      <c r="E291" s="419"/>
      <c r="F291" s="419"/>
      <c r="G291" s="419"/>
      <c r="H291" s="419"/>
      <c r="I291" s="419"/>
      <c r="J291" s="419"/>
      <c r="K291" s="419"/>
      <c r="L291" s="419"/>
      <c r="M291" s="419"/>
      <c r="N291" s="419"/>
      <c r="O291" s="419"/>
      <c r="P291" s="419"/>
      <c r="Q291" s="419"/>
      <c r="R291" s="419"/>
      <c r="S291" s="419"/>
      <c r="T291" s="419"/>
      <c r="U291" s="419"/>
      <c r="V291" s="419"/>
      <c r="W291" s="419"/>
      <c r="X291" s="419"/>
      <c r="Y291" s="419"/>
    </row>
    <row r="292" spans="3:25">
      <c r="C292" s="419"/>
      <c r="D292" s="419"/>
      <c r="E292" s="419"/>
      <c r="F292" s="419"/>
      <c r="G292" s="419"/>
      <c r="H292" s="419"/>
      <c r="I292" s="419"/>
      <c r="J292" s="419"/>
      <c r="K292" s="419"/>
      <c r="L292" s="419"/>
      <c r="M292" s="419"/>
      <c r="N292" s="419"/>
      <c r="O292" s="419"/>
      <c r="P292" s="419"/>
      <c r="Q292" s="419"/>
      <c r="R292" s="419"/>
      <c r="S292" s="419"/>
      <c r="T292" s="419"/>
      <c r="U292" s="419"/>
      <c r="V292" s="419"/>
      <c r="W292" s="419"/>
      <c r="X292" s="419"/>
      <c r="Y292" s="419"/>
    </row>
    <row r="293" spans="3:25">
      <c r="C293" s="419"/>
      <c r="D293" s="419"/>
      <c r="E293" s="419"/>
      <c r="F293" s="419"/>
      <c r="G293" s="419"/>
      <c r="H293" s="419"/>
      <c r="I293" s="419"/>
      <c r="J293" s="419"/>
      <c r="K293" s="419"/>
      <c r="L293" s="419"/>
      <c r="M293" s="419"/>
      <c r="N293" s="419"/>
      <c r="O293" s="419"/>
      <c r="P293" s="419"/>
      <c r="Q293" s="419"/>
      <c r="R293" s="419"/>
      <c r="S293" s="419"/>
      <c r="T293" s="419"/>
      <c r="U293" s="419"/>
      <c r="V293" s="419"/>
      <c r="W293" s="419"/>
      <c r="X293" s="419"/>
      <c r="Y293" s="419"/>
    </row>
    <row r="294" spans="3:25">
      <c r="C294" s="419"/>
      <c r="D294" s="419"/>
      <c r="E294" s="419"/>
      <c r="F294" s="419"/>
      <c r="G294" s="419"/>
      <c r="H294" s="419"/>
      <c r="I294" s="419"/>
      <c r="J294" s="419"/>
      <c r="K294" s="419"/>
      <c r="L294" s="419"/>
      <c r="M294" s="419"/>
      <c r="N294" s="419"/>
      <c r="O294" s="419"/>
      <c r="P294" s="419"/>
      <c r="Q294" s="419"/>
      <c r="R294" s="419"/>
      <c r="S294" s="419"/>
      <c r="T294" s="419"/>
      <c r="U294" s="419"/>
      <c r="V294" s="419"/>
      <c r="W294" s="419"/>
      <c r="X294" s="419"/>
      <c r="Y294" s="419"/>
    </row>
    <row r="295" spans="3:25">
      <c r="C295" s="419"/>
      <c r="D295" s="419"/>
      <c r="E295" s="419"/>
      <c r="F295" s="419"/>
      <c r="G295" s="419"/>
      <c r="H295" s="419"/>
      <c r="I295" s="419"/>
      <c r="J295" s="419"/>
      <c r="K295" s="419"/>
      <c r="L295" s="419"/>
      <c r="M295" s="419"/>
      <c r="N295" s="419"/>
      <c r="O295" s="419"/>
      <c r="P295" s="419"/>
      <c r="Q295" s="419"/>
      <c r="R295" s="419"/>
      <c r="S295" s="419"/>
      <c r="T295" s="419"/>
      <c r="U295" s="419"/>
      <c r="V295" s="419"/>
      <c r="W295" s="419"/>
      <c r="X295" s="419"/>
      <c r="Y295" s="419"/>
    </row>
    <row r="296" spans="3:25">
      <c r="C296" s="419"/>
      <c r="D296" s="419"/>
      <c r="E296" s="419"/>
      <c r="F296" s="419"/>
      <c r="G296" s="419"/>
      <c r="H296" s="419"/>
      <c r="I296" s="419"/>
      <c r="J296" s="419"/>
      <c r="K296" s="419"/>
      <c r="L296" s="419"/>
      <c r="M296" s="419"/>
      <c r="N296" s="419"/>
      <c r="O296" s="419"/>
      <c r="P296" s="419"/>
      <c r="Q296" s="419"/>
      <c r="R296" s="419"/>
      <c r="S296" s="419"/>
      <c r="T296" s="419"/>
      <c r="U296" s="419"/>
      <c r="V296" s="419"/>
      <c r="W296" s="419"/>
      <c r="X296" s="419"/>
      <c r="Y296" s="419"/>
    </row>
    <row r="297" spans="3:25">
      <c r="C297" s="419"/>
      <c r="D297" s="419"/>
      <c r="E297" s="419"/>
      <c r="F297" s="419"/>
      <c r="G297" s="419"/>
      <c r="H297" s="419"/>
      <c r="I297" s="419"/>
      <c r="J297" s="419"/>
      <c r="K297" s="419"/>
      <c r="L297" s="419"/>
      <c r="M297" s="419"/>
      <c r="N297" s="419"/>
      <c r="O297" s="419"/>
      <c r="P297" s="419"/>
      <c r="Q297" s="419"/>
      <c r="R297" s="419"/>
      <c r="S297" s="419"/>
      <c r="T297" s="419"/>
      <c r="U297" s="419"/>
      <c r="V297" s="419"/>
      <c r="W297" s="419"/>
      <c r="X297" s="419"/>
      <c r="Y297" s="419"/>
    </row>
    <row r="298" spans="3:25">
      <c r="C298" s="419"/>
      <c r="D298" s="419"/>
      <c r="E298" s="419"/>
      <c r="F298" s="419"/>
      <c r="G298" s="419"/>
      <c r="H298" s="419"/>
      <c r="I298" s="419"/>
      <c r="J298" s="419"/>
      <c r="K298" s="419"/>
      <c r="L298" s="419"/>
      <c r="M298" s="419"/>
      <c r="N298" s="419"/>
      <c r="O298" s="419"/>
      <c r="P298" s="419"/>
      <c r="Q298" s="419"/>
      <c r="R298" s="419"/>
      <c r="S298" s="419"/>
      <c r="T298" s="419"/>
      <c r="U298" s="419"/>
      <c r="V298" s="419"/>
      <c r="W298" s="419"/>
      <c r="X298" s="419"/>
      <c r="Y298" s="419"/>
    </row>
    <row r="299" spans="3:25">
      <c r="C299" s="419"/>
      <c r="D299" s="419"/>
      <c r="E299" s="419"/>
      <c r="F299" s="419"/>
      <c r="G299" s="419"/>
      <c r="H299" s="419"/>
      <c r="I299" s="419"/>
      <c r="J299" s="419"/>
      <c r="K299" s="419"/>
      <c r="L299" s="419"/>
      <c r="M299" s="419"/>
      <c r="N299" s="419"/>
      <c r="O299" s="419"/>
      <c r="P299" s="419"/>
      <c r="Q299" s="419"/>
      <c r="R299" s="419"/>
    </row>
    <row r="300" spans="3:25">
      <c r="C300" s="419"/>
      <c r="D300" s="419"/>
      <c r="E300" s="419"/>
      <c r="F300" s="419"/>
      <c r="G300" s="419"/>
      <c r="H300" s="419"/>
      <c r="I300" s="419"/>
      <c r="J300" s="419"/>
      <c r="K300" s="419"/>
      <c r="L300" s="419"/>
      <c r="M300" s="419"/>
      <c r="N300" s="419"/>
      <c r="O300" s="419"/>
      <c r="P300" s="419"/>
      <c r="Q300" s="419"/>
      <c r="R300" s="419"/>
    </row>
    <row r="301" spans="3:25">
      <c r="C301" s="419"/>
      <c r="D301" s="419"/>
      <c r="E301" s="419"/>
      <c r="F301" s="419"/>
      <c r="G301" s="419"/>
      <c r="H301" s="419"/>
      <c r="I301" s="419"/>
      <c r="J301" s="419"/>
      <c r="K301" s="419"/>
      <c r="L301" s="419"/>
      <c r="M301" s="419"/>
      <c r="N301" s="419"/>
      <c r="O301" s="419"/>
      <c r="P301" s="419"/>
      <c r="Q301" s="419"/>
      <c r="R301" s="419"/>
    </row>
    <row r="302" spans="3:25">
      <c r="C302" s="419"/>
      <c r="D302" s="419"/>
      <c r="E302" s="419"/>
      <c r="F302" s="419"/>
      <c r="G302" s="419"/>
      <c r="H302" s="419"/>
      <c r="I302" s="419"/>
      <c r="J302" s="419"/>
      <c r="K302" s="419"/>
      <c r="L302" s="419"/>
      <c r="M302" s="419"/>
      <c r="N302" s="419"/>
      <c r="O302" s="419"/>
      <c r="P302" s="419"/>
      <c r="Q302" s="419"/>
      <c r="R302" s="419"/>
    </row>
    <row r="303" spans="3:25">
      <c r="C303" s="419"/>
      <c r="D303" s="419"/>
      <c r="E303" s="419"/>
      <c r="F303" s="419"/>
      <c r="G303" s="419"/>
      <c r="H303" s="419"/>
      <c r="I303" s="419"/>
      <c r="J303" s="419"/>
      <c r="K303" s="419"/>
      <c r="L303" s="419"/>
      <c r="M303" s="419"/>
      <c r="N303" s="419"/>
      <c r="O303" s="419"/>
      <c r="P303" s="419"/>
      <c r="Q303" s="419"/>
      <c r="R303" s="419"/>
    </row>
    <row r="304" spans="3:25">
      <c r="C304" s="419"/>
      <c r="D304" s="419"/>
      <c r="E304" s="419"/>
      <c r="F304" s="419"/>
      <c r="G304" s="419"/>
      <c r="H304" s="419"/>
      <c r="I304" s="419"/>
      <c r="J304" s="419"/>
      <c r="K304" s="419"/>
      <c r="L304" s="419"/>
      <c r="M304" s="419"/>
      <c r="N304" s="419"/>
      <c r="O304" s="419"/>
      <c r="P304" s="419"/>
      <c r="Q304" s="419"/>
      <c r="R304" s="419"/>
    </row>
    <row r="305" spans="3:18">
      <c r="C305" s="419"/>
      <c r="D305" s="419"/>
      <c r="E305" s="419"/>
      <c r="F305" s="419"/>
      <c r="G305" s="419"/>
      <c r="H305" s="419"/>
      <c r="I305" s="419"/>
      <c r="J305" s="419"/>
      <c r="K305" s="419"/>
      <c r="L305" s="419"/>
      <c r="M305" s="419"/>
      <c r="N305" s="419"/>
      <c r="O305" s="419"/>
      <c r="P305" s="419"/>
      <c r="Q305" s="419"/>
      <c r="R305" s="419"/>
    </row>
    <row r="306" spans="3:18">
      <c r="C306" s="419"/>
      <c r="D306" s="419"/>
      <c r="E306" s="419"/>
      <c r="F306" s="419"/>
      <c r="G306" s="419"/>
      <c r="H306" s="419"/>
      <c r="I306" s="419"/>
      <c r="J306" s="419"/>
      <c r="K306" s="419"/>
      <c r="L306" s="419"/>
      <c r="M306" s="419"/>
      <c r="N306" s="419"/>
      <c r="O306" s="419"/>
      <c r="P306" s="419"/>
      <c r="Q306" s="419"/>
      <c r="R306" s="419"/>
    </row>
  </sheetData>
  <mergeCells count="11">
    <mergeCell ref="C105:R105"/>
    <mergeCell ref="C106:R106"/>
    <mergeCell ref="C107:R107"/>
    <mergeCell ref="C108:R108"/>
    <mergeCell ref="C109:R109"/>
    <mergeCell ref="C104:R104"/>
    <mergeCell ref="C99:R99"/>
    <mergeCell ref="C100:R100"/>
    <mergeCell ref="C101:R101"/>
    <mergeCell ref="C102:R102"/>
    <mergeCell ref="C103:R103"/>
  </mergeCells>
  <printOptions horizontalCentered="1"/>
  <pageMargins left="0.25" right="0.25" top="0.77" bottom="0.75" header="0.25" footer="0.25"/>
  <pageSetup scale="50" fitToHeight="0" orientation="landscape" horizontalDpi="300" verticalDpi="300" r:id="rId1"/>
  <headerFooter alignWithMargins="0">
    <oddFooter>&amp;RV35
EFF 01.01.16</oddFooter>
  </headerFooter>
  <rowBreaks count="1" manualBreakCount="1">
    <brk id="56" max="1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mments xmlns="$ListId:Library;">1st given to MISO on 2.6.18 but formally submitted on 3.19</Comment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A73D9CC62F1E7498CE5E50814B72E46" ma:contentTypeVersion="" ma:contentTypeDescription="Create a new document." ma:contentTypeScope="" ma:versionID="d3f2fa900d95398e23ee7985f55fc175">
  <xsd:schema xmlns:xsd="http://www.w3.org/2001/XMLSchema" xmlns:xs="http://www.w3.org/2001/XMLSchema" xmlns:p="http://schemas.microsoft.com/office/2006/metadata/properties" xmlns:ns2="$ListId:Library;" targetNamespace="http://schemas.microsoft.com/office/2006/metadata/properties" ma:root="true" ma:fieldsID="f0a7ed3631af1f39076cc3123727656e" ns2:_="">
    <xsd:import namespace="$ListId:Library;"/>
    <xsd:element name="properties">
      <xsd:complexType>
        <xsd:sequence>
          <xsd:element name="documentManagement">
            <xsd:complexType>
              <xsd:all>
                <xsd:element ref="ns2:Com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F50A56-714C-4F34-A144-47915A5AF666}"/>
</file>

<file path=customXml/itemProps2.xml><?xml version="1.0" encoding="utf-8"?>
<ds:datastoreItem xmlns:ds="http://schemas.openxmlformats.org/officeDocument/2006/customXml" ds:itemID="{F67DE26C-4AC0-41B3-9FB5-FBD63877D306}"/>
</file>

<file path=customXml/itemProps3.xml><?xml version="1.0" encoding="utf-8"?>
<ds:datastoreItem xmlns:ds="http://schemas.openxmlformats.org/officeDocument/2006/customXml" ds:itemID="{D37A9C05-8012-436A-B95B-36743BC775A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OTP Attach O</vt:lpstr>
      <vt:lpstr>OTP Attach GG</vt:lpstr>
      <vt:lpstr>Attach MM </vt:lpstr>
      <vt:lpstr>'Attach MM '!Print_Area</vt:lpstr>
      <vt:lpstr>'OTP Attach GG'!Print_Area</vt:lpstr>
      <vt:lpstr>'OTP Attach O'!Print_Area</vt:lpstr>
    </vt:vector>
  </TitlesOfParts>
  <Company>Otter Tail Power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ama2</dc:creator>
  <cp:lastModifiedBy>Petersen, Christine</cp:lastModifiedBy>
  <cp:lastPrinted>2011-11-17T16:14:17Z</cp:lastPrinted>
  <dcterms:created xsi:type="dcterms:W3CDTF">2009-10-01T13:58:58Z</dcterms:created>
  <dcterms:modified xsi:type="dcterms:W3CDTF">2018-02-06T20:01:06Z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0x0101000A73D9CC62F1E7498CE5E50814B72E46</vt:lpwstr>
  </property>
</Properties>
</file>