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3545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J18" i="2" l="1"/>
  <c r="R61" i="2" l="1"/>
  <c r="L74" i="2" l="1"/>
  <c r="L73" i="2"/>
  <c r="L72" i="2"/>
  <c r="J27" i="2"/>
  <c r="J33" i="2" s="1"/>
  <c r="J34" i="2" s="1"/>
  <c r="L34" i="2" s="1"/>
  <c r="J20" i="2"/>
  <c r="J52" i="2" s="1"/>
  <c r="L52" i="2" s="1"/>
  <c r="J38" i="2"/>
  <c r="L38" i="2" s="1"/>
  <c r="J42" i="2"/>
  <c r="L42" i="2" s="1"/>
  <c r="Q92" i="2"/>
  <c r="C61" i="2"/>
  <c r="J61" i="2"/>
  <c r="R62" i="2"/>
  <c r="J62" i="2"/>
  <c r="J64" i="2"/>
  <c r="J48" i="2" l="1"/>
  <c r="L48" i="2" s="1"/>
  <c r="L54" i="2" s="1"/>
  <c r="L44" i="2"/>
  <c r="J29" i="2"/>
  <c r="L29" i="2" s="1"/>
  <c r="J44" i="2"/>
  <c r="M73" i="2" l="1"/>
  <c r="N73" i="2" s="1"/>
  <c r="M74" i="2"/>
  <c r="N74" i="2" s="1"/>
  <c r="M72" i="2"/>
  <c r="N72" i="2" s="1"/>
  <c r="I74" i="2"/>
  <c r="J74" i="2" s="1"/>
  <c r="I72" i="2"/>
  <c r="J72" i="2" s="1"/>
  <c r="I73" i="2"/>
  <c r="J73" i="2" s="1"/>
  <c r="G72" i="2"/>
  <c r="H72" i="2" s="1"/>
  <c r="G74" i="2"/>
  <c r="H74" i="2" s="1"/>
  <c r="G73" i="2"/>
  <c r="H73" i="2" s="1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<sst xmlns="http://schemas.openxmlformats.org/spreadsheetml/2006/main" count="165" uniqueCount="157">
  <si>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</si>
  <si>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</si>
  <si>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</si>
  <si>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</si>
  <si>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</si>
  <si>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</si>
  <si>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</si>
  <si>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</si>
  <si>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</si>
  <si>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</si>
  <si>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</si>
  <si>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</si>
  <si>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</si>
  <si>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</si>
  <si>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</si>
  <si>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</si>
  <si>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</si>
  <si>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</si>
  <si>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</si>
  <si>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</si>
  <si>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</si>
  <si>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</si>
  <si>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</si>
  <si>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</si>
  <si>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</si>
  <si>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</si>
  <si>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</si>
  <si>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</si>
  <si>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</si>
  <si>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</si>
  <si>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</si>
  <si>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</si>
  <si>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</si>
  <si>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</si>
  <si>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</si>
  <si>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</si>
  <si>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</si>
  <si>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</si>
  <si>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</si>
  <si>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</si>
  <si>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</si>
  <si>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</si>
  <si>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</si>
  <si>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</si>
  <si>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</si>
  <si>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</si>
  <si>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</si>
  <si>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</si>
  <si>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</si>
  <si>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</si>
  <si>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</si>
  <si>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</si>
  <si>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</si>
  <si>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</si>
  <si>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</si>
  <si>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</si>
  <si>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</si>
  <si>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</si>
  <si>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</si>
  <si>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</si>
  <si>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</si>
  <si>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</si>
  <si>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</si>
  <si>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</si>
  <si>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</si>
  <si>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</si>
  <si>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</si>
  <si>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</si>
  <si>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</si>
  <si>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</si>
  <si>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</si>
  <si>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</si>
  <si>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</si>
  <si>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</si>
  <si>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</si>
  <si>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</si>
  <si>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</si>
  <si>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</si>
  <si>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</si>
  <si>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</si>
  <si>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</si>
  <si>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</si>
  <si>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</si>
  <si>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</si>
  <si>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</si>
  <si>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</si>
  <si>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</si>
  <si>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</si>
  <si>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</si>
  <si>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</si>
  <si>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</si>
  <si>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</si>
  <si>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</si>
  <si>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</si>
  <si>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</si>
  <si>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</si>
  <si>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</si>
  <si>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</si>
  <si>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</si>
  <si>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</si>
  <si>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</si>
  <si>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</si>
  <si>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</si>
  <si>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</si>
  <si>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</si>
  <si>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</si>
  <si>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</si>
  <si>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</si>
  <si>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</si>
  <si>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</si>
  <si>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</si>
  <si>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</si>
  <si>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</si>
  <si>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</si>
  <si>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</si>
  <si>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</si>
  <si>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</si>
  <si>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</si>
  <si>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</si>
  <si>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</si>
  <si>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</si>
  <si>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</si>
  <si>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</si>
  <si>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</si>
  <si>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</si>
  <si>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</si>
  <si>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</si>
  <si>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</si>
  <si>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</si>
  <si>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</si>
  <si>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</si>
  <si>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</si>
  <si>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</si>
  <si>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</si>
  <si>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</si>
  <si>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</si>
  <si>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</si>
  <si>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</si>
  <si>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</si>
  <si>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</si>
  <si>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</si>
  <si>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</si>
  <si>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</si>
  <si>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</si>
  <si>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</si>
  <si>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Attach O, p 2, line 8 col 5</t>
  </si>
  <si>
    <t>References to Attachment O "Column 5" throughout this template is an illustrative column designation intended to reference the appropriate right-most column in Attachment O which position may vary by company.</t>
  </si>
  <si>
    <t>Attachment MM - Generic Company</t>
  </si>
  <si>
    <t>The MVP Annual Revenue Requirement is the value to be used in Schedules 26-A and 39.</t>
  </si>
  <si>
    <t>True-Up Adjustment is included pursuant to a FERC approved methodology, if applicable.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</si>
  <si>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</si>
  <si>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</si>
  <si>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Otter Tail Power Company</t>
  </si>
  <si>
    <t>For  the 12 months ended 12/31/2016</t>
  </si>
  <si>
    <t>Brookings CAPX</t>
  </si>
  <si>
    <t>BSAT - BSS - Ellendale</t>
  </si>
  <si>
    <t>BSAT - BSS - Brookings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</si>
</sst>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5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5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4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5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0" fillId="0" borderId="0" xfId="0" applyAlignment="1"/>
    <xf numFmtId="167" fontId="0" fillId="0" borderId="0" xfId="0" applyFill="1" applyBorder="1" applyAlignment="1"/>
    <xf numFmtId="167" fontId="0" fillId="0" borderId="14" xfId="0" applyFill="1" applyBorder="1" applyAlignment="1"/>
    <xf numFmtId="0" fontId="0" fillId="0" borderId="0" xfId="0" applyNumberFormat="1" applyFill="1" applyBorder="1" applyAlignment="1">
      <alignment horizontal="center"/>
    </xf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Q307"/>
  <sheetViews>
    <sheetView tabSelected="1" zoomScale="82" zoomScaleNormal="82" workbookViewId="0">
      <selection activeCell="J51" sqref="J51"/>
    </sheetView>
  </sheetViews>
  <sheetFormatPr defaultRowHeight="15"/>
  <cols>
    <col min="1" max="1" width="6" style="2" customWidth="1"/>
    <col min="2" max="2" width="1.44140625" style="2" customWidth="1"/>
    <col min="3" max="3" width="29.88671875" style="2" customWidth="1"/>
    <col min="4" max="4" width="10.21875" style="2" customWidth="1"/>
    <col min="5" max="5" width="15.33203125" style="2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2.33203125" style="2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147</v>
      </c>
    </row>
    <row r="5" spans="1:69">
      <c r="C5" s="14" t="s">
        <v>70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153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79" t="s">
        <v>152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71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88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54</v>
      </c>
      <c r="I18" s="10"/>
      <c r="J18" s="104">
        <f>414599313+69953095</f>
        <v>484552408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89</v>
      </c>
      <c r="D19" s="11"/>
      <c r="E19" s="11"/>
      <c r="F19" s="11"/>
      <c r="G19" s="11"/>
      <c r="H19" s="10" t="s">
        <v>145</v>
      </c>
      <c r="I19" s="10"/>
      <c r="J19" s="105">
        <v>112040589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90</v>
      </c>
      <c r="I20" s="10"/>
      <c r="J20" s="103">
        <f>J18-J19</f>
        <v>372511819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91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56</v>
      </c>
      <c r="D23" s="11"/>
      <c r="E23" s="11"/>
      <c r="F23" s="11"/>
      <c r="G23" s="11"/>
      <c r="H23" s="10" t="s">
        <v>55</v>
      </c>
      <c r="I23" s="10"/>
      <c r="J23" s="104">
        <v>16746015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94</v>
      </c>
      <c r="C24" s="11" t="s">
        <v>92</v>
      </c>
      <c r="D24" s="11"/>
      <c r="E24" s="11"/>
      <c r="F24" s="11"/>
      <c r="G24" s="11"/>
      <c r="H24" s="10" t="s">
        <v>93</v>
      </c>
      <c r="I24" s="10"/>
      <c r="J24" s="104">
        <v>27833973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95</v>
      </c>
      <c r="C25" s="11" t="s">
        <v>96</v>
      </c>
      <c r="D25" s="11"/>
      <c r="E25" s="11"/>
      <c r="F25" s="11"/>
      <c r="G25" s="11"/>
      <c r="H25" s="10" t="s">
        <v>142</v>
      </c>
      <c r="I25" s="10"/>
      <c r="J25" s="104">
        <v>882444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99</v>
      </c>
      <c r="C26" s="11" t="s">
        <v>97</v>
      </c>
      <c r="D26" s="11"/>
      <c r="E26" s="11"/>
      <c r="F26" s="11"/>
      <c r="G26" s="11"/>
      <c r="H26" s="10" t="s">
        <v>143</v>
      </c>
      <c r="I26" s="10"/>
      <c r="J26" s="105">
        <v>16679873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100</v>
      </c>
      <c r="C27" s="11" t="s">
        <v>98</v>
      </c>
      <c r="D27" s="11"/>
      <c r="E27" s="11"/>
      <c r="F27" s="11"/>
      <c r="G27" s="11"/>
      <c r="H27" s="10" t="s">
        <v>102</v>
      </c>
      <c r="I27" s="10"/>
      <c r="J27" s="103">
        <f>J24-(J25+J26)</f>
        <v>10271656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101</v>
      </c>
      <c r="D29" s="12"/>
      <c r="E29" s="12"/>
      <c r="F29" s="12"/>
      <c r="G29" s="11"/>
      <c r="H29" s="10" t="s">
        <v>110</v>
      </c>
      <c r="I29" s="10"/>
      <c r="J29" s="36">
        <f>IF(J27=0,0,J27/J19)</f>
        <v>9.1677990018420918E-2</v>
      </c>
      <c r="K29" s="36"/>
      <c r="L29" s="94">
        <f>J29</f>
        <v>9.1677990018420918E-2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103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109</v>
      </c>
      <c r="C33" s="11" t="s">
        <v>105</v>
      </c>
      <c r="D33" s="11"/>
      <c r="E33" s="11"/>
      <c r="F33" s="11"/>
      <c r="G33" s="11"/>
      <c r="H33" s="10" t="s">
        <v>140</v>
      </c>
      <c r="I33" s="10"/>
      <c r="J33" s="103">
        <f>J23-J27</f>
        <v>6474359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104</v>
      </c>
      <c r="C34" s="11" t="s">
        <v>106</v>
      </c>
      <c r="D34" s="11"/>
      <c r="E34" s="11"/>
      <c r="F34" s="11"/>
      <c r="G34" s="11"/>
      <c r="H34" s="10" t="s">
        <v>141</v>
      </c>
      <c r="I34" s="10"/>
      <c r="J34" s="34">
        <f>IF(J33=0,0,J33/J18)</f>
        <v>1.3361524766171423E-2</v>
      </c>
      <c r="K34" s="34"/>
      <c r="L34" s="35">
        <f>J34</f>
        <v>1.3361524766171423E-2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75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72</v>
      </c>
      <c r="D37" s="11"/>
      <c r="E37" s="11"/>
      <c r="F37" s="11"/>
      <c r="G37" s="11"/>
      <c r="H37" s="10" t="s">
        <v>73</v>
      </c>
      <c r="I37" s="10"/>
      <c r="J37" s="104">
        <v>629952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74</v>
      </c>
      <c r="D38" s="11"/>
      <c r="E38" s="11"/>
      <c r="F38" s="11"/>
      <c r="G38" s="11"/>
      <c r="H38" s="10" t="s">
        <v>58</v>
      </c>
      <c r="I38" s="10"/>
      <c r="J38" s="34">
        <f>IF(J37=0,0,J37/J18)</f>
        <v>1.3000698987342561E-3</v>
      </c>
      <c r="K38" s="34"/>
      <c r="L38" s="35">
        <f>J38</f>
        <v>1.3000698987342561E-3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57</v>
      </c>
      <c r="I41" s="10"/>
      <c r="J41" s="104">
        <v>3364160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66</v>
      </c>
      <c r="D42" s="11"/>
      <c r="E42" s="11"/>
      <c r="F42" s="11"/>
      <c r="G42" s="11"/>
      <c r="H42" s="10" t="s">
        <v>78</v>
      </c>
      <c r="I42" s="10"/>
      <c r="J42" s="34">
        <f>IF(J41=0,0,J41/J18)</f>
        <v>6.9428196918588005E-3</v>
      </c>
      <c r="K42" s="34"/>
      <c r="L42" s="35">
        <f>J42</f>
        <v>6.9428196918588005E-3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107</v>
      </c>
      <c r="D44" s="12"/>
      <c r="E44" s="12"/>
      <c r="F44" s="12"/>
      <c r="G44" s="12"/>
      <c r="H44" s="13" t="s">
        <v>108</v>
      </c>
      <c r="I44" s="13"/>
      <c r="J44" s="45">
        <f>J34+J38+J42</f>
        <v>2.1604414356764481E-2</v>
      </c>
      <c r="K44" s="45"/>
      <c r="L44" s="45">
        <f>L34+L38+L42</f>
        <v>2.1604414356764481E-2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60</v>
      </c>
      <c r="I47" s="10"/>
      <c r="J47" s="104">
        <v>13067787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67</v>
      </c>
      <c r="D48" s="9"/>
      <c r="E48" s="9"/>
      <c r="F48" s="9"/>
      <c r="G48" s="9"/>
      <c r="H48" s="10" t="s">
        <v>59</v>
      </c>
      <c r="I48" s="10"/>
      <c r="J48" s="34">
        <f>IF(J47=0,0,J47/J20)</f>
        <v>3.5080194328008692E-2</v>
      </c>
      <c r="K48" s="34"/>
      <c r="L48" s="35">
        <f>J48</f>
        <v>3.5080194328008692E-2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4">
        <v>29929185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76</v>
      </c>
      <c r="B52" s="48"/>
      <c r="C52" s="9" t="s">
        <v>68</v>
      </c>
      <c r="D52" s="9"/>
      <c r="E52" s="9"/>
      <c r="F52" s="9"/>
      <c r="G52" s="9"/>
      <c r="H52" s="10" t="s">
        <v>79</v>
      </c>
      <c r="I52" s="10"/>
      <c r="J52" s="50">
        <f>IF(J51=0,0,J51/J20)</f>
        <v>8.0344256137548212E-2</v>
      </c>
      <c r="K52" s="50"/>
      <c r="L52" s="35">
        <f>J52</f>
        <v>8.0344256137548212E-2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77</v>
      </c>
      <c r="B54" s="43"/>
      <c r="C54" s="12" t="s">
        <v>69</v>
      </c>
      <c r="D54" s="12"/>
      <c r="E54" s="12"/>
      <c r="F54" s="12"/>
      <c r="G54" s="12"/>
      <c r="H54" s="13" t="s">
        <v>80</v>
      </c>
      <c r="I54" s="13"/>
      <c r="J54" s="44"/>
      <c r="K54" s="44"/>
      <c r="L54" s="45">
        <f>L48+L52</f>
        <v>0.11542445046555691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tr">
        <f>R4</f>
        <v>Attachment MM - Generic Company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12/31/2016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53" t="str">
        <f>J8</f>
        <v>Otter Tail Power Company</v>
      </c>
      <c r="K64" s="53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84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113</v>
      </c>
      <c r="H68" s="96" t="s">
        <v>118</v>
      </c>
      <c r="I68" s="96" t="s">
        <v>119</v>
      </c>
      <c r="J68" s="96" t="s">
        <v>121</v>
      </c>
      <c r="K68" s="96" t="s">
        <v>123</v>
      </c>
      <c r="L68" s="96" t="s">
        <v>125</v>
      </c>
      <c r="M68" s="96" t="s">
        <v>127</v>
      </c>
      <c r="N68" s="96" t="s">
        <v>128</v>
      </c>
      <c r="O68" s="96" t="s">
        <v>130</v>
      </c>
      <c r="P68" s="96" t="s">
        <v>131</v>
      </c>
      <c r="Q68" s="96" t="s">
        <v>133</v>
      </c>
      <c r="R68" s="96" t="s">
        <v>134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48</v>
      </c>
      <c r="B69" s="56"/>
      <c r="C69" s="57" t="s">
        <v>43</v>
      </c>
      <c r="D69" s="57" t="s">
        <v>47</v>
      </c>
      <c r="E69" s="57" t="s">
        <v>111</v>
      </c>
      <c r="F69" s="57" t="s">
        <v>112</v>
      </c>
      <c r="G69" s="57" t="s">
        <v>114</v>
      </c>
      <c r="H69" s="58" t="s">
        <v>116</v>
      </c>
      <c r="I69" s="58" t="s">
        <v>120</v>
      </c>
      <c r="J69" s="102" t="s">
        <v>122</v>
      </c>
      <c r="K69" s="59" t="s">
        <v>49</v>
      </c>
      <c r="L69" s="58" t="s">
        <v>64</v>
      </c>
      <c r="M69" s="58" t="s">
        <v>69</v>
      </c>
      <c r="N69" s="59" t="s">
        <v>50</v>
      </c>
      <c r="O69" s="58" t="s">
        <v>35</v>
      </c>
      <c r="P69" s="60" t="s">
        <v>53</v>
      </c>
      <c r="Q69" s="61" t="s">
        <v>52</v>
      </c>
      <c r="R69" s="60" t="s">
        <v>85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115</v>
      </c>
      <c r="H70" s="97" t="s">
        <v>117</v>
      </c>
      <c r="I70" s="64" t="s">
        <v>138</v>
      </c>
      <c r="J70" s="97" t="s">
        <v>139</v>
      </c>
      <c r="K70" s="98" t="s">
        <v>124</v>
      </c>
      <c r="L70" s="97" t="s">
        <v>126</v>
      </c>
      <c r="M70" s="64" t="s">
        <v>82</v>
      </c>
      <c r="N70" s="65" t="s">
        <v>129</v>
      </c>
      <c r="O70" s="64" t="s">
        <v>61</v>
      </c>
      <c r="P70" s="65" t="s">
        <v>132</v>
      </c>
      <c r="Q70" s="66" t="s">
        <v>62</v>
      </c>
      <c r="R70" s="78" t="s">
        <v>135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83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 ht="15.75" customHeight="1">
      <c r="A72" s="111" t="s">
        <v>13</v>
      </c>
      <c r="B72" s="109"/>
      <c r="C72" s="110" t="s">
        <v>154</v>
      </c>
      <c r="D72" s="112">
        <v>1203</v>
      </c>
      <c r="E72" s="5">
        <v>25952393</v>
      </c>
      <c r="F72" s="5">
        <v>880534</v>
      </c>
      <c r="G72" s="35">
        <f>$L$29</f>
        <v>9.1677990018420918E-2</v>
      </c>
      <c r="H72" s="108">
        <f>F72*G72</f>
        <v>80725.587262880246</v>
      </c>
      <c r="I72" s="35">
        <f>$L$44</f>
        <v>2.1604414356764481E-2</v>
      </c>
      <c r="J72" s="2">
        <f>E72*I72</f>
        <v>560686.25192159403</v>
      </c>
      <c r="K72" s="71">
        <f>H72+J72</f>
        <v>641411.83918447432</v>
      </c>
      <c r="L72" s="108">
        <f>E72-F72</f>
        <v>25071859</v>
      </c>
      <c r="M72" s="35">
        <f>$L$54</f>
        <v>0.11542445046555691</v>
      </c>
      <c r="N72" s="101">
        <f>L72*M72</f>
        <v>2893905.5472249272</v>
      </c>
      <c r="O72" s="5">
        <v>457953</v>
      </c>
      <c r="P72" s="101">
        <f>K72+N72+O72</f>
        <v>3993270.3864094014</v>
      </c>
      <c r="Q72" s="6">
        <v>89236</v>
      </c>
      <c r="R72" s="100">
        <f>P72+Q72</f>
        <v>4082506.3864094014</v>
      </c>
      <c r="S72" s="72"/>
      <c r="T72" s="72"/>
      <c r="U72" s="72"/>
      <c r="V72" s="72"/>
      <c r="W72" s="72"/>
      <c r="X72" s="72"/>
      <c r="Y72" s="72"/>
    </row>
    <row r="73" spans="1:69" ht="15.75" customHeight="1">
      <c r="A73" s="111" t="s">
        <v>45</v>
      </c>
      <c r="B73" s="109"/>
      <c r="C73" s="110" t="s">
        <v>155</v>
      </c>
      <c r="D73" s="112">
        <v>2220</v>
      </c>
      <c r="E73" s="5">
        <v>31570016</v>
      </c>
      <c r="F73" s="5">
        <v>0</v>
      </c>
      <c r="G73" s="35">
        <f t="shared" ref="G73:G74" si="0">$L$29</f>
        <v>9.1677990018420918E-2</v>
      </c>
      <c r="H73" s="108">
        <f>F73*G73</f>
        <v>0</v>
      </c>
      <c r="I73" s="35">
        <f t="shared" ref="I73:I74" si="1">$L$44</f>
        <v>2.1604414356764481E-2</v>
      </c>
      <c r="J73" s="2">
        <f>E73*I73</f>
        <v>682051.70691368438</v>
      </c>
      <c r="K73" s="71">
        <f>H73+J73</f>
        <v>682051.70691368438</v>
      </c>
      <c r="L73" s="108">
        <f>E73-F73</f>
        <v>31570016</v>
      </c>
      <c r="M73" s="35">
        <f t="shared" ref="M73:M74" si="2">$L$54</f>
        <v>0.11542445046555691</v>
      </c>
      <c r="N73" s="101">
        <f>L73*M73</f>
        <v>3643951.7479888392</v>
      </c>
      <c r="O73" s="5">
        <v>0</v>
      </c>
      <c r="P73" s="101">
        <f>K73+N73+O73</f>
        <v>4326003.4549025232</v>
      </c>
      <c r="Q73" s="6">
        <v>-50717</v>
      </c>
      <c r="R73" s="100">
        <f>P73+Q73</f>
        <v>4275286.4549025232</v>
      </c>
      <c r="S73" s="72"/>
      <c r="T73" s="72"/>
      <c r="U73" s="72"/>
      <c r="V73" s="72"/>
      <c r="W73" s="72"/>
      <c r="X73" s="72"/>
      <c r="Y73" s="72"/>
    </row>
    <row r="74" spans="1:69" ht="15.75" customHeight="1">
      <c r="A74" s="111" t="s">
        <v>46</v>
      </c>
      <c r="B74" s="109"/>
      <c r="C74" s="110" t="s">
        <v>156</v>
      </c>
      <c r="D74" s="112">
        <v>2221</v>
      </c>
      <c r="E74" s="5">
        <v>38383079</v>
      </c>
      <c r="F74" s="5">
        <v>0</v>
      </c>
      <c r="G74" s="35">
        <f t="shared" si="0"/>
        <v>9.1677990018420918E-2</v>
      </c>
      <c r="H74" s="108">
        <f>F74*G74</f>
        <v>0</v>
      </c>
      <c r="I74" s="35">
        <f t="shared" si="1"/>
        <v>2.1604414356764481E-2</v>
      </c>
      <c r="J74" s="2">
        <f>E74*I74</f>
        <v>829243.94300442527</v>
      </c>
      <c r="K74" s="71">
        <f>H74+J74</f>
        <v>829243.94300442527</v>
      </c>
      <c r="L74" s="108">
        <f>E74-F74</f>
        <v>38383079</v>
      </c>
      <c r="M74" s="35">
        <f t="shared" si="2"/>
        <v>0.11542445046555691</v>
      </c>
      <c r="N74" s="101">
        <f>L74*M74</f>
        <v>4430345.8007510575</v>
      </c>
      <c r="O74" s="5">
        <v>0</v>
      </c>
      <c r="P74" s="101">
        <f>K74+N74+O74</f>
        <v>5259589.7437554831</v>
      </c>
      <c r="Q74" s="5">
        <v>-85507</v>
      </c>
      <c r="R74" s="100">
        <f>P74+Q74</f>
        <v>5174082.7437554831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106"/>
      <c r="K75" s="71"/>
      <c r="N75" s="71"/>
      <c r="P75" s="71"/>
      <c r="R75" s="71"/>
      <c r="S75" s="72"/>
      <c r="T75" s="72"/>
      <c r="U75" s="72"/>
      <c r="V75" s="72"/>
      <c r="W75" s="72"/>
      <c r="X75" s="72"/>
      <c r="Y75" s="72"/>
    </row>
    <row r="76" spans="1:69">
      <c r="A76" s="70"/>
      <c r="D76" s="106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106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6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D79" s="106"/>
      <c r="K79" s="71"/>
      <c r="N79" s="71"/>
      <c r="P79" s="71"/>
      <c r="R79" s="71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7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7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7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7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7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7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7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7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7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7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0"/>
      <c r="C90" s="72"/>
      <c r="D90" s="107"/>
      <c r="E90" s="72"/>
      <c r="F90" s="72"/>
      <c r="G90" s="72"/>
      <c r="H90" s="72"/>
      <c r="I90" s="72"/>
      <c r="J90" s="72"/>
      <c r="K90" s="73"/>
      <c r="L90" s="72"/>
      <c r="M90" s="72"/>
      <c r="N90" s="73"/>
      <c r="O90" s="72"/>
      <c r="P90" s="73"/>
      <c r="Q90" s="72"/>
      <c r="R90" s="73"/>
      <c r="S90" s="72"/>
      <c r="T90" s="72"/>
      <c r="U90" s="72"/>
      <c r="V90" s="72"/>
      <c r="W90" s="72"/>
      <c r="X90" s="72"/>
      <c r="Y90" s="72"/>
    </row>
    <row r="91" spans="1:25">
      <c r="A91" s="74"/>
      <c r="B91" s="7"/>
      <c r="C91" s="75"/>
      <c r="D91" s="75"/>
      <c r="E91" s="75"/>
      <c r="F91" s="75"/>
      <c r="G91" s="75"/>
      <c r="H91" s="75"/>
      <c r="I91" s="75"/>
      <c r="J91" s="75"/>
      <c r="K91" s="76"/>
      <c r="L91" s="75"/>
      <c r="M91" s="75"/>
      <c r="N91" s="76"/>
      <c r="O91" s="75"/>
      <c r="P91" s="76"/>
      <c r="Q91" s="75"/>
      <c r="R91" s="76"/>
      <c r="S91" s="72"/>
      <c r="T91" s="72"/>
      <c r="U91" s="72"/>
      <c r="V91" s="72"/>
      <c r="W91" s="72"/>
      <c r="X91" s="72"/>
      <c r="Y91" s="72"/>
    </row>
    <row r="92" spans="1:25">
      <c r="A92" s="23" t="s">
        <v>51</v>
      </c>
      <c r="B92" s="48"/>
      <c r="C92" s="11" t="s">
        <v>86</v>
      </c>
      <c r="D92" s="11"/>
      <c r="E92" s="11"/>
      <c r="F92" s="11"/>
      <c r="G92" s="11"/>
      <c r="H92" s="40"/>
      <c r="I92" s="40"/>
      <c r="J92" s="9"/>
      <c r="K92" s="9"/>
      <c r="L92" s="9"/>
      <c r="M92" s="9"/>
      <c r="N92" s="9"/>
      <c r="O92" s="9"/>
      <c r="P92" s="80">
        <f>SUM(P72:P91)</f>
        <v>13578863.585067406</v>
      </c>
      <c r="Q92" s="80">
        <f>SUM(Q72:Q91)</f>
        <v>-46988</v>
      </c>
      <c r="R92" s="80">
        <f>SUM(R72:R91)</f>
        <v>13531875.585067406</v>
      </c>
      <c r="S92" s="72"/>
      <c r="T92" s="72"/>
      <c r="U92" s="72"/>
      <c r="V92" s="72"/>
      <c r="W92" s="72"/>
      <c r="X92" s="72"/>
      <c r="Y92" s="72"/>
    </row>
    <row r="93" spans="1:25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85">
        <v>3</v>
      </c>
      <c r="B94" s="72"/>
      <c r="C94" s="53" t="s">
        <v>63</v>
      </c>
      <c r="D94" s="53"/>
      <c r="E94" s="53"/>
      <c r="F94" s="53"/>
      <c r="G94" s="72"/>
      <c r="H94" s="72"/>
      <c r="I94" s="72"/>
      <c r="J94" s="72"/>
      <c r="K94" s="72"/>
      <c r="L94" s="72"/>
      <c r="M94" s="72"/>
      <c r="N94" s="72"/>
      <c r="O94" s="72"/>
      <c r="P94" s="80">
        <f>P92</f>
        <v>13578863.585067406</v>
      </c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>
      <c r="A97" s="53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5.75" thickBot="1">
      <c r="A98" s="86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7.100000000000001" customHeight="1">
      <c r="A99" s="83" t="s">
        <v>18</v>
      </c>
      <c r="B99" s="82"/>
      <c r="C99" s="113" t="s">
        <v>144</v>
      </c>
      <c r="D99" s="113"/>
      <c r="E99" s="113"/>
      <c r="F99" s="113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72"/>
      <c r="T99" s="72"/>
      <c r="U99" s="72"/>
      <c r="V99" s="72"/>
      <c r="W99" s="72"/>
      <c r="X99" s="72"/>
      <c r="Y99" s="72"/>
    </row>
    <row r="100" spans="1:25">
      <c r="A100" s="83"/>
      <c r="B100" s="82"/>
      <c r="C100" s="113" t="s">
        <v>146</v>
      </c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72"/>
      <c r="T100" s="72"/>
      <c r="U100" s="72"/>
      <c r="V100" s="72"/>
      <c r="W100" s="72"/>
      <c r="X100" s="72"/>
      <c r="Y100" s="72"/>
    </row>
    <row r="101" spans="1:25" ht="17.100000000000001" customHeight="1">
      <c r="A101" s="83" t="s">
        <v>19</v>
      </c>
      <c r="B101" s="82"/>
      <c r="C101" s="113" t="s">
        <v>87</v>
      </c>
      <c r="D101" s="113"/>
      <c r="E101" s="113"/>
      <c r="F101" s="113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72"/>
      <c r="T101" s="72"/>
      <c r="U101" s="72"/>
      <c r="V101" s="72"/>
      <c r="W101" s="72"/>
      <c r="X101" s="72"/>
      <c r="Y101" s="72"/>
    </row>
    <row r="102" spans="1:25" ht="15" customHeight="1">
      <c r="A102" s="83" t="s">
        <v>20</v>
      </c>
      <c r="B102" s="82"/>
      <c r="C102" s="113" t="s">
        <v>150</v>
      </c>
      <c r="D102" s="113"/>
      <c r="E102" s="113"/>
      <c r="F102" s="113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/>
      <c r="B103" s="82"/>
      <c r="C103" s="113" t="s">
        <v>151</v>
      </c>
      <c r="D103" s="113"/>
      <c r="E103" s="113"/>
      <c r="F103" s="113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3" t="s">
        <v>21</v>
      </c>
      <c r="B104" s="82"/>
      <c r="C104" s="113" t="s">
        <v>136</v>
      </c>
      <c r="D104" s="113"/>
      <c r="E104" s="113"/>
      <c r="F104" s="113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22</v>
      </c>
      <c r="B105" s="82"/>
      <c r="C105" s="113" t="s">
        <v>65</v>
      </c>
      <c r="D105" s="113"/>
      <c r="E105" s="113"/>
      <c r="F105" s="113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23</v>
      </c>
      <c r="B106" s="82"/>
      <c r="C106" s="113" t="s">
        <v>149</v>
      </c>
      <c r="D106" s="113"/>
      <c r="E106" s="113"/>
      <c r="F106" s="113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81" t="s">
        <v>24</v>
      </c>
      <c r="B107" s="82"/>
      <c r="C107" s="113" t="s">
        <v>148</v>
      </c>
      <c r="D107" s="113"/>
      <c r="E107" s="113"/>
      <c r="F107" s="113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92" t="s">
        <v>81</v>
      </c>
      <c r="B108" s="20"/>
      <c r="C108" s="113" t="s">
        <v>137</v>
      </c>
      <c r="D108" s="113"/>
      <c r="E108" s="113"/>
      <c r="F108" s="113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77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7.100000000000001" customHeight="1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90"/>
      <c r="S110" s="72"/>
      <c r="T110" s="72"/>
      <c r="U110" s="72"/>
      <c r="V110" s="72"/>
      <c r="W110" s="72"/>
      <c r="X110" s="72"/>
      <c r="Y110" s="72"/>
    </row>
    <row r="111" spans="1:25" ht="15.75">
      <c r="A111" s="87"/>
      <c r="B111" s="88"/>
      <c r="C111" s="89"/>
      <c r="D111" s="89"/>
      <c r="E111" s="89"/>
      <c r="F111" s="89"/>
      <c r="G111" s="47"/>
      <c r="H111" s="40"/>
      <c r="I111" s="40"/>
      <c r="J111" s="9"/>
      <c r="K111" s="9"/>
      <c r="L111" s="53"/>
      <c r="M111" s="53"/>
      <c r="N111" s="34"/>
      <c r="O111" s="53"/>
      <c r="Q111" s="9"/>
      <c r="R111" s="36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3:18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Petersen, Christine</cp:lastModifiedBy>
  <cp:lastPrinted>2014-03-05T13:51:09Z</cp:lastPrinted>
  <dcterms:created xsi:type="dcterms:W3CDTF">2009-07-01T14:12:33Z</dcterms:created>
  <dcterms:modified xsi:type="dcterms:W3CDTF">2015-12-10T22:43:22Z</dcterms:modified>
</cp:coreProperties>
</file>