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eworks\DavWWWRoot\476\2016Data\Library\2016 Actual\6\"/>
    </mc:Choice>
  </mc:AlternateContent>
  <bookViews>
    <workbookView xWindow="-20" yWindow="-20" windowWidth="19440" windowHeight="4520" xr2:uid="{00000000-000D-0000-FFFF-FFFF00000000}"/>
  </bookViews>
  <sheets>
    <sheet name="Sch 1 TU Adj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ACwvu.DATABASE." localSheetId="0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q" hidden="1">{"MATALL",#N/A,FALSE,"Sheet4";"matclass",#N/A,FALSE,"Sheet4"}</definedName>
    <definedName name="Swvu.DATABASE." localSheetId="0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71027"/>
</workbook>
</file>

<file path=xl/calcChain.xml><?xml version="1.0" encoding="utf-8"?>
<calcChain xmlns="http://schemas.openxmlformats.org/spreadsheetml/2006/main">
  <c r="I47" i="2" l="1"/>
  <c r="I45" i="2"/>
  <c r="G29" i="2" l="1"/>
  <c r="C103" i="2" l="1"/>
  <c r="I41" i="2" l="1"/>
  <c r="E80" i="2"/>
  <c r="E23" i="2" l="1"/>
  <c r="I32" i="2" l="1"/>
  <c r="I31" i="2"/>
  <c r="I23" i="2"/>
  <c r="I19" i="2"/>
  <c r="G17" i="2"/>
  <c r="G21" i="2" s="1"/>
  <c r="G25" i="2" s="1"/>
  <c r="I35" i="2" s="1"/>
  <c r="E17" i="2"/>
  <c r="E21" i="2" s="1"/>
  <c r="I16" i="2"/>
  <c r="I15" i="2"/>
  <c r="I14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I37" i="2" l="1"/>
  <c r="I39" i="2" s="1"/>
  <c r="I33" i="2"/>
  <c r="A22" i="2"/>
  <c r="A23" i="2" s="1"/>
  <c r="A24" i="2" s="1"/>
  <c r="A25" i="2" s="1"/>
  <c r="I21" i="2"/>
  <c r="E25" i="2"/>
  <c r="I25" i="2" s="1"/>
  <c r="I17" i="2"/>
  <c r="D25" i="2" l="1"/>
  <c r="A26" i="2"/>
  <c r="A27" i="2" s="1"/>
  <c r="A28" i="2" s="1"/>
  <c r="A29" i="2" s="1"/>
  <c r="A30" i="2" s="1"/>
  <c r="D35" i="2" l="1"/>
  <c r="A31" i="2"/>
  <c r="A32" i="2" s="1"/>
  <c r="D33" i="2" l="1"/>
  <c r="A33" i="2"/>
  <c r="A34" i="2" l="1"/>
  <c r="A35" i="2" s="1"/>
  <c r="A36" i="2" s="1"/>
  <c r="A37" i="2" s="1"/>
  <c r="D37" i="2" l="1"/>
  <c r="A38" i="2"/>
  <c r="A39" i="2" s="1"/>
  <c r="D39" i="2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D47" i="2" l="1"/>
  <c r="D45" i="2"/>
</calcChain>
</file>

<file path=xl/sharedStrings.xml><?xml version="1.0" encoding="utf-8"?>
<sst xmlns="http://schemas.openxmlformats.org/spreadsheetml/2006/main" count="71" uniqueCount="66">
  <si>
    <t>Annual Cost ($/kW/Yr)</t>
  </si>
  <si>
    <t>Historic Year Actual Divisor</t>
  </si>
  <si>
    <t xml:space="preserve">Account 561.1    </t>
  </si>
  <si>
    <t xml:space="preserve">Account 561.2   </t>
  </si>
  <si>
    <t xml:space="preserve">     Subtotal         </t>
  </si>
  <si>
    <t>Schedule 1 Net Expenses</t>
  </si>
  <si>
    <t xml:space="preserve">Account 561.3    </t>
  </si>
  <si>
    <t>Note 2:  Scheduling, Control, and Dispatch Service--Balancing Authority.</t>
  </si>
  <si>
    <t>Note 3:  Scheduling, Control, and Dispatch Service--Transmission.</t>
  </si>
  <si>
    <t>Schedule 1 True-Up Adjustment</t>
  </si>
  <si>
    <t>Company:</t>
  </si>
  <si>
    <t>True-Up Year:</t>
  </si>
  <si>
    <t>Projected</t>
  </si>
  <si>
    <t>Historic Year Projected Divisor</t>
  </si>
  <si>
    <t>Difference in Divisor</t>
  </si>
  <si>
    <t>Historic Year Projected Annual Cost ($/kW/Yr)</t>
  </si>
  <si>
    <t>Number of Months</t>
  </si>
  <si>
    <t xml:space="preserve">Total True-Up Adjustment Principal &amp; Interest Under(Over) Recovery </t>
  </si>
  <si>
    <t>Historic Year Divisor True-up</t>
  </si>
  <si>
    <t>(a)</t>
  </si>
  <si>
    <t>(b)</t>
  </si>
  <si>
    <t>(d)</t>
  </si>
  <si>
    <t>(e)</t>
  </si>
  <si>
    <t>Actual-Projected</t>
  </si>
  <si>
    <t>Divisor kW (sum lines 8-14)</t>
  </si>
  <si>
    <t>(Line 8 + Line 9 + Line 10)</t>
  </si>
  <si>
    <t>(Line 11 - Line 13)</t>
  </si>
  <si>
    <t>(c)</t>
  </si>
  <si>
    <t>from the total Schedule 1 revenues, which results in the total revenue credit for Schedule 1.</t>
  </si>
  <si>
    <t>This revenue credit is derived from the MISO MR Settlements file by subtracting Schedule 1 revenues related to Schedule 9</t>
  </si>
  <si>
    <t>Note 4: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</si>
  <si>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</si>
  <si>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True-Up Adjustment Principal Under(Over) Recovery</t>
  </si>
  <si>
    <t>Nineteen (19) Month Average Interest Rate (months may vary by TO)</t>
  </si>
  <si>
    <t>True-Up Adjustment Interest Under(Over) Recovery</t>
  </si>
  <si>
    <t>Note 1:  Form 1 or similar source document page references are for actual year for which there is a Form 1 or similar source documents. Inputs in whole dollars.</t>
  </si>
  <si>
    <t>Actual $s</t>
  </si>
  <si>
    <t>19 Month Average</t>
  </si>
  <si>
    <t>OTP</t>
  </si>
  <si>
    <t xml:space="preserve">Copied form FERC Website http://www.ferc.gov/enforcement/acct-matts/interest-rates.asp </t>
  </si>
  <si>
    <t>May</t>
  </si>
  <si>
    <t>April</t>
  </si>
  <si>
    <t>March</t>
  </si>
  <si>
    <t>Feb</t>
  </si>
  <si>
    <t>Jan</t>
  </si>
  <si>
    <t>Dec 2016</t>
  </si>
  <si>
    <t>Nov</t>
  </si>
  <si>
    <t>Oct</t>
  </si>
  <si>
    <t>Sept</t>
  </si>
  <si>
    <t>Aug</t>
  </si>
  <si>
    <t>July</t>
  </si>
  <si>
    <t>June</t>
  </si>
  <si>
    <t>Average</t>
  </si>
  <si>
    <t>(1) OTP's Average ST Debt Rate for last 19 months was:</t>
  </si>
  <si>
    <t>July 2017</t>
  </si>
  <si>
    <t>Jan 2016</t>
  </si>
  <si>
    <r>
      <rPr>
        <sz val="12"/>
        <color rgb="FFFF0000"/>
        <rFont val="Arial"/>
        <family val="2"/>
      </rPr>
      <t xml:space="preserve">Enter source Reference. i.e.  </t>
    </r>
    <r>
      <rPr>
        <sz val="12"/>
        <rFont val="Arial"/>
        <family val="2"/>
      </rPr>
      <t>(Form 1, p 321, Line 85)</t>
    </r>
    <r>
      <rPr>
        <vertAlign val="superscript"/>
        <sz val="12"/>
        <rFont val="Arial"/>
        <family val="2"/>
      </rPr>
      <t>1</t>
    </r>
  </si>
  <si>
    <r>
      <rPr>
        <sz val="12"/>
        <color rgb="FFFF0000"/>
        <rFont val="Arial"/>
        <family val="2"/>
      </rPr>
      <t xml:space="preserve">Enter source Reference. i.e.  </t>
    </r>
    <r>
      <rPr>
        <sz val="12"/>
        <rFont val="Arial"/>
        <family val="2"/>
      </rPr>
      <t>(Form 1, p 321, Line 86)</t>
    </r>
  </si>
  <si>
    <r>
      <rPr>
        <sz val="12"/>
        <color rgb="FFFF0000"/>
        <rFont val="Arial"/>
        <family val="2"/>
      </rPr>
      <t xml:space="preserve">Enter source Reference. i.e.  </t>
    </r>
    <r>
      <rPr>
        <sz val="12"/>
        <rFont val="Arial"/>
        <family val="2"/>
      </rPr>
      <t>(Form 1, p 321, Line 87)</t>
    </r>
  </si>
  <si>
    <r>
      <t>Account 561.BA for Schedule 24</t>
    </r>
    <r>
      <rPr>
        <vertAlign val="superscript"/>
        <sz val="12"/>
        <rFont val="Arial"/>
        <family val="2"/>
      </rPr>
      <t>2</t>
    </r>
  </si>
  <si>
    <r>
      <rPr>
        <sz val="12"/>
        <color rgb="FFFF0000"/>
        <rFont val="Arial"/>
        <family val="2"/>
      </rPr>
      <t xml:space="preserve">Enter source Reference. i.e.  </t>
    </r>
    <r>
      <rPr>
        <sz val="12"/>
        <rFont val="Arial"/>
        <family val="2"/>
      </rPr>
      <t>(Form 1, footnote to p 321, Lines 85, 86, &amp; 87)</t>
    </r>
  </si>
  <si>
    <r>
      <t>Account 561 Available excluding revenue credits</t>
    </r>
    <r>
      <rPr>
        <vertAlign val="superscript"/>
        <sz val="12"/>
        <rFont val="Arial"/>
        <family val="2"/>
      </rPr>
      <t>3</t>
    </r>
  </si>
  <si>
    <r>
      <t xml:space="preserve">Revenue Credits </t>
    </r>
    <r>
      <rPr>
        <sz val="12"/>
        <rFont val="Arial"/>
        <family val="2"/>
      </rPr>
      <t>(Schedule 1 Revenue Credits, excluding True-Up Adj)</t>
    </r>
  </si>
  <si>
    <r>
      <rPr>
        <sz val="12"/>
        <color rgb="FFFF0000"/>
        <rFont val="Arial"/>
        <family val="2"/>
      </rPr>
      <t>Enter source Reference. i.e.</t>
    </r>
    <r>
      <rPr>
        <sz val="12"/>
        <rFont val="Arial"/>
        <family val="2"/>
      </rPr>
      <t xml:space="preserve"> (Form 1, page 330, footnote)</t>
    </r>
    <r>
      <rPr>
        <vertAlign val="superscript"/>
        <sz val="12"/>
        <rFont val="Arial"/>
        <family val="2"/>
      </rPr>
      <t>4</t>
    </r>
  </si>
  <si>
    <r>
      <rPr>
        <sz val="12"/>
        <color rgb="FFFF0000"/>
        <rFont val="Arial"/>
        <family val="2"/>
      </rPr>
      <t xml:space="preserve">Enter source Reference. i.e. </t>
    </r>
    <r>
      <rPr>
        <sz val="12"/>
        <rFont val="Arial"/>
        <family val="2"/>
      </rPr>
      <t>(Attachment O, pg 1, line 15)</t>
    </r>
  </si>
  <si>
    <r>
      <rPr>
        <sz val="12"/>
        <color rgb="FFFF0000"/>
        <rFont val="Arial"/>
        <family val="2"/>
      </rPr>
      <t xml:space="preserve">Enter source Reference. i.e. </t>
    </r>
    <r>
      <rPr>
        <sz val="12"/>
        <rFont val="Arial"/>
        <family val="2"/>
      </rPr>
      <t>Interest rate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</si>
</sst>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0&quot; $&quot;;\-#,##0.00&quot; $&quot;"/>
    <numFmt numFmtId="167" formatCode="_-* #,##0.0_-;\-* #,##0.0_-;_-* &quot;-&quot;??_-;_-@_-"/>
    <numFmt numFmtId="168" formatCode="m\-d\-yy"/>
    <numFmt numFmtId="169" formatCode="_(* #,##0_);_(* \(#,##0\);_(* &quot;-&quot;??_);_(@_)"/>
    <numFmt numFmtId="170" formatCode="0.0000"/>
    <numFmt numFmtId="171" formatCode="#,##0.000"/>
    <numFmt numFmtId="172" formatCode="_(&quot;$&quot;* #,##0_);_(&quot;$&quot;* \(#,##0\);_(&quot;$&quot;* &quot;-&quot;??_);_(@_)"/>
    <numFmt numFmtId="173" formatCode="_(* #,##0.000_);_(* \(#,##0.000\);_(* &quot;-&quot;??_);_(@_)"/>
    <numFmt numFmtId="174" formatCode="0.000%"/>
    <numFmt numFmtId="175" formatCode="_(* #,##0.0000_);_(* \(#,##0.0000\);_(* &quot;-&quot;??_);_(@_)"/>
    <numFmt numFmtId="176" formatCode="&quot;$&quot;#,##0.00"/>
    <numFmt numFmtId="177" formatCode="_(* #,##0.000000_);_(* \(#,##0.000000\);_(* &quot;-&quot;??_);_(@_)"/>
    <numFmt numFmtId="178" formatCode="0.0000%"/>
  </numFmts>
  <fonts count="6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</font>
    <font>
      <b/>
      <i/>
      <sz val="16"/>
      <name val="Helv"/>
    </font>
    <font>
      <sz val="12"/>
      <name val="Garamond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</font>
    <font>
      <b/>
      <sz val="10"/>
      <name val="MS Sans Serif"/>
    </font>
    <font>
      <sz val="10"/>
      <color indexed="12"/>
      <name val="MS Sans Serif"/>
    </font>
    <font>
      <b/>
      <sz val="10"/>
      <color indexed="12"/>
      <name val="MS Sans Serif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FF0000"/>
      <name val="Arial"/>
      <family val="2"/>
    </font>
    <font>
      <vertAlign val="superscript"/>
      <sz val="12"/>
      <name val="Arial"/>
      <family val="2"/>
    </font>
    <font>
      <sz val="12"/>
      <name val="Arial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5" fillId="20" borderId="1">
      <alignment horizontal="center" vertical="center"/>
    </xf>
    <xf numFmtId="0" fontId="6" fillId="3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6" fontId="10" fillId="0" borderId="0">
      <protection locked="0"/>
    </xf>
    <xf numFmtId="0" fontId="11" fillId="0" borderId="0" applyNumberFormat="0" applyFill="0" applyBorder="0" applyAlignment="0" applyProtection="0"/>
    <xf numFmtId="167" fontId="12" fillId="0" borderId="0">
      <protection locked="0"/>
    </xf>
    <xf numFmtId="0" fontId="13" fillId="4" borderId="0" applyNumberFormat="0" applyBorder="0" applyAlignment="0" applyProtection="0"/>
    <xf numFmtId="38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66" fontId="12" fillId="0" borderId="0">
      <protection locked="0"/>
    </xf>
    <xf numFmtId="166" fontId="12" fillId="0" borderId="0">
      <protection locked="0"/>
    </xf>
    <xf numFmtId="0" fontId="19" fillId="0" borderId="7" applyNumberFormat="0" applyFill="0" applyAlignment="0" applyProtection="0"/>
    <xf numFmtId="0" fontId="20" fillId="7" borderId="2" applyNumberFormat="0" applyAlignment="0" applyProtection="0"/>
    <xf numFmtId="10" fontId="14" fillId="24" borderId="8" applyNumberFormat="0" applyBorder="0" applyAlignment="0" applyProtection="0"/>
    <xf numFmtId="0" fontId="21" fillId="0" borderId="9" applyNumberFormat="0" applyFill="0" applyAlignment="0" applyProtection="0"/>
    <xf numFmtId="0" fontId="22" fillId="25" borderId="0" applyNumberFormat="0" applyBorder="0" applyAlignment="0" applyProtection="0"/>
    <xf numFmtId="37" fontId="23" fillId="0" borderId="0"/>
    <xf numFmtId="165" fontId="24" fillId="0" borderId="0"/>
    <xf numFmtId="0" fontId="9" fillId="0" borderId="0"/>
    <xf numFmtId="0" fontId="25" fillId="0" borderId="0"/>
    <xf numFmtId="0" fontId="2" fillId="0" borderId="0"/>
    <xf numFmtId="38" fontId="26" fillId="0" borderId="0"/>
    <xf numFmtId="0" fontId="27" fillId="26" borderId="10" applyNumberFormat="0" applyFont="0" applyAlignment="0" applyProtection="0"/>
    <xf numFmtId="0" fontId="28" fillId="21" borderId="11" applyNumberFormat="0" applyAlignment="0" applyProtection="0"/>
    <xf numFmtId="1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0" fontId="30" fillId="0" borderId="12">
      <alignment horizontal="center"/>
    </xf>
    <xf numFmtId="0" fontId="31" fillId="0" borderId="13"/>
    <xf numFmtId="0" fontId="32" fillId="0" borderId="14"/>
    <xf numFmtId="0" fontId="12" fillId="0" borderId="0"/>
    <xf numFmtId="0" fontId="33" fillId="0" borderId="0" applyNumberFormat="0" applyFill="0" applyBorder="0" applyAlignment="0" applyProtection="0"/>
    <xf numFmtId="166" fontId="12" fillId="0" borderId="15">
      <protection locked="0"/>
    </xf>
    <xf numFmtId="37" fontId="14" fillId="27" borderId="0" applyNumberFormat="0" applyBorder="0" applyAlignment="0" applyProtection="0"/>
    <xf numFmtId="37" fontId="34" fillId="0" borderId="0"/>
    <xf numFmtId="3" fontId="35" fillId="0" borderId="7" applyProtection="0"/>
    <xf numFmtId="0" fontId="36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22" applyNumberFormat="0" applyAlignment="0" applyProtection="0"/>
    <xf numFmtId="0" fontId="47" fillId="33" borderId="23" applyNumberFormat="0" applyAlignment="0" applyProtection="0"/>
    <xf numFmtId="0" fontId="48" fillId="33" borderId="22" applyNumberFormat="0" applyAlignment="0" applyProtection="0"/>
    <xf numFmtId="0" fontId="49" fillId="0" borderId="24" applyNumberFormat="0" applyFill="0" applyAlignment="0" applyProtection="0"/>
    <xf numFmtId="0" fontId="50" fillId="34" borderId="25" applyNumberFormat="0" applyAlignment="0" applyProtection="0"/>
    <xf numFmtId="0" fontId="37" fillId="0" borderId="0" applyNumberFormat="0" applyFill="0" applyBorder="0" applyAlignment="0" applyProtection="0"/>
    <xf numFmtId="0" fontId="1" fillId="35" borderId="26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7" applyNumberFormat="0" applyFill="0" applyAlignment="0" applyProtection="0"/>
    <xf numFmtId="0" fontId="5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3" fillId="59" borderId="0" applyNumberFormat="0" applyBorder="0" applyAlignment="0" applyProtection="0"/>
    <xf numFmtId="0" fontId="1" fillId="0" borderId="0"/>
    <xf numFmtId="0" fontId="46" fillId="32" borderId="22" applyNumberFormat="0" applyAlignment="0" applyProtection="0"/>
    <xf numFmtId="0" fontId="46" fillId="32" borderId="22" applyNumberFormat="0" applyAlignment="0" applyProtection="0"/>
    <xf numFmtId="0" fontId="46" fillId="32" borderId="22" applyNumberFormat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0" fontId="54" fillId="0" borderId="0" xfId="0" applyFont="1" applyFill="1" applyAlignment="1"/>
    <xf numFmtId="0" fontId="54" fillId="0" borderId="0" xfId="0" applyFont="1"/>
    <xf numFmtId="0" fontId="55" fillId="0" borderId="0" xfId="0" applyFont="1"/>
    <xf numFmtId="0" fontId="56" fillId="0" borderId="0" xfId="0" applyFont="1" applyFill="1" applyAlignment="1"/>
    <xf numFmtId="0" fontId="57" fillId="0" borderId="0" xfId="0" applyFont="1"/>
    <xf numFmtId="0" fontId="54" fillId="0" borderId="0" xfId="53" applyFont="1" applyAlignment="1">
      <alignment horizontal="left"/>
    </xf>
    <xf numFmtId="0" fontId="55" fillId="0" borderId="0" xfId="54" applyFont="1" applyAlignment="1">
      <alignment horizontal="left" vertical="center"/>
    </xf>
    <xf numFmtId="0" fontId="55" fillId="28" borderId="0" xfId="54" applyFont="1" applyFill="1" applyAlignment="1">
      <alignment horizontal="center" vertical="center"/>
    </xf>
    <xf numFmtId="164" fontId="55" fillId="0" borderId="0" xfId="55" applyNumberFormat="1" applyFont="1" applyAlignment="1" applyProtection="1">
      <alignment horizontal="right"/>
    </xf>
    <xf numFmtId="0" fontId="55" fillId="0" borderId="0" xfId="0" applyFont="1" applyFill="1" applyAlignment="1"/>
    <xf numFmtId="0" fontId="55" fillId="0" borderId="0" xfId="53" applyFont="1" applyFill="1" applyAlignment="1">
      <alignment horizontal="left"/>
    </xf>
    <xf numFmtId="0" fontId="55" fillId="28" borderId="0" xfId="53" applyFont="1" applyFill="1" applyAlignment="1">
      <alignment horizontal="center"/>
    </xf>
    <xf numFmtId="0" fontId="54" fillId="0" borderId="0" xfId="53" applyFont="1" applyFill="1" applyAlignment="1">
      <alignment horizontal="left"/>
    </xf>
    <xf numFmtId="0" fontId="54" fillId="0" borderId="0" xfId="53" applyFont="1" applyFill="1" applyBorder="1" applyAlignment="1">
      <alignment horizontal="center"/>
    </xf>
    <xf numFmtId="0" fontId="54" fillId="0" borderId="0" xfId="53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/>
    <xf numFmtId="0" fontId="55" fillId="0" borderId="0" xfId="53" applyFont="1" applyBorder="1" applyAlignment="1">
      <alignment horizontal="left"/>
    </xf>
    <xf numFmtId="0" fontId="55" fillId="0" borderId="0" xfId="0" applyFont="1" applyFill="1" applyBorder="1" applyAlignment="1">
      <alignment horizontal="center"/>
    </xf>
    <xf numFmtId="0" fontId="54" fillId="28" borderId="0" xfId="0" applyFont="1" applyFill="1" applyAlignment="1"/>
    <xf numFmtId="42" fontId="54" fillId="28" borderId="0" xfId="29" applyNumberFormat="1" applyFont="1" applyFill="1" applyAlignment="1"/>
    <xf numFmtId="42" fontId="54" fillId="0" borderId="0" xfId="29" applyNumberFormat="1" applyFont="1" applyFill="1" applyAlignment="1"/>
    <xf numFmtId="42" fontId="54" fillId="0" borderId="0" xfId="29" applyNumberFormat="1" applyFont="1" applyFill="1" applyAlignment="1">
      <alignment horizontal="right"/>
    </xf>
    <xf numFmtId="169" fontId="54" fillId="28" borderId="0" xfId="29" applyNumberFormat="1" applyFont="1" applyFill="1" applyAlignment="1"/>
    <xf numFmtId="169" fontId="54" fillId="0" borderId="0" xfId="29" applyNumberFormat="1" applyFont="1" applyFill="1" applyAlignment="1"/>
    <xf numFmtId="169" fontId="54" fillId="0" borderId="0" xfId="29" applyNumberFormat="1" applyFont="1" applyFill="1" applyAlignment="1">
      <alignment horizontal="right"/>
    </xf>
    <xf numFmtId="0" fontId="54" fillId="28" borderId="0" xfId="0" applyFont="1" applyFill="1"/>
    <xf numFmtId="42" fontId="54" fillId="28" borderId="0" xfId="29" applyNumberFormat="1" applyFont="1" applyFill="1"/>
    <xf numFmtId="42" fontId="54" fillId="0" borderId="0" xfId="29" applyNumberFormat="1" applyFont="1"/>
    <xf numFmtId="169" fontId="54" fillId="0" borderId="0" xfId="29" applyNumberFormat="1" applyFont="1"/>
    <xf numFmtId="42" fontId="54" fillId="0" borderId="0" xfId="0" applyNumberFormat="1" applyFont="1"/>
    <xf numFmtId="42" fontId="54" fillId="0" borderId="0" xfId="0" applyNumberFormat="1" applyFont="1" applyFill="1" applyAlignment="1"/>
    <xf numFmtId="0" fontId="54" fillId="0" borderId="0" xfId="0" applyFont="1" applyFill="1" applyAlignment="1">
      <alignment horizontal="right"/>
    </xf>
    <xf numFmtId="0" fontId="54" fillId="0" borderId="0" xfId="0" applyNumberFormat="1" applyFont="1" applyFill="1" applyAlignment="1"/>
    <xf numFmtId="42" fontId="54" fillId="0" borderId="16" xfId="0" applyNumberFormat="1" applyFont="1" applyFill="1" applyBorder="1" applyAlignment="1">
      <alignment horizontal="right"/>
    </xf>
    <xf numFmtId="0" fontId="54" fillId="0" borderId="0" xfId="0" applyNumberFormat="1" applyFont="1" applyFill="1"/>
    <xf numFmtId="0" fontId="54" fillId="28" borderId="0" xfId="0" applyNumberFormat="1" applyFont="1" applyFill="1" applyAlignment="1"/>
    <xf numFmtId="3" fontId="54" fillId="28" borderId="18" xfId="0" applyNumberFormat="1" applyFont="1" applyFill="1" applyBorder="1"/>
    <xf numFmtId="169" fontId="54" fillId="0" borderId="0" xfId="29" applyNumberFormat="1" applyFont="1" applyFill="1" applyBorder="1"/>
    <xf numFmtId="171" fontId="54" fillId="0" borderId="0" xfId="0" applyNumberFormat="1" applyFont="1" applyFill="1"/>
    <xf numFmtId="173" fontId="54" fillId="0" borderId="0" xfId="29" applyNumberFormat="1" applyFont="1" applyFill="1" applyBorder="1"/>
    <xf numFmtId="3" fontId="54" fillId="0" borderId="0" xfId="0" applyNumberFormat="1" applyFont="1" applyFill="1" applyAlignment="1"/>
    <xf numFmtId="3" fontId="54" fillId="0" borderId="0" xfId="0" applyNumberFormat="1" applyFont="1" applyFill="1" applyBorder="1" applyAlignment="1"/>
    <xf numFmtId="169" fontId="54" fillId="0" borderId="17" xfId="29" applyNumberFormat="1" applyFont="1" applyFill="1" applyBorder="1"/>
    <xf numFmtId="169" fontId="54" fillId="0" borderId="0" xfId="0" applyNumberFormat="1" applyFont="1" applyFill="1" applyAlignment="1"/>
    <xf numFmtId="173" fontId="54" fillId="0" borderId="0" xfId="29" applyNumberFormat="1" applyFont="1" applyFill="1" applyAlignment="1"/>
    <xf numFmtId="172" fontId="54" fillId="0" borderId="16" xfId="31" applyNumberFormat="1" applyFont="1" applyFill="1" applyBorder="1" applyAlignment="1"/>
    <xf numFmtId="172" fontId="54" fillId="0" borderId="16" xfId="0" applyNumberFormat="1" applyFont="1" applyFill="1" applyBorder="1" applyAlignment="1"/>
    <xf numFmtId="170" fontId="54" fillId="0" borderId="0" xfId="0" applyNumberFormat="1" applyFont="1" applyFill="1" applyAlignment="1"/>
    <xf numFmtId="1" fontId="54" fillId="0" borderId="0" xfId="0" applyNumberFormat="1" applyFont="1" applyFill="1" applyAlignment="1"/>
    <xf numFmtId="172" fontId="55" fillId="0" borderId="16" xfId="0" applyNumberFormat="1" applyFont="1" applyFill="1" applyBorder="1" applyAlignment="1"/>
    <xf numFmtId="176" fontId="54" fillId="0" borderId="0" xfId="0" quotePrefix="1" applyNumberFormat="1" applyFont="1" applyFill="1" applyAlignment="1"/>
    <xf numFmtId="16" fontId="54" fillId="0" borderId="0" xfId="0" applyNumberFormat="1" applyFont="1"/>
    <xf numFmtId="174" fontId="54" fillId="0" borderId="0" xfId="72" applyNumberFormat="1" applyFont="1" applyFill="1" applyAlignment="1"/>
    <xf numFmtId="17" fontId="54" fillId="0" borderId="0" xfId="0" applyNumberFormat="1" applyFont="1" applyFill="1" applyAlignment="1"/>
    <xf numFmtId="0" fontId="54" fillId="0" borderId="0" xfId="0" applyFont="1" applyFill="1" applyAlignment="1">
      <alignment horizontal="center" wrapText="1"/>
    </xf>
    <xf numFmtId="175" fontId="54" fillId="0" borderId="0" xfId="29" applyNumberFormat="1" applyFont="1"/>
    <xf numFmtId="17" fontId="60" fillId="0" borderId="0" xfId="0" quotePrefix="1" applyNumberFormat="1" applyFont="1"/>
    <xf numFmtId="176" fontId="54" fillId="0" borderId="0" xfId="0" applyNumberFormat="1" applyFont="1" applyAlignment="1"/>
    <xf numFmtId="17" fontId="60" fillId="0" borderId="0" xfId="29" quotePrefix="1" applyNumberFormat="1" applyFont="1"/>
    <xf numFmtId="43" fontId="60" fillId="0" borderId="0" xfId="29" applyFont="1"/>
    <xf numFmtId="43" fontId="60" fillId="0" borderId="0" xfId="29" quotePrefix="1" applyFont="1"/>
    <xf numFmtId="177" fontId="54" fillId="0" borderId="17" xfId="29" applyNumberFormat="1" applyFont="1" applyBorder="1"/>
    <xf numFmtId="43" fontId="54" fillId="0" borderId="0" xfId="29" applyFont="1"/>
    <xf numFmtId="178" fontId="54" fillId="28" borderId="0" xfId="72" applyNumberFormat="1" applyFont="1" applyFill="1" applyAlignment="1"/>
    <xf numFmtId="178" fontId="54" fillId="0" borderId="0" xfId="72" applyNumberFormat="1" applyFont="1"/>
    <xf numFmtId="0" fontId="54" fillId="60" borderId="0" xfId="0" applyFont="1" applyFill="1" applyAlignment="1">
      <alignment horizontal="center" wrapText="1"/>
    </xf>
  </cellXfs>
  <cellStyles count="121">
    <cellStyle name="20% - Accent1" xfId="1" builtinId="30" customBuiltin="1"/>
    <cellStyle name="20% - Accent1 2" xfId="92" xr:uid="{00000000-0005-0000-0000-000001000000}"/>
    <cellStyle name="20% - Accent2" xfId="2" builtinId="34" customBuiltin="1"/>
    <cellStyle name="20% - Accent2 2" xfId="96" xr:uid="{00000000-0005-0000-0000-000003000000}"/>
    <cellStyle name="20% - Accent3" xfId="3" builtinId="38" customBuiltin="1"/>
    <cellStyle name="20% - Accent3 2" xfId="100" xr:uid="{00000000-0005-0000-0000-000005000000}"/>
    <cellStyle name="20% - Accent4" xfId="4" builtinId="42" customBuiltin="1"/>
    <cellStyle name="20% - Accent4 2" xfId="104" xr:uid="{00000000-0005-0000-0000-000007000000}"/>
    <cellStyle name="20% - Accent5" xfId="5" builtinId="46" customBuiltin="1"/>
    <cellStyle name="20% - Accent5 2" xfId="108" xr:uid="{00000000-0005-0000-0000-000009000000}"/>
    <cellStyle name="20% - Accent6" xfId="6" builtinId="50" customBuiltin="1"/>
    <cellStyle name="20% - Accent6 2" xfId="112" xr:uid="{00000000-0005-0000-0000-00000B000000}"/>
    <cellStyle name="40% - Accent1" xfId="7" builtinId="31" customBuiltin="1"/>
    <cellStyle name="40% - Accent1 2" xfId="93" xr:uid="{00000000-0005-0000-0000-00000D000000}"/>
    <cellStyle name="40% - Accent2" xfId="8" builtinId="35" customBuiltin="1"/>
    <cellStyle name="40% - Accent2 2" xfId="97" xr:uid="{00000000-0005-0000-0000-00000F000000}"/>
    <cellStyle name="40% - Accent3" xfId="9" builtinId="39" customBuiltin="1"/>
    <cellStyle name="40% - Accent3 2" xfId="101" xr:uid="{00000000-0005-0000-0000-000011000000}"/>
    <cellStyle name="40% - Accent4" xfId="10" builtinId="43" customBuiltin="1"/>
    <cellStyle name="40% - Accent4 2" xfId="105" xr:uid="{00000000-0005-0000-0000-000013000000}"/>
    <cellStyle name="40% - Accent5" xfId="11" builtinId="47" customBuiltin="1"/>
    <cellStyle name="40% - Accent5 2" xfId="109" xr:uid="{00000000-0005-0000-0000-000015000000}"/>
    <cellStyle name="40% - Accent6" xfId="12" builtinId="51" customBuiltin="1"/>
    <cellStyle name="40% - Accent6 2" xfId="113" xr:uid="{00000000-0005-0000-0000-000017000000}"/>
    <cellStyle name="60% - Accent1" xfId="13" builtinId="32" customBuiltin="1"/>
    <cellStyle name="60% - Accent1 2" xfId="94" xr:uid="{00000000-0005-0000-0000-000019000000}"/>
    <cellStyle name="60% - Accent2" xfId="14" builtinId="36" customBuiltin="1"/>
    <cellStyle name="60% - Accent2 2" xfId="98" xr:uid="{00000000-0005-0000-0000-00001B000000}"/>
    <cellStyle name="60% - Accent3" xfId="15" builtinId="40" customBuiltin="1"/>
    <cellStyle name="60% - Accent3 2" xfId="102" xr:uid="{00000000-0005-0000-0000-00001D000000}"/>
    <cellStyle name="60% - Accent4" xfId="16" builtinId="44" customBuiltin="1"/>
    <cellStyle name="60% - Accent4 2" xfId="106" xr:uid="{00000000-0005-0000-0000-00001F000000}"/>
    <cellStyle name="60% - Accent5" xfId="17" builtinId="48" customBuiltin="1"/>
    <cellStyle name="60% - Accent5 2" xfId="110" xr:uid="{00000000-0005-0000-0000-000021000000}"/>
    <cellStyle name="60% - Accent6" xfId="18" builtinId="52" customBuiltin="1"/>
    <cellStyle name="60% - Accent6 2" xfId="114" xr:uid="{00000000-0005-0000-0000-000023000000}"/>
    <cellStyle name="Accent1" xfId="19" builtinId="29" customBuiltin="1"/>
    <cellStyle name="Accent1 2" xfId="91" xr:uid="{00000000-0005-0000-0000-000025000000}"/>
    <cellStyle name="Accent2" xfId="20" builtinId="33" customBuiltin="1"/>
    <cellStyle name="Accent2 2" xfId="95" xr:uid="{00000000-0005-0000-0000-000027000000}"/>
    <cellStyle name="Accent3" xfId="21" builtinId="37" customBuiltin="1"/>
    <cellStyle name="Accent3 2" xfId="99" xr:uid="{00000000-0005-0000-0000-000029000000}"/>
    <cellStyle name="Accent4" xfId="22" builtinId="41" customBuiltin="1"/>
    <cellStyle name="Accent4 2" xfId="103" xr:uid="{00000000-0005-0000-0000-00002B000000}"/>
    <cellStyle name="Accent5" xfId="23" builtinId="45" customBuiltin="1"/>
    <cellStyle name="Accent5 2" xfId="107" xr:uid="{00000000-0005-0000-0000-00002D000000}"/>
    <cellStyle name="Accent6" xfId="24" builtinId="49" customBuiltin="1"/>
    <cellStyle name="Accent6 2" xfId="111" xr:uid="{00000000-0005-0000-0000-00002F000000}"/>
    <cellStyle name="Actual Date" xfId="25" xr:uid="{00000000-0005-0000-0000-000030000000}"/>
    <cellStyle name="Bad" xfId="26" builtinId="27" customBuiltin="1"/>
    <cellStyle name="Bad 2" xfId="80" xr:uid="{00000000-0005-0000-0000-000032000000}"/>
    <cellStyle name="Calculation" xfId="27" builtinId="22" customBuiltin="1"/>
    <cellStyle name="Calculation 2" xfId="84" xr:uid="{00000000-0005-0000-0000-000034000000}"/>
    <cellStyle name="Check Cell" xfId="28" builtinId="23" customBuiltin="1"/>
    <cellStyle name="Check Cell 2" xfId="86" xr:uid="{00000000-0005-0000-0000-000036000000}"/>
    <cellStyle name="Comma" xfId="29" builtinId="3"/>
    <cellStyle name="Comma 2" xfId="30" xr:uid="{00000000-0005-0000-0000-000038000000}"/>
    <cellStyle name="Currency" xfId="31" builtinId="4"/>
    <cellStyle name="Currency 2" xfId="32" xr:uid="{00000000-0005-0000-0000-00003A000000}"/>
    <cellStyle name="Date" xfId="33" xr:uid="{00000000-0005-0000-0000-00003B000000}"/>
    <cellStyle name="Explanatory Text" xfId="34" builtinId="53" customBuiltin="1"/>
    <cellStyle name="Explanatory Text 2" xfId="89" xr:uid="{00000000-0005-0000-0000-00003D000000}"/>
    <cellStyle name="Fixed" xfId="35" xr:uid="{00000000-0005-0000-0000-00003E000000}"/>
    <cellStyle name="Good" xfId="36" builtinId="26" customBuiltin="1"/>
    <cellStyle name="Good 2" xfId="79" xr:uid="{00000000-0005-0000-0000-000040000000}"/>
    <cellStyle name="Grey" xfId="37" xr:uid="{00000000-0005-0000-0000-000041000000}"/>
    <cellStyle name="HEADER" xfId="38" xr:uid="{00000000-0005-0000-0000-000042000000}"/>
    <cellStyle name="Heading 1" xfId="39" builtinId="16" customBuiltin="1"/>
    <cellStyle name="Heading 1 2" xfId="75" xr:uid="{00000000-0005-0000-0000-000044000000}"/>
    <cellStyle name="Heading 2" xfId="40" builtinId="17" customBuiltin="1"/>
    <cellStyle name="Heading 2 2" xfId="76" xr:uid="{00000000-0005-0000-0000-000046000000}"/>
    <cellStyle name="Heading 3" xfId="41" builtinId="18" customBuiltin="1"/>
    <cellStyle name="Heading 3 2" xfId="77" xr:uid="{00000000-0005-0000-0000-000048000000}"/>
    <cellStyle name="Heading 4" xfId="42" builtinId="19" customBuiltin="1"/>
    <cellStyle name="Heading 4 2" xfId="78" xr:uid="{00000000-0005-0000-0000-00004A000000}"/>
    <cellStyle name="Heading1" xfId="43" xr:uid="{00000000-0005-0000-0000-00004B000000}"/>
    <cellStyle name="Heading2" xfId="44" xr:uid="{00000000-0005-0000-0000-00004C000000}"/>
    <cellStyle name="HIGHLIGHT" xfId="45" xr:uid="{00000000-0005-0000-0000-00004D000000}"/>
    <cellStyle name="Input" xfId="46" builtinId="20" customBuiltin="1"/>
    <cellStyle name="Input [yellow]" xfId="47" xr:uid="{00000000-0005-0000-0000-00004F000000}"/>
    <cellStyle name="Input 2" xfId="82" xr:uid="{00000000-0005-0000-0000-000050000000}"/>
    <cellStyle name="Input 3" xfId="118" xr:uid="{00000000-0005-0000-0000-000051000000}"/>
    <cellStyle name="Input 4" xfId="117" xr:uid="{00000000-0005-0000-0000-000052000000}"/>
    <cellStyle name="Input 5" xfId="116" xr:uid="{00000000-0005-0000-0000-000053000000}"/>
    <cellStyle name="Linked Cell" xfId="48" builtinId="24" customBuiltin="1"/>
    <cellStyle name="Linked Cell 2" xfId="85" xr:uid="{00000000-0005-0000-0000-000055000000}"/>
    <cellStyle name="Neutral" xfId="49" builtinId="28" customBuiltin="1"/>
    <cellStyle name="Neutral 2" xfId="81" xr:uid="{00000000-0005-0000-0000-000057000000}"/>
    <cellStyle name="no dec" xfId="50" xr:uid="{00000000-0005-0000-0000-000058000000}"/>
    <cellStyle name="Normal" xfId="0" builtinId="0"/>
    <cellStyle name="Normal - Style1" xfId="51" xr:uid="{00000000-0005-0000-0000-00005A000000}"/>
    <cellStyle name="Normal 2" xfId="52" xr:uid="{00000000-0005-0000-0000-00005B000000}"/>
    <cellStyle name="Normal 3" xfId="73" xr:uid="{00000000-0005-0000-0000-00005C000000}"/>
    <cellStyle name="Normal 4" xfId="115" xr:uid="{00000000-0005-0000-0000-00005D000000}"/>
    <cellStyle name="Normal 5" xfId="119" xr:uid="{00000000-0005-0000-0000-00005E000000}"/>
    <cellStyle name="Normal 6" xfId="120" xr:uid="{00000000-0005-0000-0000-00005F000000}"/>
    <cellStyle name="Normal_0112 No Link Exp" xfId="53" xr:uid="{00000000-0005-0000-0000-000060000000}"/>
    <cellStyle name="Normal_Book2_12-31-2004 SPS BK Revised Revenue Credit" xfId="54" xr:uid="{00000000-0005-0000-0000-000061000000}"/>
    <cellStyle name="Normal_Book4_1" xfId="55" xr:uid="{00000000-0005-0000-0000-000062000000}"/>
    <cellStyle name="Note" xfId="56" builtinId="10" customBuiltin="1"/>
    <cellStyle name="Note 2" xfId="88" xr:uid="{00000000-0005-0000-0000-000064000000}"/>
    <cellStyle name="Output" xfId="57" builtinId="21" customBuiltin="1"/>
    <cellStyle name="Output 2" xfId="83" xr:uid="{00000000-0005-0000-0000-000066000000}"/>
    <cellStyle name="Percent" xfId="72" builtinId="5"/>
    <cellStyle name="Percent [2]" xfId="58" xr:uid="{00000000-0005-0000-0000-000068000000}"/>
    <cellStyle name="Percent 2" xfId="59" xr:uid="{00000000-0005-0000-0000-000069000000}"/>
    <cellStyle name="PSChar" xfId="60" xr:uid="{00000000-0005-0000-0000-00006A000000}"/>
    <cellStyle name="PSDate" xfId="61" xr:uid="{00000000-0005-0000-0000-00006B000000}"/>
    <cellStyle name="PSHeading" xfId="62" xr:uid="{00000000-0005-0000-0000-00006C000000}"/>
    <cellStyle name="RangeBelow" xfId="63" xr:uid="{00000000-0005-0000-0000-00006D000000}"/>
    <cellStyle name="SubRoutine" xfId="64" xr:uid="{00000000-0005-0000-0000-00006E000000}"/>
    <cellStyle name="þ(Î'_x000c_ïþ÷_x000c_âþÖ_x0006__x0002_Þ”_x0013__x0007__x0001__x0001_" xfId="65" xr:uid="{00000000-0005-0000-0000-00006F000000}"/>
    <cellStyle name="Title" xfId="66" builtinId="15" customBuiltin="1"/>
    <cellStyle name="Title 2" xfId="74" xr:uid="{00000000-0005-0000-0000-000071000000}"/>
    <cellStyle name="Total" xfId="67" builtinId="25" customBuiltin="1"/>
    <cellStyle name="Total 2" xfId="90" xr:uid="{00000000-0005-0000-0000-000073000000}"/>
    <cellStyle name="Unprot" xfId="68" xr:uid="{00000000-0005-0000-0000-000074000000}"/>
    <cellStyle name="Unprot$" xfId="69" xr:uid="{00000000-0005-0000-0000-000075000000}"/>
    <cellStyle name="Unprotect" xfId="70" xr:uid="{00000000-0005-0000-0000-000076000000}"/>
    <cellStyle name="Warning Text" xfId="71" builtinId="11" customBuiltin="1"/>
    <cellStyle name="Warning Text 2" xfId="87" xr:uid="{00000000-0005-0000-0000-000078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16855" y="249555"/>
          <a:ext cx="369760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1076325</xdr:colOff>
      <xdr:row>4</xdr:row>
      <xdr:rowOff>190500</xdr:rowOff>
    </xdr:from>
    <xdr:to>
      <xdr:col>3</xdr:col>
      <xdr:colOff>3072765</xdr:colOff>
      <xdr:row>5</xdr:row>
      <xdr:rowOff>106680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70485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03"/>
  <sheetViews>
    <sheetView showGridLines="0" tabSelected="1" topLeftCell="A33" zoomScale="70" zoomScaleNormal="70" workbookViewId="0">
      <selection activeCell="K44" sqref="K44"/>
    </sheetView>
  </sheetViews>
  <sheetFormatPr defaultColWidth="8.84375" defaultRowHeight="14.5" outlineLevelRow="1"/>
  <cols>
    <col min="1" max="1" width="4.53515625" style="1" customWidth="1"/>
    <col min="2" max="2" width="17" style="1" customWidth="1"/>
    <col min="3" max="3" width="37.07421875" style="1" customWidth="1"/>
    <col min="4" max="4" width="54.84375" style="1" customWidth="1"/>
    <col min="5" max="5" width="12.84375" style="1" bestFit="1" customWidth="1"/>
    <col min="6" max="6" width="1.84375" style="1" customWidth="1"/>
    <col min="7" max="7" width="11.765625" style="1" bestFit="1" customWidth="1"/>
    <col min="8" max="8" width="1.84375" style="1" customWidth="1"/>
    <col min="9" max="9" width="11.3046875" style="1" bestFit="1" customWidth="1"/>
    <col min="10" max="10" width="3.4609375" style="1" customWidth="1"/>
    <col min="11" max="11" width="8.84375" style="1"/>
    <col min="12" max="12" width="10.07421875" style="1" bestFit="1" customWidth="1"/>
    <col min="13" max="16384" width="8.84375" style="1"/>
  </cols>
  <sheetData>
    <row r="3" spans="1:10">
      <c r="E3" s="2"/>
    </row>
    <row r="4" spans="1:10" ht="12" customHeight="1">
      <c r="B4" s="3"/>
      <c r="C4" s="3"/>
    </row>
    <row r="5" spans="1:10" s="4" customFormat="1" ht="21">
      <c r="B5" s="5" t="s">
        <v>9</v>
      </c>
      <c r="C5" s="5"/>
    </row>
    <row r="7" spans="1:10">
      <c r="A7" s="6">
        <v>1</v>
      </c>
      <c r="B7" s="7" t="s">
        <v>10</v>
      </c>
      <c r="C7" s="8" t="s">
        <v>38</v>
      </c>
      <c r="J7" s="9"/>
    </row>
    <row r="8" spans="1:10">
      <c r="A8" s="6">
        <f>1+A7</f>
        <v>2</v>
      </c>
      <c r="B8" s="10"/>
      <c r="C8" s="10"/>
    </row>
    <row r="9" spans="1:10">
      <c r="A9" s="6">
        <f t="shared" ref="A9:A58" si="0">1+A8</f>
        <v>3</v>
      </c>
      <c r="B9" s="11" t="s">
        <v>11</v>
      </c>
      <c r="C9" s="12">
        <v>2016</v>
      </c>
    </row>
    <row r="10" spans="1:10">
      <c r="A10" s="6">
        <f t="shared" si="0"/>
        <v>4</v>
      </c>
      <c r="B10" s="11"/>
      <c r="C10" s="13"/>
    </row>
    <row r="11" spans="1:10">
      <c r="A11" s="6">
        <f t="shared" si="0"/>
        <v>5</v>
      </c>
      <c r="B11" s="14" t="s">
        <v>19</v>
      </c>
      <c r="C11" s="15"/>
      <c r="D11" s="16" t="s">
        <v>20</v>
      </c>
      <c r="E11" s="16" t="s">
        <v>27</v>
      </c>
      <c r="F11" s="17"/>
      <c r="G11" s="16" t="s">
        <v>21</v>
      </c>
      <c r="H11" s="17"/>
      <c r="I11" s="16" t="s">
        <v>22</v>
      </c>
      <c r="J11" s="17"/>
    </row>
    <row r="12" spans="1:10">
      <c r="A12" s="6">
        <f t="shared" si="0"/>
        <v>6</v>
      </c>
      <c r="B12" s="18"/>
      <c r="C12" s="18"/>
      <c r="D12" s="17"/>
      <c r="E12" s="19" t="s">
        <v>36</v>
      </c>
      <c r="F12" s="19"/>
      <c r="G12" s="19" t="s">
        <v>12</v>
      </c>
      <c r="H12" s="19"/>
      <c r="I12" s="19" t="s">
        <v>23</v>
      </c>
      <c r="J12" s="17"/>
    </row>
    <row r="13" spans="1:10">
      <c r="A13" s="6">
        <f t="shared" si="0"/>
        <v>7</v>
      </c>
      <c r="B13" s="18"/>
      <c r="C13" s="18"/>
      <c r="E13" s="10"/>
      <c r="F13" s="10"/>
      <c r="G13" s="10"/>
      <c r="H13" s="10"/>
      <c r="I13" s="10"/>
    </row>
    <row r="14" spans="1:10" ht="18.5">
      <c r="A14" s="6">
        <f t="shared" si="0"/>
        <v>8</v>
      </c>
      <c r="B14" s="1" t="s">
        <v>2</v>
      </c>
      <c r="D14" s="20" t="s">
        <v>56</v>
      </c>
      <c r="E14" s="21">
        <v>71442</v>
      </c>
      <c r="F14" s="22"/>
      <c r="G14" s="21">
        <v>83024</v>
      </c>
      <c r="H14" s="22"/>
      <c r="I14" s="23">
        <f>+E14-G14</f>
        <v>-11582</v>
      </c>
    </row>
    <row r="15" spans="1:10" ht="15.5">
      <c r="A15" s="6">
        <f t="shared" si="0"/>
        <v>9</v>
      </c>
      <c r="B15" s="1" t="s">
        <v>3</v>
      </c>
      <c r="D15" s="20" t="s">
        <v>57</v>
      </c>
      <c r="E15" s="24">
        <v>2471306</v>
      </c>
      <c r="F15" s="25"/>
      <c r="G15" s="24">
        <v>2667129</v>
      </c>
      <c r="H15" s="25"/>
      <c r="I15" s="26">
        <f t="shared" ref="I15:I21" si="1">+E15-G15</f>
        <v>-195823</v>
      </c>
    </row>
    <row r="16" spans="1:10" ht="15.5">
      <c r="A16" s="6">
        <f t="shared" si="0"/>
        <v>10</v>
      </c>
      <c r="B16" s="1" t="s">
        <v>6</v>
      </c>
      <c r="D16" s="20" t="s">
        <v>58</v>
      </c>
      <c r="E16" s="24">
        <v>0</v>
      </c>
      <c r="F16" s="25"/>
      <c r="G16" s="24">
        <v>0</v>
      </c>
      <c r="H16" s="25"/>
      <c r="I16" s="26">
        <f t="shared" si="1"/>
        <v>0</v>
      </c>
    </row>
    <row r="17" spans="1:12">
      <c r="A17" s="6">
        <f t="shared" si="0"/>
        <v>11</v>
      </c>
      <c r="B17" s="1" t="s">
        <v>4</v>
      </c>
      <c r="D17" s="1" t="s">
        <v>25</v>
      </c>
      <c r="E17" s="22">
        <f>+E14+E15+E16</f>
        <v>2542748</v>
      </c>
      <c r="F17" s="22"/>
      <c r="G17" s="22">
        <f>+G14+G15+G16</f>
        <v>2750153</v>
      </c>
      <c r="H17" s="22"/>
      <c r="I17" s="23">
        <f t="shared" si="1"/>
        <v>-207405</v>
      </c>
    </row>
    <row r="18" spans="1:12">
      <c r="A18" s="6">
        <f t="shared" si="0"/>
        <v>12</v>
      </c>
      <c r="E18" s="25"/>
      <c r="F18" s="25"/>
      <c r="G18" s="25"/>
      <c r="H18" s="25"/>
      <c r="I18" s="26"/>
    </row>
    <row r="19" spans="1:12" ht="18.5">
      <c r="A19" s="6">
        <f t="shared" si="0"/>
        <v>13</v>
      </c>
      <c r="B19" s="2" t="s">
        <v>59</v>
      </c>
      <c r="C19" s="2"/>
      <c r="D19" s="27" t="s">
        <v>60</v>
      </c>
      <c r="E19" s="28">
        <v>601148.06000000006</v>
      </c>
      <c r="F19" s="29"/>
      <c r="G19" s="28">
        <v>513629</v>
      </c>
      <c r="H19" s="22"/>
      <c r="I19" s="23">
        <f t="shared" si="1"/>
        <v>87519.060000000056</v>
      </c>
    </row>
    <row r="20" spans="1:12">
      <c r="A20" s="6">
        <f t="shared" si="0"/>
        <v>14</v>
      </c>
      <c r="B20" s="2"/>
      <c r="C20" s="2"/>
      <c r="D20" s="2"/>
      <c r="E20" s="30"/>
      <c r="F20" s="30"/>
      <c r="G20" s="25"/>
      <c r="H20" s="25"/>
      <c r="I20" s="26"/>
    </row>
    <row r="21" spans="1:12" ht="18.5">
      <c r="A21" s="6">
        <f t="shared" si="0"/>
        <v>15</v>
      </c>
      <c r="B21" s="2" t="s">
        <v>61</v>
      </c>
      <c r="C21" s="2"/>
      <c r="D21" s="2" t="s">
        <v>26</v>
      </c>
      <c r="E21" s="31">
        <f>+E17-E19</f>
        <v>1941599.94</v>
      </c>
      <c r="F21" s="31"/>
      <c r="G21" s="31">
        <f>+G17-G19</f>
        <v>2236524</v>
      </c>
      <c r="H21" s="32"/>
      <c r="I21" s="23">
        <f t="shared" si="1"/>
        <v>-294924.06000000006</v>
      </c>
    </row>
    <row r="22" spans="1:12">
      <c r="A22" s="6">
        <f t="shared" si="0"/>
        <v>16</v>
      </c>
      <c r="B22" s="2"/>
      <c r="C22" s="2"/>
      <c r="D22" s="2"/>
      <c r="E22" s="2"/>
      <c r="F22" s="2"/>
      <c r="I22" s="33"/>
    </row>
    <row r="23" spans="1:12" ht="18.5">
      <c r="A23" s="6">
        <f t="shared" si="0"/>
        <v>17</v>
      </c>
      <c r="B23" s="3" t="s">
        <v>62</v>
      </c>
      <c r="C23" s="2"/>
      <c r="D23" s="27" t="s">
        <v>63</v>
      </c>
      <c r="E23" s="28">
        <f>359327+46554+8687+387570.01</f>
        <v>802138.01</v>
      </c>
      <c r="F23" s="29"/>
      <c r="G23" s="28">
        <v>890430</v>
      </c>
      <c r="H23" s="32"/>
      <c r="I23" s="23">
        <f>+E23-G23</f>
        <v>-88291.989999999991</v>
      </c>
    </row>
    <row r="24" spans="1:12">
      <c r="A24" s="6">
        <f t="shared" si="0"/>
        <v>18</v>
      </c>
      <c r="E24" s="25"/>
      <c r="F24" s="25"/>
      <c r="G24" s="25"/>
      <c r="I24" s="33"/>
    </row>
    <row r="25" spans="1:12" ht="15" thickBot="1">
      <c r="A25" s="6">
        <f t="shared" si="0"/>
        <v>19</v>
      </c>
      <c r="B25" s="34" t="s">
        <v>5</v>
      </c>
      <c r="C25" s="34"/>
      <c r="D25" s="34" t="str">
        <f>"(Line "&amp;A21&amp;" - Line "&amp;A23&amp;")"</f>
        <v>(Line 15 - Line 17)</v>
      </c>
      <c r="E25" s="35">
        <f>E21-E23</f>
        <v>1139461.93</v>
      </c>
      <c r="F25" s="36"/>
      <c r="G25" s="35">
        <f>G21-G23</f>
        <v>1346094</v>
      </c>
      <c r="H25" s="36"/>
      <c r="I25" s="35">
        <f>E25-G25</f>
        <v>-206632.07000000007</v>
      </c>
    </row>
    <row r="26" spans="1:12" ht="15" thickTop="1">
      <c r="A26" s="6">
        <f t="shared" si="0"/>
        <v>20</v>
      </c>
    </row>
    <row r="27" spans="1:12" ht="15.5">
      <c r="A27" s="6">
        <f t="shared" si="0"/>
        <v>21</v>
      </c>
      <c r="B27" s="34" t="s">
        <v>24</v>
      </c>
      <c r="C27" s="34"/>
      <c r="D27" s="37" t="s">
        <v>64</v>
      </c>
      <c r="E27" s="38">
        <v>831108</v>
      </c>
      <c r="F27" s="36"/>
      <c r="G27" s="38">
        <v>730327</v>
      </c>
      <c r="H27" s="36"/>
      <c r="I27" s="39"/>
    </row>
    <row r="28" spans="1:12">
      <c r="A28" s="6">
        <f t="shared" si="0"/>
        <v>22</v>
      </c>
    </row>
    <row r="29" spans="1:12">
      <c r="A29" s="6">
        <f t="shared" si="0"/>
        <v>23</v>
      </c>
      <c r="B29" s="34" t="s">
        <v>0</v>
      </c>
      <c r="C29" s="34"/>
      <c r="D29" s="34"/>
      <c r="E29" s="40"/>
      <c r="G29" s="36">
        <f>ROUND(G25/G27,8)</f>
        <v>1.84313876</v>
      </c>
      <c r="I29" s="41"/>
    </row>
    <row r="30" spans="1:12">
      <c r="A30" s="6">
        <f t="shared" si="0"/>
        <v>24</v>
      </c>
    </row>
    <row r="31" spans="1:12">
      <c r="A31" s="6">
        <f t="shared" si="0"/>
        <v>25</v>
      </c>
      <c r="B31" s="34" t="s">
        <v>1</v>
      </c>
      <c r="C31" s="34"/>
      <c r="D31" s="34"/>
      <c r="I31" s="42">
        <f>E27</f>
        <v>831108</v>
      </c>
      <c r="L31" s="25"/>
    </row>
    <row r="32" spans="1:12">
      <c r="A32" s="6">
        <f t="shared" si="0"/>
        <v>26</v>
      </c>
      <c r="B32" s="34" t="s">
        <v>13</v>
      </c>
      <c r="C32" s="34"/>
      <c r="D32" s="34"/>
      <c r="I32" s="43">
        <f>G27</f>
        <v>730327</v>
      </c>
      <c r="L32" s="25"/>
    </row>
    <row r="33" spans="1:13">
      <c r="A33" s="6">
        <f t="shared" si="0"/>
        <v>27</v>
      </c>
      <c r="B33" s="34" t="s">
        <v>14</v>
      </c>
      <c r="C33" s="34"/>
      <c r="D33" s="34" t="str">
        <f>"(Line "&amp;A32&amp;" - Line "&amp;A31&amp;")"</f>
        <v>(Line 26 - Line 25)</v>
      </c>
      <c r="I33" s="44">
        <f>I32-I31</f>
        <v>-100781</v>
      </c>
      <c r="L33" s="25"/>
      <c r="M33" s="45"/>
    </row>
    <row r="34" spans="1:13">
      <c r="A34" s="6">
        <f t="shared" si="0"/>
        <v>28</v>
      </c>
      <c r="L34" s="25"/>
    </row>
    <row r="35" spans="1:13">
      <c r="A35" s="6">
        <f t="shared" si="0"/>
        <v>29</v>
      </c>
      <c r="B35" s="1" t="s">
        <v>15</v>
      </c>
      <c r="D35" s="1" t="str">
        <f>"(Line "&amp;A29&amp;")"</f>
        <v>(Line 23)</v>
      </c>
      <c r="I35" s="34">
        <f>G29</f>
        <v>1.84313876</v>
      </c>
      <c r="L35" s="46"/>
    </row>
    <row r="36" spans="1:13">
      <c r="A36" s="6">
        <f t="shared" si="0"/>
        <v>30</v>
      </c>
      <c r="L36" s="25"/>
    </row>
    <row r="37" spans="1:13" ht="15" thickBot="1">
      <c r="A37" s="6">
        <f t="shared" si="0"/>
        <v>31</v>
      </c>
      <c r="B37" s="34" t="s">
        <v>18</v>
      </c>
      <c r="C37" s="34"/>
      <c r="D37" s="34" t="str">
        <f>"(Line "&amp;A33&amp;" x Line "&amp;A35&amp;")"</f>
        <v>(Line 27 x Line 29)</v>
      </c>
      <c r="I37" s="47">
        <f>I33*I35</f>
        <v>-185753.36737155999</v>
      </c>
      <c r="L37" s="25"/>
      <c r="M37" s="45"/>
    </row>
    <row r="38" spans="1:13" ht="15" thickTop="1">
      <c r="A38" s="6">
        <f t="shared" si="0"/>
        <v>32</v>
      </c>
      <c r="L38" s="25"/>
    </row>
    <row r="39" spans="1:13" ht="15" thickBot="1">
      <c r="A39" s="6">
        <f t="shared" si="0"/>
        <v>33</v>
      </c>
      <c r="B39" s="10" t="s">
        <v>32</v>
      </c>
      <c r="D39" s="1" t="str">
        <f>"(Line "&amp;A25&amp;" + Line "&amp;A37&amp;")"</f>
        <v>(Line 19 + Line 31)</v>
      </c>
      <c r="I39" s="48">
        <f>I37+I25</f>
        <v>-392385.43737156002</v>
      </c>
      <c r="L39" s="25"/>
      <c r="M39" s="45"/>
    </row>
    <row r="40" spans="1:13" ht="15" thickTop="1">
      <c r="A40" s="6">
        <f t="shared" si="0"/>
        <v>34</v>
      </c>
      <c r="L40" s="25"/>
    </row>
    <row r="41" spans="1:13" ht="15.5">
      <c r="A41" s="6">
        <f t="shared" si="0"/>
        <v>35</v>
      </c>
      <c r="B41" s="1" t="s">
        <v>33</v>
      </c>
      <c r="D41" s="37" t="s">
        <v>65</v>
      </c>
      <c r="I41" s="65">
        <f>C103</f>
        <v>2.9210526315789475E-3</v>
      </c>
      <c r="L41" s="25"/>
    </row>
    <row r="42" spans="1:13">
      <c r="A42" s="6">
        <f t="shared" si="0"/>
        <v>36</v>
      </c>
      <c r="I42" s="49"/>
      <c r="L42" s="25"/>
    </row>
    <row r="43" spans="1:13" ht="14.25" customHeight="1">
      <c r="A43" s="6">
        <f t="shared" si="0"/>
        <v>37</v>
      </c>
      <c r="B43" s="1" t="s">
        <v>16</v>
      </c>
      <c r="G43" s="33"/>
      <c r="I43" s="50">
        <v>24</v>
      </c>
      <c r="L43" s="25"/>
    </row>
    <row r="44" spans="1:13">
      <c r="A44" s="6">
        <f t="shared" si="0"/>
        <v>38</v>
      </c>
      <c r="G44" s="33"/>
      <c r="L44" s="25"/>
    </row>
    <row r="45" spans="1:13">
      <c r="A45" s="6">
        <f t="shared" si="0"/>
        <v>39</v>
      </c>
      <c r="B45" s="1" t="s">
        <v>34</v>
      </c>
      <c r="D45" s="1" t="str">
        <f>"(Line "&amp;A39&amp;" x Line "&amp;A41&amp;" x Line "&amp;A43&amp;")"</f>
        <v>(Line 33 x Line 35 x Line 37)</v>
      </c>
      <c r="G45" s="33"/>
      <c r="I45" s="32">
        <f>ROUND(I39*I41*I43,0)</f>
        <v>-27508</v>
      </c>
      <c r="L45" s="25"/>
    </row>
    <row r="46" spans="1:13">
      <c r="A46" s="6">
        <f t="shared" si="0"/>
        <v>40</v>
      </c>
      <c r="L46" s="25"/>
    </row>
    <row r="47" spans="1:13" ht="15" thickBot="1">
      <c r="A47" s="6">
        <f t="shared" si="0"/>
        <v>41</v>
      </c>
      <c r="B47" s="10" t="s">
        <v>17</v>
      </c>
      <c r="C47" s="2"/>
      <c r="D47" s="1" t="str">
        <f>"(Line "&amp;A39&amp;" + Line "&amp;A45&amp;")"</f>
        <v>(Line 33 + Line 39)</v>
      </c>
      <c r="I47" s="51">
        <f>I39+I45</f>
        <v>-419893.43737156002</v>
      </c>
      <c r="L47" s="25"/>
      <c r="M47" s="45"/>
    </row>
    <row r="48" spans="1:13" ht="15" thickTop="1">
      <c r="A48" s="6">
        <f t="shared" si="0"/>
        <v>42</v>
      </c>
      <c r="C48" s="2"/>
    </row>
    <row r="49" spans="1:5">
      <c r="A49" s="6">
        <f t="shared" si="0"/>
        <v>43</v>
      </c>
      <c r="B49" s="2" t="s">
        <v>35</v>
      </c>
    </row>
    <row r="50" spans="1:5">
      <c r="A50" s="6">
        <f t="shared" si="0"/>
        <v>44</v>
      </c>
    </row>
    <row r="51" spans="1:5">
      <c r="A51" s="6">
        <f t="shared" si="0"/>
        <v>45</v>
      </c>
      <c r="B51" s="2" t="s">
        <v>7</v>
      </c>
    </row>
    <row r="52" spans="1:5">
      <c r="A52" s="6">
        <f t="shared" si="0"/>
        <v>46</v>
      </c>
    </row>
    <row r="53" spans="1:5">
      <c r="A53" s="6">
        <f t="shared" si="0"/>
        <v>47</v>
      </c>
      <c r="B53" s="2" t="s">
        <v>8</v>
      </c>
    </row>
    <row r="54" spans="1:5">
      <c r="A54" s="6">
        <f t="shared" si="0"/>
        <v>48</v>
      </c>
    </row>
    <row r="55" spans="1:5">
      <c r="A55" s="6">
        <f t="shared" si="0"/>
        <v>49</v>
      </c>
      <c r="B55" s="2" t="s">
        <v>30</v>
      </c>
    </row>
    <row r="56" spans="1:5">
      <c r="A56" s="6">
        <f t="shared" si="0"/>
        <v>50</v>
      </c>
      <c r="B56" s="2" t="s">
        <v>31</v>
      </c>
    </row>
    <row r="57" spans="1:5">
      <c r="A57" s="6">
        <f t="shared" si="0"/>
        <v>51</v>
      </c>
      <c r="B57" s="2" t="s">
        <v>29</v>
      </c>
    </row>
    <row r="58" spans="1:5">
      <c r="A58" s="6">
        <f t="shared" si="0"/>
        <v>52</v>
      </c>
      <c r="B58" s="2" t="s">
        <v>28</v>
      </c>
    </row>
    <row r="59" spans="1:5">
      <c r="A59" s="6"/>
    </row>
    <row r="60" spans="1:5" ht="14.5" customHeight="1">
      <c r="B60" s="52" t="s">
        <v>53</v>
      </c>
      <c r="C60" s="66">
        <v>1.5779640526315791E-3</v>
      </c>
    </row>
    <row r="61" spans="1:5" hidden="1" outlineLevel="1">
      <c r="B61" s="53"/>
      <c r="C61" s="54"/>
      <c r="D61" s="53">
        <v>43023</v>
      </c>
      <c r="E61" s="54">
        <v>1.2083333333333299E-3</v>
      </c>
    </row>
    <row r="62" spans="1:5" hidden="1" outlineLevel="1">
      <c r="B62" s="53"/>
      <c r="C62" s="54"/>
      <c r="D62" s="53">
        <v>43054</v>
      </c>
      <c r="E62" s="54">
        <v>1.2756333333333301E-3</v>
      </c>
    </row>
    <row r="63" spans="1:5" hidden="1" outlineLevel="1">
      <c r="B63" s="55"/>
      <c r="C63" s="54"/>
      <c r="D63" s="55">
        <v>42339</v>
      </c>
      <c r="E63" s="54">
        <v>1.2756333333333301E-3</v>
      </c>
    </row>
    <row r="64" spans="1:5" hidden="1" outlineLevel="1">
      <c r="B64" s="55"/>
      <c r="C64" s="54"/>
      <c r="D64" s="55">
        <v>42370</v>
      </c>
      <c r="E64" s="54">
        <v>1.39661666666667E-3</v>
      </c>
    </row>
    <row r="65" spans="2:5" hidden="1" outlineLevel="1">
      <c r="B65" s="55"/>
      <c r="C65" s="54"/>
      <c r="D65" s="55">
        <v>42401</v>
      </c>
      <c r="E65" s="54">
        <v>1.39874166666667E-3</v>
      </c>
    </row>
    <row r="66" spans="2:5" hidden="1" outlineLevel="1">
      <c r="B66" s="55"/>
      <c r="C66" s="54"/>
      <c r="D66" s="55">
        <v>42430</v>
      </c>
      <c r="E66" s="54">
        <v>1.42205833333333E-3</v>
      </c>
    </row>
    <row r="67" spans="2:5" hidden="1" outlineLevel="1">
      <c r="B67" s="55"/>
      <c r="C67" s="54"/>
      <c r="D67" s="55">
        <v>42461</v>
      </c>
      <c r="E67" s="54">
        <v>1.4233500000000001E-3</v>
      </c>
    </row>
    <row r="68" spans="2:5" hidden="1" outlineLevel="1">
      <c r="B68" s="55"/>
      <c r="C68" s="54"/>
      <c r="D68" s="55">
        <v>42491</v>
      </c>
      <c r="E68" s="54">
        <v>1.4261333333333299E-3</v>
      </c>
    </row>
    <row r="69" spans="2:5" hidden="1" outlineLevel="1">
      <c r="B69" s="55"/>
      <c r="C69" s="54"/>
      <c r="D69" s="55">
        <v>42522</v>
      </c>
      <c r="E69" s="54">
        <v>1.1758333333333299E-3</v>
      </c>
    </row>
    <row r="70" spans="2:5" hidden="1" outlineLevel="1">
      <c r="B70" s="55"/>
      <c r="C70" s="54"/>
      <c r="D70" s="55">
        <v>42552</v>
      </c>
      <c r="E70" s="54">
        <v>1.472175E-3</v>
      </c>
    </row>
    <row r="71" spans="2:5" hidden="1" outlineLevel="1">
      <c r="B71" s="55"/>
      <c r="C71" s="54"/>
      <c r="D71" s="55">
        <v>42583</v>
      </c>
      <c r="E71" s="54">
        <v>1.4748583300000001E-3</v>
      </c>
    </row>
    <row r="72" spans="2:5" hidden="1" outlineLevel="1">
      <c r="B72" s="55"/>
      <c r="C72" s="54"/>
      <c r="D72" s="55">
        <v>42614</v>
      </c>
      <c r="E72" s="54">
        <v>1.493142E-3</v>
      </c>
    </row>
    <row r="73" spans="2:5" hidden="1" outlineLevel="1">
      <c r="B73" s="55"/>
      <c r="C73" s="54"/>
      <c r="D73" s="55">
        <v>42644</v>
      </c>
      <c r="E73" s="54">
        <v>1.50265833E-3</v>
      </c>
    </row>
    <row r="74" spans="2:5" hidden="1" outlineLevel="1">
      <c r="B74" s="55"/>
      <c r="C74" s="54"/>
      <c r="D74" s="55">
        <v>42675</v>
      </c>
      <c r="E74" s="54">
        <v>1.2297829999999999E-3</v>
      </c>
    </row>
    <row r="75" spans="2:5" hidden="1" outlineLevel="1">
      <c r="B75" s="55"/>
      <c r="C75" s="54"/>
      <c r="D75" s="55">
        <v>42705</v>
      </c>
      <c r="E75" s="54">
        <v>1.5917223576317301E-3</v>
      </c>
    </row>
    <row r="76" spans="2:5" hidden="1" outlineLevel="1">
      <c r="B76" s="55"/>
      <c r="C76" s="54"/>
      <c r="D76" s="55">
        <v>42736</v>
      </c>
      <c r="E76" s="54">
        <v>1.6879969999999999E-3</v>
      </c>
    </row>
    <row r="77" spans="2:5" hidden="1" outlineLevel="1">
      <c r="B77" s="55"/>
      <c r="C77" s="54"/>
      <c r="D77" s="55">
        <v>42767</v>
      </c>
      <c r="E77" s="54">
        <v>1.7104450000000001E-3</v>
      </c>
    </row>
    <row r="78" spans="2:5" hidden="1" outlineLevel="1">
      <c r="B78" s="55"/>
      <c r="C78" s="54"/>
      <c r="D78" s="55">
        <v>42795</v>
      </c>
      <c r="E78" s="54">
        <v>1.76620485901565E-3</v>
      </c>
    </row>
    <row r="79" spans="2:5" hidden="1" outlineLevel="1">
      <c r="B79" s="55"/>
      <c r="C79" s="54"/>
      <c r="D79" s="55">
        <v>42826</v>
      </c>
      <c r="E79" s="54">
        <v>1.8734330000000001E-3</v>
      </c>
    </row>
    <row r="80" spans="2:5" hidden="1" outlineLevel="1">
      <c r="B80" s="33"/>
      <c r="C80" s="54"/>
      <c r="D80" s="33" t="s">
        <v>37</v>
      </c>
      <c r="E80" s="54">
        <f>AVERAGE(E61:E79)</f>
        <v>1.463408011051616E-3</v>
      </c>
    </row>
    <row r="81" spans="2:5" collapsed="1"/>
    <row r="83" spans="2:5">
      <c r="B83" s="67" t="s">
        <v>39</v>
      </c>
      <c r="C83" s="67"/>
      <c r="D83" s="67"/>
      <c r="E83" s="67"/>
    </row>
    <row r="84" spans="2:5" ht="15.5">
      <c r="B84" s="56"/>
      <c r="C84" s="57">
        <v>3.3E-3</v>
      </c>
      <c r="D84" s="30">
        <v>1</v>
      </c>
      <c r="E84" s="58" t="s">
        <v>54</v>
      </c>
    </row>
    <row r="85" spans="2:5" ht="15.5">
      <c r="B85" s="59"/>
      <c r="C85" s="57">
        <v>3.0999999999999999E-3</v>
      </c>
      <c r="D85" s="30">
        <v>2</v>
      </c>
      <c r="E85" s="60" t="s">
        <v>51</v>
      </c>
    </row>
    <row r="86" spans="2:5" ht="15.5">
      <c r="B86" s="59"/>
      <c r="C86" s="57">
        <v>3.0999999999999999E-3</v>
      </c>
      <c r="D86" s="30">
        <v>3</v>
      </c>
      <c r="E86" s="61" t="s">
        <v>40</v>
      </c>
    </row>
    <row r="87" spans="2:5" ht="15.5">
      <c r="B87" s="59"/>
      <c r="C87" s="57">
        <v>3.0999999999999999E-3</v>
      </c>
      <c r="D87" s="30">
        <v>4</v>
      </c>
      <c r="E87" s="61" t="s">
        <v>41</v>
      </c>
    </row>
    <row r="88" spans="2:5" ht="15.5">
      <c r="B88" s="59"/>
      <c r="C88" s="57">
        <v>2.8999999999999998E-3</v>
      </c>
      <c r="D88" s="30">
        <v>5</v>
      </c>
      <c r="E88" s="61" t="s">
        <v>42</v>
      </c>
    </row>
    <row r="89" spans="2:5" ht="15.5">
      <c r="B89" s="59"/>
      <c r="C89" s="57">
        <v>2.8999999999999998E-3</v>
      </c>
      <c r="D89" s="30">
        <v>6</v>
      </c>
      <c r="E89" s="61" t="s">
        <v>43</v>
      </c>
    </row>
    <row r="90" spans="2:5" ht="15.5">
      <c r="B90" s="59"/>
      <c r="C90" s="57">
        <v>2.8999999999999998E-3</v>
      </c>
      <c r="D90" s="30">
        <v>7</v>
      </c>
      <c r="E90" s="61" t="s">
        <v>44</v>
      </c>
    </row>
    <row r="91" spans="2:5" ht="15.5">
      <c r="B91" s="59"/>
      <c r="C91" s="57">
        <v>2.8999999999999998E-3</v>
      </c>
      <c r="D91" s="30">
        <v>8</v>
      </c>
      <c r="E91" s="60" t="s">
        <v>45</v>
      </c>
    </row>
    <row r="92" spans="2:5" ht="15.5">
      <c r="B92" s="59"/>
      <c r="C92" s="57">
        <v>2.8999999999999998E-3</v>
      </c>
      <c r="D92" s="30">
        <v>9</v>
      </c>
      <c r="E92" s="61" t="s">
        <v>46</v>
      </c>
    </row>
    <row r="93" spans="2:5" ht="15.5">
      <c r="B93" s="59"/>
      <c r="C93" s="57">
        <v>2.8999999999999998E-3</v>
      </c>
      <c r="D93" s="30">
        <v>10</v>
      </c>
      <c r="E93" s="61" t="s">
        <v>47</v>
      </c>
    </row>
    <row r="94" spans="2:5" ht="15.5">
      <c r="B94" s="59"/>
      <c r="C94" s="57">
        <v>2.8999999999999998E-3</v>
      </c>
      <c r="D94" s="30">
        <v>11</v>
      </c>
      <c r="E94" s="61" t="s">
        <v>48</v>
      </c>
    </row>
    <row r="95" spans="2:5" ht="15.5">
      <c r="B95" s="59"/>
      <c r="C95" s="57">
        <v>2.8999999999999998E-3</v>
      </c>
      <c r="D95" s="30">
        <v>12</v>
      </c>
      <c r="E95" s="61" t="s">
        <v>49</v>
      </c>
    </row>
    <row r="96" spans="2:5" ht="15.5">
      <c r="B96" s="59"/>
      <c r="C96" s="57">
        <v>2.8999999999999998E-3</v>
      </c>
      <c r="D96" s="30">
        <v>13</v>
      </c>
      <c r="E96" s="61" t="s">
        <v>50</v>
      </c>
    </row>
    <row r="97" spans="2:5" ht="15.5">
      <c r="B97" s="59"/>
      <c r="C97" s="57">
        <v>2.8999999999999998E-3</v>
      </c>
      <c r="D97" s="30">
        <v>14</v>
      </c>
      <c r="E97" s="61" t="s">
        <v>51</v>
      </c>
    </row>
    <row r="98" spans="2:5" ht="15.5">
      <c r="B98" s="59"/>
      <c r="C98" s="57">
        <v>2.8999999999999998E-3</v>
      </c>
      <c r="D98" s="30">
        <v>15</v>
      </c>
      <c r="E98" s="61" t="s">
        <v>40</v>
      </c>
    </row>
    <row r="99" spans="2:5" ht="15.5">
      <c r="B99" s="59"/>
      <c r="C99" s="57">
        <v>2.8999999999999998E-3</v>
      </c>
      <c r="D99" s="30">
        <v>16</v>
      </c>
      <c r="E99" s="61" t="s">
        <v>41</v>
      </c>
    </row>
    <row r="100" spans="2:5" ht="15.5">
      <c r="B100" s="59"/>
      <c r="C100" s="57">
        <v>2.7000000000000001E-3</v>
      </c>
      <c r="D100" s="30">
        <v>17</v>
      </c>
      <c r="E100" s="61" t="s">
        <v>42</v>
      </c>
    </row>
    <row r="101" spans="2:5" ht="15.5">
      <c r="B101" s="59"/>
      <c r="C101" s="57">
        <v>2.7000000000000001E-3</v>
      </c>
      <c r="D101" s="30">
        <v>18</v>
      </c>
      <c r="E101" s="61" t="s">
        <v>43</v>
      </c>
    </row>
    <row r="102" spans="2:5" ht="15.5">
      <c r="B102" s="59"/>
      <c r="C102" s="57">
        <v>2.7000000000000001E-3</v>
      </c>
      <c r="D102" s="30">
        <v>19</v>
      </c>
      <c r="E102" s="62" t="s">
        <v>55</v>
      </c>
    </row>
    <row r="103" spans="2:5">
      <c r="B103" s="59"/>
      <c r="C103" s="63">
        <f>AVERAGE(C84:C102)</f>
        <v>2.9210526315789475E-3</v>
      </c>
      <c r="D103" s="57" t="s">
        <v>52</v>
      </c>
      <c r="E103" s="64"/>
    </row>
  </sheetData>
  <mergeCells count="1">
    <mergeCell ref="B83:E83"/>
  </mergeCells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B2DBB093EA43A5D64860B5BF6B9E" ma:contentTypeVersion="" ma:contentTypeDescription="Create a new document." ma:contentTypeScope="" ma:versionID="e4cdbf82538e4b8536a0cbff33ab819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B89937C8-88A7-431C-A387-ECB3020D8D17}"/>
</file>

<file path=customXml/itemProps2.xml><?xml version="1.0" encoding="utf-8"?>
<ds:datastoreItem xmlns:ds="http://schemas.openxmlformats.org/officeDocument/2006/customXml" ds:itemID="{3B3FBD43-6660-489C-8B7E-EA9C4343C200}"/>
</file>

<file path=customXml/itemProps3.xml><?xml version="1.0" encoding="utf-8"?>
<ds:datastoreItem xmlns:ds="http://schemas.openxmlformats.org/officeDocument/2006/customXml" ds:itemID="{18EA5CC7-EC7F-488C-B1CA-6AC6CA78A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1 TU Adj</vt:lpstr>
    </vt:vector>
  </TitlesOfParts>
  <Company>Xcel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Carolyn Wetterlin</dc:creator>
  <cp:lastModifiedBy>Ice, Gina</cp:lastModifiedBy>
  <cp:lastPrinted>2014-04-14T15:36:29Z</cp:lastPrinted>
  <dcterms:created xsi:type="dcterms:W3CDTF">2014-01-09T16:01:56Z</dcterms:created>
  <dcterms:modified xsi:type="dcterms:W3CDTF">2017-12-14T19:06:37Z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0x010100ECF9B2DBB093EA43A5D64860B5BF6B9E</vt:lpwstr>
  </property>
</Properties>
</file>