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codeName="ThisWorkbook" defaultThemeVersion="124226"/>
  <mc:AlternateContent xmlns:mc="http://schemas.openxmlformats.org/markup-compatibility/2006">
    <mc:Choice Requires="x15">
      <x15ac:absPath xmlns:x15ac="http://schemas.microsoft.com/office/spreadsheetml/2010/11/ac" url="http://caseworks/476/2016Data/Library/2016 Actual/Analysis/"/>
    </mc:Choice>
  </mc:AlternateContent>
  <bookViews>
    <workbookView xWindow="0" yWindow="0" windowWidth="15300" windowHeight="2520" tabRatio="403" xr2:uid="{00000000-000D-0000-FFFF-FFFF00000000}"/>
  </bookViews>
  <sheets>
    <sheet name="OTP Attach O" sheetId="24" r:id="rId1"/>
    <sheet name="OTP Attach GG" sheetId="25" r:id="rId2"/>
    <sheet name="Attach MM " sheetId="26" r:id="rId3"/>
  </sheets>
  <externalReferences>
    <externalReference r:id="rId4"/>
    <externalReference r:id="rId5"/>
  </externalReferences>
  <definedNames>
    <definedName name="\P" localSheetId="1">#REF!</definedName>
    <definedName name="\P">#REF!</definedName>
    <definedName name="__HH_F">[1]factors:memo!$G$36:$N$82</definedName>
    <definedName name="_Order1" hidden="1">255</definedName>
    <definedName name="_PG1" localSheetId="1">#REF!</definedName>
    <definedName name="_PG1">#REF!</definedName>
    <definedName name="_PG2" localSheetId="1">#REF!</definedName>
    <definedName name="_PG2">#REF!</definedName>
    <definedName name="_PR1" localSheetId="1">#REF!</definedName>
    <definedName name="_PR1">#REF!</definedName>
    <definedName name="_PR2" localSheetId="1">#REF!</definedName>
    <definedName name="_PR2">#REF!</definedName>
    <definedName name="_PR3" localSheetId="1">#REF!</definedName>
    <definedName name="_PR3">#REF!</definedName>
    <definedName name="Amount" localSheetId="1">#REF!</definedName>
    <definedName name="Amount">#REF!</definedName>
    <definedName name="CCOSS_Data" localSheetId="1">#REF!</definedName>
    <definedName name="CCOSS_Data">#REF!</definedName>
    <definedName name="CH_COS" localSheetId="2">#REF!</definedName>
    <definedName name="CH_COS" localSheetId="1">#REF!</definedName>
    <definedName name="CH_COS">#REF!</definedName>
    <definedName name="D__M" localSheetId="1">#REF!</definedName>
    <definedName name="D__M">#REF!</definedName>
    <definedName name="DB" localSheetId="1">#REF!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 localSheetId="1">#REF!</definedName>
    <definedName name="Federal">#REF!</definedName>
    <definedName name="FERC" localSheetId="1">#REF!</definedName>
    <definedName name="FERC">#REF!</definedName>
    <definedName name="K2_WBEVMODE" hidden="1">0</definedName>
    <definedName name="NSP_COS" localSheetId="2">#REF!</definedName>
    <definedName name="NSP_COS" localSheetId="1">#REF!</definedName>
    <definedName name="NSP_COS">#REF!</definedName>
    <definedName name="PNT" localSheetId="1">#REF!</definedName>
    <definedName name="PNT">#REF!</definedName>
    <definedName name="PRINT" localSheetId="1">#REF!</definedName>
    <definedName name="PRINT">#REF!</definedName>
    <definedName name="_xlnm.Print_Area" localSheetId="2">'Attach MM '!$A$1:$R$111</definedName>
    <definedName name="_xlnm.Print_Area" localSheetId="1">'OTP Attach GG'!$A$1:$N$104</definedName>
    <definedName name="_xlnm.Print_Area" localSheetId="0">'OTP Attach O'!$A$1:$L$338</definedName>
    <definedName name="Print_Titles_MI" localSheetId="1">#REF!</definedName>
    <definedName name="Print_Titles_MI">#REF!</definedName>
    <definedName name="Print1" localSheetId="2">#REF!</definedName>
    <definedName name="Print1" localSheetId="1">#REF!</definedName>
    <definedName name="Print1">#REF!</definedName>
    <definedName name="Print3" localSheetId="2">#REF!</definedName>
    <definedName name="Print3" localSheetId="1">#REF!</definedName>
    <definedName name="Print3">#REF!</definedName>
    <definedName name="Print4" localSheetId="2">#REF!</definedName>
    <definedName name="Print4" localSheetId="1">#REF!</definedName>
    <definedName name="Print4">#REF!</definedName>
    <definedName name="Print5" localSheetId="2">#REF!</definedName>
    <definedName name="Print5" localSheetId="1">#REF!</definedName>
    <definedName name="Print5">#REF!</definedName>
    <definedName name="PRNT" localSheetId="1">#REF!</definedName>
    <definedName name="PRNT">#REF!</definedName>
    <definedName name="ProjIDList" localSheetId="2">#REF!</definedName>
    <definedName name="ProjIDList" localSheetId="1">#REF!</definedName>
    <definedName name="ProjIDList">#REF!</definedName>
    <definedName name="PSCo_COS" localSheetId="2">#REF!</definedName>
    <definedName name="PSCo_COS" localSheetId="1">#REF!</definedName>
    <definedName name="PSCo_COS">#REF!</definedName>
    <definedName name="q_MTEP06_App_AB_Facility" localSheetId="2">#REF!</definedName>
    <definedName name="q_MTEP06_App_AB_Facility" localSheetId="1">#REF!</definedName>
    <definedName name="q_MTEP06_App_AB_Facility">#REF!</definedName>
    <definedName name="q_MTEP06_App_AB_Projects" localSheetId="2">#REF!</definedName>
    <definedName name="q_MTEP06_App_AB_Projects" localSheetId="1">#REF!</definedName>
    <definedName name="q_MTEP06_App_AB_Projects">#REF!</definedName>
    <definedName name="revreq" localSheetId="2">#REF!</definedName>
    <definedName name="revreq" localSheetId="1">#REF!</definedName>
    <definedName name="revreq">#REF!</definedName>
    <definedName name="SPS_COS" localSheetId="2">#REF!</definedName>
    <definedName name="SPS_COS" localSheetId="1">#REF!</definedName>
    <definedName name="SPS_COS">#REF!</definedName>
    <definedName name="TOTAL" localSheetId="1">#REF!</definedName>
    <definedName name="TOTAL">#REF!</definedName>
    <definedName name="TOTAL2" localSheetId="1">#REF!</definedName>
    <definedName name="TOTAL2">#REF!</definedName>
    <definedName name="Xcel" localSheetId="2">'[2]Data Entry and Forecaster'!#REF!</definedName>
    <definedName name="Xcel" localSheetId="1">'[2]Data Entry and Forecaster'!#REF!</definedName>
    <definedName name="Xcel">'[2]Data Entry and Forecaster'!#REF!</definedName>
    <definedName name="Xcel_COS" localSheetId="2">#REF!</definedName>
    <definedName name="Xcel_COS" localSheetId="1">#REF!</definedName>
    <definedName name="Xcel_COS">#REF!</definedName>
  </definedNames>
  <calcPr calcId="171027" iterate="1" iterateCount="1000"/>
  <fileRecoveryPr autoRecover="0"/>
</workbook>
</file>

<file path=xl/calcChain.xml><?xml version="1.0" encoding="utf-8"?>
<calcChain xmlns="http://schemas.openxmlformats.org/spreadsheetml/2006/main">
  <c r="J30" i="24" l="1"/>
  <c r="J28" i="24"/>
  <c r="P41" i="24" l="1"/>
  <c r="O41" i="24" l="1"/>
  <c r="J284" i="24"/>
  <c r="E111" i="24" l="1"/>
  <c r="J23" i="24"/>
  <c r="Q92" i="26" l="1"/>
  <c r="L74" i="26"/>
  <c r="L73" i="26"/>
  <c r="L72" i="26"/>
  <c r="J64" i="26"/>
  <c r="R62" i="26"/>
  <c r="J62" i="26"/>
  <c r="R61" i="26"/>
  <c r="J61" i="26"/>
  <c r="C61" i="26"/>
  <c r="M88" i="25" l="1"/>
  <c r="G62" i="25"/>
  <c r="G60" i="25"/>
  <c r="N59" i="25"/>
  <c r="G59" i="25"/>
  <c r="C59" i="25"/>
  <c r="N58" i="25"/>
  <c r="E311" i="24" l="1"/>
  <c r="S88" i="24" l="1"/>
  <c r="S86" i="24"/>
  <c r="S87" i="24"/>
  <c r="S85" i="24"/>
  <c r="R89" i="24"/>
  <c r="P89" i="24"/>
  <c r="Q86" i="24" s="1"/>
  <c r="S89" i="24" l="1"/>
  <c r="T88" i="24" s="1"/>
  <c r="T89" i="24"/>
  <c r="Q89" i="24"/>
  <c r="Q88" i="24"/>
  <c r="Q87" i="24"/>
  <c r="Q85" i="24"/>
  <c r="E332" i="24"/>
  <c r="T86" i="24" l="1"/>
  <c r="T87" i="24"/>
  <c r="T85" i="24"/>
  <c r="J287" i="24" l="1"/>
  <c r="E14" i="24" s="1"/>
  <c r="E13" i="24"/>
  <c r="G14" i="24"/>
  <c r="G15" i="24" s="1"/>
  <c r="G16" i="24" s="1"/>
  <c r="J21" i="24"/>
  <c r="J35" i="24"/>
  <c r="J46" i="24"/>
  <c r="J47" i="24"/>
  <c r="L75" i="24"/>
  <c r="E78" i="24"/>
  <c r="E100" i="24"/>
  <c r="E89" i="24"/>
  <c r="C92" i="24"/>
  <c r="C100" i="24" s="1"/>
  <c r="G92" i="24"/>
  <c r="H92" i="24"/>
  <c r="C93" i="24"/>
  <c r="C101" i="24" s="1"/>
  <c r="G93" i="24"/>
  <c r="G120" i="24" s="1"/>
  <c r="C94" i="24"/>
  <c r="C102" i="24" s="1"/>
  <c r="G94" i="24"/>
  <c r="H94" i="24"/>
  <c r="C95" i="24"/>
  <c r="C103" i="24" s="1"/>
  <c r="G95" i="24"/>
  <c r="C96" i="24"/>
  <c r="C104" i="24" s="1"/>
  <c r="G96" i="24"/>
  <c r="E97" i="24"/>
  <c r="E101" i="24"/>
  <c r="E102" i="24"/>
  <c r="E103" i="24"/>
  <c r="E104" i="24"/>
  <c r="G111" i="24"/>
  <c r="E118" i="24"/>
  <c r="G114" i="24"/>
  <c r="L146" i="24"/>
  <c r="E149" i="24"/>
  <c r="J155" i="24"/>
  <c r="J25" i="26" s="1"/>
  <c r="G158" i="24"/>
  <c r="G159" i="24" s="1"/>
  <c r="G160" i="24"/>
  <c r="D161" i="24"/>
  <c r="J162" i="24"/>
  <c r="E163" i="24"/>
  <c r="E123" i="24" s="1"/>
  <c r="E126" i="24" s="1"/>
  <c r="C166" i="24"/>
  <c r="C170" i="24"/>
  <c r="E171" i="24"/>
  <c r="D176" i="24"/>
  <c r="G176" i="24"/>
  <c r="G179" i="24"/>
  <c r="D180" i="24"/>
  <c r="E182" i="24"/>
  <c r="G180" i="24"/>
  <c r="E185" i="24"/>
  <c r="E189" i="24" s="1"/>
  <c r="E193" i="24" s="1"/>
  <c r="E222" i="24"/>
  <c r="J226" i="24"/>
  <c r="J229" i="24" s="1"/>
  <c r="J234" i="24"/>
  <c r="H244" i="24"/>
  <c r="H246" i="24"/>
  <c r="H247" i="24"/>
  <c r="J250" i="24"/>
  <c r="E254" i="24"/>
  <c r="H252" i="24" s="1"/>
  <c r="J263" i="24"/>
  <c r="H268" i="24"/>
  <c r="H269" i="24"/>
  <c r="J278" i="24"/>
  <c r="L292" i="24"/>
  <c r="E294" i="24"/>
  <c r="E334" i="24"/>
  <c r="J22" i="24" s="1"/>
  <c r="J265" i="24" l="1"/>
  <c r="E270" i="24" s="1"/>
  <c r="E271" i="24" s="1"/>
  <c r="F270" i="24" s="1"/>
  <c r="J270" i="24" s="1"/>
  <c r="J231" i="24"/>
  <c r="J236" i="24"/>
  <c r="J238" i="24" s="1"/>
  <c r="E248" i="24"/>
  <c r="E105" i="24"/>
  <c r="E128" i="24" s="1"/>
  <c r="F268" i="24" l="1"/>
  <c r="J268" i="24" s="1"/>
  <c r="F269" i="24"/>
  <c r="J269" i="24" s="1"/>
  <c r="H108" i="24"/>
  <c r="J108" i="24" s="1"/>
  <c r="H116" i="24"/>
  <c r="J116" i="24" s="1"/>
  <c r="H167" i="24"/>
  <c r="J167" i="24" s="1"/>
  <c r="J239" i="24"/>
  <c r="J240" i="24" s="1"/>
  <c r="H13" i="24"/>
  <c r="H168" i="24"/>
  <c r="J168" i="24" s="1"/>
  <c r="H85" i="24"/>
  <c r="F245" i="24"/>
  <c r="H245" i="24" s="1"/>
  <c r="H248" i="24" s="1"/>
  <c r="J248" i="24" s="1"/>
  <c r="H117" i="24"/>
  <c r="J117" i="24" s="1"/>
  <c r="G19" i="25" l="1"/>
  <c r="J271" i="24"/>
  <c r="E186" i="24" s="1"/>
  <c r="J252" i="24"/>
  <c r="L252" i="24" s="1"/>
  <c r="H88" i="24" s="1"/>
  <c r="H87" i="24"/>
  <c r="H154" i="24"/>
  <c r="H124" i="24"/>
  <c r="J124" i="24" s="1"/>
  <c r="J85" i="24"/>
  <c r="H93" i="24"/>
  <c r="H14" i="24"/>
  <c r="J13" i="24"/>
  <c r="P91" i="24" l="1"/>
  <c r="P94" i="24" s="1"/>
  <c r="J18" i="26"/>
  <c r="E196" i="24"/>
  <c r="E192" i="24" s="1"/>
  <c r="E194" i="24" s="1"/>
  <c r="E199" i="24" s="1"/>
  <c r="H15" i="24"/>
  <c r="J14" i="24"/>
  <c r="H156" i="24"/>
  <c r="J156" i="24" s="1"/>
  <c r="J26" i="26" s="1"/>
  <c r="J154" i="24"/>
  <c r="J24" i="26" s="1"/>
  <c r="J27" i="26" s="1"/>
  <c r="H160" i="24"/>
  <c r="J160" i="24" s="1"/>
  <c r="J88" i="24"/>
  <c r="H96" i="24"/>
  <c r="J93" i="24"/>
  <c r="H120" i="24"/>
  <c r="H95" i="24"/>
  <c r="J87" i="24"/>
  <c r="J101" i="24" l="1"/>
  <c r="G20" i="25" s="1"/>
  <c r="J19" i="26"/>
  <c r="J20" i="26" s="1"/>
  <c r="J29" i="26"/>
  <c r="L29" i="26" s="1"/>
  <c r="J89" i="24"/>
  <c r="H89" i="24" s="1"/>
  <c r="H166" i="24"/>
  <c r="J166" i="24" s="1"/>
  <c r="J120" i="24"/>
  <c r="H161" i="24"/>
  <c r="J96" i="24"/>
  <c r="J104" i="24" s="1"/>
  <c r="J15" i="24"/>
  <c r="H16" i="24"/>
  <c r="J16" i="24" s="1"/>
  <c r="J95" i="24"/>
  <c r="J103" i="24" s="1"/>
  <c r="H157" i="24"/>
  <c r="G73" i="26" l="1"/>
  <c r="H73" i="26" s="1"/>
  <c r="G74" i="26"/>
  <c r="H74" i="26" s="1"/>
  <c r="G72" i="26"/>
  <c r="H72" i="26" s="1"/>
  <c r="J97" i="24"/>
  <c r="J105" i="24"/>
  <c r="H105" i="24" s="1"/>
  <c r="H112" i="24" s="1"/>
  <c r="H169" i="24"/>
  <c r="H158" i="24"/>
  <c r="J157" i="24"/>
  <c r="H125" i="24"/>
  <c r="J125" i="24" s="1"/>
  <c r="H178" i="24"/>
  <c r="J17" i="24"/>
  <c r="H170" i="24"/>
  <c r="J170" i="24" s="1"/>
  <c r="J161" i="24"/>
  <c r="J112" i="24" l="1"/>
  <c r="H113" i="24"/>
  <c r="J113" i="24" s="1"/>
  <c r="H193" i="24"/>
  <c r="J193" i="24" s="1"/>
  <c r="J158" i="24"/>
  <c r="H159" i="24"/>
  <c r="J159" i="24" s="1"/>
  <c r="H180" i="24"/>
  <c r="J180" i="24" s="1"/>
  <c r="J178" i="24"/>
  <c r="H181" i="24"/>
  <c r="J181" i="24" s="1"/>
  <c r="H175" i="24"/>
  <c r="J169" i="24"/>
  <c r="J171" i="24" l="1"/>
  <c r="J37" i="26"/>
  <c r="J38" i="26" s="1"/>
  <c r="L38" i="26" s="1"/>
  <c r="G27" i="25"/>
  <c r="G28" i="25" s="1"/>
  <c r="L28" i="25" s="1"/>
  <c r="H115" i="24"/>
  <c r="J115" i="24" s="1"/>
  <c r="H114" i="24"/>
  <c r="J114" i="24" s="1"/>
  <c r="J163" i="24"/>
  <c r="H176" i="24"/>
  <c r="J176" i="24" s="1"/>
  <c r="J175" i="24"/>
  <c r="J123" i="24" l="1"/>
  <c r="J126" i="24" s="1"/>
  <c r="J23" i="26"/>
  <c r="J33" i="26" s="1"/>
  <c r="J34" i="26" s="1"/>
  <c r="L34" i="26" s="1"/>
  <c r="G23" i="25"/>
  <c r="G24" i="25" s="1"/>
  <c r="L24" i="25" s="1"/>
  <c r="J118" i="24"/>
  <c r="J182" i="24"/>
  <c r="J128" i="24" l="1"/>
  <c r="J196" i="24" s="1"/>
  <c r="J192" i="24" s="1"/>
  <c r="J194" i="24" s="1"/>
  <c r="J199" i="24" s="1"/>
  <c r="J41" i="26"/>
  <c r="J42" i="26" s="1"/>
  <c r="G31" i="25"/>
  <c r="G32" i="25" s="1"/>
  <c r="L32" i="25" s="1"/>
  <c r="L34" i="25" s="1"/>
  <c r="J51" i="26"/>
  <c r="J52" i="26" s="1"/>
  <c r="L52" i="26" s="1"/>
  <c r="G41" i="25"/>
  <c r="G42" i="25" s="1"/>
  <c r="L42" i="25" s="1"/>
  <c r="F73" i="25" l="1"/>
  <c r="G73" i="25" s="1"/>
  <c r="F72" i="25"/>
  <c r="G72" i="25" s="1"/>
  <c r="F74" i="25"/>
  <c r="G74" i="25" s="1"/>
  <c r="F70" i="25"/>
  <c r="G70" i="25" s="1"/>
  <c r="F75" i="25"/>
  <c r="G75" i="25" s="1"/>
  <c r="F76" i="25"/>
  <c r="G76" i="25" s="1"/>
  <c r="F71" i="25"/>
  <c r="G71" i="25" s="1"/>
  <c r="J47" i="26"/>
  <c r="J48" i="26" s="1"/>
  <c r="L48" i="26" s="1"/>
  <c r="L54" i="26" s="1"/>
  <c r="G37" i="25"/>
  <c r="G38" i="25" s="1"/>
  <c r="L38" i="25" s="1"/>
  <c r="L44" i="25" s="1"/>
  <c r="L42" i="26"/>
  <c r="L44" i="26" s="1"/>
  <c r="J44" i="26"/>
  <c r="M74" i="26" l="1"/>
  <c r="N74" i="26" s="1"/>
  <c r="M72" i="26"/>
  <c r="N72" i="26" s="1"/>
  <c r="M73" i="26"/>
  <c r="N73" i="26" s="1"/>
  <c r="I72" i="26"/>
  <c r="J72" i="26" s="1"/>
  <c r="K72" i="26" s="1"/>
  <c r="I73" i="26"/>
  <c r="J73" i="26" s="1"/>
  <c r="K73" i="26" s="1"/>
  <c r="I74" i="26"/>
  <c r="J74" i="26" s="1"/>
  <c r="K74" i="26" s="1"/>
  <c r="P74" i="26" s="1"/>
  <c r="R74" i="26" s="1"/>
  <c r="I72" i="25"/>
  <c r="J72" i="25" s="1"/>
  <c r="L72" i="25" s="1"/>
  <c r="N72" i="25" s="1"/>
  <c r="I76" i="25"/>
  <c r="J76" i="25" s="1"/>
  <c r="L76" i="25" s="1"/>
  <c r="N76" i="25" s="1"/>
  <c r="I73" i="25"/>
  <c r="J73" i="25" s="1"/>
  <c r="I70" i="25"/>
  <c r="J70" i="25" s="1"/>
  <c r="L70" i="25" s="1"/>
  <c r="I74" i="25"/>
  <c r="J74" i="25" s="1"/>
  <c r="L74" i="25" s="1"/>
  <c r="N74" i="25" s="1"/>
  <c r="I71" i="25"/>
  <c r="J71" i="25" s="1"/>
  <c r="L71" i="25" s="1"/>
  <c r="N71" i="25" s="1"/>
  <c r="I75" i="25"/>
  <c r="J75" i="25" s="1"/>
  <c r="L75" i="25" s="1"/>
  <c r="N75" i="25" s="1"/>
  <c r="L73" i="25"/>
  <c r="N73" i="25" s="1"/>
  <c r="P73" i="26" l="1"/>
  <c r="R73" i="26" s="1"/>
  <c r="N70" i="25"/>
  <c r="N88" i="25" s="1"/>
  <c r="L88" i="25"/>
  <c r="P72" i="26"/>
  <c r="L90" i="25" l="1"/>
  <c r="E203" i="24"/>
  <c r="R72" i="26"/>
  <c r="R92" i="26" s="1"/>
  <c r="P92" i="26"/>
  <c r="P94" i="26" l="1"/>
  <c r="E207" i="24"/>
  <c r="J207" i="24" s="1"/>
  <c r="J203" i="24"/>
  <c r="E208" i="24" l="1"/>
  <c r="J208" i="24"/>
  <c r="J10" i="24" s="1"/>
  <c r="J25" i="24" s="1"/>
  <c r="E37" i="24" s="1"/>
  <c r="E41" i="24" s="1"/>
  <c r="E38" i="24" l="1"/>
  <c r="E43" i="24"/>
  <c r="J41" i="24"/>
  <c r="E42" i="24"/>
  <c r="J43" i="24"/>
  <c r="J42" i="24"/>
</calcChain>
</file>

<file path=xl/sharedStrings.xml><?xml version="1.0" encoding="utf-8"?>
<sst xmlns="http://schemas.openxmlformats.org/spreadsheetml/2006/main" count="810" uniqueCount="569">
  <si>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</si>
  <si>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</si>
  <si>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</si>
  <si>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</si>
  <si>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</si>
  <si>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</si>
  <si>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</si>
  <si>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</si>
  <si>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</si>
  <si>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</si>
  <si>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</si>
  <si>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</si>
  <si>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</si>
  <si>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</si>
  <si>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</si>
  <si>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</si>
  <si>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</si>
  <si>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</si>
  <si>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</si>
  <si>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</si>
  <si>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</si>
  <si>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</si>
  <si>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</si>
  <si>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</si>
  <si>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</si>
  <si>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</si>
  <si>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</si>
  <si>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</si>
  <si>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</si>
  <si>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</si>
  <si>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</si>
  <si>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</si>
  <si>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</si>
  <si>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</si>
  <si>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</si>
  <si>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</si>
  <si>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</si>
  <si>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</si>
  <si>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</si>
  <si>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</si>
  <si>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</si>
  <si>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</si>
  <si>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</si>
  <si>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</si>
  <si>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</si>
  <si>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</si>
  <si>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</si>
  <si>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</si>
  <si>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</si>
  <si>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</si>
  <si>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</si>
  <si>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</si>
  <si>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</si>
  <si>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</si>
  <si>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</si>
  <si>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</si>
  <si>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</si>
  <si>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</si>
  <si>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</si>
  <si>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</si>
  <si>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</si>
  <si>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</si>
  <si>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</si>
  <si>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</si>
  <si>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</si>
  <si>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</si>
  <si>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</si>
  <si>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</si>
  <si>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</si>
  <si>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</si>
  <si>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</si>
  <si>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</si>
  <si>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</si>
  <si>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</si>
  <si>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</si>
  <si>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</si>
  <si>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</si>
  <si>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</si>
  <si>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</si>
  <si>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</si>
  <si>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</si>
  <si>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</si>
  <si>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</si>
  <si>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</si>
  <si>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</si>
  <si>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</si>
  <si>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</si>
  <si>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</si>
  <si>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</si>
  <si>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</si>
  <si>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</si>
  <si>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</si>
  <si>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</si>
  <si>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</si>
  <si>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</si>
  <si>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</si>
  <si>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</si>
  <si>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</si>
  <si>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</si>
  <si>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</si>
  <si>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</si>
  <si>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</si>
  <si>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</si>
  <si>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</si>
  <si>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</si>
  <si>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</si>
  <si>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</si>
  <si>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</si>
  <si>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</si>
  <si>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</si>
  <si>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</si>
  <si>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</si>
  <si>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</si>
  <si>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</si>
  <si>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</si>
  <si>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</si>
  <si>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</si>
  <si>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</si>
  <si>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</si>
  <si>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</si>
  <si>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</si>
  <si>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</si>
  <si>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</si>
  <si>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</si>
  <si>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</si>
  <si>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</si>
  <si>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</si>
  <si>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</si>
  <si>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</si>
  <si>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</si>
  <si>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</si>
  <si>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</si>
  <si>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</si>
  <si>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</si>
  <si>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</si>
  <si>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</si>
  <si>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</si>
  <si>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</si>
  <si>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</si>
  <si>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</si>
  <si>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</si>
  <si>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</si>
  <si>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</si>
  <si>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</si>
  <si>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</si>
  <si>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</si>
  <si>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</si>
  <si>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</si>
  <si>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</si>
  <si>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</si>
  <si>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</si>
  <si>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</si>
  <si>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</si>
  <si>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</si>
  <si>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</si>
  <si>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</si>
  <si>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</si>
  <si>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</si>
  <si>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</si>
  <si>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</si>
  <si>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</si>
  <si>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</si>
  <si>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</si>
  <si>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</si>
  <si>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</si>
  <si>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</si>
  <si>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</si>
  <si>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</si>
  <si>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</si>
  <si>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</si>
  <si>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</si>
  <si>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</si>
  <si>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</si>
  <si>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</si>
  <si>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</si>
  <si>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</si>
  <si>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</si>
  <si>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</si>
  <si>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</si>
  <si>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</si>
  <si>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</si>
  <si>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</si>
  <si>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</si>
  <si>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</si>
  <si>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</si>
  <si>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</si>
  <si>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</si>
  <si>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</si>
  <si>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</si>
  <si>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</si>
  <si>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</si>
  <si>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</si>
  <si>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</si>
  <si>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</si>
  <si>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</si>
  <si>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</si>
  <si>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</si>
  <si>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</si>
  <si>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</si>
  <si>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</si>
  <si>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</si>
  <si>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</si>
  <si>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</si>
  <si>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</si>
  <si>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</si>
  <si>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</si>
  <si>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</si>
  <si>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</si>
  <si>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</si>
  <si>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</si>
  <si>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</si>
  <si>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</si>
  <si>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</si>
  <si>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</si>
  <si>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</si>
  <si>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</si>
  <si>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</si>
  <si>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</si>
  <si>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</si>
  <si>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</si>
  <si>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</si>
  <si>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</si>
  <si>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</si>
  <si>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</si>
  <si>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</si>
  <si>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</si>
  <si>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</si>
  <si>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</si>
  <si>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</si>
  <si>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</si>
  <si>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</si>
  <si>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</si>
  <si>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</si>
  <si>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</si>
  <si>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</si>
  <si>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</si>
  <si>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</si>
  <si>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</si>
  <si>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</si>
  <si>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</si>
  <si>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</si>
  <si>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</si>
  <si>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</si>
  <si>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</si>
  <si>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</si>
  <si>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</si>
  <si>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</si>
  <si>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</si>
  <si>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</si>
  <si>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</si>
  <si>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</si>
  <si>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</si>
  <si>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</si>
  <si>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</si>
  <si>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</si>
  <si>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</si>
  <si>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</si>
  <si>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</si>
  <si>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</si>
  <si>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</si>
  <si>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</si>
  <si>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</si>
  <si>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</si>
  <si>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</si>
  <si>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</si>
  <si>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</si>
  <si>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</si>
  <si>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</si>
  <si>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</si>
  <si>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</si>
  <si>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</si>
  <si>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</si>
  <si>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</si>
  <si>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</si>
  <si>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</si>
  <si>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</si>
  <si>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</si>
  <si>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</si>
  <si>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</si>
  <si>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</si>
  <si>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</si>
  <si>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</si>
  <si>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</si>
  <si>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</si>
  <si>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</si>
  <si>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</si>
  <si>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</si>
  <si>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</si>
  <si>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</si>
  <si>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</si>
  <si>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</si>
  <si>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</si>
  <si>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</si>
  <si>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</si>
  <si>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</si>
  <si>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</si>
  <si>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</si>
  <si>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</si>
  <si>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</si>
  <si>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</si>
  <si>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</si>
  <si>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</si>
  <si>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</si>
  <si>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</si>
  <si>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</si>
  <si>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</si>
  <si>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</si>
  <si>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</si>
  <si>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</si>
  <si>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</si>
  <si>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</si>
  <si>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</si>
  <si>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</si>
  <si>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</si>
  <si>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</si>
  <si>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</si>
  <si>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</si>
  <si>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</si>
  <si>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</si>
  <si>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</si>
  <si>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</si>
  <si>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</si>
  <si>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</si>
  <si>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</si>
  <si>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</si>
  <si>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</si>
  <si>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</si>
  <si>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</si>
  <si>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</si>
  <si>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</si>
  <si>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</si>
  <si>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</si>
  <si>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</si>
  <si>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</si>
  <si>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</si>
  <si>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</si>
  <si>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</si>
  <si>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</si>
  <si>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</si>
  <si>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</si>
  <si>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included in Attachment MM]</t>
  </si>
  <si>
    <t>(line 29 - line 30 - line30a)</t>
  </si>
  <si>
    <t>36b</t>
  </si>
  <si>
    <t xml:space="preserve">  Total of (a)-(b)-(c)-(d)</t>
  </si>
  <si>
    <t>CC</t>
  </si>
  <si>
    <t>DD</t>
  </si>
  <si>
    <t>GROSS PLANT IN SERVICE     (Note Z, Note EE)</t>
  </si>
  <si>
    <t>ACCUMULATED DEPRECIATION  (Note Z, Note EE)</t>
  </si>
  <si>
    <t>219.28.c &amp; 200.21.c</t>
  </si>
  <si>
    <t>O&amp;M (Note FF)</t>
  </si>
  <si>
    <t>DEPRECIATION AND AMORTIZATION EXPENSE (Note EE)</t>
  </si>
  <si>
    <t>336.10.f &amp; 336.1.f</t>
  </si>
  <si>
    <t xml:space="preserve">Account Nos. 561.4 and 561.8 consist of RTO expenses billed to load-serving entities and are not included in Transmission Owner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</si>
  <si>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</si>
  <si>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</si>
  <si>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</si>
  <si>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</si>
  <si>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</si>
  <si>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</si>
  <si>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</si>
  <si>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</si>
  <si>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</si>
  <si>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</si>
  <si>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</si>
  <si>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CC)</t>
  </si>
  <si>
    <t xml:space="preserve">  c. Transmission charges from Schedules associated with Attachment GG  (Note X)</t>
  </si>
  <si>
    <t xml:space="preserve">  d. Transmission charges from Schedules associated with Attachment MM  (Note DD)</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</si>
  <si>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</si>
  <si>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</si>
  <si>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MTEP Gross Plant</t>
  </si>
  <si>
    <t>Gross Plant</t>
  </si>
  <si>
    <t>Pricing Zone</t>
  </si>
  <si>
    <t>(Att. GG &amp; Att. MM)</t>
  </si>
  <si>
    <t>Less MTEP</t>
  </si>
  <si>
    <t>After MTEP</t>
  </si>
  <si>
    <t xml:space="preserve">OTP </t>
  </si>
  <si>
    <t>Total Gross Trans Plant</t>
  </si>
  <si>
    <t>Check figure (lines 2)</t>
  </si>
  <si>
    <t>Difference (should = zero)</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</si>
  <si>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 The calculations of ADIT in the annual true-up calculation will use the beginning-of-year and end-of-year balances. The calculation of ADIT in the annual projection will be performed in accordance with IRS regulation Section 1.167(l)-1(h)(6). Work papers supporting the ADIT calculations will be posted with each Annual True-Up and or projected net revenue requirement and included in the annual Informational Filing submitted to the Commission. The Annual True-Up or projected net revenue requirement ADIT worksheets set forth the calculation pursuant to IRS regulation Section 1.167(l)-1(h)(6).</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</si>
  <si>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</si>
  <si>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For the 12 months ended 12/31/2016</t>
  </si>
  <si>
    <t>Jan</t>
  </si>
  <si>
    <t>Feb</t>
  </si>
  <si>
    <t>Mar</t>
  </si>
  <si>
    <t>Apr</t>
  </si>
  <si>
    <t>May</t>
  </si>
  <si>
    <t>Jun</t>
  </si>
  <si>
    <t>Jul</t>
  </si>
  <si>
    <t>Aug</t>
  </si>
  <si>
    <t>Sep</t>
  </si>
  <si>
    <t>Oct</t>
  </si>
  <si>
    <t>Nov</t>
  </si>
  <si>
    <t>Dec</t>
  </si>
  <si>
    <t>Attachment GG - OTP</t>
  </si>
  <si>
    <t>Formula Rate calculation</t>
  </si>
  <si>
    <t xml:space="preserve"> Utilizing Attachment O - OTP Data</t>
  </si>
  <si>
    <t>Page 1 of 2</t>
  </si>
  <si>
    <t>To be completed in conjunction with Attachment O - OTP.</t>
  </si>
  <si>
    <t>Attachment O - OTP</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</si>
  <si>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</si>
  <si>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</si>
  <si>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</si>
  <si>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</si>
  <si>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</si>
  <si>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</si>
  <si>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</si>
  <si>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</si>
  <si>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</si>
  <si>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</si>
  <si>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</si>
  <si>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</si>
  <si>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</si>
  <si>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</si>
  <si>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</si>
  <si>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</si>
  <si>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</si>
  <si>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</si>
  <si>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</si>
  <si>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</si>
  <si>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</si>
  <si>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</si>
  <si>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</si>
  <si>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</si>
  <si>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</si>
  <si>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</si>
  <si>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</si>
  <si>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</si>
  <si>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</si>
  <si>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</si>
  <si>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</si>
  <si>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</si>
  <si>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</si>
  <si>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</si>
  <si>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</si>
  <si>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</si>
  <si>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</si>
  <si>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</si>
  <si>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</si>
  <si>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</si>
  <si>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</si>
  <si>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</si>
  <si>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</si>
  <si>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</si>
  <si>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</si>
  <si>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</si>
  <si>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</si>
  <si>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</si>
  <si>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</si>
  <si>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</si>
  <si>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</si>
  <si>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</si>
  <si>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</si>
  <si>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</si>
  <si>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</si>
  <si>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</si>
  <si>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</si>
  <si>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</si>
  <si>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</si>
  <si>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</si>
  <si>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</si>
  <si>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1b</t>
  </si>
  <si>
    <t>1c</t>
  </si>
  <si>
    <t>2</t>
  </si>
  <si>
    <t>Annual Totals</t>
  </si>
  <si>
    <t>Rev. Req. Adj For Attachment O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</si>
  <si>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</si>
  <si>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</si>
  <si>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</si>
  <si>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</si>
  <si>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Project Depreciation Expense is the actual value booked for the project and included in the Depreciation Expense in Attachment O-OTP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</si>
  <si>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</si>
  <si>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</si>
  <si>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</si>
  <si>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Bemidji CapX 2020 Project</t>
  </si>
  <si>
    <t>Fargo CapX 2020 Project</t>
  </si>
  <si>
    <t>Rugby Project - G380</t>
  </si>
  <si>
    <t>1d</t>
  </si>
  <si>
    <t>Cass Lake - Nary - Helga - Bemidji Project</t>
  </si>
  <si>
    <t>1e</t>
  </si>
  <si>
    <t xml:space="preserve">Casselton-Buffalo 115kv </t>
  </si>
  <si>
    <t>1f</t>
  </si>
  <si>
    <t>G645 Spiritwood</t>
  </si>
  <si>
    <t>1g</t>
  </si>
  <si>
    <t>Courtney Wind</t>
  </si>
  <si>
    <t>Attachment MM - Generic Company</t>
  </si>
  <si>
    <t xml:space="preserve"> Utilizing Attachment O Data</t>
  </si>
  <si>
    <t>Company Name</t>
  </si>
  <si>
    <t>To be completed in conjunction with Attachment O.</t>
  </si>
  <si>
    <t>(inputs from Attachment O are rounded to whole dollars)</t>
  </si>
  <si>
    <t>Attachment O</t>
  </si>
  <si>
    <t>Transmission Accumulated Depreciation</t>
  </si>
  <si>
    <t>Attach O, p 2, line 8 col 5 (Note J)</t>
  </si>
  <si>
    <t>Line 1 minus Line 1a (Note B)</t>
  </si>
  <si>
    <t>O&amp;M TRANSMISSION EXPENSE</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</si>
  <si>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</si>
  <si>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</si>
  <si>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</si>
  <si>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</si>
  <si>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</si>
  <si>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</si>
  <si>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</si>
  <si>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</si>
  <si>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</si>
  <si>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</si>
  <si>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</si>
  <si>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</si>
  <si>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</si>
  <si>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</si>
  <si>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</si>
  <si>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</si>
  <si>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</si>
  <si>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</si>
  <si>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</si>
  <si>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</si>
  <si>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</si>
  <si>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</si>
  <si>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</si>
  <si>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</si>
  <si>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</si>
  <si>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</si>
  <si>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</si>
  <si>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</si>
  <si>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</si>
  <si>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</si>
  <si>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</si>
  <si>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</si>
  <si>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</si>
  <si>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</si>
  <si>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</si>
  <si>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</si>
  <si>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</si>
  <si>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</si>
  <si>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</si>
  <si>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</si>
  <si>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</si>
  <si>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</si>
  <si>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</si>
  <si>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</si>
  <si>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</si>
  <si>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</si>
  <si>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</si>
  <si>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</si>
  <si>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(Col 10 * Col 11)</t>
  </si>
  <si>
    <t>(Sum Col. 9, 12 &amp; 13)</t>
  </si>
  <si>
    <t>Sum Col. 14 &amp; 15
(Note G)</t>
  </si>
  <si>
    <t>Multi-Value Projects (MVP)</t>
  </si>
  <si>
    <t>MVP Total Annual Revenue Requirements</t>
  </si>
  <si>
    <t>Rev. Req. Adj For Attachment O</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</si>
  <si>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</si>
  <si>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r>
      <t>Net Transmission Plant is that identified on page 2 line 14 of Attachment O and includes any sub lines 14a or 14b etc. and is inclusive of any CWIP included in rate base when authorized by FERC order</t>
    </r>
    <r>
      <rPr>
        <sz val="12"/>
        <rFont val="Arial MT"/>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</si>
  <si>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</si>
  <si>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</si>
  <si>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</si>
  <si>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Project Depreciation Expense is the actual value booked for the project and included in the Depreciation Expense in Attachment O page 3 line 12, less any prefunded AFUDC amortization, if applicable, related to the project.</t>
  </si>
  <si>
    <t>True-Up Adjustment is included pursuant to a FERC approved methodology, if applicable.</t>
  </si>
  <si>
    <t>The MVP Annual Revenue Requirement is the value to be used in Schedules 26-A and 39.</t>
  </si>
  <si>
    <t>The Total General and Common Depreciation Expense excludes any depreciation expense directly associated with a project and thereby included in page 2 column 13.</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</si>
  <si>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</si>
  <si>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</si>
  <si>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Brookings CAPX</t>
  </si>
  <si>
    <t>BSAT - BSS - Ellendale</t>
  </si>
  <si>
    <t>BSAT - BSS - Brookings</t>
  </si>
  <si>
    <t>For the 12 months ended 12/31/16</t>
  </si>
  <si>
    <t>For  the 12 months ended 12/31/16</t>
  </si>
  <si>
    <t>OTP</t>
  </si>
  <si>
    <r>
      <t>Removes dollar amount of transmission expenses included in the OATT ancillary services rates, including Account Nos. 561.1, 561.2,</t>
    </r>
    <r>
      <rPr>
        <b/>
        <sz val="12"/>
        <rFont val="Arial MT"/>
        <family val="1"/>
      </rPr>
      <t xml:space="preserve"> </t>
    </r>
    <r>
      <rPr>
        <sz val="12"/>
        <rFont val="Arial MT"/>
        <family val="1"/>
      </rPr>
      <t xml:space="preserve"> 561.3, and 561.BA.</t>
    </r>
  </si>
  <si>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</si>
  <si>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Network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</si>
</sst>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0_);\(0\)"/>
    <numFmt numFmtId="181" formatCode="_(* #,##0.0_);_(* \(#,##0.0\);_(* &quot;-&quot;??_);_(@_)"/>
  </numFmts>
  <fonts count="89">
    <font>
      <sz val="12"/>
      <name val="Arial MT"/>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2"/>
      <color indexed="17"/>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MT"/>
    </font>
    <font>
      <b/>
      <u/>
      <sz val="12"/>
      <name val="Arial MT"/>
    </font>
    <font>
      <sz val="12"/>
      <color indexed="10"/>
      <name val="Arial MT"/>
    </font>
    <font>
      <sz val="12"/>
      <color indexed="10"/>
      <name val="Arial"/>
      <family val="2"/>
    </font>
    <font>
      <sz val="10"/>
      <name val="Arial MT"/>
    </font>
    <font>
      <u/>
      <sz val="12"/>
      <name val="Arial"/>
      <family val="2"/>
    </font>
    <font>
      <sz val="12"/>
      <name val="Times New Roman"/>
      <family val="1"/>
    </font>
    <font>
      <sz val="12"/>
      <color rgb="FFFF0000"/>
      <name val="Times New Roman"/>
      <family val="1"/>
    </font>
    <font>
      <sz val="12"/>
      <name val="Arial MT"/>
    </font>
    <font>
      <b/>
      <sz val="12"/>
      <name val="Times New Roman"/>
      <family val="1"/>
    </font>
    <font>
      <b/>
      <sz val="12"/>
      <name val="Arial"/>
      <family val="2"/>
    </font>
    <font>
      <b/>
      <sz val="12"/>
      <name val="Arial MT"/>
    </font>
    <font>
      <b/>
      <sz val="10"/>
      <name val="Arial"/>
      <family val="2"/>
    </font>
    <font>
      <u/>
      <sz val="12"/>
      <name val="Arial MT"/>
    </font>
    <font>
      <u val="double"/>
      <sz val="12"/>
      <name val="Arial MT"/>
    </font>
    <font>
      <sz val="12"/>
      <name val="Arial"/>
      <family val="2"/>
    </font>
    <font>
      <sz val="12"/>
      <color indexed="12"/>
      <name val="Arial MT"/>
    </font>
    <font>
      <strike/>
      <sz val="12"/>
      <color indexed="10"/>
      <name val="Times New Roman"/>
      <family val="1"/>
    </font>
    <font>
      <b/>
      <sz val="12"/>
      <color indexed="48"/>
      <name val="Times New Roman"/>
      <family val="1"/>
    </font>
    <font>
      <sz val="12"/>
      <color indexed="17"/>
      <name val="Arial MT"/>
    </font>
    <font>
      <strike/>
      <sz val="12"/>
      <color indexed="53"/>
      <name val="Arial MT"/>
    </font>
    <font>
      <u/>
      <sz val="12"/>
      <color indexed="17"/>
      <name val="Arial MT"/>
    </font>
    <font>
      <sz val="12"/>
      <color indexed="10"/>
      <name val="Times New Roman"/>
      <family val="1"/>
    </font>
    <font>
      <b/>
      <sz val="12"/>
      <name val="Arial MT"/>
      <family val="1"/>
    </font>
    <font>
      <sz val="12"/>
      <name val="Arial MT"/>
      <family val="1"/>
    </font>
    <font>
      <b/>
      <sz val="11"/>
      <color theme="1"/>
      <name val="Calibri"/>
      <family val="2"/>
      <scheme val="minor"/>
    </font>
  </fonts>
  <fills count="3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25">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99">
    <xf numFmtId="0" fontId="0" fillId="0" borderId="0"/>
    <xf numFmtId="172" fontId="13" fillId="0" borderId="0" applyFill="0"/>
    <xf numFmtId="172" fontId="13" fillId="0" borderId="0">
      <alignment horizontal="center"/>
    </xf>
    <xf numFmtId="0" fontId="13" fillId="0" borderId="0" applyFill="0">
      <alignment horizontal="center"/>
    </xf>
    <xf numFmtId="172" fontId="18" fillId="0" borderId="1" applyFill="0"/>
    <xf numFmtId="0" fontId="4" fillId="0" borderId="0" applyFont="0" applyAlignment="0"/>
    <xf numFmtId="0" fontId="19" fillId="0" borderId="0" applyFill="0">
      <alignment vertical="top"/>
    </xf>
    <xf numFmtId="0" fontId="18" fillId="0" borderId="0" applyFill="0">
      <alignment horizontal="left" vertical="top"/>
    </xf>
    <xf numFmtId="172" fontId="14" fillId="0" borderId="2" applyFill="0"/>
    <xf numFmtId="0" fontId="4" fillId="0" borderId="0" applyNumberFormat="0" applyFont="0" applyAlignment="0"/>
    <xf numFmtId="0" fontId="19" fillId="0" borderId="0" applyFill="0">
      <alignment wrapText="1"/>
    </xf>
    <xf numFmtId="0" fontId="18"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4" fillId="0" borderId="0" applyFill="0">
      <alignment horizontal="left" vertical="top" wrapText="1"/>
    </xf>
    <xf numFmtId="172" fontId="4" fillId="0" borderId="0" applyFill="0"/>
    <xf numFmtId="0" fontId="21" fillId="0" borderId="0" applyNumberFormat="0" applyFont="0" applyAlignment="0">
      <alignment horizontal="center"/>
    </xf>
    <xf numFmtId="0" fontId="23" fillId="0" borderId="0" applyFill="0">
      <alignment vertical="center" wrapText="1"/>
    </xf>
    <xf numFmtId="0" fontId="3" fillId="0" borderId="0">
      <alignment horizontal="left" vertical="center" wrapText="1"/>
    </xf>
    <xf numFmtId="172" fontId="24" fillId="0" borderId="0" applyFill="0"/>
    <xf numFmtId="0" fontId="21" fillId="0" borderId="0" applyNumberFormat="0" applyFont="0" applyAlignment="0">
      <alignment horizontal="center"/>
    </xf>
    <xf numFmtId="0" fontId="25" fillId="0" borderId="0" applyFill="0">
      <alignment horizontal="center" vertical="center" wrapText="1"/>
    </xf>
    <xf numFmtId="0" fontId="4" fillId="0" borderId="0" applyFill="0">
      <alignment horizontal="center" vertical="center" wrapText="1"/>
    </xf>
    <xf numFmtId="172" fontId="26" fillId="0" borderId="0" applyFill="0"/>
    <xf numFmtId="0" fontId="21"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1" fillId="0" borderId="0" applyNumberFormat="0" applyFont="0" applyAlignment="0">
      <alignment horizontal="center"/>
    </xf>
    <xf numFmtId="0" fontId="30" fillId="0" borderId="0">
      <alignment horizontal="center" wrapText="1"/>
    </xf>
    <xf numFmtId="0" fontId="26" fillId="0" borderId="0" applyFill="0">
      <alignment horizontal="center" wrapText="1"/>
    </xf>
    <xf numFmtId="166" fontId="6" fillId="0" borderId="0" applyFill="0" applyBorder="0" applyAlignment="0"/>
    <xf numFmtId="43"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3" fontId="4" fillId="0" borderId="0" applyFont="0" applyFill="0" applyBorder="0" applyAlignment="0" applyProtection="0"/>
    <xf numFmtId="0" fontId="11" fillId="0" borderId="0" applyNumberFormat="0" applyAlignment="0">
      <alignment horizontal="left"/>
    </xf>
    <xf numFmtId="0" fontId="8" fillId="0" borderId="0"/>
    <xf numFmtId="44" fontId="2" fillId="0" borderId="0" applyFont="0" applyFill="0" applyBorder="0" applyAlignment="0" applyProtection="0"/>
    <xf numFmtId="44" fontId="7" fillId="0" borderId="0" applyFont="0" applyFill="0" applyBorder="0" applyAlignment="0" applyProtection="0"/>
    <xf numFmtId="5" fontId="4" fillId="0" borderId="0" applyFont="0" applyFill="0" applyBorder="0" applyAlignment="0" applyProtection="0"/>
    <xf numFmtId="165" fontId="4" fillId="0" borderId="0" applyFont="0" applyFill="0" applyBorder="0" applyAlignment="0" applyProtection="0"/>
    <xf numFmtId="0" fontId="12" fillId="0" borderId="0" applyNumberFormat="0" applyAlignment="0">
      <alignment horizontal="left"/>
    </xf>
    <xf numFmtId="2" fontId="4" fillId="0" borderId="0" applyFont="0" applyFill="0" applyBorder="0" applyAlignment="0" applyProtection="0"/>
    <xf numFmtId="38" fontId="13" fillId="2" borderId="0" applyNumberFormat="0" applyBorder="0" applyAlignment="0" applyProtection="0"/>
    <xf numFmtId="0" fontId="14" fillId="0" borderId="3" applyNumberFormat="0" applyAlignment="0" applyProtection="0">
      <alignment horizontal="left" vertical="center"/>
    </xf>
    <xf numFmtId="0" fontId="14" fillId="0" borderId="4">
      <alignment horizontal="left" vertical="center"/>
    </xf>
    <xf numFmtId="0" fontId="32" fillId="0" borderId="0" applyFont="0" applyFill="0" applyBorder="0" applyAlignment="0" applyProtection="0"/>
    <xf numFmtId="0" fontId="14" fillId="0" borderId="0" applyFont="0" applyFill="0" applyBorder="0" applyAlignment="0" applyProtection="0"/>
    <xf numFmtId="0" fontId="33" fillId="0" borderId="5"/>
    <xf numFmtId="0" fontId="34" fillId="0" borderId="0"/>
    <xf numFmtId="10" fontId="13" fillId="3" borderId="6" applyNumberFormat="0" applyBorder="0" applyAlignment="0" applyProtection="0"/>
    <xf numFmtId="167" fontId="7" fillId="0" borderId="0"/>
    <xf numFmtId="0" fontId="9" fillId="0" borderId="0"/>
    <xf numFmtId="0" fontId="2" fillId="0" borderId="0"/>
    <xf numFmtId="0" fontId="4" fillId="0" borderId="0"/>
    <xf numFmtId="0" fontId="9" fillId="0" borderId="0"/>
    <xf numFmtId="0" fontId="3" fillId="0" borderId="0"/>
    <xf numFmtId="0" fontId="6" fillId="0" borderId="0"/>
    <xf numFmtId="39" fontId="2" fillId="0" borderId="0"/>
    <xf numFmtId="0" fontId="2" fillId="0" borderId="0"/>
    <xf numFmtId="0" fontId="9" fillId="0" borderId="0"/>
    <xf numFmtId="172" fontId="2" fillId="0" borderId="0" applyProtection="0"/>
    <xf numFmtId="9" fontId="2" fillId="0" borderId="0" applyFont="0" applyFill="0" applyBorder="0" applyAlignment="0" applyProtection="0"/>
    <xf numFmtId="10" fontId="7"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3" fontId="4" fillId="0" borderId="0">
      <alignment horizontal="left" vertical="top"/>
    </xf>
    <xf numFmtId="0" fontId="35" fillId="0" borderId="5">
      <alignment horizontal="center"/>
    </xf>
    <xf numFmtId="3" fontId="31" fillId="0" borderId="0" applyFont="0" applyFill="0" applyBorder="0" applyAlignment="0" applyProtection="0"/>
    <xf numFmtId="0" fontId="31" fillId="4" borderId="0" applyNumberFormat="0" applyFont="0" applyBorder="0" applyAlignment="0" applyProtection="0"/>
    <xf numFmtId="3" fontId="4" fillId="0" borderId="0">
      <alignment horizontal="right" vertical="top"/>
    </xf>
    <xf numFmtId="41" fontId="3" fillId="2" borderId="7" applyFill="0"/>
    <xf numFmtId="0" fontId="36" fillId="0" borderId="0">
      <alignment horizontal="left" indent="7"/>
    </xf>
    <xf numFmtId="41" fontId="3" fillId="0" borderId="7" applyFill="0">
      <alignment horizontal="left" indent="2"/>
    </xf>
    <xf numFmtId="172" fontId="37" fillId="0" borderId="8" applyFill="0">
      <alignment horizontal="right"/>
    </xf>
    <xf numFmtId="0" fontId="5" fillId="0" borderId="6" applyNumberFormat="0" applyFont="0" applyBorder="0">
      <alignment horizontal="right"/>
    </xf>
    <xf numFmtId="0" fontId="38" fillId="0" borderId="0" applyFill="0"/>
    <xf numFmtId="0" fontId="14" fillId="0" borderId="0" applyFill="0"/>
    <xf numFmtId="4" fontId="37" fillId="0" borderId="8" applyFill="0"/>
    <xf numFmtId="0" fontId="4" fillId="0" borderId="0" applyNumberFormat="0" applyFont="0" applyBorder="0" applyAlignment="0"/>
    <xf numFmtId="0" fontId="22" fillId="0" borderId="0" applyFill="0">
      <alignment horizontal="left" indent="1"/>
    </xf>
    <xf numFmtId="0" fontId="39" fillId="0" borderId="0" applyFill="0">
      <alignment horizontal="left" indent="1"/>
    </xf>
    <xf numFmtId="4" fontId="24" fillId="0" borderId="0" applyFill="0"/>
    <xf numFmtId="0" fontId="4" fillId="0" borderId="0" applyNumberFormat="0" applyFont="0" applyFill="0" applyBorder="0" applyAlignment="0"/>
    <xf numFmtId="0" fontId="22" fillId="0" borderId="0" applyFill="0">
      <alignment horizontal="left" indent="2"/>
    </xf>
    <xf numFmtId="0" fontId="14" fillId="0" borderId="0" applyFill="0">
      <alignment horizontal="left" indent="2"/>
    </xf>
    <xf numFmtId="4" fontId="24" fillId="0" borderId="0" applyFill="0"/>
    <xf numFmtId="0" fontId="4" fillId="0" borderId="0" applyNumberFormat="0" applyFont="0" applyBorder="0" applyAlignment="0"/>
    <xf numFmtId="0" fontId="40" fillId="0" borderId="0">
      <alignment horizontal="left" indent="3"/>
    </xf>
    <xf numFmtId="0" fontId="41" fillId="0" borderId="0" applyFill="0">
      <alignment horizontal="left" indent="3"/>
    </xf>
    <xf numFmtId="4" fontId="24" fillId="0" borderId="0" applyFill="0"/>
    <xf numFmtId="0" fontId="4" fillId="0" borderId="0" applyNumberFormat="0" applyFont="0" applyBorder="0" applyAlignment="0"/>
    <xf numFmtId="0" fontId="25" fillId="0" borderId="0">
      <alignment horizontal="left" indent="4"/>
    </xf>
    <xf numFmtId="0" fontId="4" fillId="0" borderId="0" applyFill="0">
      <alignment horizontal="left" indent="4"/>
    </xf>
    <xf numFmtId="4" fontId="26" fillId="0" borderId="0" applyFill="0"/>
    <xf numFmtId="0" fontId="4"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4" fillId="0" borderId="0" applyNumberFormat="0" applyFont="0" applyFill="0" applyBorder="0" applyAlignment="0"/>
    <xf numFmtId="0" fontId="30" fillId="0" borderId="0" applyFill="0">
      <alignment horizontal="left" indent="6"/>
    </xf>
    <xf numFmtId="0" fontId="26" fillId="0" borderId="0" applyFill="0">
      <alignment horizontal="left" indent="6"/>
    </xf>
    <xf numFmtId="168" fontId="15" fillId="0" borderId="0" applyNumberFormat="0" applyFill="0" applyBorder="0" applyAlignment="0" applyProtection="0">
      <alignment horizontal="left"/>
    </xf>
    <xf numFmtId="40" fontId="16" fillId="0" borderId="0" applyBorder="0">
      <alignment horizontal="right"/>
    </xf>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2" fontId="2" fillId="0" borderId="0" applyProtection="0"/>
    <xf numFmtId="44" fontId="4" fillId="0" borderId="0" applyFont="0" applyFill="0" applyBorder="0" applyAlignment="0" applyProtection="0"/>
    <xf numFmtId="14" fontId="4" fillId="0" borderId="0" applyFont="0" applyFill="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6" fillId="16"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3" borderId="0" applyNumberFormat="0" applyBorder="0" applyAlignment="0" applyProtection="0"/>
    <xf numFmtId="0" fontId="47" fillId="7" borderId="0" applyNumberFormat="0" applyBorder="0" applyAlignment="0" applyProtection="0"/>
    <xf numFmtId="0" fontId="48" fillId="24" borderId="12" applyNumberFormat="0" applyAlignment="0" applyProtection="0"/>
    <xf numFmtId="0" fontId="49" fillId="25" borderId="13" applyNumberFormat="0" applyAlignment="0" applyProtection="0"/>
    <xf numFmtId="43" fontId="31" fillId="0" borderId="0" applyFont="0" applyFill="0" applyBorder="0" applyAlignment="0" applyProtection="0"/>
    <xf numFmtId="0" fontId="50" fillId="0" borderId="0" applyNumberFormat="0" applyFill="0" applyBorder="0" applyAlignment="0" applyProtection="0"/>
    <xf numFmtId="0" fontId="51" fillId="8" borderId="0" applyNumberFormat="0" applyBorder="0" applyAlignment="0" applyProtection="0"/>
    <xf numFmtId="0" fontId="52" fillId="0" borderId="14" applyNumberFormat="0" applyFill="0" applyAlignment="0" applyProtection="0"/>
    <xf numFmtId="0" fontId="53" fillId="0" borderId="15" applyNumberFormat="0" applyFill="0" applyAlignment="0" applyProtection="0"/>
    <xf numFmtId="0" fontId="54" fillId="0" borderId="16" applyNumberFormat="0" applyFill="0" applyAlignment="0" applyProtection="0"/>
    <xf numFmtId="0" fontId="54" fillId="0" borderId="0" applyNumberFormat="0" applyFill="0" applyBorder="0" applyAlignment="0" applyProtection="0"/>
    <xf numFmtId="0" fontId="55" fillId="11" borderId="12" applyNumberFormat="0" applyAlignment="0" applyProtection="0"/>
    <xf numFmtId="0" fontId="56" fillId="0" borderId="17" applyNumberFormat="0" applyFill="0" applyAlignment="0" applyProtection="0"/>
    <xf numFmtId="0" fontId="57" fillId="26" borderId="0" applyNumberFormat="0" applyBorder="0" applyAlignment="0" applyProtection="0"/>
    <xf numFmtId="0" fontId="58" fillId="0" borderId="0">
      <alignment vertical="top"/>
    </xf>
    <xf numFmtId="0" fontId="2" fillId="27" borderId="18" applyNumberFormat="0" applyFont="0" applyAlignment="0" applyProtection="0"/>
    <xf numFmtId="0" fontId="59" fillId="24" borderId="19" applyNumberFormat="0" applyAlignment="0" applyProtection="0"/>
    <xf numFmtId="0" fontId="60" fillId="0" borderId="0" applyNumberFormat="0" applyFill="0" applyBorder="0" applyAlignment="0" applyProtection="0"/>
    <xf numFmtId="0" fontId="61" fillId="0" borderId="20" applyNumberFormat="0" applyFill="0" applyAlignment="0" applyProtection="0"/>
    <xf numFmtId="0" fontId="62" fillId="0" borderId="0" applyNumberFormat="0" applyFill="0" applyBorder="0" applyAlignment="0" applyProtection="0"/>
    <xf numFmtId="0" fontId="2" fillId="0" borderId="0"/>
    <xf numFmtId="43" fontId="3"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55" fillId="11" borderId="12" applyNumberFormat="0" applyAlignment="0" applyProtection="0"/>
    <xf numFmtId="0" fontId="55" fillId="11" borderId="12" applyNumberFormat="0" applyAlignment="0" applyProtection="0"/>
    <xf numFmtId="167" fontId="4" fillId="0" borderId="0"/>
    <xf numFmtId="172" fontId="2" fillId="0" borderId="0" applyProtection="0"/>
    <xf numFmtId="0" fontId="4" fillId="0" borderId="0"/>
    <xf numFmtId="172" fontId="2" fillId="0" borderId="0" applyProtection="0"/>
    <xf numFmtId="172" fontId="2" fillId="0" borderId="0" applyProtection="0"/>
    <xf numFmtId="9" fontId="2"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43" fontId="31" fillId="0" borderId="0" applyFont="0" applyFill="0" applyBorder="0" applyAlignment="0" applyProtection="0"/>
    <xf numFmtId="43" fontId="1"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72" fontId="2" fillId="0" borderId="0" applyProtection="0"/>
    <xf numFmtId="0" fontId="1" fillId="0" borderId="0"/>
    <xf numFmtId="9" fontId="1"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6" fillId="0" borderId="0"/>
  </cellStyleXfs>
  <cellXfs count="456">
    <xf numFmtId="0" fontId="0" fillId="0" borderId="0" xfId="0"/>
    <xf numFmtId="0" fontId="2" fillId="0" borderId="0" xfId="71" applyNumberFormat="1" applyFill="1" applyBorder="1" applyAlignment="1" applyProtection="1">
      <alignment horizontal="center"/>
      <protection locked="0"/>
    </xf>
    <xf numFmtId="172" fontId="2" fillId="0" borderId="0" xfId="71" applyFill="1" applyBorder="1" applyAlignment="1"/>
    <xf numFmtId="172" fontId="0" fillId="0" borderId="0" xfId="71" applyFont="1" applyFill="1" applyBorder="1" applyAlignment="1">
      <alignment horizontal="right"/>
    </xf>
    <xf numFmtId="172" fontId="2" fillId="0" borderId="0" xfId="71" applyFill="1" applyBorder="1" applyAlignment="1">
      <alignment horizontal="right"/>
    </xf>
    <xf numFmtId="0" fontId="3" fillId="0" borderId="0" xfId="71" applyNumberFormat="1" applyFont="1" applyFill="1" applyBorder="1" applyAlignment="1" applyProtection="1">
      <protection locked="0"/>
    </xf>
    <xf numFmtId="0" fontId="3" fillId="0" borderId="0" xfId="71" applyNumberFormat="1" applyFont="1" applyFill="1" applyBorder="1" applyAlignment="1" applyProtection="1">
      <alignment horizontal="left"/>
      <protection locked="0"/>
    </xf>
    <xf numFmtId="0" fontId="3" fillId="0" borderId="0" xfId="71" applyNumberFormat="1" applyFont="1" applyFill="1" applyBorder="1" applyProtection="1">
      <protection locked="0"/>
    </xf>
    <xf numFmtId="0" fontId="3" fillId="0" borderId="0" xfId="71" applyNumberFormat="1" applyFont="1" applyFill="1" applyBorder="1"/>
    <xf numFmtId="49" fontId="3" fillId="0" borderId="0" xfId="71" applyNumberFormat="1" applyFont="1" applyFill="1" applyBorder="1" applyAlignment="1" applyProtection="1">
      <alignment horizontal="right"/>
      <protection locked="0"/>
    </xf>
    <xf numFmtId="0" fontId="2" fillId="0" borderId="0" xfId="71" applyNumberFormat="1" applyFont="1" applyFill="1" applyBorder="1"/>
    <xf numFmtId="0" fontId="44" fillId="0" borderId="0" xfId="71" applyNumberFormat="1" applyFont="1" applyFill="1" applyBorder="1"/>
    <xf numFmtId="172" fontId="2" fillId="0" borderId="0" xfId="71" applyFont="1" applyFill="1" applyBorder="1" applyAlignment="1"/>
    <xf numFmtId="3" fontId="3" fillId="0" borderId="0" xfId="71" applyNumberFormat="1" applyFont="1" applyFill="1" applyBorder="1" applyAlignment="1"/>
    <xf numFmtId="0" fontId="44" fillId="0" borderId="0" xfId="71" applyNumberFormat="1" applyFont="1" applyFill="1" applyBorder="1" applyAlignment="1">
      <alignment horizontal="center"/>
    </xf>
    <xf numFmtId="49" fontId="3" fillId="5" borderId="0" xfId="71" applyNumberFormat="1" applyFont="1" applyFill="1" applyBorder="1" applyAlignment="1">
      <alignment horizontal="center"/>
    </xf>
    <xf numFmtId="49" fontId="3" fillId="0" borderId="0" xfId="71" applyNumberFormat="1" applyFont="1" applyFill="1" applyBorder="1"/>
    <xf numFmtId="3" fontId="3" fillId="0" borderId="0" xfId="71" applyNumberFormat="1" applyFont="1" applyFill="1" applyBorder="1"/>
    <xf numFmtId="0" fontId="3" fillId="0" borderId="0" xfId="71" applyNumberFormat="1" applyFont="1" applyFill="1" applyBorder="1" applyAlignment="1">
      <alignment horizontal="center"/>
    </xf>
    <xf numFmtId="49" fontId="3" fillId="0" borderId="0" xfId="71" applyNumberFormat="1" applyFont="1" applyFill="1" applyBorder="1" applyAlignment="1">
      <alignment horizontal="center"/>
    </xf>
    <xf numFmtId="3" fontId="2" fillId="0" borderId="0" xfId="71" applyNumberFormat="1" applyFont="1" applyFill="1" applyBorder="1" applyAlignment="1"/>
    <xf numFmtId="0" fontId="2" fillId="0" borderId="0" xfId="71" applyNumberFormat="1" applyFont="1" applyFill="1" applyBorder="1" applyAlignment="1"/>
    <xf numFmtId="0" fontId="3" fillId="0" borderId="0" xfId="71" applyNumberFormat="1" applyFont="1" applyFill="1" applyBorder="1" applyAlignment="1"/>
    <xf numFmtId="3" fontId="14" fillId="0" borderId="0" xfId="71" applyNumberFormat="1" applyFont="1" applyFill="1" applyBorder="1" applyAlignment="1">
      <alignment horizontal="center"/>
    </xf>
    <xf numFmtId="0" fontId="2" fillId="0" borderId="0" xfId="71" applyNumberFormat="1" applyFont="1" applyFill="1" applyBorder="1" applyAlignment="1">
      <alignment horizontal="center"/>
    </xf>
    <xf numFmtId="172" fontId="14" fillId="0" borderId="0" xfId="71" applyFont="1" applyFill="1" applyBorder="1" applyAlignment="1">
      <alignment horizontal="center"/>
    </xf>
    <xf numFmtId="0" fontId="14" fillId="0" borderId="0" xfId="71" applyNumberFormat="1" applyFont="1" applyFill="1" applyBorder="1" applyAlignment="1" applyProtection="1">
      <alignment horizontal="center"/>
      <protection locked="0"/>
    </xf>
    <xf numFmtId="0" fontId="63" fillId="0" borderId="0" xfId="71" applyNumberFormat="1" applyFont="1" applyFill="1" applyBorder="1" applyAlignment="1">
      <alignment horizontal="center"/>
    </xf>
    <xf numFmtId="0" fontId="14" fillId="0" borderId="0" xfId="71" applyNumberFormat="1" applyFont="1" applyFill="1" applyBorder="1" applyAlignment="1"/>
    <xf numFmtId="0" fontId="64" fillId="0" borderId="0" xfId="71" applyNumberFormat="1" applyFont="1" applyFill="1" applyBorder="1" applyAlignment="1" applyProtection="1">
      <alignment horizontal="center"/>
      <protection locked="0"/>
    </xf>
    <xf numFmtId="3" fontId="2" fillId="0" borderId="0" xfId="71" applyNumberFormat="1" applyFill="1" applyBorder="1" applyAlignment="1">
      <alignment horizontal="center"/>
    </xf>
    <xf numFmtId="3" fontId="3" fillId="0" borderId="0" xfId="71" applyNumberFormat="1" applyFont="1" applyFill="1" applyBorder="1" applyAlignment="1">
      <alignment horizontal="center"/>
    </xf>
    <xf numFmtId="3" fontId="3" fillId="5" borderId="0" xfId="71" applyNumberFormat="1" applyFont="1" applyFill="1" applyBorder="1" applyAlignment="1"/>
    <xf numFmtId="10" fontId="3" fillId="0" borderId="0" xfId="71" applyNumberFormat="1" applyFont="1" applyFill="1" applyBorder="1" applyAlignment="1"/>
    <xf numFmtId="10" fontId="2" fillId="0" borderId="0" xfId="72" applyNumberFormat="1" applyFont="1" applyFill="1" applyBorder="1" applyAlignment="1"/>
    <xf numFmtId="10" fontId="14" fillId="0" borderId="0" xfId="71" applyNumberFormat="1" applyFont="1" applyFill="1" applyBorder="1" applyAlignment="1"/>
    <xf numFmtId="3" fontId="63" fillId="0" borderId="0" xfId="71" applyNumberFormat="1" applyFont="1" applyFill="1" applyBorder="1" applyAlignment="1"/>
    <xf numFmtId="170" fontId="14" fillId="0" borderId="0" xfId="71" applyNumberFormat="1" applyFont="1" applyFill="1" applyBorder="1" applyAlignment="1"/>
    <xf numFmtId="49" fontId="0" fillId="0" borderId="0" xfId="0" applyNumberFormat="1" applyFont="1" applyFill="1" applyBorder="1" applyAlignment="1">
      <alignment horizontal="center"/>
    </xf>
    <xf numFmtId="172" fontId="0" fillId="0" borderId="0" xfId="0" applyNumberFormat="1" applyFont="1" applyFill="1" applyBorder="1" applyAlignment="1"/>
    <xf numFmtId="0" fontId="3" fillId="0" borderId="0" xfId="0" applyNumberFormat="1" applyFont="1" applyFill="1" applyBorder="1" applyAlignment="1"/>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3" fillId="5" borderId="0" xfId="0" applyNumberFormat="1" applyFont="1" applyFill="1" applyBorder="1" applyAlignment="1"/>
    <xf numFmtId="10" fontId="3" fillId="0" borderId="0" xfId="0" applyNumberFormat="1" applyFont="1" applyFill="1" applyBorder="1" applyAlignment="1"/>
    <xf numFmtId="10" fontId="0" fillId="0" borderId="0" xfId="74" applyNumberFormat="1" applyFont="1" applyFill="1" applyBorder="1" applyAlignment="1"/>
    <xf numFmtId="49" fontId="2" fillId="0" borderId="0" xfId="71" applyNumberFormat="1" applyFill="1" applyBorder="1" applyAlignment="1">
      <alignment horizontal="center"/>
    </xf>
    <xf numFmtId="172" fontId="3" fillId="0" borderId="0" xfId="71" applyFont="1" applyFill="1" applyBorder="1" applyAlignment="1">
      <alignment horizontal="center"/>
    </xf>
    <xf numFmtId="49" fontId="0" fillId="0" borderId="0" xfId="71" applyNumberFormat="1" applyFont="1" applyFill="1" applyBorder="1" applyAlignment="1">
      <alignment horizontal="center"/>
    </xf>
    <xf numFmtId="0" fontId="14" fillId="0" borderId="0" xfId="71" applyNumberFormat="1" applyFont="1" applyFill="1" applyBorder="1" applyAlignment="1">
      <alignment horizontal="center"/>
    </xf>
    <xf numFmtId="3" fontId="2" fillId="0" borderId="0" xfId="71" applyNumberFormat="1" applyFont="1" applyFill="1" applyBorder="1" applyAlignment="1">
      <alignment horizontal="center"/>
    </xf>
    <xf numFmtId="49" fontId="63" fillId="0" borderId="0" xfId="71" applyNumberFormat="1" applyFont="1" applyFill="1" applyBorder="1" applyAlignment="1">
      <alignment horizontal="center"/>
    </xf>
    <xf numFmtId="172" fontId="63" fillId="0" borderId="0" xfId="71" applyFont="1" applyFill="1" applyBorder="1" applyAlignment="1"/>
    <xf numFmtId="3" fontId="14" fillId="0" borderId="0" xfId="71" applyNumberFormat="1" applyFont="1" applyFill="1" applyBorder="1" applyAlignment="1"/>
    <xf numFmtId="10" fontId="14" fillId="0" borderId="0" xfId="72" applyNumberFormat="1" applyFont="1" applyFill="1" applyBorder="1" applyAlignment="1"/>
    <xf numFmtId="0" fontId="2" fillId="0" borderId="0" xfId="71" applyNumberFormat="1" applyFont="1" applyFill="1" applyBorder="1" applyAlignment="1">
      <alignment horizontal="fill"/>
    </xf>
    <xf numFmtId="49" fontId="2" fillId="0" borderId="0" xfId="71" applyNumberFormat="1" applyFont="1" applyFill="1" applyBorder="1" applyAlignment="1">
      <alignment horizontal="center"/>
    </xf>
    <xf numFmtId="172" fontId="65" fillId="0" borderId="0" xfId="71" applyFont="1" applyFill="1" applyBorder="1" applyAlignment="1"/>
    <xf numFmtId="3" fontId="66" fillId="0" borderId="0" xfId="71" applyNumberFormat="1" applyFont="1" applyFill="1" applyBorder="1" applyAlignment="1"/>
    <xf numFmtId="169" fontId="3" fillId="0" borderId="0" xfId="71" applyNumberFormat="1" applyFont="1" applyFill="1" applyBorder="1" applyAlignment="1">
      <alignment horizontal="center"/>
    </xf>
    <xf numFmtId="10" fontId="3" fillId="0" borderId="0" xfId="72" applyNumberFormat="1" applyFont="1" applyFill="1" applyBorder="1" applyAlignment="1"/>
    <xf numFmtId="171" fontId="2" fillId="0" borderId="0" xfId="71" applyNumberFormat="1" applyFill="1" applyBorder="1" applyAlignment="1"/>
    <xf numFmtId="0" fontId="66" fillId="0" borderId="0" xfId="71" applyNumberFormat="1" applyFont="1" applyFill="1" applyBorder="1"/>
    <xf numFmtId="172" fontId="3" fillId="0" borderId="0" xfId="71" applyFont="1" applyFill="1" applyBorder="1" applyAlignment="1"/>
    <xf numFmtId="49" fontId="2" fillId="0" borderId="0" xfId="71" applyNumberFormat="1" applyFill="1" applyBorder="1" applyAlignment="1">
      <alignment horizontal="left"/>
    </xf>
    <xf numFmtId="0" fontId="2" fillId="0" borderId="0" xfId="71" applyNumberFormat="1" applyFill="1" applyBorder="1" applyAlignment="1">
      <alignment horizontal="right"/>
    </xf>
    <xf numFmtId="0" fontId="2" fillId="0" borderId="0" xfId="71" applyNumberFormat="1" applyFont="1" applyFill="1" applyBorder="1" applyAlignment="1">
      <alignment horizontal="right"/>
    </xf>
    <xf numFmtId="49" fontId="0" fillId="0" borderId="0" xfId="71" applyNumberFormat="1" applyFont="1" applyFill="1" applyBorder="1" applyAlignment="1">
      <alignment horizontal="left"/>
    </xf>
    <xf numFmtId="172" fontId="0" fillId="0" borderId="0" xfId="71" applyFont="1" applyFill="1" applyBorder="1" applyAlignment="1"/>
    <xf numFmtId="172" fontId="3" fillId="0" borderId="0" xfId="71" applyFont="1" applyFill="1" applyBorder="1" applyAlignment="1">
      <alignment horizontal="right"/>
    </xf>
    <xf numFmtId="180" fontId="14" fillId="0" borderId="0" xfId="71" applyNumberFormat="1" applyFont="1" applyFill="1" applyBorder="1" applyAlignment="1">
      <alignment horizontal="center"/>
    </xf>
    <xf numFmtId="172" fontId="63" fillId="0" borderId="21" xfId="71" applyFont="1" applyFill="1" applyBorder="1" applyAlignment="1">
      <alignment horizontal="center" wrapText="1"/>
    </xf>
    <xf numFmtId="172" fontId="63" fillId="0" borderId="4" xfId="71" applyFont="1" applyFill="1" applyBorder="1" applyAlignment="1"/>
    <xf numFmtId="172" fontId="63" fillId="0" borderId="4" xfId="71" applyFont="1" applyFill="1" applyBorder="1" applyAlignment="1">
      <alignment horizontal="center" wrapText="1"/>
    </xf>
    <xf numFmtId="0" fontId="14" fillId="0" borderId="4" xfId="71" applyNumberFormat="1" applyFont="1" applyFill="1" applyBorder="1" applyAlignment="1">
      <alignment horizontal="center" wrapText="1"/>
    </xf>
    <xf numFmtId="172" fontId="63" fillId="0" borderId="6" xfId="71" applyFont="1" applyFill="1" applyBorder="1" applyAlignment="1">
      <alignment horizontal="center" wrapText="1"/>
    </xf>
    <xf numFmtId="3" fontId="14" fillId="0" borderId="6" xfId="71" applyNumberFormat="1" applyFont="1" applyFill="1" applyBorder="1" applyAlignment="1">
      <alignment horizontal="center" wrapText="1"/>
    </xf>
    <xf numFmtId="3" fontId="14" fillId="0" borderId="4" xfId="71" applyNumberFormat="1" applyFont="1" applyFill="1" applyBorder="1" applyAlignment="1">
      <alignment horizontal="center" wrapText="1"/>
    </xf>
    <xf numFmtId="0" fontId="3" fillId="0" borderId="21" xfId="71" applyNumberFormat="1" applyFont="1" applyFill="1" applyBorder="1"/>
    <xf numFmtId="0" fontId="3" fillId="0" borderId="4" xfId="71" applyNumberFormat="1" applyFont="1" applyFill="1" applyBorder="1"/>
    <xf numFmtId="0" fontId="3" fillId="0" borderId="4" xfId="71" applyNumberFormat="1" applyFont="1" applyFill="1" applyBorder="1" applyAlignment="1">
      <alignment horizontal="center"/>
    </xf>
    <xf numFmtId="0" fontId="3" fillId="0" borderId="6" xfId="71" applyNumberFormat="1" applyFont="1" applyFill="1" applyBorder="1" applyAlignment="1">
      <alignment horizontal="center"/>
    </xf>
    <xf numFmtId="0" fontId="3" fillId="0" borderId="6" xfId="71" applyNumberFormat="1" applyFont="1" applyFill="1" applyBorder="1" applyAlignment="1">
      <alignment horizontal="center" wrapText="1"/>
    </xf>
    <xf numFmtId="3" fontId="3" fillId="0" borderId="4" xfId="71" applyNumberFormat="1" applyFont="1" applyFill="1" applyBorder="1" applyAlignment="1">
      <alignment horizontal="center"/>
    </xf>
    <xf numFmtId="3" fontId="3" fillId="0" borderId="6" xfId="71" applyNumberFormat="1" applyFont="1" applyFill="1" applyBorder="1" applyAlignment="1">
      <alignment horizontal="center" wrapText="1"/>
    </xf>
    <xf numFmtId="0" fontId="3" fillId="0" borderId="9" xfId="71" applyNumberFormat="1" applyFont="1" applyFill="1" applyBorder="1"/>
    <xf numFmtId="0" fontId="3" fillId="0" borderId="7" xfId="71" applyNumberFormat="1" applyFont="1" applyFill="1" applyBorder="1"/>
    <xf numFmtId="3" fontId="3" fillId="0" borderId="7" xfId="71" applyNumberFormat="1" applyFont="1" applyFill="1" applyBorder="1" applyAlignment="1"/>
    <xf numFmtId="172" fontId="2" fillId="0" borderId="9" xfId="71" applyFill="1" applyBorder="1" applyAlignment="1"/>
    <xf numFmtId="0" fontId="0" fillId="0" borderId="0" xfId="33" applyNumberFormat="1" applyFont="1" applyFill="1" applyBorder="1" applyAlignment="1">
      <alignment horizontal="center"/>
    </xf>
    <xf numFmtId="173" fontId="2" fillId="5" borderId="0" xfId="47" applyNumberFormat="1" applyFont="1" applyFill="1" applyBorder="1" applyAlignment="1"/>
    <xf numFmtId="44" fontId="2" fillId="0" borderId="7" xfId="47" applyFill="1" applyBorder="1" applyAlignment="1"/>
    <xf numFmtId="171" fontId="2" fillId="5" borderId="0" xfId="71" applyNumberFormat="1" applyFill="1" applyBorder="1" applyAlignment="1"/>
    <xf numFmtId="172" fontId="2" fillId="0" borderId="7" xfId="71" applyFill="1" applyBorder="1" applyAlignment="1"/>
    <xf numFmtId="173" fontId="3" fillId="5" borderId="0" xfId="47" applyNumberFormat="1" applyFont="1" applyFill="1" applyBorder="1" applyAlignment="1"/>
    <xf numFmtId="172" fontId="67" fillId="0" borderId="0" xfId="71" applyFont="1" applyFill="1" applyBorder="1" applyAlignment="1"/>
    <xf numFmtId="172" fontId="0" fillId="0" borderId="9" xfId="71" applyFont="1" applyFill="1" applyBorder="1" applyAlignment="1"/>
    <xf numFmtId="0" fontId="2" fillId="0" borderId="0" xfId="33" applyNumberFormat="1" applyFont="1" applyFill="1" applyBorder="1" applyAlignment="1">
      <alignment horizontal="center"/>
    </xf>
    <xf numFmtId="172" fontId="67" fillId="0" borderId="7" xfId="71" applyFont="1" applyFill="1" applyBorder="1" applyAlignment="1"/>
    <xf numFmtId="172" fontId="2" fillId="0" borderId="22" xfId="71" applyFill="1" applyBorder="1" applyAlignment="1"/>
    <xf numFmtId="172" fontId="2" fillId="0" borderId="8" xfId="71" applyFill="1" applyBorder="1" applyAlignment="1"/>
    <xf numFmtId="172" fontId="67" fillId="0" borderId="8" xfId="71" applyFont="1" applyFill="1" applyBorder="1" applyAlignment="1"/>
    <xf numFmtId="172" fontId="67" fillId="0" borderId="23" xfId="71" applyFont="1" applyFill="1" applyBorder="1" applyAlignment="1"/>
    <xf numFmtId="171" fontId="3" fillId="0" borderId="0" xfId="71" applyNumberFormat="1" applyFont="1" applyFill="1" applyBorder="1" applyAlignment="1"/>
    <xf numFmtId="1" fontId="2" fillId="0" borderId="0" xfId="33" applyNumberFormat="1" applyFont="1" applyFill="1" applyBorder="1" applyAlignment="1">
      <alignment horizontal="center"/>
    </xf>
    <xf numFmtId="171" fontId="2" fillId="0" borderId="0" xfId="71" applyNumberFormat="1" applyFont="1" applyFill="1" applyBorder="1" applyAlignment="1"/>
    <xf numFmtId="172" fontId="67" fillId="0" borderId="5" xfId="71" applyFont="1" applyFill="1" applyBorder="1" applyAlignment="1"/>
    <xf numFmtId="172" fontId="67" fillId="0" borderId="0" xfId="71" applyFont="1" applyFill="1" applyBorder="1" applyAlignment="1">
      <alignment horizontal="center"/>
    </xf>
    <xf numFmtId="172" fontId="67" fillId="0" borderId="0" xfId="71" applyFont="1" applyFill="1" applyBorder="1" applyAlignment="1">
      <alignment horizontal="center" vertical="top"/>
    </xf>
    <xf numFmtId="172" fontId="67" fillId="0" borderId="0" xfId="0" applyNumberFormat="1" applyFont="1" applyFill="1" applyBorder="1" applyAlignment="1">
      <alignment horizontal="center"/>
    </xf>
    <xf numFmtId="172" fontId="67" fillId="0" borderId="0" xfId="71" applyFont="1" applyFill="1" applyBorder="1" applyAlignment="1">
      <alignment horizontal="left"/>
    </xf>
    <xf numFmtId="172" fontId="2" fillId="0" borderId="0" xfId="242" applyFill="1" applyBorder="1" applyAlignment="1"/>
    <xf numFmtId="172" fontId="2" fillId="0" borderId="0" xfId="242" applyFill="1" applyBorder="1" applyAlignment="1">
      <alignment horizontal="right"/>
    </xf>
    <xf numFmtId="0" fontId="3" fillId="0" borderId="0" xfId="242" applyNumberFormat="1" applyFont="1" applyFill="1" applyBorder="1" applyAlignment="1" applyProtection="1">
      <protection locked="0"/>
    </xf>
    <xf numFmtId="0" fontId="3" fillId="0" borderId="0" xfId="242" applyNumberFormat="1" applyFont="1" applyFill="1" applyBorder="1" applyAlignment="1" applyProtection="1">
      <alignment horizontal="left"/>
      <protection locked="0"/>
    </xf>
    <xf numFmtId="0" fontId="3" fillId="0" borderId="0" xfId="242" applyNumberFormat="1" applyFont="1" applyFill="1" applyBorder="1" applyProtection="1">
      <protection locked="0"/>
    </xf>
    <xf numFmtId="0" fontId="3" fillId="0" borderId="0" xfId="242" applyNumberFormat="1" applyFont="1" applyFill="1" applyBorder="1"/>
    <xf numFmtId="0" fontId="3" fillId="0" borderId="0" xfId="242" applyNumberFormat="1" applyFont="1" applyFill="1" applyBorder="1" applyAlignment="1" applyProtection="1">
      <alignment horizontal="right"/>
      <protection locked="0"/>
    </xf>
    <xf numFmtId="0" fontId="0" fillId="0" borderId="0" xfId="242" applyNumberFormat="1" applyFont="1" applyFill="1" applyBorder="1"/>
    <xf numFmtId="0" fontId="44" fillId="0" borderId="0" xfId="242" applyNumberFormat="1" applyFont="1" applyFill="1" applyBorder="1"/>
    <xf numFmtId="172" fontId="0" fillId="0" borderId="0" xfId="242" applyFont="1" applyFill="1" applyBorder="1" applyAlignment="1"/>
    <xf numFmtId="3" fontId="3" fillId="0" borderId="0" xfId="242" applyNumberFormat="1" applyFont="1" applyFill="1" applyBorder="1" applyAlignment="1"/>
    <xf numFmtId="0" fontId="44" fillId="0" borderId="0" xfId="242" applyNumberFormat="1" applyFont="1" applyFill="1" applyBorder="1" applyAlignment="1">
      <alignment horizontal="center"/>
    </xf>
    <xf numFmtId="0" fontId="2" fillId="0" borderId="0" xfId="242" applyNumberFormat="1" applyFill="1" applyBorder="1" applyAlignment="1" applyProtection="1">
      <alignment horizontal="center"/>
      <protection locked="0"/>
    </xf>
    <xf numFmtId="49" fontId="3" fillId="5" borderId="0" xfId="242" applyNumberFormat="1" applyFont="1" applyFill="1" applyBorder="1" applyAlignment="1">
      <alignment horizontal="center"/>
    </xf>
    <xf numFmtId="49" fontId="3" fillId="0" borderId="0" xfId="242" applyNumberFormat="1" applyFont="1" applyFill="1" applyBorder="1"/>
    <xf numFmtId="3" fontId="3" fillId="0" borderId="0" xfId="242" applyNumberFormat="1" applyFont="1" applyFill="1" applyBorder="1"/>
    <xf numFmtId="0" fontId="3" fillId="0" borderId="0" xfId="242" applyNumberFormat="1" applyFont="1" applyFill="1" applyBorder="1" applyAlignment="1">
      <alignment horizontal="center"/>
    </xf>
    <xf numFmtId="49" fontId="3" fillId="0" borderId="0" xfId="242" applyNumberFormat="1" applyFont="1" applyFill="1" applyBorder="1" applyAlignment="1">
      <alignment horizontal="center"/>
    </xf>
    <xf numFmtId="3" fontId="0" fillId="0" borderId="0" xfId="242" applyNumberFormat="1" applyFont="1" applyFill="1" applyBorder="1" applyAlignment="1"/>
    <xf numFmtId="0" fontId="0" fillId="0" borderId="0" xfId="242" applyNumberFormat="1" applyFont="1" applyFill="1" applyBorder="1" applyAlignment="1"/>
    <xf numFmtId="0" fontId="3" fillId="0" borderId="0" xfId="242" applyNumberFormat="1" applyFont="1" applyFill="1" applyBorder="1" applyAlignment="1"/>
    <xf numFmtId="3" fontId="14" fillId="0" borderId="0" xfId="242" applyNumberFormat="1" applyFont="1" applyFill="1" applyBorder="1" applyAlignment="1">
      <alignment horizontal="center"/>
    </xf>
    <xf numFmtId="0" fontId="0" fillId="0" borderId="0" xfId="242" applyNumberFormat="1" applyFont="1" applyFill="1" applyBorder="1" applyAlignment="1">
      <alignment horizontal="center"/>
    </xf>
    <xf numFmtId="172" fontId="14" fillId="0" borderId="0" xfId="242" applyFont="1" applyFill="1" applyBorder="1" applyAlignment="1">
      <alignment horizontal="center"/>
    </xf>
    <xf numFmtId="0" fontId="14" fillId="0" borderId="0" xfId="242" applyNumberFormat="1" applyFont="1" applyFill="1" applyBorder="1" applyAlignment="1" applyProtection="1">
      <alignment horizontal="center"/>
      <protection locked="0"/>
    </xf>
    <xf numFmtId="0" fontId="63" fillId="0" borderId="0" xfId="242" applyNumberFormat="1" applyFont="1" applyFill="1" applyBorder="1" applyAlignment="1">
      <alignment horizontal="center"/>
    </xf>
    <xf numFmtId="0" fontId="14" fillId="0" borderId="0" xfId="242" applyNumberFormat="1" applyFont="1" applyFill="1" applyBorder="1" applyAlignment="1"/>
    <xf numFmtId="0" fontId="64" fillId="0" borderId="0" xfId="242" applyNumberFormat="1" applyFont="1" applyFill="1" applyBorder="1" applyAlignment="1" applyProtection="1">
      <alignment horizontal="center"/>
      <protection locked="0"/>
    </xf>
    <xf numFmtId="3" fontId="2" fillId="0" borderId="0" xfId="242" applyNumberFormat="1" applyFill="1" applyBorder="1" applyAlignment="1">
      <alignment horizontal="center"/>
    </xf>
    <xf numFmtId="3" fontId="3" fillId="0" borderId="0" xfId="242" applyNumberFormat="1" applyFont="1" applyFill="1" applyBorder="1" applyAlignment="1">
      <alignment horizontal="center"/>
    </xf>
    <xf numFmtId="164" fontId="3" fillId="5" borderId="0" xfId="34" applyNumberFormat="1" applyFont="1" applyFill="1" applyBorder="1" applyAlignment="1"/>
    <xf numFmtId="164" fontId="3" fillId="5" borderId="8" xfId="34" applyNumberFormat="1" applyFont="1" applyFill="1" applyBorder="1" applyAlignment="1"/>
    <xf numFmtId="3" fontId="68" fillId="0" borderId="0" xfId="242" applyNumberFormat="1" applyFont="1" applyFill="1" applyBorder="1" applyAlignment="1"/>
    <xf numFmtId="164" fontId="3" fillId="0" borderId="0" xfId="34" applyNumberFormat="1" applyFont="1" applyFill="1" applyBorder="1" applyAlignment="1"/>
    <xf numFmtId="41" fontId="3" fillId="0" borderId="0" xfId="242" applyNumberFormat="1" applyFont="1" applyFill="1" applyBorder="1" applyAlignment="1"/>
    <xf numFmtId="10" fontId="14" fillId="0" borderId="0" xfId="242" applyNumberFormat="1" applyFont="1" applyFill="1" applyBorder="1" applyAlignment="1"/>
    <xf numFmtId="10" fontId="63" fillId="0" borderId="0" xfId="74" applyNumberFormat="1" applyFont="1" applyFill="1" applyBorder="1" applyAlignment="1"/>
    <xf numFmtId="10" fontId="3" fillId="0" borderId="0" xfId="242" applyNumberFormat="1" applyFont="1" applyFill="1" applyBorder="1" applyAlignment="1"/>
    <xf numFmtId="3" fontId="63" fillId="0" borderId="0" xfId="242" applyNumberFormat="1" applyFont="1" applyFill="1" applyBorder="1" applyAlignment="1"/>
    <xf numFmtId="170" fontId="14" fillId="0" borderId="0" xfId="242" applyNumberFormat="1" applyFont="1" applyFill="1" applyBorder="1" applyAlignment="1"/>
    <xf numFmtId="49" fontId="0" fillId="0" borderId="0" xfId="242" applyNumberFormat="1" applyFont="1" applyFill="1" applyBorder="1" applyAlignment="1">
      <alignment horizontal="center"/>
    </xf>
    <xf numFmtId="172" fontId="3" fillId="0" borderId="0" xfId="242" applyFont="1" applyFill="1" applyBorder="1" applyAlignment="1">
      <alignment horizontal="center"/>
    </xf>
    <xf numFmtId="49" fontId="2" fillId="0" borderId="0" xfId="242" applyNumberFormat="1" applyFill="1" applyBorder="1" applyAlignment="1">
      <alignment horizontal="center"/>
    </xf>
    <xf numFmtId="0" fontId="14" fillId="0" borderId="0" xfId="242" applyNumberFormat="1" applyFont="1" applyFill="1" applyBorder="1" applyAlignment="1">
      <alignment horizontal="center"/>
    </xf>
    <xf numFmtId="3" fontId="0" fillId="0" borderId="0" xfId="242" applyNumberFormat="1" applyFont="1" applyFill="1" applyBorder="1" applyAlignment="1">
      <alignment horizontal="center"/>
    </xf>
    <xf numFmtId="49" fontId="63" fillId="0" borderId="0" xfId="242" applyNumberFormat="1" applyFont="1" applyFill="1" applyBorder="1" applyAlignment="1">
      <alignment horizontal="center"/>
    </xf>
    <xf numFmtId="172" fontId="63" fillId="0" borderId="0" xfId="242" applyFont="1" applyFill="1" applyBorder="1" applyAlignment="1"/>
    <xf numFmtId="10" fontId="14" fillId="0" borderId="0" xfId="74" applyNumberFormat="1" applyFont="1" applyFill="1" applyBorder="1" applyAlignment="1"/>
    <xf numFmtId="0" fontId="0" fillId="0" borderId="0" xfId="242" applyNumberFormat="1" applyFont="1" applyFill="1" applyBorder="1" applyAlignment="1">
      <alignment horizontal="fill"/>
    </xf>
    <xf numFmtId="172" fontId="65" fillId="0" borderId="0" xfId="242" applyFont="1" applyFill="1" applyBorder="1" applyAlignment="1"/>
    <xf numFmtId="3" fontId="66" fillId="0" borderId="0" xfId="242" applyNumberFormat="1" applyFont="1" applyFill="1" applyBorder="1" applyAlignment="1"/>
    <xf numFmtId="169" fontId="3" fillId="0" borderId="0" xfId="242" applyNumberFormat="1" applyFont="1" applyFill="1" applyBorder="1" applyAlignment="1">
      <alignment horizontal="center"/>
    </xf>
    <xf numFmtId="10" fontId="3" fillId="0" borderId="0" xfId="74" applyNumberFormat="1" applyFont="1" applyFill="1" applyBorder="1" applyAlignment="1"/>
    <xf numFmtId="171" fontId="2" fillId="0" borderId="0" xfId="242" applyNumberFormat="1" applyFill="1" applyBorder="1" applyAlignment="1"/>
    <xf numFmtId="3" fontId="14" fillId="0" borderId="0" xfId="242" applyNumberFormat="1" applyFont="1" applyFill="1" applyBorder="1" applyAlignment="1"/>
    <xf numFmtId="0" fontId="66" fillId="0" borderId="0" xfId="242" applyNumberFormat="1" applyFont="1" applyFill="1" applyBorder="1"/>
    <xf numFmtId="172" fontId="3" fillId="0" borderId="0" xfId="242" applyFont="1" applyFill="1" applyBorder="1" applyAlignment="1"/>
    <xf numFmtId="172" fontId="3" fillId="0" borderId="0" xfId="242" applyFont="1" applyFill="1" applyBorder="1" applyAlignment="1">
      <alignment horizontal="right"/>
    </xf>
    <xf numFmtId="0" fontId="2" fillId="0" borderId="0" xfId="242" quotePrefix="1" applyNumberFormat="1" applyFill="1" applyBorder="1" applyAlignment="1" applyProtection="1">
      <alignment horizontal="center"/>
      <protection locked="0"/>
    </xf>
    <xf numFmtId="180" fontId="14" fillId="0" borderId="0" xfId="242" quotePrefix="1" applyNumberFormat="1" applyFont="1" applyFill="1" applyBorder="1" applyAlignment="1">
      <alignment horizontal="center"/>
    </xf>
    <xf numFmtId="172" fontId="63" fillId="0" borderId="21" xfId="242" applyFont="1" applyFill="1" applyBorder="1" applyAlignment="1">
      <alignment horizontal="center" wrapText="1"/>
    </xf>
    <xf numFmtId="172" fontId="63" fillId="0" borderId="4" xfId="242" applyFont="1" applyFill="1" applyBorder="1" applyAlignment="1"/>
    <xf numFmtId="172" fontId="63" fillId="0" borderId="4" xfId="242" applyFont="1" applyFill="1" applyBorder="1" applyAlignment="1">
      <alignment horizontal="center" wrapText="1"/>
    </xf>
    <xf numFmtId="0" fontId="14" fillId="0" borderId="4" xfId="242" applyNumberFormat="1" applyFont="1" applyFill="1" applyBorder="1" applyAlignment="1">
      <alignment horizontal="center" wrapText="1"/>
    </xf>
    <xf numFmtId="172" fontId="63" fillId="0" borderId="24" xfId="242" applyFont="1" applyFill="1" applyBorder="1" applyAlignment="1">
      <alignment horizontal="center" wrapText="1"/>
    </xf>
    <xf numFmtId="172" fontId="63" fillId="0" borderId="6" xfId="242" applyFont="1" applyFill="1" applyBorder="1" applyAlignment="1">
      <alignment horizontal="center" wrapText="1"/>
    </xf>
    <xf numFmtId="3" fontId="14" fillId="0" borderId="6" xfId="242" applyNumberFormat="1" applyFont="1" applyFill="1" applyBorder="1" applyAlignment="1">
      <alignment horizontal="center" wrapText="1"/>
    </xf>
    <xf numFmtId="3" fontId="14" fillId="0" borderId="4" xfId="242" applyNumberFormat="1" applyFont="1" applyFill="1" applyBorder="1" applyAlignment="1">
      <alignment horizontal="center" wrapText="1"/>
    </xf>
    <xf numFmtId="0" fontId="3" fillId="0" borderId="21" xfId="242" applyNumberFormat="1" applyFont="1" applyFill="1" applyBorder="1"/>
    <xf numFmtId="0" fontId="3" fillId="0" borderId="4" xfId="242" applyNumberFormat="1" applyFont="1" applyFill="1" applyBorder="1"/>
    <xf numFmtId="0" fontId="3" fillId="0" borderId="4" xfId="242" quotePrefix="1" applyNumberFormat="1" applyFont="1" applyFill="1" applyBorder="1" applyAlignment="1">
      <alignment horizontal="center"/>
    </xf>
    <xf numFmtId="0" fontId="3" fillId="0" borderId="4" xfId="242" applyNumberFormat="1" applyFont="1" applyFill="1" applyBorder="1" applyAlignment="1">
      <alignment horizontal="center"/>
    </xf>
    <xf numFmtId="0" fontId="3" fillId="0" borderId="6" xfId="242" quotePrefix="1" applyNumberFormat="1" applyFont="1" applyFill="1" applyBorder="1" applyAlignment="1">
      <alignment horizontal="center"/>
    </xf>
    <xf numFmtId="0" fontId="3" fillId="0" borderId="6" xfId="242" applyNumberFormat="1" applyFont="1" applyFill="1" applyBorder="1" applyAlignment="1">
      <alignment horizontal="center"/>
    </xf>
    <xf numFmtId="3" fontId="3" fillId="0" borderId="4" xfId="242" applyNumberFormat="1" applyFont="1" applyFill="1" applyBorder="1" applyAlignment="1">
      <alignment horizontal="center"/>
    </xf>
    <xf numFmtId="3" fontId="3" fillId="0" borderId="6" xfId="242" applyNumberFormat="1" applyFont="1" applyFill="1" applyBorder="1" applyAlignment="1">
      <alignment horizontal="center" wrapText="1"/>
    </xf>
    <xf numFmtId="0" fontId="3" fillId="0" borderId="9" xfId="242" applyNumberFormat="1" applyFont="1" applyFill="1" applyBorder="1"/>
    <xf numFmtId="0" fontId="3" fillId="0" borderId="7" xfId="242" applyNumberFormat="1" applyFont="1" applyFill="1" applyBorder="1"/>
    <xf numFmtId="3" fontId="3" fillId="0" borderId="7" xfId="242" applyNumberFormat="1" applyFont="1" applyFill="1" applyBorder="1" applyAlignment="1"/>
    <xf numFmtId="172" fontId="2" fillId="0" borderId="9" xfId="242" applyFill="1" applyBorder="1" applyAlignment="1"/>
    <xf numFmtId="0" fontId="2" fillId="0" borderId="0" xfId="242" applyNumberFormat="1" applyFill="1" applyBorder="1" applyAlignment="1">
      <alignment horizontal="center"/>
    </xf>
    <xf numFmtId="173" fontId="0" fillId="5" borderId="0" xfId="271" applyNumberFormat="1" applyFont="1" applyFill="1" applyBorder="1" applyAlignment="1"/>
    <xf numFmtId="173" fontId="0" fillId="0" borderId="0" xfId="271" applyNumberFormat="1" applyFont="1" applyFill="1" applyBorder="1" applyAlignment="1"/>
    <xf numFmtId="172" fontId="2" fillId="0" borderId="7" xfId="242" applyFill="1" applyBorder="1" applyAlignment="1"/>
    <xf numFmtId="173" fontId="0" fillId="0" borderId="7" xfId="271" applyNumberFormat="1" applyFont="1" applyFill="1" applyBorder="1" applyAlignment="1"/>
    <xf numFmtId="173" fontId="3" fillId="5" borderId="0" xfId="271" applyNumberFormat="1" applyFont="1" applyFill="1" applyBorder="1" applyAlignment="1"/>
    <xf numFmtId="173" fontId="3" fillId="0" borderId="7" xfId="271" applyNumberFormat="1" applyFont="1" applyFill="1" applyBorder="1" applyAlignment="1"/>
    <xf numFmtId="172" fontId="67" fillId="0" borderId="0" xfId="242" applyFont="1" applyFill="1" applyBorder="1" applyAlignment="1"/>
    <xf numFmtId="0" fontId="67" fillId="0" borderId="0" xfId="242" applyNumberFormat="1" applyFont="1" applyFill="1" applyBorder="1" applyAlignment="1">
      <alignment horizontal="center"/>
    </xf>
    <xf numFmtId="172" fontId="67" fillId="0" borderId="7" xfId="242" applyFont="1" applyFill="1" applyBorder="1" applyAlignment="1"/>
    <xf numFmtId="172" fontId="2" fillId="0" borderId="22" xfId="242" applyFill="1" applyBorder="1" applyAlignment="1"/>
    <xf numFmtId="172" fontId="2" fillId="0" borderId="8" xfId="242" applyFill="1" applyBorder="1" applyAlignment="1"/>
    <xf numFmtId="172" fontId="67" fillId="0" borderId="8" xfId="242" applyFont="1" applyFill="1" applyBorder="1" applyAlignment="1"/>
    <xf numFmtId="172" fontId="67" fillId="0" borderId="23" xfId="242" applyFont="1" applyFill="1" applyBorder="1" applyAlignment="1"/>
    <xf numFmtId="171" fontId="3" fillId="0" borderId="0" xfId="242" applyNumberFormat="1" applyFont="1" applyFill="1" applyBorder="1" applyAlignment="1"/>
    <xf numFmtId="172" fontId="4" fillId="0" borderId="0" xfId="242" applyFont="1" applyFill="1" applyBorder="1" applyAlignment="1"/>
    <xf numFmtId="1" fontId="3" fillId="0" borderId="0" xfId="34" applyNumberFormat="1" applyFont="1" applyFill="1" applyBorder="1" applyAlignment="1">
      <alignment horizontal="center"/>
    </xf>
    <xf numFmtId="172" fontId="3" fillId="0" borderId="5" xfId="242" applyFont="1" applyFill="1" applyBorder="1" applyAlignment="1"/>
    <xf numFmtId="172" fontId="2" fillId="0" borderId="0" xfId="242" applyFont="1" applyFill="1" applyBorder="1" applyAlignment="1">
      <alignment horizontal="center" vertical="top"/>
    </xf>
    <xf numFmtId="172" fontId="2" fillId="0" borderId="0" xfId="242" applyFont="1" applyFill="1" applyBorder="1" applyAlignment="1"/>
    <xf numFmtId="172" fontId="2" fillId="0" borderId="0" xfId="242" applyFont="1" applyFill="1" applyBorder="1" applyAlignment="1">
      <alignment horizontal="center"/>
    </xf>
    <xf numFmtId="172" fontId="0" fillId="0" borderId="0" xfId="242" applyFont="1" applyFill="1" applyBorder="1" applyAlignment="1">
      <alignment horizontal="center"/>
    </xf>
    <xf numFmtId="172" fontId="42" fillId="0" borderId="0" xfId="242" applyFont="1" applyFill="1" applyBorder="1" applyAlignment="1"/>
    <xf numFmtId="49" fontId="42" fillId="0" borderId="0" xfId="242" applyNumberFormat="1" applyFont="1" applyFill="1" applyBorder="1" applyAlignment="1">
      <alignment horizontal="left"/>
    </xf>
    <xf numFmtId="49" fontId="42" fillId="0" borderId="0" xfId="242" applyNumberFormat="1" applyFont="1" applyFill="1" applyBorder="1" applyAlignment="1">
      <alignment horizontal="center"/>
    </xf>
    <xf numFmtId="172" fontId="69" fillId="0" borderId="0" xfId="71" applyFont="1" applyAlignment="1" applyProtection="1">
      <protection locked="0"/>
    </xf>
    <xf numFmtId="0" fontId="69" fillId="0" borderId="0" xfId="71" applyNumberFormat="1" applyFont="1" applyAlignment="1" applyProtection="1">
      <protection locked="0"/>
    </xf>
    <xf numFmtId="0" fontId="69" fillId="0" borderId="0" xfId="71" applyNumberFormat="1" applyFont="1" applyAlignment="1" applyProtection="1">
      <alignment horizontal="left"/>
      <protection locked="0"/>
    </xf>
    <xf numFmtId="0" fontId="69" fillId="0" borderId="0" xfId="71" applyNumberFormat="1" applyFont="1" applyProtection="1">
      <protection locked="0"/>
    </xf>
    <xf numFmtId="0" fontId="69" fillId="0" borderId="0" xfId="71" applyNumberFormat="1" applyFont="1" applyFill="1" applyAlignment="1" applyProtection="1">
      <alignment horizontal="right"/>
      <protection locked="0"/>
    </xf>
    <xf numFmtId="0" fontId="70" fillId="0" borderId="0" xfId="0" applyFont="1" applyBorder="1" applyAlignment="1" applyProtection="1">
      <alignment vertical="center" wrapText="1"/>
      <protection locked="0"/>
    </xf>
    <xf numFmtId="0" fontId="69" fillId="0" borderId="0" xfId="71" applyNumberFormat="1" applyFont="1" applyFill="1" applyProtection="1">
      <protection locked="0"/>
    </xf>
    <xf numFmtId="0" fontId="69" fillId="5" borderId="0" xfId="71" applyNumberFormat="1" applyFont="1" applyFill="1" applyProtection="1">
      <protection locked="0"/>
    </xf>
    <xf numFmtId="172" fontId="69" fillId="5" borderId="0" xfId="71" applyFont="1" applyFill="1" applyAlignment="1" applyProtection="1">
      <protection locked="0"/>
    </xf>
    <xf numFmtId="0" fontId="69" fillId="5" borderId="0" xfId="71" applyNumberFormat="1" applyFont="1" applyFill="1" applyAlignment="1" applyProtection="1">
      <alignment horizontal="right"/>
      <protection locked="0"/>
    </xf>
    <xf numFmtId="3" fontId="69" fillId="0" borderId="0" xfId="71" applyNumberFormat="1" applyFont="1" applyAlignment="1" applyProtection="1">
      <protection locked="0"/>
    </xf>
    <xf numFmtId="0" fontId="69" fillId="0" borderId="0" xfId="71" applyNumberFormat="1" applyFont="1" applyAlignment="1" applyProtection="1">
      <alignment horizontal="center"/>
      <protection locked="0"/>
    </xf>
    <xf numFmtId="49" fontId="69" fillId="5" borderId="0" xfId="71" applyNumberFormat="1" applyFont="1" applyFill="1" applyProtection="1">
      <protection locked="0"/>
    </xf>
    <xf numFmtId="49" fontId="69" fillId="0" borderId="0" xfId="71" applyNumberFormat="1" applyFont="1" applyProtection="1">
      <protection locked="0"/>
    </xf>
    <xf numFmtId="0" fontId="69" fillId="0" borderId="5" xfId="71" applyNumberFormat="1" applyFont="1" applyBorder="1" applyAlignment="1" applyProtection="1">
      <alignment horizontal="center"/>
      <protection locked="0"/>
    </xf>
    <xf numFmtId="0" fontId="69" fillId="0" borderId="0" xfId="71" applyNumberFormat="1" applyFont="1" applyBorder="1" applyAlignment="1" applyProtection="1">
      <alignment horizontal="center"/>
      <protection locked="0"/>
    </xf>
    <xf numFmtId="3" fontId="69" fillId="0" borderId="0" xfId="71" applyNumberFormat="1" applyFont="1" applyProtection="1">
      <protection locked="0"/>
    </xf>
    <xf numFmtId="42" fontId="69" fillId="0" borderId="0" xfId="71" applyNumberFormat="1" applyFont="1" applyFill="1" applyProtection="1"/>
    <xf numFmtId="3" fontId="69" fillId="0" borderId="0" xfId="71" applyNumberFormat="1" applyFont="1" applyFill="1" applyAlignment="1" applyProtection="1">
      <protection locked="0"/>
    </xf>
    <xf numFmtId="0" fontId="69" fillId="0" borderId="5" xfId="71" applyNumberFormat="1" applyFont="1" applyBorder="1" applyAlignment="1" applyProtection="1">
      <alignment horizontal="centerContinuous"/>
      <protection locked="0"/>
    </xf>
    <xf numFmtId="3" fontId="69" fillId="0" borderId="0" xfId="71" applyNumberFormat="1" applyFont="1" applyAlignment="1" applyProtection="1"/>
    <xf numFmtId="174" fontId="69" fillId="0" borderId="0" xfId="71" applyNumberFormat="1" applyFont="1" applyAlignment="1" applyProtection="1"/>
    <xf numFmtId="3" fontId="69" fillId="0" borderId="0" xfId="71" applyNumberFormat="1" applyFont="1" applyFill="1" applyBorder="1" applyProtection="1">
      <protection locked="0"/>
    </xf>
    <xf numFmtId="3" fontId="69" fillId="5" borderId="0" xfId="71" applyNumberFormat="1" applyFont="1" applyFill="1" applyAlignment="1" applyProtection="1">
      <protection locked="0"/>
    </xf>
    <xf numFmtId="3" fontId="69" fillId="0" borderId="5" xfId="71" applyNumberFormat="1" applyFont="1" applyBorder="1" applyAlignment="1" applyProtection="1"/>
    <xf numFmtId="3" fontId="69" fillId="0" borderId="0" xfId="71" applyNumberFormat="1" applyFont="1" applyAlignment="1" applyProtection="1">
      <alignment horizontal="fill"/>
      <protection locked="0"/>
    </xf>
    <xf numFmtId="174" fontId="69" fillId="0" borderId="0" xfId="71" applyNumberFormat="1" applyFont="1" applyAlignment="1" applyProtection="1">
      <protection locked="0"/>
    </xf>
    <xf numFmtId="0" fontId="69" fillId="0" borderId="0" xfId="71" applyNumberFormat="1" applyFont="1" applyFill="1" applyAlignment="1" applyProtection="1">
      <alignment horizontal="center"/>
      <protection locked="0"/>
    </xf>
    <xf numFmtId="172" fontId="69" fillId="0" borderId="0" xfId="71" applyFont="1" applyFill="1" applyAlignment="1" applyProtection="1">
      <protection locked="0"/>
    </xf>
    <xf numFmtId="174" fontId="69" fillId="0" borderId="0" xfId="71" applyNumberFormat="1" applyFont="1" applyFill="1" applyAlignment="1" applyProtection="1">
      <protection locked="0"/>
    </xf>
    <xf numFmtId="37" fontId="69" fillId="5" borderId="0" xfId="71" applyNumberFormat="1" applyFont="1" applyFill="1" applyBorder="1" applyAlignment="1" applyProtection="1">
      <protection locked="0"/>
    </xf>
    <xf numFmtId="172" fontId="69" fillId="0" borderId="0" xfId="71" applyFont="1" applyFill="1" applyBorder="1" applyAlignment="1" applyProtection="1">
      <protection locked="0"/>
    </xf>
    <xf numFmtId="171" fontId="69" fillId="0" borderId="0" xfId="71" applyNumberFormat="1" applyFont="1" applyFill="1" applyBorder="1" applyAlignment="1" applyProtection="1">
      <protection locked="0"/>
    </xf>
    <xf numFmtId="172" fontId="71" fillId="0" borderId="0" xfId="71" applyFont="1" applyFill="1" applyBorder="1" applyAlignment="1" applyProtection="1">
      <protection locked="0"/>
    </xf>
    <xf numFmtId="172" fontId="71" fillId="0" borderId="0" xfId="71" applyFont="1" applyAlignment="1" applyProtection="1">
      <protection locked="0"/>
    </xf>
    <xf numFmtId="37" fontId="69" fillId="5" borderId="5" xfId="71" applyNumberFormat="1" applyFont="1" applyFill="1" applyBorder="1" applyAlignment="1" applyProtection="1">
      <protection locked="0"/>
    </xf>
    <xf numFmtId="37" fontId="69" fillId="0" borderId="0" xfId="71" applyNumberFormat="1" applyFont="1" applyFill="1" applyBorder="1" applyAlignment="1" applyProtection="1"/>
    <xf numFmtId="171" fontId="71" fillId="0" borderId="0" xfId="71" applyNumberFormat="1" applyFont="1" applyFill="1" applyBorder="1" applyAlignment="1" applyProtection="1">
      <protection locked="0"/>
    </xf>
    <xf numFmtId="0" fontId="69" fillId="0" borderId="0" xfId="71" quotePrefix="1" applyNumberFormat="1" applyFont="1" applyFill="1" applyProtection="1">
      <protection locked="0"/>
    </xf>
    <xf numFmtId="42" fontId="69" fillId="0" borderId="10" xfId="71" applyNumberFormat="1" applyFont="1" applyFill="1" applyBorder="1" applyAlignment="1" applyProtection="1">
      <alignment horizontal="right"/>
    </xf>
    <xf numFmtId="172" fontId="70" fillId="0" borderId="0" xfId="71" applyFont="1" applyAlignment="1" applyProtection="1">
      <protection locked="0"/>
    </xf>
    <xf numFmtId="172" fontId="69" fillId="0" borderId="0" xfId="71" applyFont="1" applyAlignment="1" applyProtection="1">
      <alignment horizontal="center"/>
      <protection locked="0"/>
    </xf>
    <xf numFmtId="3" fontId="69" fillId="5" borderId="0" xfId="71" applyNumberFormat="1" applyFont="1" applyFill="1" applyProtection="1">
      <protection locked="0"/>
    </xf>
    <xf numFmtId="0" fontId="72" fillId="0" borderId="0" xfId="71" applyNumberFormat="1" applyFont="1" applyFill="1" applyProtection="1">
      <protection locked="0"/>
    </xf>
    <xf numFmtId="0" fontId="69" fillId="0" borderId="0" xfId="71" applyNumberFormat="1" applyFont="1" applyFill="1" applyBorder="1" applyAlignment="1" applyProtection="1">
      <protection locked="0"/>
    </xf>
    <xf numFmtId="181" fontId="69" fillId="0" borderId="0" xfId="33" applyNumberFormat="1" applyFont="1" applyFill="1" applyBorder="1" applyAlignment="1" applyProtection="1">
      <protection locked="0"/>
    </xf>
    <xf numFmtId="43" fontId="69" fillId="0" borderId="0" xfId="33" applyNumberFormat="1" applyFont="1" applyFill="1" applyBorder="1" applyAlignment="1" applyProtection="1">
      <protection locked="0"/>
    </xf>
    <xf numFmtId="181" fontId="69" fillId="0" borderId="0" xfId="33" applyNumberFormat="1" applyFont="1" applyFill="1" applyBorder="1" applyProtection="1">
      <protection locked="0"/>
    </xf>
    <xf numFmtId="3" fontId="69" fillId="5" borderId="0" xfId="71" applyNumberFormat="1" applyFont="1" applyFill="1" applyBorder="1" applyProtection="1">
      <protection locked="0"/>
    </xf>
    <xf numFmtId="181" fontId="69" fillId="0" borderId="0" xfId="33" applyNumberFormat="1" applyFont="1" applyFill="1" applyBorder="1" applyAlignment="1" applyProtection="1">
      <alignment horizontal="center"/>
      <protection locked="0"/>
    </xf>
    <xf numFmtId="43" fontId="69" fillId="0" borderId="0" xfId="33" applyNumberFormat="1" applyFont="1" applyFill="1" applyBorder="1" applyProtection="1">
      <protection locked="0"/>
    </xf>
    <xf numFmtId="3" fontId="69" fillId="5" borderId="5" xfId="71" applyNumberFormat="1" applyFont="1" applyFill="1" applyBorder="1" applyProtection="1">
      <protection locked="0"/>
    </xf>
    <xf numFmtId="3" fontId="69" fillId="0" borderId="0" xfId="71" applyNumberFormat="1" applyFont="1" applyProtection="1"/>
    <xf numFmtId="181" fontId="69" fillId="0" borderId="0" xfId="33" applyNumberFormat="1" applyFont="1" applyAlignment="1" applyProtection="1">
      <protection locked="0"/>
    </xf>
    <xf numFmtId="176" fontId="69" fillId="0" borderId="0" xfId="71" applyNumberFormat="1" applyFont="1" applyProtection="1"/>
    <xf numFmtId="176" fontId="69" fillId="0" borderId="0" xfId="71" applyNumberFormat="1" applyFont="1" applyProtection="1">
      <protection locked="0"/>
    </xf>
    <xf numFmtId="176" fontId="69" fillId="0" borderId="0" xfId="71" applyNumberFormat="1" applyFont="1" applyAlignment="1" applyProtection="1">
      <alignment horizontal="center"/>
      <protection locked="0"/>
    </xf>
    <xf numFmtId="179" fontId="69" fillId="0" borderId="0" xfId="71" applyNumberFormat="1" applyFont="1" applyAlignment="1" applyProtection="1"/>
    <xf numFmtId="2" fontId="69" fillId="0" borderId="0" xfId="71" applyNumberFormat="1" applyFont="1" applyAlignment="1" applyProtection="1">
      <protection locked="0"/>
    </xf>
    <xf numFmtId="0" fontId="69" fillId="0" borderId="0" xfId="71" applyNumberFormat="1" applyFont="1" applyFill="1" applyAlignment="1" applyProtection="1">
      <alignment horizontal="left"/>
      <protection locked="0"/>
    </xf>
    <xf numFmtId="179" fontId="69" fillId="0" borderId="0" xfId="71" applyNumberFormat="1" applyFont="1" applyFill="1" applyAlignment="1" applyProtection="1"/>
    <xf numFmtId="179" fontId="69" fillId="5" borderId="0" xfId="71" applyNumberFormat="1" applyFont="1" applyFill="1" applyProtection="1">
      <protection locked="0"/>
    </xf>
    <xf numFmtId="179" fontId="69" fillId="0" borderId="0" xfId="71" applyNumberFormat="1" applyFont="1" applyProtection="1">
      <protection locked="0"/>
    </xf>
    <xf numFmtId="179" fontId="69" fillId="0" borderId="0" xfId="71" applyNumberFormat="1" applyFont="1" applyProtection="1"/>
    <xf numFmtId="0" fontId="69" fillId="0" borderId="0" xfId="71" applyNumberFormat="1" applyFont="1" applyFill="1" applyAlignment="1" applyProtection="1">
      <protection locked="0"/>
    </xf>
    <xf numFmtId="179" fontId="69" fillId="0" borderId="0" xfId="71" applyNumberFormat="1" applyFont="1" applyFill="1" applyProtection="1">
      <protection locked="0"/>
    </xf>
    <xf numFmtId="0" fontId="69" fillId="0" borderId="0" xfId="71" applyNumberFormat="1" applyFont="1" applyFill="1" applyAlignment="1" applyProtection="1">
      <alignment horizontal="right"/>
    </xf>
    <xf numFmtId="49" fontId="69" fillId="0" borderId="0" xfId="71" applyNumberFormat="1" applyFont="1" applyAlignment="1" applyProtection="1">
      <alignment horizontal="left"/>
      <protection locked="0"/>
    </xf>
    <xf numFmtId="49" fontId="69" fillId="0" borderId="0" xfId="71" applyNumberFormat="1" applyFont="1" applyAlignment="1" applyProtection="1">
      <alignment horizontal="center"/>
      <protection locked="0"/>
    </xf>
    <xf numFmtId="3" fontId="72" fillId="0" borderId="0" xfId="71" applyNumberFormat="1" applyFont="1" applyAlignment="1" applyProtection="1">
      <alignment horizontal="center"/>
      <protection locked="0"/>
    </xf>
    <xf numFmtId="0" fontId="72" fillId="0" borderId="0" xfId="71" applyNumberFormat="1" applyFont="1" applyAlignment="1" applyProtection="1">
      <alignment horizontal="center"/>
      <protection locked="0"/>
    </xf>
    <xf numFmtId="172" fontId="72" fillId="0" borderId="0" xfId="71" applyFont="1" applyAlignment="1" applyProtection="1">
      <alignment horizontal="center"/>
      <protection locked="0"/>
    </xf>
    <xf numFmtId="3" fontId="72" fillId="0" borderId="0" xfId="71" applyNumberFormat="1" applyFont="1" applyAlignment="1" applyProtection="1">
      <protection locked="0"/>
    </xf>
    <xf numFmtId="0" fontId="72" fillId="0" borderId="0" xfId="71" applyNumberFormat="1" applyFont="1" applyAlignment="1" applyProtection="1">
      <protection locked="0"/>
    </xf>
    <xf numFmtId="3" fontId="72" fillId="0" borderId="0" xfId="0" applyNumberFormat="1" applyFont="1" applyAlignment="1" applyProtection="1">
      <alignment vertical="center"/>
      <protection locked="0"/>
    </xf>
    <xf numFmtId="0" fontId="72" fillId="0" borderId="0" xfId="0" applyNumberFormat="1" applyFont="1" applyAlignment="1" applyProtection="1">
      <alignment vertical="center"/>
      <protection locked="0"/>
    </xf>
    <xf numFmtId="0" fontId="72" fillId="0" borderId="0" xfId="0" applyFont="1" applyAlignment="1" applyProtection="1">
      <alignment vertical="center"/>
      <protection locked="0"/>
    </xf>
    <xf numFmtId="170" fontId="69" fillId="0" borderId="0" xfId="71" applyNumberFormat="1" applyFont="1" applyAlignment="1" applyProtection="1">
      <protection locked="0"/>
    </xf>
    <xf numFmtId="0" fontId="73" fillId="0" borderId="0" xfId="298" applyFont="1" applyBorder="1" applyAlignment="1" applyProtection="1">
      <alignment horizontal="center" vertical="center"/>
      <protection locked="0"/>
    </xf>
    <xf numFmtId="10" fontId="73" fillId="0" borderId="0" xfId="74" applyNumberFormat="1"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170" fontId="69" fillId="0" borderId="0" xfId="71" applyNumberFormat="1" applyFont="1" applyAlignment="1" applyProtection="1"/>
    <xf numFmtId="0" fontId="75" fillId="0" borderId="6" xfId="0" applyFont="1" applyBorder="1" applyAlignment="1" applyProtection="1">
      <alignment horizontal="left" vertical="center"/>
      <protection locked="0"/>
    </xf>
    <xf numFmtId="173" fontId="71" fillId="28" borderId="6" xfId="271" applyNumberFormat="1" applyFont="1" applyFill="1" applyBorder="1" applyAlignment="1" applyProtection="1">
      <alignment vertical="center"/>
      <protection locked="0"/>
    </xf>
    <xf numFmtId="9" fontId="71" fillId="0" borderId="6" xfId="74" applyFont="1" applyBorder="1" applyAlignment="1" applyProtection="1">
      <alignment horizontal="center" vertical="center"/>
    </xf>
    <xf numFmtId="164" fontId="69" fillId="28" borderId="6" xfId="33" applyNumberFormat="1" applyFont="1" applyFill="1" applyBorder="1" applyAlignment="1" applyProtection="1">
      <alignment vertical="center"/>
      <protection locked="0"/>
    </xf>
    <xf numFmtId="164" fontId="69" fillId="0" borderId="6" xfId="33" applyNumberFormat="1" applyFont="1" applyBorder="1" applyAlignment="1" applyProtection="1">
      <alignment vertical="center"/>
    </xf>
    <xf numFmtId="9" fontId="69" fillId="0" borderId="6" xfId="72" applyFont="1" applyBorder="1" applyAlignment="1" applyProtection="1">
      <alignment vertical="center"/>
    </xf>
    <xf numFmtId="0" fontId="73" fillId="0" borderId="6" xfId="298" applyFont="1" applyBorder="1" applyAlignment="1" applyProtection="1">
      <alignment horizontal="center" vertical="center"/>
      <protection locked="0"/>
    </xf>
    <xf numFmtId="0" fontId="69" fillId="28" borderId="6" xfId="0" applyFont="1" applyFill="1" applyBorder="1" applyAlignment="1" applyProtection="1">
      <alignment vertical="center"/>
      <protection locked="0"/>
    </xf>
    <xf numFmtId="3" fontId="69" fillId="5" borderId="5" xfId="71" applyNumberFormat="1" applyFont="1" applyFill="1" applyBorder="1" applyAlignment="1" applyProtection="1">
      <protection locked="0"/>
    </xf>
    <xf numFmtId="169" fontId="69" fillId="0" borderId="0" xfId="71" applyNumberFormat="1" applyFont="1" applyAlignment="1" applyProtection="1">
      <alignment horizontal="right"/>
    </xf>
    <xf numFmtId="169" fontId="69" fillId="0" borderId="0" xfId="71" applyNumberFormat="1" applyFont="1" applyFill="1" applyAlignment="1" applyProtection="1">
      <alignment horizontal="center"/>
      <protection locked="0"/>
    </xf>
    <xf numFmtId="173" fontId="69" fillId="0" borderId="0" xfId="271" applyNumberFormat="1" applyFont="1" applyAlignment="1" applyProtection="1">
      <alignment vertical="center"/>
    </xf>
    <xf numFmtId="173" fontId="69" fillId="0" borderId="6" xfId="271" applyNumberFormat="1" applyFont="1" applyBorder="1" applyAlignment="1" applyProtection="1">
      <alignment vertical="center"/>
    </xf>
    <xf numFmtId="169" fontId="69" fillId="0" borderId="0" xfId="71" applyNumberFormat="1" applyFont="1" applyAlignment="1" applyProtection="1">
      <alignment horizontal="center"/>
      <protection locked="0"/>
    </xf>
    <xf numFmtId="0" fontId="75" fillId="0" borderId="4" xfId="0" applyFont="1" applyBorder="1" applyAlignment="1" applyProtection="1">
      <alignment horizontal="left" vertical="center"/>
      <protection locked="0"/>
    </xf>
    <xf numFmtId="173" fontId="71" fillId="0" borderId="4" xfId="271" applyNumberFormat="1" applyFont="1" applyBorder="1" applyAlignment="1" applyProtection="1">
      <alignment vertical="center"/>
      <protection locked="0"/>
    </xf>
    <xf numFmtId="10" fontId="76" fillId="0" borderId="2" xfId="0" applyNumberFormat="1" applyFont="1" applyBorder="1" applyAlignment="1" applyProtection="1">
      <alignment horizontal="center" vertical="center"/>
      <protection locked="0"/>
    </xf>
    <xf numFmtId="0" fontId="69" fillId="0" borderId="0" xfId="0" applyFont="1" applyAlignment="1" applyProtection="1">
      <alignment vertical="center"/>
      <protection locked="0"/>
    </xf>
    <xf numFmtId="173" fontId="77" fillId="0" borderId="6" xfId="271" applyNumberFormat="1" applyFont="1" applyBorder="1" applyAlignment="1" applyProtection="1">
      <alignment vertical="center"/>
    </xf>
    <xf numFmtId="10" fontId="76" fillId="0" borderId="9" xfId="0" applyNumberFormat="1" applyFont="1" applyBorder="1" applyAlignment="1" applyProtection="1">
      <alignment horizontal="center" vertical="center"/>
      <protection locked="0"/>
    </xf>
    <xf numFmtId="0" fontId="69" fillId="0" borderId="0" xfId="71" applyNumberFormat="1" applyFont="1" applyFill="1" applyAlignment="1" applyProtection="1"/>
    <xf numFmtId="0" fontId="75" fillId="0" borderId="0" xfId="0" applyFont="1" applyAlignment="1" applyProtection="1">
      <alignment horizontal="center" vertical="center"/>
      <protection locked="0"/>
    </xf>
    <xf numFmtId="3" fontId="69" fillId="0" borderId="0" xfId="0" applyNumberFormat="1" applyFont="1" applyAlignment="1" applyProtection="1">
      <alignment vertical="center"/>
      <protection locked="0"/>
    </xf>
    <xf numFmtId="0" fontId="69" fillId="0" borderId="0" xfId="0" applyNumberFormat="1" applyFont="1" applyAlignment="1" applyProtection="1">
      <alignment vertical="center"/>
      <protection locked="0"/>
    </xf>
    <xf numFmtId="3" fontId="69" fillId="0" borderId="0" xfId="0" applyNumberFormat="1" applyFont="1" applyAlignment="1" applyProtection="1">
      <alignment vertical="center"/>
    </xf>
    <xf numFmtId="174" fontId="69" fillId="0" borderId="0" xfId="71" applyNumberFormat="1" applyFont="1" applyFill="1" applyAlignment="1" applyProtection="1">
      <alignment horizontal="right"/>
    </xf>
    <xf numFmtId="3" fontId="69" fillId="0" borderId="0" xfId="71" applyNumberFormat="1" applyFont="1" applyFill="1" applyAlignment="1" applyProtection="1"/>
    <xf numFmtId="170" fontId="69" fillId="0" borderId="0" xfId="71" applyNumberFormat="1" applyFont="1" applyFill="1" applyAlignment="1" applyProtection="1">
      <alignment horizontal="right"/>
      <protection locked="0"/>
    </xf>
    <xf numFmtId="3" fontId="69" fillId="5" borderId="0" xfId="71" applyNumberFormat="1" applyFont="1" applyFill="1" applyBorder="1" applyAlignment="1" applyProtection="1">
      <protection locked="0"/>
    </xf>
    <xf numFmtId="3" fontId="69" fillId="0" borderId="0" xfId="71" applyNumberFormat="1" applyFont="1" applyBorder="1" applyAlignment="1" applyProtection="1"/>
    <xf numFmtId="3" fontId="78" fillId="5" borderId="0" xfId="71" applyNumberFormat="1" applyFont="1" applyFill="1" applyAlignment="1" applyProtection="1">
      <protection locked="0"/>
    </xf>
    <xf numFmtId="170" fontId="69" fillId="0" borderId="0" xfId="71" applyNumberFormat="1" applyFont="1" applyFill="1" applyAlignment="1" applyProtection="1"/>
    <xf numFmtId="3" fontId="71" fillId="0" borderId="0" xfId="71" applyNumberFormat="1" applyFont="1" applyAlignment="1" applyProtection="1">
      <protection locked="0"/>
    </xf>
    <xf numFmtId="0" fontId="71" fillId="0" borderId="0" xfId="71" applyNumberFormat="1" applyFont="1" applyAlignment="1" applyProtection="1">
      <protection locked="0"/>
    </xf>
    <xf numFmtId="3" fontId="69" fillId="0" borderId="11" xfId="71" applyNumberFormat="1" applyFont="1" applyBorder="1" applyAlignment="1" applyProtection="1"/>
    <xf numFmtId="171" fontId="79" fillId="0" borderId="0" xfId="71" applyNumberFormat="1" applyFont="1" applyAlignment="1" applyProtection="1">
      <protection locked="0"/>
    </xf>
    <xf numFmtId="171" fontId="79" fillId="0" borderId="0" xfId="71" applyNumberFormat="1" applyFont="1" applyAlignment="1" applyProtection="1">
      <alignment horizontal="left"/>
      <protection locked="0"/>
    </xf>
    <xf numFmtId="172" fontId="69" fillId="0" borderId="5" xfId="71" applyFont="1" applyBorder="1" applyAlignment="1" applyProtection="1">
      <protection locked="0"/>
    </xf>
    <xf numFmtId="3" fontId="69" fillId="0" borderId="10" xfId="71" applyNumberFormat="1" applyFont="1" applyBorder="1" applyAlignment="1" applyProtection="1"/>
    <xf numFmtId="38" fontId="69" fillId="0" borderId="0" xfId="33" applyNumberFormat="1" applyFont="1" applyFill="1" applyAlignment="1" applyProtection="1">
      <alignment horizontal="center"/>
      <protection locked="0"/>
    </xf>
    <xf numFmtId="3" fontId="71" fillId="0" borderId="0" xfId="71" applyNumberFormat="1" applyFont="1" applyAlignment="1" applyProtection="1">
      <alignment horizontal="fill"/>
      <protection locked="0"/>
    </xf>
    <xf numFmtId="3" fontId="69" fillId="0" borderId="0" xfId="71" applyNumberFormat="1" applyFont="1" applyBorder="1" applyAlignment="1" applyProtection="1">
      <protection locked="0"/>
    </xf>
    <xf numFmtId="0" fontId="69" fillId="0" borderId="0" xfId="71" applyNumberFormat="1" applyFont="1" applyAlignment="1" applyProtection="1">
      <alignment horizontal="right"/>
      <protection locked="0"/>
    </xf>
    <xf numFmtId="172" fontId="69" fillId="0" borderId="0" xfId="71" applyFont="1" applyAlignment="1" applyProtection="1"/>
    <xf numFmtId="0" fontId="72" fillId="0" borderId="0" xfId="71" applyNumberFormat="1" applyFont="1" applyFill="1" applyAlignment="1" applyProtection="1">
      <alignment horizontal="center"/>
      <protection locked="0"/>
    </xf>
    <xf numFmtId="3" fontId="80" fillId="0" borderId="0" xfId="71" applyNumberFormat="1" applyFont="1" applyAlignment="1" applyProtection="1">
      <protection locked="0"/>
    </xf>
    <xf numFmtId="178" fontId="69" fillId="0" borderId="0" xfId="71" applyNumberFormat="1" applyFont="1" applyFill="1" applyAlignment="1" applyProtection="1">
      <alignment horizontal="left"/>
    </xf>
    <xf numFmtId="0" fontId="69" fillId="0" borderId="0" xfId="71" applyNumberFormat="1" applyFont="1" applyAlignment="1" applyProtection="1"/>
    <xf numFmtId="174" fontId="69" fillId="0" borderId="0" xfId="71" applyNumberFormat="1" applyFont="1" applyFill="1" applyAlignment="1" applyProtection="1">
      <alignment horizontal="right"/>
      <protection locked="0"/>
    </xf>
    <xf numFmtId="174" fontId="69" fillId="0" borderId="0" xfId="71" applyNumberFormat="1" applyFont="1" applyAlignment="1" applyProtection="1">
      <alignment horizontal="center"/>
      <protection locked="0"/>
    </xf>
    <xf numFmtId="169" fontId="69" fillId="0" borderId="0" xfId="71" applyNumberFormat="1" applyFont="1" applyAlignment="1" applyProtection="1">
      <alignment horizontal="left"/>
      <protection locked="0"/>
    </xf>
    <xf numFmtId="10" fontId="69" fillId="0" borderId="0" xfId="71" applyNumberFormat="1" applyFont="1" applyFill="1" applyAlignment="1" applyProtection="1">
      <alignment horizontal="right"/>
    </xf>
    <xf numFmtId="177" fontId="69" fillId="0" borderId="0" xfId="71" applyNumberFormat="1" applyFont="1" applyFill="1" applyAlignment="1" applyProtection="1">
      <alignment horizontal="right"/>
    </xf>
    <xf numFmtId="3" fontId="72" fillId="0" borderId="0" xfId="71" applyNumberFormat="1" applyFont="1" applyFill="1" applyAlignment="1" applyProtection="1">
      <protection locked="0"/>
    </xf>
    <xf numFmtId="10" fontId="69" fillId="0" borderId="0" xfId="71" applyNumberFormat="1" applyFont="1" applyAlignment="1" applyProtection="1">
      <alignment horizontal="left"/>
      <protection locked="0"/>
    </xf>
    <xf numFmtId="3" fontId="69" fillId="0" borderId="0" xfId="71" applyNumberFormat="1" applyFont="1" applyFill="1" applyAlignment="1" applyProtection="1">
      <alignment horizontal="left"/>
      <protection locked="0"/>
    </xf>
    <xf numFmtId="3" fontId="69" fillId="0" borderId="0" xfId="71" applyNumberFormat="1" applyFont="1" applyFill="1" applyAlignment="1" applyProtection="1">
      <alignment horizontal="right"/>
    </xf>
    <xf numFmtId="175" fontId="69" fillId="0" borderId="0" xfId="71" applyNumberFormat="1" applyFont="1" applyAlignment="1" applyProtection="1">
      <protection locked="0"/>
    </xf>
    <xf numFmtId="3" fontId="69" fillId="0" borderId="0" xfId="71" applyNumberFormat="1" applyFont="1" applyFill="1" applyBorder="1" applyAlignment="1" applyProtection="1">
      <protection locked="0"/>
    </xf>
    <xf numFmtId="3" fontId="69" fillId="5" borderId="0" xfId="71" applyNumberFormat="1" applyFont="1" applyFill="1" applyBorder="1" applyAlignment="1" applyProtection="1"/>
    <xf numFmtId="3" fontId="69" fillId="5" borderId="5" xfId="71" applyNumberFormat="1" applyFont="1" applyFill="1" applyBorder="1" applyAlignment="1" applyProtection="1"/>
    <xf numFmtId="3" fontId="69" fillId="0" borderId="10" xfId="71" applyNumberFormat="1" applyFont="1" applyFill="1" applyBorder="1" applyAlignment="1" applyProtection="1"/>
    <xf numFmtId="0" fontId="69" fillId="0" borderId="5" xfId="71" applyNumberFormat="1" applyFont="1" applyFill="1" applyBorder="1" applyProtection="1">
      <protection locked="0"/>
    </xf>
    <xf numFmtId="3" fontId="69" fillId="0" borderId="0" xfId="71" applyNumberFormat="1" applyFont="1" applyFill="1" applyAlignment="1" applyProtection="1">
      <alignment horizontal="center"/>
      <protection locked="0"/>
    </xf>
    <xf numFmtId="49" fontId="69" fillId="0" borderId="0" xfId="71" applyNumberFormat="1" applyFont="1" applyFill="1" applyProtection="1">
      <protection locked="0"/>
    </xf>
    <xf numFmtId="49" fontId="69" fillId="0" borderId="0" xfId="71" applyNumberFormat="1" applyFont="1" applyFill="1" applyBorder="1" applyAlignment="1" applyProtection="1">
      <protection locked="0"/>
    </xf>
    <xf numFmtId="49" fontId="69" fillId="0" borderId="0" xfId="71" applyNumberFormat="1" applyFont="1" applyFill="1" applyAlignment="1" applyProtection="1">
      <protection locked="0"/>
    </xf>
    <xf numFmtId="49" fontId="69" fillId="0" borderId="0" xfId="71" applyNumberFormat="1" applyFont="1" applyFill="1" applyAlignment="1" applyProtection="1">
      <alignment horizontal="center"/>
      <protection locked="0"/>
    </xf>
    <xf numFmtId="170" fontId="69" fillId="0" borderId="0" xfId="71" applyNumberFormat="1" applyFont="1" applyFill="1" applyAlignment="1" applyProtection="1">
      <alignment horizontal="right"/>
    </xf>
    <xf numFmtId="172" fontId="81" fillId="0" borderId="0" xfId="71" applyFont="1" applyFill="1" applyBorder="1" applyAlignment="1" applyProtection="1">
      <protection locked="0"/>
    </xf>
    <xf numFmtId="0" fontId="71" fillId="0" borderId="0" xfId="71" applyNumberFormat="1" applyFont="1" applyFill="1" applyBorder="1" applyAlignment="1" applyProtection="1">
      <protection locked="0"/>
    </xf>
    <xf numFmtId="3" fontId="71" fillId="0" borderId="0" xfId="71" applyNumberFormat="1" applyFont="1" applyFill="1" applyBorder="1" applyAlignment="1" applyProtection="1">
      <protection locked="0"/>
    </xf>
    <xf numFmtId="0" fontId="69" fillId="0" borderId="0" xfId="71" applyNumberFormat="1" applyFont="1" applyFill="1" applyBorder="1" applyProtection="1">
      <protection locked="0"/>
    </xf>
    <xf numFmtId="173" fontId="71" fillId="0" borderId="0" xfId="47" applyNumberFormat="1" applyFont="1" applyFill="1" applyBorder="1" applyAlignment="1" applyProtection="1">
      <protection locked="0"/>
    </xf>
    <xf numFmtId="3" fontId="82" fillId="0" borderId="0" xfId="71" applyNumberFormat="1" applyFont="1" applyFill="1" applyBorder="1" applyAlignment="1" applyProtection="1">
      <protection locked="0"/>
    </xf>
    <xf numFmtId="172" fontId="82" fillId="0" borderId="0" xfId="71" applyFont="1" applyFill="1" applyBorder="1" applyAlignment="1" applyProtection="1">
      <protection locked="0"/>
    </xf>
    <xf numFmtId="172" fontId="83" fillId="0" borderId="0" xfId="71" applyFont="1" applyFill="1" applyBorder="1" applyAlignment="1" applyProtection="1">
      <protection locked="0"/>
    </xf>
    <xf numFmtId="172" fontId="84" fillId="0" borderId="0" xfId="71" applyFont="1" applyFill="1" applyBorder="1" applyProtection="1">
      <protection locked="0"/>
    </xf>
    <xf numFmtId="172" fontId="82" fillId="0" borderId="0" xfId="71" applyFont="1" applyFill="1" applyBorder="1" applyProtection="1">
      <protection locked="0"/>
    </xf>
    <xf numFmtId="170" fontId="69" fillId="0" borderId="0" xfId="71" applyNumberFormat="1" applyFont="1" applyFill="1" applyProtection="1"/>
    <xf numFmtId="174" fontId="69" fillId="0" borderId="0" xfId="71" applyNumberFormat="1" applyFont="1" applyFill="1" applyProtection="1"/>
    <xf numFmtId="3" fontId="69" fillId="0" borderId="0" xfId="71" applyNumberFormat="1" applyFont="1" applyAlignment="1" applyProtection="1">
      <alignment horizontal="center"/>
      <protection locked="0"/>
    </xf>
    <xf numFmtId="172" fontId="82" fillId="0" borderId="0" xfId="71" applyFont="1" applyFill="1" applyBorder="1" applyAlignment="1" applyProtection="1">
      <alignment horizontal="left" wrapText="1"/>
      <protection locked="0"/>
    </xf>
    <xf numFmtId="3" fontId="69" fillId="0" borderId="5" xfId="71" applyNumberFormat="1" applyFont="1" applyBorder="1" applyAlignment="1" applyProtection="1">
      <protection locked="0"/>
    </xf>
    <xf numFmtId="3" fontId="69" fillId="0" borderId="5" xfId="71" applyNumberFormat="1" applyFont="1" applyBorder="1" applyAlignment="1" applyProtection="1">
      <alignment horizontal="center"/>
      <protection locked="0"/>
    </xf>
    <xf numFmtId="4" fontId="69" fillId="0" borderId="0" xfId="71" applyNumberFormat="1" applyFont="1" applyAlignment="1" applyProtection="1">
      <protection locked="0"/>
    </xf>
    <xf numFmtId="4" fontId="69" fillId="0" borderId="0" xfId="71" applyNumberFormat="1" applyFont="1" applyAlignment="1" applyProtection="1"/>
    <xf numFmtId="3" fontId="69" fillId="0" borderId="0" xfId="71" applyNumberFormat="1" applyFont="1" applyBorder="1" applyAlignment="1" applyProtection="1">
      <alignment horizontal="center"/>
      <protection locked="0"/>
    </xf>
    <xf numFmtId="169" fontId="69" fillId="0" borderId="0" xfId="71" applyNumberFormat="1" applyFont="1" applyAlignment="1" applyProtection="1">
      <alignment horizontal="center"/>
    </xf>
    <xf numFmtId="174" fontId="69" fillId="0" borderId="0" xfId="71" applyNumberFormat="1" applyFont="1" applyFill="1" applyAlignment="1" applyProtection="1"/>
    <xf numFmtId="0" fontId="69" fillId="0" borderId="5" xfId="71" applyNumberFormat="1" applyFont="1" applyBorder="1" applyAlignment="1" applyProtection="1">
      <protection locked="0"/>
    </xf>
    <xf numFmtId="171" fontId="69" fillId="5" borderId="0" xfId="71" applyNumberFormat="1" applyFont="1" applyFill="1" applyAlignment="1" applyProtection="1">
      <protection locked="0"/>
    </xf>
    <xf numFmtId="42" fontId="69" fillId="5" borderId="0" xfId="71" applyNumberFormat="1" applyFont="1" applyFill="1" applyAlignment="1" applyProtection="1">
      <protection locked="0"/>
    </xf>
    <xf numFmtId="9" fontId="69" fillId="0" borderId="0" xfId="71" applyNumberFormat="1" applyFont="1" applyAlignment="1" applyProtection="1"/>
    <xf numFmtId="177" fontId="69" fillId="0" borderId="0" xfId="71" applyNumberFormat="1" applyFont="1" applyAlignment="1" applyProtection="1">
      <protection locked="0"/>
    </xf>
    <xf numFmtId="177" fontId="69" fillId="0" borderId="0" xfId="71" applyNumberFormat="1" applyFont="1" applyAlignment="1" applyProtection="1"/>
    <xf numFmtId="3" fontId="69" fillId="0" borderId="0" xfId="71" quotePrefix="1" applyNumberFormat="1" applyFont="1" applyAlignment="1" applyProtection="1">
      <protection locked="0"/>
    </xf>
    <xf numFmtId="177" fontId="69" fillId="5" borderId="0" xfId="71" applyNumberFormat="1" applyFont="1" applyFill="1" applyAlignment="1" applyProtection="1">
      <protection locked="0"/>
    </xf>
    <xf numFmtId="177" fontId="69" fillId="0" borderId="5" xfId="71" applyNumberFormat="1" applyFont="1" applyBorder="1" applyAlignment="1" applyProtection="1"/>
    <xf numFmtId="0" fontId="85" fillId="0" borderId="0" xfId="71" applyNumberFormat="1" applyFont="1" applyProtection="1">
      <protection locked="0"/>
    </xf>
    <xf numFmtId="172" fontId="85" fillId="0" borderId="0" xfId="71" applyFont="1" applyAlignment="1" applyProtection="1">
      <protection locked="0"/>
    </xf>
    <xf numFmtId="38" fontId="69" fillId="5" borderId="0" xfId="71" applyNumberFormat="1" applyFont="1" applyFill="1" applyBorder="1" applyProtection="1">
      <protection locked="0"/>
    </xf>
    <xf numFmtId="38" fontId="69" fillId="0" borderId="0" xfId="71" applyNumberFormat="1" applyFont="1" applyAlignment="1" applyProtection="1">
      <protection locked="0"/>
    </xf>
    <xf numFmtId="0" fontId="69" fillId="0" borderId="5" xfId="71" applyNumberFormat="1" applyFont="1" applyBorder="1" applyProtection="1">
      <protection locked="0"/>
    </xf>
    <xf numFmtId="172" fontId="69" fillId="0" borderId="0" xfId="71" applyFont="1" applyBorder="1" applyAlignment="1" applyProtection="1">
      <protection locked="0"/>
    </xf>
    <xf numFmtId="0" fontId="69" fillId="0" borderId="0" xfId="71" applyNumberFormat="1" applyFont="1" applyBorder="1" applyProtection="1">
      <protection locked="0"/>
    </xf>
    <xf numFmtId="38" fontId="69" fillId="5" borderId="5" xfId="71" applyNumberFormat="1" applyFont="1" applyFill="1" applyBorder="1" applyProtection="1">
      <protection locked="0"/>
    </xf>
    <xf numFmtId="38" fontId="69" fillId="0" borderId="0" xfId="71" applyNumberFormat="1" applyFont="1" applyFill="1" applyBorder="1" applyProtection="1"/>
    <xf numFmtId="171" fontId="69" fillId="0" borderId="0" xfId="71" applyNumberFormat="1" applyFont="1" applyFill="1" applyBorder="1" applyProtection="1">
      <protection locked="0"/>
    </xf>
    <xf numFmtId="1" fontId="69" fillId="0" borderId="0" xfId="71" applyNumberFormat="1" applyFont="1" applyFill="1" applyProtection="1">
      <protection locked="0"/>
    </xf>
    <xf numFmtId="171" fontId="69" fillId="5" borderId="0" xfId="71" applyNumberFormat="1" applyFont="1" applyFill="1" applyBorder="1" applyProtection="1">
      <protection locked="0"/>
    </xf>
    <xf numFmtId="1" fontId="69" fillId="0" borderId="0" xfId="71" applyNumberFormat="1" applyFont="1" applyFill="1" applyAlignment="1" applyProtection="1">
      <protection locked="0"/>
    </xf>
    <xf numFmtId="171" fontId="69" fillId="5" borderId="0" xfId="71" applyNumberFormat="1" applyFont="1" applyFill="1" applyBorder="1" applyAlignment="1" applyProtection="1">
      <protection locked="0"/>
    </xf>
    <xf numFmtId="1" fontId="72" fillId="0" borderId="0" xfId="71" applyNumberFormat="1" applyFont="1" applyFill="1" applyAlignment="1" applyProtection="1">
      <protection locked="0"/>
    </xf>
    <xf numFmtId="0" fontId="69" fillId="0" borderId="0" xfId="71" applyNumberFormat="1" applyFont="1" applyBorder="1" applyAlignment="1" applyProtection="1">
      <protection locked="0"/>
    </xf>
    <xf numFmtId="3" fontId="69" fillId="0" borderId="0" xfId="71" applyNumberFormat="1" applyFont="1" applyFill="1" applyAlignment="1" applyProtection="1">
      <alignment horizontal="right"/>
      <protection locked="0"/>
    </xf>
    <xf numFmtId="0" fontId="69" fillId="0" borderId="5" xfId="71" applyNumberFormat="1" applyFont="1" applyFill="1" applyBorder="1" applyAlignment="1" applyProtection="1">
      <protection locked="0"/>
    </xf>
    <xf numFmtId="171" fontId="69" fillId="5" borderId="5" xfId="71" applyNumberFormat="1" applyFont="1" applyFill="1" applyBorder="1" applyAlignment="1" applyProtection="1">
      <protection locked="0"/>
    </xf>
    <xf numFmtId="172" fontId="69" fillId="0" borderId="0" xfId="71" applyNumberFormat="1" applyFont="1" applyAlignment="1" applyProtection="1">
      <protection locked="0"/>
    </xf>
    <xf numFmtId="171" fontId="69" fillId="0" borderId="0" xfId="71" applyNumberFormat="1" applyFont="1" applyFill="1" applyBorder="1" applyAlignment="1" applyProtection="1"/>
    <xf numFmtId="171" fontId="69" fillId="0" borderId="0" xfId="71" applyNumberFormat="1" applyFont="1" applyProtection="1">
      <protection locked="0"/>
    </xf>
    <xf numFmtId="0" fontId="69" fillId="0" borderId="0" xfId="71" applyNumberFormat="1" applyFont="1" applyAlignment="1" applyProtection="1">
      <alignment horizontal="left" indent="8"/>
      <protection locked="0"/>
    </xf>
    <xf numFmtId="0" fontId="69" fillId="0" borderId="0" xfId="71" applyNumberFormat="1" applyFont="1" applyAlignment="1" applyProtection="1">
      <alignment horizontal="center" vertical="top" wrapText="1"/>
      <protection locked="0"/>
    </xf>
    <xf numFmtId="0" fontId="69" fillId="0" borderId="0" xfId="71" applyNumberFormat="1" applyFont="1" applyFill="1" applyAlignment="1" applyProtection="1">
      <alignment horizontal="left" vertical="top" wrapText="1" indent="8"/>
      <protection locked="0"/>
    </xf>
    <xf numFmtId="0" fontId="69" fillId="0" borderId="0" xfId="71" applyNumberFormat="1" applyFont="1" applyFill="1" applyAlignment="1" applyProtection="1">
      <alignment vertical="top" wrapText="1"/>
      <protection locked="0"/>
    </xf>
    <xf numFmtId="10" fontId="69" fillId="5" borderId="0" xfId="71" applyNumberFormat="1" applyFont="1" applyFill="1" applyAlignment="1" applyProtection="1">
      <alignment vertical="top" wrapText="1"/>
      <protection locked="0"/>
    </xf>
    <xf numFmtId="172" fontId="69" fillId="0" borderId="0" xfId="71" applyFont="1" applyAlignment="1" applyProtection="1">
      <alignment horizontal="center" vertical="top" wrapText="1"/>
      <protection locked="0"/>
    </xf>
    <xf numFmtId="172" fontId="69" fillId="0" borderId="0" xfId="71" applyFont="1" applyFill="1" applyAlignment="1" applyProtection="1">
      <alignment horizontal="center" vertical="top" wrapText="1"/>
      <protection locked="0"/>
    </xf>
    <xf numFmtId="172" fontId="69" fillId="0" borderId="0" xfId="71" applyFont="1" applyFill="1" applyAlignment="1" applyProtection="1">
      <alignment horizontal="center" vertical="top"/>
      <protection locked="0"/>
    </xf>
    <xf numFmtId="0" fontId="69" fillId="0" borderId="0" xfId="71" applyNumberFormat="1" applyFont="1" applyFill="1" applyAlignment="1" applyProtection="1">
      <alignment horizontal="left" indent="2"/>
      <protection locked="0"/>
    </xf>
    <xf numFmtId="38" fontId="69" fillId="5" borderId="8" xfId="71" applyNumberFormat="1" applyFont="1" applyFill="1" applyBorder="1" applyProtection="1">
      <protection locked="0"/>
    </xf>
    <xf numFmtId="172" fontId="69" fillId="0" borderId="0" xfId="71" applyFont="1" applyFill="1" applyAlignment="1" applyProtection="1">
      <alignment horizontal="left" indent="2"/>
      <protection locked="0"/>
    </xf>
    <xf numFmtId="37" fontId="69" fillId="0" borderId="0" xfId="71" applyNumberFormat="1" applyFont="1" applyFill="1" applyAlignment="1" applyProtection="1"/>
    <xf numFmtId="175" fontId="69" fillId="29" borderId="0" xfId="71" applyNumberFormat="1" applyFont="1" applyFill="1" applyAlignment="1" applyProtection="1">
      <protection locked="0"/>
    </xf>
    <xf numFmtId="164" fontId="69" fillId="0" borderId="0" xfId="33" applyNumberFormat="1" applyFont="1" applyAlignment="1" applyProtection="1">
      <protection locked="0"/>
    </xf>
    <xf numFmtId="164" fontId="69" fillId="0" borderId="0" xfId="33" applyNumberFormat="1" applyFont="1" applyAlignment="1" applyProtection="1">
      <alignment horizontal="right"/>
      <protection locked="0"/>
    </xf>
    <xf numFmtId="164" fontId="69" fillId="0" borderId="0" xfId="33" applyNumberFormat="1" applyFont="1" applyFill="1" applyAlignment="1" applyProtection="1">
      <protection locked="0"/>
    </xf>
    <xf numFmtId="172" fontId="70" fillId="0" borderId="0" xfId="71" applyFont="1" applyAlignment="1" applyProtection="1">
      <alignment horizontal="center"/>
      <protection locked="0"/>
    </xf>
    <xf numFmtId="172" fontId="69" fillId="0" borderId="0" xfId="71" applyFont="1" applyFill="1" applyBorder="1" applyAlignment="1" applyProtection="1">
      <alignment horizontal="right"/>
      <protection locked="0"/>
    </xf>
    <xf numFmtId="0" fontId="69" fillId="0" borderId="0" xfId="71" applyNumberFormat="1" applyFont="1" applyFill="1" applyAlignment="1" applyProtection="1">
      <alignment horizontal="right"/>
      <protection locked="0"/>
    </xf>
    <xf numFmtId="0" fontId="69" fillId="0" borderId="0" xfId="71" applyNumberFormat="1" applyFont="1" applyFill="1" applyAlignment="1" applyProtection="1">
      <alignment vertical="top" wrapText="1"/>
      <protection locked="0"/>
    </xf>
    <xf numFmtId="0" fontId="71" fillId="0" borderId="0" xfId="71" applyNumberFormat="1" applyFont="1" applyFill="1" applyBorder="1" applyAlignment="1" applyProtection="1">
      <alignment horizontal="center"/>
      <protection locked="0"/>
    </xf>
    <xf numFmtId="0" fontId="69" fillId="0" borderId="0" xfId="71" applyNumberFormat="1" applyFont="1" applyFill="1" applyAlignment="1" applyProtection="1">
      <alignment horizontal="left" wrapText="1"/>
      <protection locked="0"/>
    </xf>
    <xf numFmtId="0" fontId="69" fillId="0" borderId="0" xfId="0" applyNumberFormat="1" applyFont="1" applyFill="1" applyAlignment="1" applyProtection="1">
      <alignment vertical="top" wrapText="1"/>
      <protection locked="0"/>
    </xf>
    <xf numFmtId="0" fontId="69" fillId="0" borderId="0" xfId="71" applyNumberFormat="1" applyFont="1" applyFill="1" applyAlignment="1" applyProtection="1">
      <alignment horizontal="left" vertical="top" wrapText="1"/>
      <protection locked="0"/>
    </xf>
    <xf numFmtId="172" fontId="67" fillId="0" borderId="0" xfId="71" applyFont="1" applyFill="1" applyBorder="1" applyAlignment="1">
      <alignment horizontal="left"/>
    </xf>
    <xf numFmtId="172" fontId="67" fillId="0" borderId="0" xfId="0" applyNumberFormat="1" applyFont="1" applyFill="1" applyBorder="1" applyAlignment="1">
      <alignment horizontal="left"/>
    </xf>
    <xf numFmtId="172" fontId="67" fillId="0" borderId="0" xfId="0" applyNumberFormat="1" applyFont="1" applyFill="1" applyBorder="1" applyAlignment="1">
      <alignment horizontal="left" wrapText="1"/>
    </xf>
    <xf numFmtId="172" fontId="67" fillId="0" borderId="0" xfId="71" applyFont="1" applyFill="1" applyBorder="1" applyAlignment="1">
      <alignment horizontal="left" wrapText="1"/>
    </xf>
    <xf numFmtId="172" fontId="2" fillId="0" borderId="0" xfId="242" applyFill="1" applyBorder="1" applyAlignment="1">
      <alignment horizontal="left" vertical="top" wrapText="1"/>
    </xf>
    <xf numFmtId="172" fontId="0" fillId="0" borderId="0" xfId="242" applyFont="1" applyFill="1" applyBorder="1" applyAlignment="1">
      <alignment horizontal="left" vertical="top" wrapText="1"/>
    </xf>
    <xf numFmtId="43" fontId="69" fillId="0" borderId="0" xfId="33" applyFont="1" applyFill="1" applyBorder="1" applyAlignment="1" applyProtection="1">
      <protection locked="0"/>
    </xf>
    <xf numFmtId="43" fontId="69" fillId="0" borderId="0" xfId="33" applyNumberFormat="1" applyFont="1" applyFill="1" applyBorder="1" applyAlignment="1" applyProtection="1">
      <alignment horizontal="center"/>
      <protection locked="0"/>
    </xf>
    <xf numFmtId="43" fontId="69" fillId="0" borderId="0" xfId="33" applyFont="1" applyFill="1" applyBorder="1" applyAlignment="1" applyProtection="1">
      <alignment horizontal="center"/>
      <protection locked="0"/>
    </xf>
    <xf numFmtId="43" fontId="69" fillId="0" borderId="0" xfId="33" applyNumberFormat="1" applyFont="1" applyFill="1" applyBorder="1" applyAlignment="1" applyProtection="1">
      <alignment horizontal="right"/>
      <protection locked="0"/>
    </xf>
    <xf numFmtId="0" fontId="88" fillId="0" borderId="0" xfId="0" applyFont="1" applyFill="1" applyBorder="1" applyAlignment="1" applyProtection="1">
      <alignment horizontal="center" vertical="center" wrapText="1"/>
      <protection locked="0"/>
    </xf>
    <xf numFmtId="172" fontId="43" fillId="0" borderId="0" xfId="71" applyFont="1" applyFill="1" applyBorder="1" applyAlignment="1" applyProtection="1">
      <alignment horizontal="center"/>
      <protection locked="0"/>
    </xf>
    <xf numFmtId="172" fontId="43" fillId="30" borderId="0" xfId="71" applyFont="1" applyFill="1" applyBorder="1" applyAlignment="1" applyProtection="1">
      <alignment horizontal="center"/>
      <protection locked="0"/>
    </xf>
  </cellXfs>
  <cellStyles count="299">
    <cellStyle name="20% - Accent1 2" xfId="136" xr:uid="{00000000-0005-0000-0000-000000000000}"/>
    <cellStyle name="20% - Accent1 3" xfId="137" xr:uid="{00000000-0005-0000-0000-000001000000}"/>
    <cellStyle name="20% - Accent1 4" xfId="138" xr:uid="{00000000-0005-0000-0000-000002000000}"/>
    <cellStyle name="20% - Accent1 5" xfId="139" xr:uid="{00000000-0005-0000-0000-000003000000}"/>
    <cellStyle name="20% - Accent1 6" xfId="135" xr:uid="{00000000-0005-0000-0000-000004000000}"/>
    <cellStyle name="20% - Accent2 2" xfId="141" xr:uid="{00000000-0005-0000-0000-000005000000}"/>
    <cellStyle name="20% - Accent2 3" xfId="142" xr:uid="{00000000-0005-0000-0000-000006000000}"/>
    <cellStyle name="20% - Accent2 4" xfId="143" xr:uid="{00000000-0005-0000-0000-000007000000}"/>
    <cellStyle name="20% - Accent2 5" xfId="144" xr:uid="{00000000-0005-0000-0000-000008000000}"/>
    <cellStyle name="20% - Accent2 6" xfId="140" xr:uid="{00000000-0005-0000-0000-000009000000}"/>
    <cellStyle name="20% - Accent3 2" xfId="146" xr:uid="{00000000-0005-0000-0000-00000A000000}"/>
    <cellStyle name="20% - Accent3 3" xfId="147" xr:uid="{00000000-0005-0000-0000-00000B000000}"/>
    <cellStyle name="20% - Accent3 4" xfId="148" xr:uid="{00000000-0005-0000-0000-00000C000000}"/>
    <cellStyle name="20% - Accent3 5" xfId="149" xr:uid="{00000000-0005-0000-0000-00000D000000}"/>
    <cellStyle name="20% - Accent3 6" xfId="145" xr:uid="{00000000-0005-0000-0000-00000E000000}"/>
    <cellStyle name="20% - Accent4 2" xfId="151" xr:uid="{00000000-0005-0000-0000-00000F000000}"/>
    <cellStyle name="20% - Accent4 3" xfId="152" xr:uid="{00000000-0005-0000-0000-000010000000}"/>
    <cellStyle name="20% - Accent4 4" xfId="153" xr:uid="{00000000-0005-0000-0000-000011000000}"/>
    <cellStyle name="20% - Accent4 5" xfId="154" xr:uid="{00000000-0005-0000-0000-000012000000}"/>
    <cellStyle name="20% - Accent4 6" xfId="150" xr:uid="{00000000-0005-0000-0000-000013000000}"/>
    <cellStyle name="20% - Accent5 2" xfId="156" xr:uid="{00000000-0005-0000-0000-000014000000}"/>
    <cellStyle name="20% - Accent5 3" xfId="157" xr:uid="{00000000-0005-0000-0000-000015000000}"/>
    <cellStyle name="20% - Accent5 4" xfId="158" xr:uid="{00000000-0005-0000-0000-000016000000}"/>
    <cellStyle name="20% - Accent5 5" xfId="159" xr:uid="{00000000-0005-0000-0000-000017000000}"/>
    <cellStyle name="20% - Accent5 6" xfId="155" xr:uid="{00000000-0005-0000-0000-000018000000}"/>
    <cellStyle name="20% - Accent6 2" xfId="161" xr:uid="{00000000-0005-0000-0000-000019000000}"/>
    <cellStyle name="20% - Accent6 3" xfId="162" xr:uid="{00000000-0005-0000-0000-00001A000000}"/>
    <cellStyle name="20% - Accent6 4" xfId="163" xr:uid="{00000000-0005-0000-0000-00001B000000}"/>
    <cellStyle name="20% - Accent6 5" xfId="164" xr:uid="{00000000-0005-0000-0000-00001C000000}"/>
    <cellStyle name="20% - Accent6 6" xfId="160" xr:uid="{00000000-0005-0000-0000-00001D000000}"/>
    <cellStyle name="40% - Accent1 2" xfId="166" xr:uid="{00000000-0005-0000-0000-00001E000000}"/>
    <cellStyle name="40% - Accent1 3" xfId="167" xr:uid="{00000000-0005-0000-0000-00001F000000}"/>
    <cellStyle name="40% - Accent1 4" xfId="168" xr:uid="{00000000-0005-0000-0000-000020000000}"/>
    <cellStyle name="40% - Accent1 5" xfId="169" xr:uid="{00000000-0005-0000-0000-000021000000}"/>
    <cellStyle name="40% - Accent1 6" xfId="165" xr:uid="{00000000-0005-0000-0000-000022000000}"/>
    <cellStyle name="40% - Accent2 2" xfId="171" xr:uid="{00000000-0005-0000-0000-000023000000}"/>
    <cellStyle name="40% - Accent2 3" xfId="172" xr:uid="{00000000-0005-0000-0000-000024000000}"/>
    <cellStyle name="40% - Accent2 4" xfId="173" xr:uid="{00000000-0005-0000-0000-000025000000}"/>
    <cellStyle name="40% - Accent2 5" xfId="174" xr:uid="{00000000-0005-0000-0000-000026000000}"/>
    <cellStyle name="40% - Accent2 6" xfId="170" xr:uid="{00000000-0005-0000-0000-000027000000}"/>
    <cellStyle name="40% - Accent3 2" xfId="176" xr:uid="{00000000-0005-0000-0000-000028000000}"/>
    <cellStyle name="40% - Accent3 3" xfId="177" xr:uid="{00000000-0005-0000-0000-000029000000}"/>
    <cellStyle name="40% - Accent3 4" xfId="178" xr:uid="{00000000-0005-0000-0000-00002A000000}"/>
    <cellStyle name="40% - Accent3 5" xfId="179" xr:uid="{00000000-0005-0000-0000-00002B000000}"/>
    <cellStyle name="40% - Accent3 6" xfId="175" xr:uid="{00000000-0005-0000-0000-00002C000000}"/>
    <cellStyle name="40% - Accent4 2" xfId="181" xr:uid="{00000000-0005-0000-0000-00002D000000}"/>
    <cellStyle name="40% - Accent4 3" xfId="182" xr:uid="{00000000-0005-0000-0000-00002E000000}"/>
    <cellStyle name="40% - Accent4 4" xfId="183" xr:uid="{00000000-0005-0000-0000-00002F000000}"/>
    <cellStyle name="40% - Accent4 5" xfId="184" xr:uid="{00000000-0005-0000-0000-000030000000}"/>
    <cellStyle name="40% - Accent4 6" xfId="180" xr:uid="{00000000-0005-0000-0000-000031000000}"/>
    <cellStyle name="40% - Accent5 2" xfId="186" xr:uid="{00000000-0005-0000-0000-000032000000}"/>
    <cellStyle name="40% - Accent5 3" xfId="187" xr:uid="{00000000-0005-0000-0000-000033000000}"/>
    <cellStyle name="40% - Accent5 4" xfId="188" xr:uid="{00000000-0005-0000-0000-000034000000}"/>
    <cellStyle name="40% - Accent5 5" xfId="189" xr:uid="{00000000-0005-0000-0000-000035000000}"/>
    <cellStyle name="40% - Accent5 6" xfId="185" xr:uid="{00000000-0005-0000-0000-000036000000}"/>
    <cellStyle name="40% - Accent6 2" xfId="191" xr:uid="{00000000-0005-0000-0000-000037000000}"/>
    <cellStyle name="40% - Accent6 3" xfId="192" xr:uid="{00000000-0005-0000-0000-000038000000}"/>
    <cellStyle name="40% - Accent6 4" xfId="193" xr:uid="{00000000-0005-0000-0000-000039000000}"/>
    <cellStyle name="40% - Accent6 5" xfId="194" xr:uid="{00000000-0005-0000-0000-00003A000000}"/>
    <cellStyle name="40% - Accent6 6" xfId="190" xr:uid="{00000000-0005-0000-0000-00003B000000}"/>
    <cellStyle name="60% - Accent1 2" xfId="195" xr:uid="{00000000-0005-0000-0000-00003C000000}"/>
    <cellStyle name="60% - Accent2 2" xfId="196" xr:uid="{00000000-0005-0000-0000-00003D000000}"/>
    <cellStyle name="60% - Accent3 2" xfId="197" xr:uid="{00000000-0005-0000-0000-00003E000000}"/>
    <cellStyle name="60% - Accent4 2" xfId="198" xr:uid="{00000000-0005-0000-0000-00003F000000}"/>
    <cellStyle name="60% - Accent5 2" xfId="199" xr:uid="{00000000-0005-0000-0000-000040000000}"/>
    <cellStyle name="60% - Accent6 2" xfId="200" xr:uid="{00000000-0005-0000-0000-000041000000}"/>
    <cellStyle name="Accent1 2" xfId="201" xr:uid="{00000000-0005-0000-0000-000042000000}"/>
    <cellStyle name="Accent2 2" xfId="202" xr:uid="{00000000-0005-0000-0000-000043000000}"/>
    <cellStyle name="Accent3 2" xfId="203" xr:uid="{00000000-0005-0000-0000-000044000000}"/>
    <cellStyle name="Accent4 2" xfId="204" xr:uid="{00000000-0005-0000-0000-000045000000}"/>
    <cellStyle name="Accent5 2" xfId="205" xr:uid="{00000000-0005-0000-0000-000046000000}"/>
    <cellStyle name="Accent6 2" xfId="206" xr:uid="{00000000-0005-0000-0000-000047000000}"/>
    <cellStyle name="Bad 2" xfId="207" xr:uid="{00000000-0005-0000-0000-000048000000}"/>
    <cellStyle name="C00A" xfId="1" xr:uid="{00000000-0005-0000-0000-000049000000}"/>
    <cellStyle name="C00B" xfId="2" xr:uid="{00000000-0005-0000-0000-00004A000000}"/>
    <cellStyle name="C00L" xfId="3" xr:uid="{00000000-0005-0000-0000-00004B000000}"/>
    <cellStyle name="C01A" xfId="4" xr:uid="{00000000-0005-0000-0000-00004C000000}"/>
    <cellStyle name="C01B" xfId="5" xr:uid="{00000000-0005-0000-0000-00004D000000}"/>
    <cellStyle name="C01B 2" xfId="263" xr:uid="{00000000-0005-0000-0000-00004E000000}"/>
    <cellStyle name="C01H" xfId="6" xr:uid="{00000000-0005-0000-0000-00004F000000}"/>
    <cellStyle name="C01L" xfId="7" xr:uid="{00000000-0005-0000-0000-000050000000}"/>
    <cellStyle name="C02A" xfId="8" xr:uid="{00000000-0005-0000-0000-000051000000}"/>
    <cellStyle name="C02B" xfId="9" xr:uid="{00000000-0005-0000-0000-000052000000}"/>
    <cellStyle name="C02B 2" xfId="264" xr:uid="{00000000-0005-0000-0000-000053000000}"/>
    <cellStyle name="C02H" xfId="10" xr:uid="{00000000-0005-0000-0000-000054000000}"/>
    <cellStyle name="C02L" xfId="11" xr:uid="{00000000-0005-0000-0000-000055000000}"/>
    <cellStyle name="C03A" xfId="12" xr:uid="{00000000-0005-0000-0000-000056000000}"/>
    <cellStyle name="C03B" xfId="13" xr:uid="{00000000-0005-0000-0000-000057000000}"/>
    <cellStyle name="C03H" xfId="14" xr:uid="{00000000-0005-0000-0000-000058000000}"/>
    <cellStyle name="C03L" xfId="15" xr:uid="{00000000-0005-0000-0000-000059000000}"/>
    <cellStyle name="C04A" xfId="16" xr:uid="{00000000-0005-0000-0000-00005A000000}"/>
    <cellStyle name="C04A 2" xfId="265" xr:uid="{00000000-0005-0000-0000-00005B000000}"/>
    <cellStyle name="C04B" xfId="17" xr:uid="{00000000-0005-0000-0000-00005C000000}"/>
    <cellStyle name="C04H" xfId="18" xr:uid="{00000000-0005-0000-0000-00005D000000}"/>
    <cellStyle name="C04L" xfId="19" xr:uid="{00000000-0005-0000-0000-00005E000000}"/>
    <cellStyle name="C05A" xfId="20" xr:uid="{00000000-0005-0000-0000-00005F000000}"/>
    <cellStyle name="C05B" xfId="21" xr:uid="{00000000-0005-0000-0000-000060000000}"/>
    <cellStyle name="C05H" xfId="22" xr:uid="{00000000-0005-0000-0000-000061000000}"/>
    <cellStyle name="C05L" xfId="23" xr:uid="{00000000-0005-0000-0000-000062000000}"/>
    <cellStyle name="C05L 2" xfId="266" xr:uid="{00000000-0005-0000-0000-000063000000}"/>
    <cellStyle name="C06A" xfId="24" xr:uid="{00000000-0005-0000-0000-000064000000}"/>
    <cellStyle name="C06B" xfId="25" xr:uid="{00000000-0005-0000-0000-000065000000}"/>
    <cellStyle name="C06H" xfId="26" xr:uid="{00000000-0005-0000-0000-000066000000}"/>
    <cellStyle name="C06L" xfId="27" xr:uid="{00000000-0005-0000-0000-000067000000}"/>
    <cellStyle name="C07A" xfId="28" xr:uid="{00000000-0005-0000-0000-000068000000}"/>
    <cellStyle name="C07B" xfId="29" xr:uid="{00000000-0005-0000-0000-000069000000}"/>
    <cellStyle name="C07H" xfId="30" xr:uid="{00000000-0005-0000-0000-00006A000000}"/>
    <cellStyle name="C07L" xfId="31" xr:uid="{00000000-0005-0000-0000-00006B000000}"/>
    <cellStyle name="Calc Currency (0)" xfId="32" xr:uid="{00000000-0005-0000-0000-00006C000000}"/>
    <cellStyle name="Calculation 2" xfId="208" xr:uid="{00000000-0005-0000-0000-00006D000000}"/>
    <cellStyle name="Check Cell 2" xfId="209" xr:uid="{00000000-0005-0000-0000-00006E000000}"/>
    <cellStyle name="Comma" xfId="33" builtinId="3"/>
    <cellStyle name="Comma 10" xfId="227" xr:uid="{00000000-0005-0000-0000-000070000000}"/>
    <cellStyle name="Comma 10 2" xfId="291" xr:uid="{00000000-0005-0000-0000-000071000000}"/>
    <cellStyle name="Comma 11" xfId="129" xr:uid="{00000000-0005-0000-0000-000072000000}"/>
    <cellStyle name="Comma 2" xfId="34" xr:uid="{00000000-0005-0000-0000-000073000000}"/>
    <cellStyle name="Comma 2 2" xfId="35" xr:uid="{00000000-0005-0000-0000-000074000000}"/>
    <cellStyle name="Comma 2 2 2" xfId="228" xr:uid="{00000000-0005-0000-0000-000075000000}"/>
    <cellStyle name="Comma 2 2 2 2" xfId="267" xr:uid="{00000000-0005-0000-0000-000076000000}"/>
    <cellStyle name="Comma 2 2 3" xfId="253" xr:uid="{00000000-0005-0000-0000-000077000000}"/>
    <cellStyle name="Comma 2 2 4" xfId="210" xr:uid="{00000000-0005-0000-0000-000078000000}"/>
    <cellStyle name="Comma 2 2 5" xfId="118" xr:uid="{00000000-0005-0000-0000-000079000000}"/>
    <cellStyle name="Comma 2 3" xfId="229" xr:uid="{00000000-0005-0000-0000-00007A000000}"/>
    <cellStyle name="Comma 3" xfId="36" xr:uid="{00000000-0005-0000-0000-00007B000000}"/>
    <cellStyle name="Comma 3 2" xfId="37" xr:uid="{00000000-0005-0000-0000-00007C000000}"/>
    <cellStyle name="Comma 3 2 2" xfId="254" xr:uid="{00000000-0005-0000-0000-00007D000000}"/>
    <cellStyle name="Comma 3 2 3" xfId="230" xr:uid="{00000000-0005-0000-0000-00007E000000}"/>
    <cellStyle name="Comma 3 2 4" xfId="119" xr:uid="{00000000-0005-0000-0000-00007F000000}"/>
    <cellStyle name="Comma 3 3" xfId="268" xr:uid="{00000000-0005-0000-0000-000080000000}"/>
    <cellStyle name="Comma 4" xfId="38" xr:uid="{00000000-0005-0000-0000-000081000000}"/>
    <cellStyle name="Comma 4 2" xfId="255" xr:uid="{00000000-0005-0000-0000-000082000000}"/>
    <cellStyle name="Comma 4 3" xfId="231" xr:uid="{00000000-0005-0000-0000-000083000000}"/>
    <cellStyle name="Comma 4 4" xfId="120" xr:uid="{00000000-0005-0000-0000-000084000000}"/>
    <cellStyle name="Comma 5" xfId="39" xr:uid="{00000000-0005-0000-0000-000085000000}"/>
    <cellStyle name="Comma 5 2" xfId="256" xr:uid="{00000000-0005-0000-0000-000086000000}"/>
    <cellStyle name="Comma 5 3" xfId="232" xr:uid="{00000000-0005-0000-0000-000087000000}"/>
    <cellStyle name="Comma 5 4" xfId="121" xr:uid="{00000000-0005-0000-0000-000088000000}"/>
    <cellStyle name="Comma 6" xfId="40" xr:uid="{00000000-0005-0000-0000-000089000000}"/>
    <cellStyle name="Comma 6 2" xfId="257" xr:uid="{00000000-0005-0000-0000-00008A000000}"/>
    <cellStyle name="Comma 6 3" xfId="233" xr:uid="{00000000-0005-0000-0000-00008B000000}"/>
    <cellStyle name="Comma 6 4" xfId="122" xr:uid="{00000000-0005-0000-0000-00008C000000}"/>
    <cellStyle name="Comma 7" xfId="41" xr:uid="{00000000-0005-0000-0000-00008D000000}"/>
    <cellStyle name="Comma 7 2" xfId="258" xr:uid="{00000000-0005-0000-0000-00008E000000}"/>
    <cellStyle name="Comma 7 3" xfId="234" xr:uid="{00000000-0005-0000-0000-00008F000000}"/>
    <cellStyle name="Comma 7 4" xfId="123" xr:uid="{00000000-0005-0000-0000-000090000000}"/>
    <cellStyle name="Comma 8" xfId="42" xr:uid="{00000000-0005-0000-0000-000091000000}"/>
    <cellStyle name="Comma 9" xfId="43" xr:uid="{00000000-0005-0000-0000-000092000000}"/>
    <cellStyle name="Comma 9 2" xfId="259" xr:uid="{00000000-0005-0000-0000-000093000000}"/>
    <cellStyle name="Comma 9 3" xfId="235" xr:uid="{00000000-0005-0000-0000-000094000000}"/>
    <cellStyle name="Comma 9 4" xfId="124" xr:uid="{00000000-0005-0000-0000-000095000000}"/>
    <cellStyle name="Comma0" xfId="44" xr:uid="{00000000-0005-0000-0000-000096000000}"/>
    <cellStyle name="Comma0 2" xfId="269" xr:uid="{00000000-0005-0000-0000-000097000000}"/>
    <cellStyle name="Copied" xfId="45" xr:uid="{00000000-0005-0000-0000-000098000000}"/>
    <cellStyle name="COSS" xfId="46" xr:uid="{00000000-0005-0000-0000-000099000000}"/>
    <cellStyle name="Currency" xfId="47" builtinId="4"/>
    <cellStyle name="Currency 2" xfId="48" xr:uid="{00000000-0005-0000-0000-00009B000000}"/>
    <cellStyle name="Currency 2 2" xfId="271" xr:uid="{00000000-0005-0000-0000-00009C000000}"/>
    <cellStyle name="Currency 2 3" xfId="260" xr:uid="{00000000-0005-0000-0000-00009D000000}"/>
    <cellStyle name="Currency 2 4" xfId="133" xr:uid="{00000000-0005-0000-0000-00009E000000}"/>
    <cellStyle name="Currency 2 5" xfId="125" xr:uid="{00000000-0005-0000-0000-00009F000000}"/>
    <cellStyle name="Currency 3" xfId="237" xr:uid="{00000000-0005-0000-0000-0000A0000000}"/>
    <cellStyle name="Currency 3 2" xfId="272" xr:uid="{00000000-0005-0000-0000-0000A1000000}"/>
    <cellStyle name="Currency 4" xfId="236" xr:uid="{00000000-0005-0000-0000-0000A2000000}"/>
    <cellStyle name="Currency 4 2" xfId="270" xr:uid="{00000000-0005-0000-0000-0000A3000000}"/>
    <cellStyle name="Currency 5" xfId="292" xr:uid="{00000000-0005-0000-0000-0000A4000000}"/>
    <cellStyle name="Currency 6" xfId="130" xr:uid="{00000000-0005-0000-0000-0000A5000000}"/>
    <cellStyle name="Currency0" xfId="49" xr:uid="{00000000-0005-0000-0000-0000A6000000}"/>
    <cellStyle name="Currency0 2" xfId="273" xr:uid="{00000000-0005-0000-0000-0000A7000000}"/>
    <cellStyle name="Date" xfId="50" xr:uid="{00000000-0005-0000-0000-0000A8000000}"/>
    <cellStyle name="Date 2" xfId="238" xr:uid="{00000000-0005-0000-0000-0000A9000000}"/>
    <cellStyle name="Date 2 2" xfId="275" xr:uid="{00000000-0005-0000-0000-0000AA000000}"/>
    <cellStyle name="Date 3" xfId="274" xr:uid="{00000000-0005-0000-0000-0000AB000000}"/>
    <cellStyle name="Date 4" xfId="134" xr:uid="{00000000-0005-0000-0000-0000AC000000}"/>
    <cellStyle name="Entered" xfId="51" xr:uid="{00000000-0005-0000-0000-0000AD000000}"/>
    <cellStyle name="Explanatory Text 2" xfId="211" xr:uid="{00000000-0005-0000-0000-0000AE000000}"/>
    <cellStyle name="Fixed" xfId="52" xr:uid="{00000000-0005-0000-0000-0000AF000000}"/>
    <cellStyle name="Fixed 2" xfId="276" xr:uid="{00000000-0005-0000-0000-0000B0000000}"/>
    <cellStyle name="Good 2" xfId="212" xr:uid="{00000000-0005-0000-0000-0000B1000000}"/>
    <cellStyle name="Grey" xfId="53" xr:uid="{00000000-0005-0000-0000-0000B2000000}"/>
    <cellStyle name="Header1" xfId="54" xr:uid="{00000000-0005-0000-0000-0000B3000000}"/>
    <cellStyle name="Header2" xfId="55" xr:uid="{00000000-0005-0000-0000-0000B4000000}"/>
    <cellStyle name="Heading 1 2" xfId="56" xr:uid="{00000000-0005-0000-0000-0000B5000000}"/>
    <cellStyle name="Heading 1 3" xfId="213" xr:uid="{00000000-0005-0000-0000-0000B6000000}"/>
    <cellStyle name="Heading 2 2" xfId="57" xr:uid="{00000000-0005-0000-0000-0000B7000000}"/>
    <cellStyle name="Heading 2 3" xfId="214" xr:uid="{00000000-0005-0000-0000-0000B8000000}"/>
    <cellStyle name="Heading 3 2" xfId="215" xr:uid="{00000000-0005-0000-0000-0000B9000000}"/>
    <cellStyle name="Heading 4 2" xfId="216" xr:uid="{00000000-0005-0000-0000-0000BA000000}"/>
    <cellStyle name="Heading1" xfId="58" xr:uid="{00000000-0005-0000-0000-0000BB000000}"/>
    <cellStyle name="Heading2" xfId="59" xr:uid="{00000000-0005-0000-0000-0000BC000000}"/>
    <cellStyle name="Input [yellow]" xfId="60" xr:uid="{00000000-0005-0000-0000-0000BD000000}"/>
    <cellStyle name="Input 2" xfId="217" xr:uid="{00000000-0005-0000-0000-0000BE000000}"/>
    <cellStyle name="Input 3" xfId="239" xr:uid="{00000000-0005-0000-0000-0000BF000000}"/>
    <cellStyle name="Input 4" xfId="240" xr:uid="{00000000-0005-0000-0000-0000C0000000}"/>
    <cellStyle name="Linked Cell 2" xfId="218" xr:uid="{00000000-0005-0000-0000-0000C1000000}"/>
    <cellStyle name="Neutral 2" xfId="219" xr:uid="{00000000-0005-0000-0000-0000C2000000}"/>
    <cellStyle name="Normal" xfId="0" builtinId="0"/>
    <cellStyle name="Normal - Style1" xfId="61" xr:uid="{00000000-0005-0000-0000-0000C4000000}"/>
    <cellStyle name="Normal - Style1 2" xfId="261" xr:uid="{00000000-0005-0000-0000-0000C5000000}"/>
    <cellStyle name="Normal - Style1 3" xfId="241" xr:uid="{00000000-0005-0000-0000-0000C6000000}"/>
    <cellStyle name="Normal - Style1 4" xfId="126" xr:uid="{00000000-0005-0000-0000-0000C7000000}"/>
    <cellStyle name="Normal 10" xfId="242" xr:uid="{00000000-0005-0000-0000-0000C8000000}"/>
    <cellStyle name="Normal 10 2" xfId="295" xr:uid="{00000000-0005-0000-0000-0000C9000000}"/>
    <cellStyle name="Normal 11" xfId="62" xr:uid="{00000000-0005-0000-0000-0000CA000000}"/>
    <cellStyle name="Normal 12" xfId="226" xr:uid="{00000000-0005-0000-0000-0000CB000000}"/>
    <cellStyle name="Normal 12 2" xfId="297" xr:uid="{00000000-0005-0000-0000-0000CC000000}"/>
    <cellStyle name="Normal 13" xfId="63" xr:uid="{00000000-0005-0000-0000-0000CD000000}"/>
    <cellStyle name="Normal 14" xfId="251" xr:uid="{00000000-0005-0000-0000-0000CE000000}"/>
    <cellStyle name="Normal 15" xfId="128" xr:uid="{00000000-0005-0000-0000-0000CF000000}"/>
    <cellStyle name="Normal 2" xfId="64" xr:uid="{00000000-0005-0000-0000-0000D0000000}"/>
    <cellStyle name="Normal 2 2" xfId="220" xr:uid="{00000000-0005-0000-0000-0000D1000000}"/>
    <cellStyle name="Normal 2 3" xfId="243" xr:uid="{00000000-0005-0000-0000-0000D2000000}"/>
    <cellStyle name="Normal 2 3 2" xfId="277" xr:uid="{00000000-0005-0000-0000-0000D3000000}"/>
    <cellStyle name="Normal 2 4" xfId="132" xr:uid="{00000000-0005-0000-0000-0000D4000000}"/>
    <cellStyle name="Normal 3" xfId="65" xr:uid="{00000000-0005-0000-0000-0000D5000000}"/>
    <cellStyle name="Normal 3 2" xfId="278" xr:uid="{00000000-0005-0000-0000-0000D6000000}"/>
    <cellStyle name="Normal 4" xfId="66" xr:uid="{00000000-0005-0000-0000-0000D7000000}"/>
    <cellStyle name="Normal 4 2" xfId="67" xr:uid="{00000000-0005-0000-0000-0000D8000000}"/>
    <cellStyle name="Normal 5" xfId="68" xr:uid="{00000000-0005-0000-0000-0000D9000000}"/>
    <cellStyle name="Normal 6" xfId="69" xr:uid="{00000000-0005-0000-0000-0000DA000000}"/>
    <cellStyle name="Normal 7" xfId="70" xr:uid="{00000000-0005-0000-0000-0000DB000000}"/>
    <cellStyle name="Normal 8" xfId="244" xr:uid="{00000000-0005-0000-0000-0000DC000000}"/>
    <cellStyle name="Normal 9" xfId="245" xr:uid="{00000000-0005-0000-0000-0000DD000000}"/>
    <cellStyle name="Normal 9 2" xfId="290" xr:uid="{00000000-0005-0000-0000-0000DE000000}"/>
    <cellStyle name="Normal_Attachment O &amp; GG Final 11_11_09" xfId="71" xr:uid="{00000000-0005-0000-0000-0000DF000000}"/>
    <cellStyle name="Normal_GRE_Rate_Zones_Allocation_11042004" xfId="298" xr:uid="{00000000-0005-0000-0000-0000E0000000}"/>
    <cellStyle name="Note 2" xfId="221" xr:uid="{00000000-0005-0000-0000-0000E1000000}"/>
    <cellStyle name="Output 2" xfId="222" xr:uid="{00000000-0005-0000-0000-0000E2000000}"/>
    <cellStyle name="Percent" xfId="72" builtinId="5"/>
    <cellStyle name="Percent [2]" xfId="73" xr:uid="{00000000-0005-0000-0000-0000E4000000}"/>
    <cellStyle name="Percent [2] 2" xfId="262" xr:uid="{00000000-0005-0000-0000-0000E5000000}"/>
    <cellStyle name="Percent [2] 3" xfId="247" xr:uid="{00000000-0005-0000-0000-0000E6000000}"/>
    <cellStyle name="Percent [2] 4" xfId="127" xr:uid="{00000000-0005-0000-0000-0000E7000000}"/>
    <cellStyle name="Percent 2" xfId="74" xr:uid="{00000000-0005-0000-0000-0000E8000000}"/>
    <cellStyle name="Percent 3" xfId="75" xr:uid="{00000000-0005-0000-0000-0000E9000000}"/>
    <cellStyle name="Percent 3 2" xfId="279" xr:uid="{00000000-0005-0000-0000-0000EA000000}"/>
    <cellStyle name="Percent 4" xfId="248" xr:uid="{00000000-0005-0000-0000-0000EB000000}"/>
    <cellStyle name="Percent 5" xfId="249" xr:uid="{00000000-0005-0000-0000-0000EC000000}"/>
    <cellStyle name="Percent 5 2" xfId="293" xr:uid="{00000000-0005-0000-0000-0000ED000000}"/>
    <cellStyle name="Percent 6" xfId="250" xr:uid="{00000000-0005-0000-0000-0000EE000000}"/>
    <cellStyle name="Percent 6 2" xfId="294" xr:uid="{00000000-0005-0000-0000-0000EF000000}"/>
    <cellStyle name="Percent 7" xfId="246" xr:uid="{00000000-0005-0000-0000-0000F0000000}"/>
    <cellStyle name="Percent 7 2" xfId="296" xr:uid="{00000000-0005-0000-0000-0000F1000000}"/>
    <cellStyle name="Percent 8" xfId="252" xr:uid="{00000000-0005-0000-0000-0000F2000000}"/>
    <cellStyle name="Percent 9" xfId="131" xr:uid="{00000000-0005-0000-0000-0000F3000000}"/>
    <cellStyle name="PSChar" xfId="76" xr:uid="{00000000-0005-0000-0000-0000F4000000}"/>
    <cellStyle name="PSDate" xfId="77" xr:uid="{00000000-0005-0000-0000-0000F5000000}"/>
    <cellStyle name="PSDec" xfId="78" xr:uid="{00000000-0005-0000-0000-0000F6000000}"/>
    <cellStyle name="PSdesc" xfId="79" xr:uid="{00000000-0005-0000-0000-0000F7000000}"/>
    <cellStyle name="PSdesc 2" xfId="280" xr:uid="{00000000-0005-0000-0000-0000F8000000}"/>
    <cellStyle name="PSHeading" xfId="80" xr:uid="{00000000-0005-0000-0000-0000F9000000}"/>
    <cellStyle name="PSInt" xfId="81" xr:uid="{00000000-0005-0000-0000-0000FA000000}"/>
    <cellStyle name="PSSpacer" xfId="82" xr:uid="{00000000-0005-0000-0000-0000FB000000}"/>
    <cellStyle name="PStest" xfId="83" xr:uid="{00000000-0005-0000-0000-0000FC000000}"/>
    <cellStyle name="PStest 2" xfId="281" xr:uid="{00000000-0005-0000-0000-0000FD000000}"/>
    <cellStyle name="R00A" xfId="84" xr:uid="{00000000-0005-0000-0000-0000FE000000}"/>
    <cellStyle name="R00B" xfId="85" xr:uid="{00000000-0005-0000-0000-0000FF000000}"/>
    <cellStyle name="R00L" xfId="86" xr:uid="{00000000-0005-0000-0000-000000010000}"/>
    <cellStyle name="R01A" xfId="87" xr:uid="{00000000-0005-0000-0000-000001010000}"/>
    <cellStyle name="R01B" xfId="88" xr:uid="{00000000-0005-0000-0000-000002010000}"/>
    <cellStyle name="R01H" xfId="89" xr:uid="{00000000-0005-0000-0000-000003010000}"/>
    <cellStyle name="R01L" xfId="90" xr:uid="{00000000-0005-0000-0000-000004010000}"/>
    <cellStyle name="R02A" xfId="91" xr:uid="{00000000-0005-0000-0000-000005010000}"/>
    <cellStyle name="R02B" xfId="92" xr:uid="{00000000-0005-0000-0000-000006010000}"/>
    <cellStyle name="R02B 2" xfId="282" xr:uid="{00000000-0005-0000-0000-000007010000}"/>
    <cellStyle name="R02H" xfId="93" xr:uid="{00000000-0005-0000-0000-000008010000}"/>
    <cellStyle name="R02L" xfId="94" xr:uid="{00000000-0005-0000-0000-000009010000}"/>
    <cellStyle name="R03A" xfId="95" xr:uid="{00000000-0005-0000-0000-00000A010000}"/>
    <cellStyle name="R03B" xfId="96" xr:uid="{00000000-0005-0000-0000-00000B010000}"/>
    <cellStyle name="R03B 2" xfId="283" xr:uid="{00000000-0005-0000-0000-00000C010000}"/>
    <cellStyle name="R03H" xfId="97" xr:uid="{00000000-0005-0000-0000-00000D010000}"/>
    <cellStyle name="R03L" xfId="98" xr:uid="{00000000-0005-0000-0000-00000E010000}"/>
    <cellStyle name="R04A" xfId="99" xr:uid="{00000000-0005-0000-0000-00000F010000}"/>
    <cellStyle name="R04B" xfId="100" xr:uid="{00000000-0005-0000-0000-000010010000}"/>
    <cellStyle name="R04B 2" xfId="284" xr:uid="{00000000-0005-0000-0000-000011010000}"/>
    <cellStyle name="R04H" xfId="101" xr:uid="{00000000-0005-0000-0000-000012010000}"/>
    <cellStyle name="R04L" xfId="102" xr:uid="{00000000-0005-0000-0000-000013010000}"/>
    <cellStyle name="R05A" xfId="103" xr:uid="{00000000-0005-0000-0000-000014010000}"/>
    <cellStyle name="R05B" xfId="104" xr:uid="{00000000-0005-0000-0000-000015010000}"/>
    <cellStyle name="R05B 2" xfId="285" xr:uid="{00000000-0005-0000-0000-000016010000}"/>
    <cellStyle name="R05H" xfId="105" xr:uid="{00000000-0005-0000-0000-000017010000}"/>
    <cellStyle name="R05L" xfId="106" xr:uid="{00000000-0005-0000-0000-000018010000}"/>
    <cellStyle name="R05L 2" xfId="286" xr:uid="{00000000-0005-0000-0000-000019010000}"/>
    <cellStyle name="R06A" xfId="107" xr:uid="{00000000-0005-0000-0000-00001A010000}"/>
    <cellStyle name="R06B" xfId="108" xr:uid="{00000000-0005-0000-0000-00001B010000}"/>
    <cellStyle name="R06B 2" xfId="287" xr:uid="{00000000-0005-0000-0000-00001C010000}"/>
    <cellStyle name="R06H" xfId="109" xr:uid="{00000000-0005-0000-0000-00001D010000}"/>
    <cellStyle name="R06L" xfId="110" xr:uid="{00000000-0005-0000-0000-00001E010000}"/>
    <cellStyle name="R07A" xfId="111" xr:uid="{00000000-0005-0000-0000-00001F010000}"/>
    <cellStyle name="R07B" xfId="112" xr:uid="{00000000-0005-0000-0000-000020010000}"/>
    <cellStyle name="R07B 2" xfId="288" xr:uid="{00000000-0005-0000-0000-000021010000}"/>
    <cellStyle name="R07H" xfId="113" xr:uid="{00000000-0005-0000-0000-000022010000}"/>
    <cellStyle name="R07L" xfId="114" xr:uid="{00000000-0005-0000-0000-000023010000}"/>
    <cellStyle name="RevList" xfId="115" xr:uid="{00000000-0005-0000-0000-000024010000}"/>
    <cellStyle name="Subtotal" xfId="116" xr:uid="{00000000-0005-0000-0000-000025010000}"/>
    <cellStyle name="Title 2" xfId="223" xr:uid="{00000000-0005-0000-0000-000026010000}"/>
    <cellStyle name="Total 2" xfId="117" xr:uid="{00000000-0005-0000-0000-000027010000}"/>
    <cellStyle name="Total 2 2" xfId="289" xr:uid="{00000000-0005-0000-0000-000028010000}"/>
    <cellStyle name="Total 3" xfId="224" xr:uid="{00000000-0005-0000-0000-000029010000}"/>
    <cellStyle name="Warning Text 2" xfId="225" xr:uid="{00000000-0005-0000-0000-00002A010000}"/>
  </cellStyles>
  <dxfs count="1">
    <dxf>
      <font>
        <condense val="0"/>
        <extend val="0"/>
        <color indexed="10"/>
      </font>
    </dxf>
  </dxfs>
  <tableStyles count="0" defaultTableStyle="TableStyleMedium9"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42"/>
  <sheetViews>
    <sheetView tabSelected="1" topLeftCell="D1" zoomScale="80" zoomScaleNormal="80" zoomScaleSheetLayoutView="75" workbookViewId="0">
      <selection activeCell="J18" sqref="J18"/>
    </sheetView>
  </sheetViews>
  <sheetFormatPr defaultColWidth="8.921875" defaultRowHeight="15.5"/>
  <cols>
    <col min="1" max="1" width="4.15234375" style="216" customWidth="1"/>
    <col min="2" max="2" width="1.84375" style="216" customWidth="1"/>
    <col min="3" max="3" width="44.07421875" style="216" customWidth="1"/>
    <col min="4" max="4" width="25.921875" style="216" customWidth="1"/>
    <col min="5" max="5" width="11.53515625" style="216" customWidth="1"/>
    <col min="6" max="6" width="4.84375" style="216" customWidth="1"/>
    <col min="7" max="7" width="5.15234375" style="216" customWidth="1"/>
    <col min="8" max="8" width="10.61328125" style="216" customWidth="1"/>
    <col min="9" max="9" width="3.3828125" style="216" customWidth="1"/>
    <col min="10" max="10" width="12.84375" style="216" customWidth="1"/>
    <col min="11" max="11" width="1.4609375" style="216" customWidth="1"/>
    <col min="12" max="12" width="7.15234375" style="244" customWidth="1"/>
    <col min="13" max="13" width="8.921875" style="216"/>
    <col min="14" max="14" width="13" style="216" customWidth="1"/>
    <col min="15" max="15" width="19.07421875" style="216" customWidth="1"/>
    <col min="16" max="16" width="14.84375" style="216" customWidth="1"/>
    <col min="17" max="17" width="15.3828125" style="216" customWidth="1"/>
    <col min="18" max="18" width="19" style="216" bestFit="1" customWidth="1"/>
    <col min="19" max="19" width="10.84375" style="216" bestFit="1" customWidth="1"/>
    <col min="20" max="20" width="15.61328125" style="216" customWidth="1"/>
    <col min="21" max="21" width="8.921875" style="216"/>
    <col min="22" max="22" width="10.61328125" style="216" customWidth="1"/>
    <col min="23" max="16384" width="8.921875" style="216"/>
  </cols>
  <sheetData>
    <row r="1" spans="1:16">
      <c r="C1" s="217"/>
      <c r="D1" s="217"/>
      <c r="E1" s="218"/>
      <c r="F1" s="217"/>
      <c r="G1" s="217"/>
      <c r="H1" s="217"/>
      <c r="I1" s="219"/>
      <c r="J1" s="219"/>
      <c r="K1" s="219"/>
      <c r="L1" s="220" t="s">
        <v>358</v>
      </c>
      <c r="N1" s="221"/>
      <c r="O1" s="221"/>
      <c r="P1" s="221"/>
    </row>
    <row r="2" spans="1:16">
      <c r="C2" s="217"/>
      <c r="D2" s="217"/>
      <c r="E2" s="218"/>
      <c r="F2" s="217"/>
      <c r="G2" s="217"/>
      <c r="H2" s="217"/>
      <c r="I2" s="219"/>
      <c r="J2" s="219"/>
      <c r="K2" s="219"/>
      <c r="L2" s="222"/>
      <c r="N2" s="221"/>
      <c r="O2" s="221"/>
      <c r="P2" s="221"/>
    </row>
    <row r="3" spans="1:16">
      <c r="C3" s="217" t="s">
        <v>13</v>
      </c>
      <c r="D3" s="217"/>
      <c r="E3" s="218" t="s">
        <v>14</v>
      </c>
      <c r="F3" s="217"/>
      <c r="G3" s="217"/>
      <c r="H3" s="217"/>
      <c r="I3" s="223"/>
      <c r="J3" s="224"/>
      <c r="K3" s="223"/>
      <c r="L3" s="225" t="s">
        <v>381</v>
      </c>
      <c r="N3" s="221"/>
      <c r="O3" s="221"/>
      <c r="P3" s="221"/>
    </row>
    <row r="4" spans="1:16">
      <c r="C4" s="217"/>
      <c r="D4" s="226" t="s">
        <v>8</v>
      </c>
      <c r="E4" s="226" t="s">
        <v>15</v>
      </c>
      <c r="F4" s="226"/>
      <c r="G4" s="226"/>
      <c r="H4" s="226"/>
      <c r="I4" s="219"/>
      <c r="J4" s="219"/>
      <c r="K4" s="219"/>
      <c r="L4" s="222"/>
      <c r="N4" s="221"/>
      <c r="O4" s="221"/>
      <c r="P4" s="221"/>
    </row>
    <row r="5" spans="1:16">
      <c r="C5" s="219"/>
      <c r="D5" s="219"/>
      <c r="E5" s="219"/>
      <c r="F5" s="219"/>
      <c r="G5" s="219"/>
      <c r="H5" s="219"/>
      <c r="I5" s="219"/>
      <c r="J5" s="219"/>
      <c r="K5" s="219"/>
      <c r="L5" s="222"/>
    </row>
    <row r="6" spans="1:16">
      <c r="A6" s="227"/>
      <c r="B6" s="227"/>
      <c r="C6" s="219"/>
      <c r="D6" s="219"/>
      <c r="E6" s="228" t="s">
        <v>0</v>
      </c>
      <c r="F6" s="219"/>
      <c r="G6" s="219"/>
      <c r="H6" s="219"/>
      <c r="I6" s="219"/>
      <c r="J6" s="219"/>
      <c r="K6" s="219"/>
      <c r="L6" s="222"/>
    </row>
    <row r="7" spans="1:16">
      <c r="A7" s="227"/>
      <c r="B7" s="227"/>
      <c r="C7" s="219"/>
      <c r="D7" s="219"/>
      <c r="E7" s="229"/>
      <c r="F7" s="219"/>
      <c r="G7" s="219"/>
      <c r="H7" s="219"/>
      <c r="I7" s="219"/>
      <c r="J7" s="219"/>
      <c r="K7" s="219"/>
      <c r="L7" s="222"/>
    </row>
    <row r="8" spans="1:16">
      <c r="A8" s="227" t="s">
        <v>1</v>
      </c>
      <c r="B8" s="227"/>
      <c r="C8" s="219"/>
      <c r="D8" s="219"/>
      <c r="E8" s="229"/>
      <c r="F8" s="219"/>
      <c r="G8" s="219"/>
      <c r="H8" s="219"/>
      <c r="I8" s="219"/>
      <c r="J8" s="227" t="s">
        <v>16</v>
      </c>
      <c r="K8" s="219"/>
      <c r="L8" s="222"/>
    </row>
    <row r="9" spans="1:16" ht="16" thickBot="1">
      <c r="A9" s="230" t="s">
        <v>2</v>
      </c>
      <c r="B9" s="231"/>
      <c r="C9" s="219"/>
      <c r="D9" s="219"/>
      <c r="E9" s="219"/>
      <c r="F9" s="219"/>
      <c r="G9" s="219"/>
      <c r="H9" s="219"/>
      <c r="I9" s="219"/>
      <c r="J9" s="230" t="s">
        <v>7</v>
      </c>
      <c r="K9" s="219"/>
      <c r="L9" s="222"/>
    </row>
    <row r="10" spans="1:16">
      <c r="A10" s="227">
        <v>1</v>
      </c>
      <c r="B10" s="227"/>
      <c r="C10" s="219" t="s">
        <v>17</v>
      </c>
      <c r="D10" s="219"/>
      <c r="E10" s="232"/>
      <c r="F10" s="219"/>
      <c r="G10" s="219"/>
      <c r="H10" s="219"/>
      <c r="I10" s="219"/>
      <c r="J10" s="233">
        <f>+J208</f>
        <v>35099294.080020852</v>
      </c>
      <c r="K10" s="219"/>
      <c r="L10" s="222"/>
    </row>
    <row r="11" spans="1:16">
      <c r="A11" s="227"/>
      <c r="B11" s="227"/>
      <c r="C11" s="219"/>
      <c r="D11" s="219"/>
      <c r="E11" s="219"/>
      <c r="F11" s="219"/>
      <c r="G11" s="219"/>
      <c r="H11" s="219"/>
      <c r="I11" s="219"/>
      <c r="J11" s="232"/>
      <c r="K11" s="219"/>
      <c r="L11" s="222"/>
    </row>
    <row r="12" spans="1:16" ht="16" thickBot="1">
      <c r="A12" s="227" t="s">
        <v>8</v>
      </c>
      <c r="B12" s="227"/>
      <c r="C12" s="217" t="s">
        <v>18</v>
      </c>
      <c r="D12" s="234" t="s">
        <v>19</v>
      </c>
      <c r="E12" s="230" t="s">
        <v>4</v>
      </c>
      <c r="F12" s="226"/>
      <c r="G12" s="235" t="s">
        <v>20</v>
      </c>
      <c r="H12" s="235"/>
      <c r="I12" s="219"/>
      <c r="J12" s="232"/>
      <c r="K12" s="219"/>
      <c r="L12" s="222"/>
    </row>
    <row r="13" spans="1:16">
      <c r="A13" s="227">
        <v>2</v>
      </c>
      <c r="B13" s="227"/>
      <c r="C13" s="217" t="s">
        <v>21</v>
      </c>
      <c r="D13" s="226" t="s">
        <v>22</v>
      </c>
      <c r="E13" s="236">
        <f>J280</f>
        <v>150024</v>
      </c>
      <c r="F13" s="226"/>
      <c r="G13" s="226" t="s">
        <v>23</v>
      </c>
      <c r="H13" s="237">
        <f>J231</f>
        <v>1</v>
      </c>
      <c r="I13" s="226"/>
      <c r="J13" s="236">
        <f>+H13*E13</f>
        <v>150024</v>
      </c>
      <c r="K13" s="219"/>
      <c r="L13" s="222"/>
    </row>
    <row r="14" spans="1:16">
      <c r="A14" s="227">
        <v>3</v>
      </c>
      <c r="B14" s="227"/>
      <c r="C14" s="217" t="s">
        <v>24</v>
      </c>
      <c r="D14" s="226" t="s">
        <v>25</v>
      </c>
      <c r="E14" s="236">
        <f>J287</f>
        <v>2661474</v>
      </c>
      <c r="F14" s="226"/>
      <c r="G14" s="236" t="str">
        <f t="shared" ref="G14:H16" si="0">+G13</f>
        <v>TP</v>
      </c>
      <c r="H14" s="237">
        <f t="shared" si="0"/>
        <v>1</v>
      </c>
      <c r="I14" s="226"/>
      <c r="J14" s="236">
        <f>+H14*E14</f>
        <v>2661474</v>
      </c>
      <c r="K14" s="219"/>
      <c r="L14" s="222"/>
    </row>
    <row r="15" spans="1:16">
      <c r="A15" s="227">
        <v>4</v>
      </c>
      <c r="B15" s="227"/>
      <c r="C15" s="238" t="s">
        <v>26</v>
      </c>
      <c r="D15" s="226"/>
      <c r="E15" s="239">
        <v>0</v>
      </c>
      <c r="F15" s="226"/>
      <c r="G15" s="236" t="str">
        <f t="shared" si="0"/>
        <v>TP</v>
      </c>
      <c r="H15" s="237">
        <f t="shared" si="0"/>
        <v>1</v>
      </c>
      <c r="I15" s="226"/>
      <c r="J15" s="236">
        <f>+H15*E15</f>
        <v>0</v>
      </c>
      <c r="K15" s="219"/>
      <c r="L15" s="222"/>
    </row>
    <row r="16" spans="1:16" ht="16" thickBot="1">
      <c r="A16" s="227">
        <v>5</v>
      </c>
      <c r="B16" s="227"/>
      <c r="C16" s="238" t="s">
        <v>27</v>
      </c>
      <c r="D16" s="226"/>
      <c r="E16" s="239">
        <v>0</v>
      </c>
      <c r="F16" s="226"/>
      <c r="G16" s="236" t="str">
        <f t="shared" si="0"/>
        <v>TP</v>
      </c>
      <c r="H16" s="237">
        <f t="shared" si="0"/>
        <v>1</v>
      </c>
      <c r="I16" s="226"/>
      <c r="J16" s="240">
        <f>+H16*E16</f>
        <v>0</v>
      </c>
      <c r="K16" s="219"/>
      <c r="L16" s="222"/>
    </row>
    <row r="17" spans="1:23">
      <c r="A17" s="227">
        <v>6</v>
      </c>
      <c r="B17" s="227"/>
      <c r="C17" s="217" t="s">
        <v>28</v>
      </c>
      <c r="D17" s="219"/>
      <c r="E17" s="241" t="s">
        <v>8</v>
      </c>
      <c r="F17" s="226"/>
      <c r="G17" s="226"/>
      <c r="H17" s="242"/>
      <c r="I17" s="226"/>
      <c r="J17" s="236">
        <f>SUM(J13:J16)</f>
        <v>2811498</v>
      </c>
      <c r="K17" s="219"/>
      <c r="L17" s="222"/>
    </row>
    <row r="18" spans="1:23">
      <c r="A18" s="227"/>
      <c r="B18" s="227"/>
      <c r="C18" s="217"/>
      <c r="D18" s="219"/>
      <c r="J18" s="226"/>
      <c r="K18" s="219"/>
      <c r="L18" s="222"/>
    </row>
    <row r="19" spans="1:23" s="250" customFormat="1">
      <c r="A19" s="243" t="s">
        <v>29</v>
      </c>
      <c r="B19" s="244"/>
      <c r="C19" s="244" t="s">
        <v>30</v>
      </c>
      <c r="D19" s="222"/>
      <c r="E19" s="234" t="s">
        <v>8</v>
      </c>
      <c r="F19" s="222"/>
      <c r="G19" s="222"/>
      <c r="H19" s="245"/>
      <c r="I19" s="222"/>
      <c r="J19" s="246">
        <v>17572064</v>
      </c>
      <c r="K19" s="219"/>
      <c r="L19" s="222"/>
      <c r="M19" s="216"/>
      <c r="N19" s="247"/>
      <c r="O19" s="248"/>
      <c r="P19" s="249"/>
      <c r="Q19" s="216"/>
      <c r="R19" s="216"/>
      <c r="S19" s="216"/>
      <c r="T19" s="216"/>
      <c r="U19" s="216"/>
      <c r="V19" s="216"/>
    </row>
    <row r="20" spans="1:23" s="250" customFormat="1" ht="16" thickBot="1">
      <c r="A20" s="243" t="s">
        <v>31</v>
      </c>
      <c r="B20" s="244"/>
      <c r="C20" s="244" t="s">
        <v>32</v>
      </c>
      <c r="D20" s="222" t="s">
        <v>33</v>
      </c>
      <c r="E20" s="234"/>
      <c r="F20" s="222"/>
      <c r="G20" s="222"/>
      <c r="H20" s="245"/>
      <c r="I20" s="222"/>
      <c r="J20" s="251">
        <v>18380849</v>
      </c>
      <c r="K20" s="219"/>
      <c r="L20" s="222"/>
      <c r="M20" s="216"/>
      <c r="N20" s="247"/>
      <c r="O20" s="248"/>
      <c r="P20" s="247"/>
      <c r="Q20" s="216"/>
      <c r="R20" s="216"/>
      <c r="S20" s="216"/>
      <c r="T20" s="216"/>
      <c r="U20" s="216"/>
      <c r="V20" s="216"/>
    </row>
    <row r="21" spans="1:23" s="250" customFormat="1">
      <c r="A21" s="243" t="s">
        <v>34</v>
      </c>
      <c r="B21" s="244"/>
      <c r="C21" s="244" t="s">
        <v>35</v>
      </c>
      <c r="D21" s="222" t="s">
        <v>36</v>
      </c>
      <c r="E21" s="234"/>
      <c r="F21" s="222"/>
      <c r="G21" s="222"/>
      <c r="H21" s="245"/>
      <c r="I21" s="222"/>
      <c r="J21" s="252">
        <f>J19-J20</f>
        <v>-808785</v>
      </c>
      <c r="K21" s="219"/>
      <c r="L21" s="222"/>
      <c r="M21" s="216"/>
      <c r="N21" s="247"/>
      <c r="O21" s="253"/>
      <c r="P21" s="247"/>
      <c r="Q21" s="216"/>
      <c r="R21" s="216"/>
      <c r="S21" s="216"/>
      <c r="T21" s="216"/>
      <c r="U21" s="216"/>
      <c r="V21" s="216"/>
    </row>
    <row r="22" spans="1:23" s="250" customFormat="1">
      <c r="A22" s="243" t="s">
        <v>37</v>
      </c>
      <c r="B22" s="244"/>
      <c r="C22" s="244" t="s">
        <v>38</v>
      </c>
      <c r="D22" s="222" t="s">
        <v>39</v>
      </c>
      <c r="E22" s="234"/>
      <c r="F22" s="222"/>
      <c r="G22" s="222"/>
      <c r="H22" s="245"/>
      <c r="I22" s="222"/>
      <c r="J22" s="252">
        <f>E334</f>
        <v>-1973272.5297000001</v>
      </c>
      <c r="K22" s="219"/>
      <c r="L22" s="222"/>
      <c r="M22" s="216"/>
      <c r="N22" s="247"/>
      <c r="O22" s="247"/>
      <c r="P22" s="247"/>
      <c r="Q22" s="216"/>
      <c r="R22" s="216"/>
      <c r="S22" s="216"/>
      <c r="T22" s="216"/>
      <c r="U22" s="216"/>
      <c r="V22" s="216"/>
    </row>
    <row r="23" spans="1:23" s="250" customFormat="1" ht="16" thickBot="1">
      <c r="A23" s="243" t="s">
        <v>40</v>
      </c>
      <c r="B23" s="244"/>
      <c r="C23" s="244" t="s">
        <v>41</v>
      </c>
      <c r="D23" s="222"/>
      <c r="E23" s="234"/>
      <c r="F23" s="222"/>
      <c r="G23" s="222"/>
      <c r="H23" s="245"/>
      <c r="I23" s="222"/>
      <c r="J23" s="251">
        <f>-173590.4056224+139255</f>
        <v>-34335.405622399994</v>
      </c>
      <c r="K23" s="219"/>
      <c r="L23" s="222"/>
      <c r="M23" s="216"/>
      <c r="N23" s="247"/>
      <c r="O23" s="247"/>
      <c r="P23" s="247"/>
      <c r="Q23" s="216"/>
      <c r="R23" s="216"/>
      <c r="S23" s="216"/>
      <c r="T23" s="216"/>
      <c r="V23" s="216"/>
    </row>
    <row r="24" spans="1:23">
      <c r="A24" s="227"/>
      <c r="B24" s="227"/>
      <c r="C24" s="217"/>
      <c r="D24" s="219"/>
      <c r="J24" s="226"/>
      <c r="K24" s="219"/>
      <c r="L24" s="222"/>
      <c r="N24" s="247"/>
      <c r="O24" s="247"/>
      <c r="P24" s="247"/>
    </row>
    <row r="25" spans="1:23" ht="16" thickBot="1">
      <c r="A25" s="227">
        <v>7</v>
      </c>
      <c r="B25" s="227"/>
      <c r="C25" s="217" t="s">
        <v>42</v>
      </c>
      <c r="D25" s="254" t="s">
        <v>43</v>
      </c>
      <c r="E25" s="241" t="s">
        <v>8</v>
      </c>
      <c r="F25" s="226"/>
      <c r="G25" s="226"/>
      <c r="H25" s="226"/>
      <c r="I25" s="226"/>
      <c r="J25" s="255">
        <f>+J10-J17+J21+J22+J23</f>
        <v>29471403.144698452</v>
      </c>
      <c r="K25" s="219"/>
      <c r="L25" s="222"/>
      <c r="N25" s="247"/>
      <c r="O25" s="247"/>
      <c r="P25" s="247"/>
    </row>
    <row r="26" spans="1:23" ht="16" thickTop="1">
      <c r="A26" s="227"/>
      <c r="B26" s="227"/>
      <c r="D26" s="219"/>
      <c r="E26" s="241"/>
      <c r="F26" s="226"/>
      <c r="G26" s="226"/>
      <c r="H26" s="226"/>
      <c r="I26" s="226"/>
      <c r="K26" s="219"/>
      <c r="L26" s="222"/>
      <c r="N26" s="247"/>
      <c r="O26" s="247"/>
      <c r="P26" s="247"/>
      <c r="Q26" s="256"/>
      <c r="R26" s="256"/>
      <c r="T26" s="435"/>
      <c r="V26" s="435"/>
    </row>
    <row r="27" spans="1:23">
      <c r="A27" s="227"/>
      <c r="B27" s="227"/>
      <c r="C27" s="217" t="s">
        <v>44</v>
      </c>
      <c r="D27" s="219"/>
      <c r="E27" s="232"/>
      <c r="F27" s="219"/>
      <c r="G27" s="219"/>
      <c r="H27" s="219"/>
      <c r="I27" s="219"/>
      <c r="J27" s="232"/>
      <c r="K27" s="219"/>
      <c r="L27" s="222"/>
      <c r="N27" s="247"/>
      <c r="O27" s="455" t="s">
        <v>565</v>
      </c>
      <c r="P27" s="455" t="s">
        <v>568</v>
      </c>
      <c r="Q27" s="453"/>
      <c r="R27" s="454"/>
      <c r="S27" s="453"/>
      <c r="T27" s="454"/>
      <c r="U27" s="453"/>
      <c r="V27" s="454"/>
      <c r="W27" s="247"/>
    </row>
    <row r="28" spans="1:23">
      <c r="A28" s="227">
        <v>8</v>
      </c>
      <c r="B28" s="227"/>
      <c r="C28" s="217" t="s">
        <v>45</v>
      </c>
      <c r="E28" s="232"/>
      <c r="F28" s="219"/>
      <c r="G28" s="219"/>
      <c r="H28" s="222" t="s">
        <v>46</v>
      </c>
      <c r="I28" s="219"/>
      <c r="J28" s="258">
        <f>O41*1000</f>
        <v>733833.33333333337</v>
      </c>
      <c r="K28" s="219"/>
      <c r="L28" s="259"/>
      <c r="M28" s="244"/>
      <c r="N28" s="436" t="s">
        <v>382</v>
      </c>
      <c r="O28" s="260">
        <v>876</v>
      </c>
      <c r="P28" s="261">
        <v>130.45099999999999</v>
      </c>
      <c r="Q28" s="262"/>
      <c r="R28" s="449"/>
      <c r="S28" s="449"/>
      <c r="T28" s="262"/>
      <c r="U28" s="262"/>
      <c r="V28" s="247"/>
      <c r="W28" s="247"/>
    </row>
    <row r="29" spans="1:23">
      <c r="A29" s="227">
        <v>9</v>
      </c>
      <c r="B29" s="227"/>
      <c r="C29" s="217" t="s">
        <v>47</v>
      </c>
      <c r="D29" s="226"/>
      <c r="E29" s="226"/>
      <c r="F29" s="226"/>
      <c r="G29" s="226"/>
      <c r="H29" s="234" t="s">
        <v>48</v>
      </c>
      <c r="I29" s="226"/>
      <c r="J29" s="258">
        <v>0</v>
      </c>
      <c r="K29" s="219"/>
      <c r="L29" s="222"/>
      <c r="N29" s="436" t="s">
        <v>383</v>
      </c>
      <c r="O29" s="260">
        <v>808</v>
      </c>
      <c r="P29" s="261">
        <v>119.75899999999999</v>
      </c>
      <c r="Q29" s="262"/>
      <c r="R29" s="449"/>
      <c r="S29" s="449"/>
      <c r="T29" s="262"/>
      <c r="U29" s="262"/>
      <c r="V29" s="247"/>
      <c r="W29" s="247"/>
    </row>
    <row r="30" spans="1:23">
      <c r="A30" s="227">
        <v>10</v>
      </c>
      <c r="B30" s="227"/>
      <c r="C30" s="238" t="s">
        <v>49</v>
      </c>
      <c r="D30" s="219"/>
      <c r="E30" s="219"/>
      <c r="F30" s="219"/>
      <c r="H30" s="222" t="s">
        <v>50</v>
      </c>
      <c r="I30" s="219"/>
      <c r="J30" s="258">
        <f>P41*1000</f>
        <v>97274.833333333328</v>
      </c>
      <c r="K30" s="219"/>
      <c r="L30" s="222"/>
      <c r="N30" s="436" t="s">
        <v>384</v>
      </c>
      <c r="O30" s="260">
        <v>765</v>
      </c>
      <c r="P30" s="263">
        <v>106.57300000000001</v>
      </c>
      <c r="Q30" s="262"/>
      <c r="R30" s="449"/>
      <c r="S30" s="449"/>
      <c r="T30" s="262"/>
      <c r="U30" s="262"/>
      <c r="V30" s="247"/>
      <c r="W30" s="247"/>
    </row>
    <row r="31" spans="1:23">
      <c r="A31" s="227">
        <v>11</v>
      </c>
      <c r="B31" s="227"/>
      <c r="C31" s="217" t="s">
        <v>51</v>
      </c>
      <c r="D31" s="219"/>
      <c r="E31" s="219"/>
      <c r="F31" s="219"/>
      <c r="H31" s="222" t="s">
        <v>52</v>
      </c>
      <c r="I31" s="219"/>
      <c r="J31" s="264">
        <v>0</v>
      </c>
      <c r="K31" s="219"/>
      <c r="L31" s="222"/>
      <c r="N31" s="436" t="s">
        <v>385</v>
      </c>
      <c r="O31" s="260">
        <v>693</v>
      </c>
      <c r="P31" s="263">
        <v>98.09</v>
      </c>
      <c r="Q31" s="262"/>
      <c r="R31" s="449"/>
      <c r="S31" s="449"/>
      <c r="T31" s="262"/>
      <c r="U31" s="262"/>
      <c r="V31" s="247"/>
      <c r="W31" s="247"/>
    </row>
    <row r="32" spans="1:23">
      <c r="A32" s="227">
        <v>12</v>
      </c>
      <c r="B32" s="227"/>
      <c r="C32" s="238" t="s">
        <v>53</v>
      </c>
      <c r="D32" s="219"/>
      <c r="E32" s="219"/>
      <c r="F32" s="219"/>
      <c r="G32" s="219"/>
      <c r="H32" s="219"/>
      <c r="I32" s="219"/>
      <c r="J32" s="264">
        <v>0</v>
      </c>
      <c r="K32" s="219"/>
      <c r="L32" s="222"/>
      <c r="N32" s="436" t="s">
        <v>386</v>
      </c>
      <c r="O32" s="260">
        <v>614</v>
      </c>
      <c r="P32" s="265">
        <v>63.428000000000004</v>
      </c>
      <c r="Q32" s="450"/>
      <c r="R32" s="451"/>
      <c r="S32" s="449"/>
      <c r="T32" s="262"/>
      <c r="U32" s="450"/>
      <c r="V32" s="247"/>
      <c r="W32" s="247"/>
    </row>
    <row r="33" spans="1:23">
      <c r="A33" s="227">
        <v>13</v>
      </c>
      <c r="B33" s="227"/>
      <c r="C33" s="238" t="s">
        <v>54</v>
      </c>
      <c r="D33" s="219"/>
      <c r="E33" s="219"/>
      <c r="F33" s="219"/>
      <c r="G33" s="219"/>
      <c r="H33" s="222"/>
      <c r="I33" s="219"/>
      <c r="J33" s="264">
        <v>0</v>
      </c>
      <c r="K33" s="219"/>
      <c r="L33" s="222"/>
      <c r="N33" s="436" t="s">
        <v>387</v>
      </c>
      <c r="O33" s="260">
        <v>669</v>
      </c>
      <c r="P33" s="263">
        <v>86.260999999999996</v>
      </c>
      <c r="Q33" s="262"/>
      <c r="R33" s="449"/>
      <c r="S33" s="449"/>
      <c r="T33" s="262"/>
      <c r="U33" s="266"/>
      <c r="V33" s="247"/>
      <c r="W33" s="247"/>
    </row>
    <row r="34" spans="1:23" ht="16" thickBot="1">
      <c r="A34" s="227">
        <v>14</v>
      </c>
      <c r="B34" s="227"/>
      <c r="C34" s="238" t="s">
        <v>55</v>
      </c>
      <c r="D34" s="219"/>
      <c r="E34" s="219"/>
      <c r="F34" s="219"/>
      <c r="G34" s="219"/>
      <c r="H34" s="219"/>
      <c r="I34" s="219"/>
      <c r="J34" s="267">
        <v>0</v>
      </c>
      <c r="K34" s="219"/>
      <c r="L34" s="222"/>
      <c r="N34" s="436" t="s">
        <v>388</v>
      </c>
      <c r="O34" s="260">
        <v>730</v>
      </c>
      <c r="P34" s="263">
        <v>86.583000000000013</v>
      </c>
      <c r="Q34" s="262"/>
      <c r="R34" s="449"/>
      <c r="S34" s="449"/>
      <c r="T34" s="262"/>
      <c r="U34" s="266"/>
      <c r="V34" s="247"/>
      <c r="W34" s="247"/>
    </row>
    <row r="35" spans="1:23">
      <c r="A35" s="227">
        <v>15</v>
      </c>
      <c r="B35" s="227"/>
      <c r="C35" s="217" t="s">
        <v>56</v>
      </c>
      <c r="D35" s="219"/>
      <c r="E35" s="219"/>
      <c r="F35" s="219"/>
      <c r="G35" s="219"/>
      <c r="H35" s="219"/>
      <c r="I35" s="219"/>
      <c r="J35" s="268">
        <f>SUM(J28:J34)</f>
        <v>831108.16666666674</v>
      </c>
      <c r="K35" s="219"/>
      <c r="L35" s="222"/>
      <c r="N35" s="436" t="s">
        <v>389</v>
      </c>
      <c r="O35" s="260">
        <v>713</v>
      </c>
      <c r="P35" s="263">
        <v>86.888000000000005</v>
      </c>
      <c r="Q35" s="452"/>
      <c r="R35" s="449"/>
      <c r="S35" s="449"/>
      <c r="T35" s="262"/>
      <c r="U35" s="266"/>
      <c r="V35" s="247"/>
      <c r="W35" s="247"/>
    </row>
    <row r="36" spans="1:23">
      <c r="A36" s="227"/>
      <c r="B36" s="227"/>
      <c r="C36" s="217"/>
      <c r="D36" s="219"/>
      <c r="E36" s="219"/>
      <c r="F36" s="219"/>
      <c r="G36" s="219"/>
      <c r="H36" s="219"/>
      <c r="I36" s="219"/>
      <c r="J36" s="232"/>
      <c r="K36" s="219"/>
      <c r="L36" s="222"/>
      <c r="N36" s="436" t="s">
        <v>390</v>
      </c>
      <c r="O36" s="217">
        <v>631</v>
      </c>
      <c r="P36" s="269">
        <v>81.269000000000005</v>
      </c>
      <c r="Q36" s="262"/>
      <c r="R36" s="449"/>
      <c r="S36" s="449"/>
      <c r="T36" s="262"/>
      <c r="U36" s="262"/>
      <c r="V36" s="247"/>
      <c r="W36" s="247"/>
    </row>
    <row r="37" spans="1:23">
      <c r="A37" s="227">
        <v>16</v>
      </c>
      <c r="B37" s="227"/>
      <c r="C37" s="217" t="s">
        <v>57</v>
      </c>
      <c r="D37" s="219" t="s">
        <v>58</v>
      </c>
      <c r="E37" s="270">
        <f>IF(J35&gt;0,J25/J35,0)</f>
        <v>35.460370053755675</v>
      </c>
      <c r="F37" s="219"/>
      <c r="G37" s="219"/>
      <c r="H37" s="219"/>
      <c r="I37" s="219"/>
      <c r="K37" s="219"/>
      <c r="L37" s="222"/>
      <c r="N37" s="436" t="s">
        <v>391</v>
      </c>
      <c r="O37" s="217">
        <v>692</v>
      </c>
      <c r="P37" s="269">
        <v>91.376999999999995</v>
      </c>
      <c r="Q37" s="262"/>
      <c r="R37" s="449"/>
      <c r="S37" s="449"/>
      <c r="T37" s="262"/>
      <c r="U37" s="262"/>
      <c r="V37" s="247"/>
      <c r="W37" s="247"/>
    </row>
    <row r="38" spans="1:23">
      <c r="A38" s="227">
        <v>17</v>
      </c>
      <c r="B38" s="227"/>
      <c r="C38" s="217" t="s">
        <v>59</v>
      </c>
      <c r="D38" s="219" t="s">
        <v>60</v>
      </c>
      <c r="E38" s="270">
        <f>+E37/12</f>
        <v>2.955030837812973</v>
      </c>
      <c r="F38" s="219"/>
      <c r="G38" s="219"/>
      <c r="H38" s="219"/>
      <c r="I38" s="219"/>
      <c r="K38" s="219"/>
      <c r="L38" s="222"/>
      <c r="N38" s="436" t="s">
        <v>392</v>
      </c>
      <c r="O38" s="217">
        <v>712</v>
      </c>
      <c r="P38" s="269">
        <v>100.87200000000001</v>
      </c>
      <c r="Q38" s="262"/>
      <c r="R38" s="449"/>
      <c r="S38" s="449"/>
      <c r="T38" s="262"/>
      <c r="U38" s="262"/>
      <c r="V38" s="247"/>
      <c r="W38" s="247"/>
    </row>
    <row r="39" spans="1:23">
      <c r="A39" s="227"/>
      <c r="B39" s="227"/>
      <c r="C39" s="217"/>
      <c r="D39" s="219"/>
      <c r="E39" s="271"/>
      <c r="F39" s="219"/>
      <c r="G39" s="219"/>
      <c r="H39" s="219"/>
      <c r="I39" s="219"/>
      <c r="K39" s="219"/>
      <c r="L39" s="222"/>
      <c r="N39" s="436" t="s">
        <v>393</v>
      </c>
      <c r="O39" s="217">
        <v>903</v>
      </c>
      <c r="P39" s="269">
        <v>115.74699999999999</v>
      </c>
      <c r="Q39" s="262"/>
      <c r="R39" s="449"/>
      <c r="S39" s="449"/>
      <c r="T39" s="262"/>
      <c r="U39" s="262"/>
      <c r="V39" s="247"/>
      <c r="W39" s="247"/>
    </row>
    <row r="40" spans="1:23">
      <c r="A40" s="227"/>
      <c r="B40" s="227"/>
      <c r="C40" s="217"/>
      <c r="D40" s="219"/>
      <c r="E40" s="272" t="s">
        <v>61</v>
      </c>
      <c r="F40" s="219"/>
      <c r="G40" s="219"/>
      <c r="H40" s="219"/>
      <c r="I40" s="219"/>
      <c r="J40" s="257" t="s">
        <v>62</v>
      </c>
      <c r="K40" s="219"/>
      <c r="L40" s="222"/>
      <c r="P40" s="269"/>
      <c r="Q40" s="247"/>
      <c r="R40" s="247"/>
      <c r="S40" s="247"/>
      <c r="T40" s="247"/>
      <c r="U40" s="247"/>
      <c r="V40" s="247"/>
      <c r="W40" s="247"/>
    </row>
    <row r="41" spans="1:23">
      <c r="A41" s="227">
        <v>18</v>
      </c>
      <c r="B41" s="227"/>
      <c r="C41" s="217" t="s">
        <v>63</v>
      </c>
      <c r="D41" s="218" t="s">
        <v>64</v>
      </c>
      <c r="E41" s="270">
        <f>+E37/52</f>
        <v>0.68193019334145533</v>
      </c>
      <c r="F41" s="219"/>
      <c r="G41" s="219"/>
      <c r="H41" s="219"/>
      <c r="I41" s="219"/>
      <c r="J41" s="273">
        <f>+E37/52</f>
        <v>0.68193019334145533</v>
      </c>
      <c r="K41" s="219"/>
      <c r="L41" s="222"/>
      <c r="O41" s="274">
        <f>SUM(O28:O39)/12</f>
        <v>733.83333333333337</v>
      </c>
      <c r="P41" s="269">
        <f>SUM(P28:P39)/12</f>
        <v>97.274833333333333</v>
      </c>
      <c r="Q41" s="261"/>
      <c r="R41" s="261"/>
      <c r="S41" s="261"/>
      <c r="T41" s="262"/>
      <c r="U41" s="262"/>
      <c r="V41" s="247"/>
      <c r="W41" s="262"/>
    </row>
    <row r="42" spans="1:23">
      <c r="A42" s="227">
        <v>19</v>
      </c>
      <c r="B42" s="227"/>
      <c r="C42" s="217" t="s">
        <v>65</v>
      </c>
      <c r="D42" s="275" t="s">
        <v>66</v>
      </c>
      <c r="E42" s="270">
        <f>+E37/260</f>
        <v>0.13638603866829105</v>
      </c>
      <c r="F42" s="219" t="s">
        <v>67</v>
      </c>
      <c r="H42" s="219"/>
      <c r="I42" s="219"/>
      <c r="J42" s="273">
        <f>+E37/365</f>
        <v>9.7151698777412809E-2</v>
      </c>
      <c r="K42" s="219"/>
      <c r="L42" s="222"/>
      <c r="O42" s="433"/>
      <c r="P42" s="432"/>
      <c r="Q42" s="434"/>
      <c r="R42" s="434"/>
      <c r="S42" s="434"/>
      <c r="T42" s="434"/>
      <c r="U42" s="434"/>
    </row>
    <row r="43" spans="1:23">
      <c r="A43" s="227">
        <v>20</v>
      </c>
      <c r="B43" s="227"/>
      <c r="C43" s="217" t="s">
        <v>68</v>
      </c>
      <c r="D43" s="275" t="s">
        <v>69</v>
      </c>
      <c r="E43" s="270">
        <f>+E37/4160*1000</f>
        <v>8.5241274167681897</v>
      </c>
      <c r="F43" s="219" t="s">
        <v>70</v>
      </c>
      <c r="H43" s="219"/>
      <c r="I43" s="219"/>
      <c r="J43" s="276">
        <f>+E37/8760*1000</f>
        <v>4.0479874490588665</v>
      </c>
      <c r="K43" s="219"/>
      <c r="L43" s="222" t="s">
        <v>8</v>
      </c>
      <c r="U43" s="269"/>
    </row>
    <row r="44" spans="1:23">
      <c r="A44" s="227"/>
      <c r="B44" s="227"/>
      <c r="C44" s="217"/>
      <c r="D44" s="219" t="s">
        <v>71</v>
      </c>
      <c r="E44" s="219"/>
      <c r="F44" s="219" t="s">
        <v>72</v>
      </c>
      <c r="H44" s="219"/>
      <c r="I44" s="219"/>
      <c r="K44" s="219"/>
      <c r="L44" s="222" t="s">
        <v>8</v>
      </c>
    </row>
    <row r="45" spans="1:23">
      <c r="A45" s="227"/>
      <c r="B45" s="227"/>
      <c r="C45" s="217"/>
      <c r="D45" s="219"/>
      <c r="E45" s="219"/>
      <c r="F45" s="219"/>
      <c r="H45" s="219"/>
      <c r="I45" s="219"/>
      <c r="K45" s="219"/>
      <c r="L45" s="222" t="s">
        <v>8</v>
      </c>
    </row>
    <row r="46" spans="1:23">
      <c r="A46" s="227">
        <v>21</v>
      </c>
      <c r="B46" s="227"/>
      <c r="C46" s="217" t="s">
        <v>73</v>
      </c>
      <c r="D46" s="219" t="s">
        <v>74</v>
      </c>
      <c r="E46" s="277">
        <v>0</v>
      </c>
      <c r="F46" s="278" t="s">
        <v>75</v>
      </c>
      <c r="G46" s="278"/>
      <c r="H46" s="278"/>
      <c r="I46" s="278"/>
      <c r="J46" s="279">
        <f>E46</f>
        <v>0</v>
      </c>
      <c r="K46" s="278" t="s">
        <v>75</v>
      </c>
      <c r="L46" s="222"/>
    </row>
    <row r="47" spans="1:23">
      <c r="A47" s="227">
        <v>22</v>
      </c>
      <c r="B47" s="227"/>
      <c r="C47" s="217"/>
      <c r="D47" s="219"/>
      <c r="E47" s="277">
        <v>0</v>
      </c>
      <c r="F47" s="278" t="s">
        <v>76</v>
      </c>
      <c r="G47" s="278"/>
      <c r="H47" s="278"/>
      <c r="I47" s="278"/>
      <c r="J47" s="279">
        <f>E47</f>
        <v>0</v>
      </c>
      <c r="K47" s="278" t="s">
        <v>76</v>
      </c>
      <c r="L47" s="222"/>
    </row>
    <row r="48" spans="1:23" s="244" customFormat="1">
      <c r="A48" s="243"/>
      <c r="B48" s="243"/>
      <c r="C48" s="280"/>
      <c r="D48" s="222"/>
      <c r="E48" s="281"/>
      <c r="F48" s="281"/>
      <c r="G48" s="281"/>
      <c r="H48" s="281"/>
      <c r="I48" s="281"/>
      <c r="J48" s="281"/>
      <c r="K48" s="281"/>
      <c r="L48" s="222"/>
    </row>
    <row r="49" spans="1:12" s="244" customFormat="1">
      <c r="A49" s="243"/>
      <c r="B49" s="243"/>
      <c r="C49" s="280"/>
      <c r="D49" s="222"/>
      <c r="E49" s="281"/>
      <c r="F49" s="281"/>
      <c r="G49" s="281"/>
      <c r="H49" s="281"/>
      <c r="I49" s="281"/>
      <c r="J49" s="281"/>
      <c r="K49" s="281"/>
      <c r="L49" s="222"/>
    </row>
    <row r="50" spans="1:12" s="244" customFormat="1">
      <c r="A50" s="243"/>
      <c r="B50" s="243"/>
      <c r="C50" s="280"/>
      <c r="D50" s="222"/>
      <c r="E50" s="281"/>
      <c r="F50" s="281"/>
      <c r="G50" s="281"/>
      <c r="H50" s="281"/>
      <c r="I50" s="281"/>
      <c r="J50" s="281"/>
      <c r="K50" s="281"/>
      <c r="L50" s="222"/>
    </row>
    <row r="51" spans="1:12" s="244" customFormat="1">
      <c r="A51" s="243"/>
      <c r="B51" s="243"/>
      <c r="C51" s="280"/>
      <c r="D51" s="222"/>
      <c r="E51" s="281"/>
      <c r="F51" s="281"/>
      <c r="G51" s="281"/>
      <c r="H51" s="281"/>
      <c r="I51" s="281"/>
      <c r="J51" s="281"/>
      <c r="K51" s="281"/>
      <c r="L51" s="222"/>
    </row>
    <row r="52" spans="1:12" s="244" customFormat="1">
      <c r="A52" s="243"/>
      <c r="B52" s="243"/>
      <c r="C52" s="280"/>
      <c r="D52" s="222"/>
      <c r="E52" s="281"/>
      <c r="F52" s="281"/>
      <c r="G52" s="281"/>
      <c r="H52" s="281"/>
      <c r="I52" s="281"/>
      <c r="J52" s="281"/>
      <c r="K52" s="281"/>
      <c r="L52" s="222"/>
    </row>
    <row r="53" spans="1:12" s="244" customFormat="1">
      <c r="A53" s="243"/>
      <c r="B53" s="243"/>
      <c r="C53" s="280"/>
      <c r="D53" s="222"/>
      <c r="E53" s="281"/>
      <c r="F53" s="281"/>
      <c r="G53" s="281"/>
      <c r="H53" s="281"/>
      <c r="I53" s="281"/>
      <c r="J53" s="281"/>
      <c r="K53" s="281"/>
      <c r="L53" s="222"/>
    </row>
    <row r="54" spans="1:12" s="244" customFormat="1">
      <c r="A54" s="243"/>
      <c r="B54" s="243"/>
      <c r="C54" s="280"/>
      <c r="D54" s="222"/>
      <c r="E54" s="281"/>
      <c r="F54" s="281"/>
      <c r="G54" s="281"/>
      <c r="H54" s="281"/>
      <c r="I54" s="281"/>
      <c r="J54" s="281"/>
      <c r="K54" s="281"/>
      <c r="L54" s="222"/>
    </row>
    <row r="55" spans="1:12" s="244" customFormat="1">
      <c r="A55" s="243"/>
      <c r="B55" s="243"/>
      <c r="C55" s="280"/>
      <c r="D55" s="222"/>
      <c r="E55" s="281"/>
      <c r="F55" s="281"/>
      <c r="G55" s="281"/>
      <c r="H55" s="281"/>
      <c r="I55" s="281"/>
      <c r="J55" s="281"/>
      <c r="K55" s="281"/>
      <c r="L55" s="222"/>
    </row>
    <row r="56" spans="1:12" s="244" customFormat="1">
      <c r="A56" s="243"/>
      <c r="B56" s="243"/>
      <c r="C56" s="280"/>
      <c r="D56" s="222"/>
      <c r="E56" s="281"/>
      <c r="F56" s="281"/>
      <c r="G56" s="281"/>
      <c r="H56" s="281"/>
      <c r="I56" s="281"/>
      <c r="J56" s="281"/>
      <c r="K56" s="281"/>
      <c r="L56" s="222"/>
    </row>
    <row r="57" spans="1:12" s="244" customFormat="1">
      <c r="A57" s="243"/>
      <c r="B57" s="243"/>
      <c r="C57" s="280"/>
      <c r="D57" s="222"/>
      <c r="E57" s="281"/>
      <c r="F57" s="281"/>
      <c r="G57" s="281"/>
      <c r="H57" s="281"/>
      <c r="I57" s="281"/>
      <c r="J57" s="281"/>
      <c r="K57" s="281"/>
      <c r="L57" s="222"/>
    </row>
    <row r="58" spans="1:12" s="244" customFormat="1">
      <c r="A58" s="243"/>
      <c r="B58" s="243"/>
      <c r="C58" s="280"/>
      <c r="D58" s="222"/>
      <c r="E58" s="281"/>
      <c r="F58" s="281"/>
      <c r="G58" s="281"/>
      <c r="H58" s="281"/>
      <c r="I58" s="281"/>
      <c r="J58" s="281"/>
      <c r="K58" s="281"/>
      <c r="L58" s="222"/>
    </row>
    <row r="59" spans="1:12" s="244" customFormat="1">
      <c r="A59" s="243"/>
      <c r="B59" s="243"/>
      <c r="C59" s="280"/>
      <c r="D59" s="222"/>
      <c r="E59" s="281"/>
      <c r="F59" s="281"/>
      <c r="G59" s="281"/>
      <c r="H59" s="281"/>
      <c r="I59" s="281"/>
      <c r="J59" s="281"/>
      <c r="K59" s="281"/>
      <c r="L59" s="222"/>
    </row>
    <row r="60" spans="1:12" s="244" customFormat="1">
      <c r="A60" s="243"/>
      <c r="B60" s="243"/>
      <c r="C60" s="280"/>
      <c r="D60" s="222"/>
      <c r="E60" s="281"/>
      <c r="F60" s="281"/>
      <c r="G60" s="281"/>
      <c r="H60" s="281"/>
      <c r="I60" s="281"/>
      <c r="J60" s="281"/>
      <c r="K60" s="281"/>
      <c r="L60" s="222"/>
    </row>
    <row r="61" spans="1:12" s="244" customFormat="1">
      <c r="A61" s="243"/>
      <c r="B61" s="243"/>
      <c r="C61" s="280"/>
      <c r="D61" s="222"/>
      <c r="E61" s="281"/>
      <c r="F61" s="281"/>
      <c r="G61" s="281"/>
      <c r="H61" s="281"/>
      <c r="I61" s="281"/>
      <c r="J61" s="281"/>
      <c r="K61" s="281"/>
      <c r="L61" s="222"/>
    </row>
    <row r="62" spans="1:12" s="244" customFormat="1">
      <c r="A62" s="243"/>
      <c r="B62" s="243"/>
      <c r="C62" s="280"/>
      <c r="D62" s="222"/>
      <c r="E62" s="281"/>
      <c r="F62" s="281"/>
      <c r="G62" s="281"/>
      <c r="H62" s="281"/>
      <c r="I62" s="281"/>
      <c r="J62" s="281"/>
      <c r="K62" s="281"/>
      <c r="L62" s="222"/>
    </row>
    <row r="63" spans="1:12" s="244" customFormat="1">
      <c r="A63" s="243"/>
      <c r="B63" s="243"/>
      <c r="C63" s="280"/>
      <c r="D63" s="222"/>
      <c r="E63" s="281"/>
      <c r="F63" s="281"/>
      <c r="G63" s="281"/>
      <c r="H63" s="281"/>
      <c r="I63" s="281"/>
      <c r="J63" s="281"/>
      <c r="K63" s="281"/>
      <c r="L63" s="222"/>
    </row>
    <row r="64" spans="1:12" s="244" customFormat="1">
      <c r="A64" s="243"/>
      <c r="B64" s="243"/>
      <c r="C64" s="280"/>
      <c r="D64" s="222"/>
      <c r="E64" s="281"/>
      <c r="F64" s="281"/>
      <c r="G64" s="281"/>
      <c r="H64" s="281"/>
      <c r="I64" s="281"/>
      <c r="J64" s="281"/>
      <c r="K64" s="281"/>
      <c r="L64" s="222"/>
    </row>
    <row r="65" spans="1:12" s="244" customFormat="1">
      <c r="A65" s="243"/>
      <c r="B65" s="243"/>
      <c r="C65" s="280"/>
      <c r="D65" s="222"/>
      <c r="E65" s="281"/>
      <c r="F65" s="281"/>
      <c r="G65" s="281"/>
      <c r="H65" s="281"/>
      <c r="I65" s="281"/>
      <c r="J65" s="281"/>
      <c r="K65" s="281"/>
      <c r="L65" s="222"/>
    </row>
    <row r="66" spans="1:12" s="244" customFormat="1">
      <c r="A66" s="243"/>
      <c r="B66" s="243"/>
      <c r="C66" s="280"/>
      <c r="D66" s="222"/>
      <c r="E66" s="281"/>
      <c r="F66" s="281"/>
      <c r="G66" s="281"/>
      <c r="H66" s="281"/>
      <c r="I66" s="281"/>
      <c r="J66" s="281"/>
      <c r="K66" s="281"/>
      <c r="L66" s="222"/>
    </row>
    <row r="67" spans="1:12" s="244" customFormat="1">
      <c r="A67" s="243"/>
      <c r="B67" s="243"/>
      <c r="C67" s="280"/>
      <c r="D67" s="222"/>
      <c r="E67" s="281"/>
      <c r="F67" s="281"/>
      <c r="G67" s="281"/>
      <c r="H67" s="281"/>
      <c r="I67" s="281"/>
      <c r="J67" s="281"/>
      <c r="K67" s="281"/>
      <c r="L67" s="222"/>
    </row>
    <row r="68" spans="1:12" s="244" customFormat="1">
      <c r="A68" s="243"/>
      <c r="B68" s="243"/>
      <c r="C68" s="280"/>
      <c r="D68" s="222"/>
      <c r="E68" s="281"/>
      <c r="F68" s="281"/>
      <c r="G68" s="281"/>
      <c r="H68" s="281"/>
      <c r="I68" s="281"/>
      <c r="J68" s="281"/>
      <c r="K68" s="281"/>
      <c r="L68" s="222"/>
    </row>
    <row r="69" spans="1:12" s="244" customFormat="1">
      <c r="A69" s="243"/>
      <c r="B69" s="243"/>
      <c r="C69" s="280"/>
      <c r="D69" s="222"/>
      <c r="E69" s="281"/>
      <c r="F69" s="281"/>
      <c r="G69" s="281"/>
      <c r="H69" s="281"/>
      <c r="I69" s="281"/>
      <c r="J69" s="281"/>
      <c r="K69" s="281"/>
      <c r="L69" s="222"/>
    </row>
    <row r="70" spans="1:12" s="244" customFormat="1">
      <c r="A70" s="243"/>
      <c r="B70" s="243"/>
      <c r="C70" s="280"/>
      <c r="D70" s="222"/>
      <c r="E70" s="281"/>
      <c r="F70" s="281"/>
      <c r="G70" s="281"/>
      <c r="H70" s="281"/>
      <c r="I70" s="281"/>
      <c r="J70" s="281"/>
      <c r="K70" s="281"/>
      <c r="L70" s="222"/>
    </row>
    <row r="71" spans="1:12" s="244" customFormat="1">
      <c r="A71" s="243"/>
      <c r="B71" s="243"/>
      <c r="C71" s="280"/>
      <c r="D71" s="222"/>
      <c r="E71" s="281"/>
      <c r="F71" s="281"/>
      <c r="G71" s="281"/>
      <c r="H71" s="281"/>
      <c r="I71" s="281"/>
      <c r="J71" s="281"/>
      <c r="K71" s="281"/>
      <c r="L71" s="222"/>
    </row>
    <row r="72" spans="1:12" s="244" customFormat="1">
      <c r="A72" s="243"/>
      <c r="B72" s="243"/>
      <c r="C72" s="280"/>
      <c r="D72" s="222"/>
      <c r="E72" s="281"/>
      <c r="F72" s="281"/>
      <c r="G72" s="281"/>
      <c r="H72" s="281"/>
      <c r="I72" s="281"/>
      <c r="J72" s="281"/>
      <c r="K72" s="281"/>
      <c r="L72" s="222"/>
    </row>
    <row r="73" spans="1:12">
      <c r="C73" s="217"/>
      <c r="D73" s="217"/>
      <c r="E73" s="218"/>
      <c r="F73" s="217"/>
      <c r="G73" s="217"/>
      <c r="H73" s="217"/>
      <c r="I73" s="219"/>
      <c r="J73" s="219"/>
      <c r="K73" s="437" t="s">
        <v>357</v>
      </c>
      <c r="L73" s="437"/>
    </row>
    <row r="74" spans="1:12">
      <c r="C74" s="217"/>
      <c r="D74" s="217"/>
      <c r="E74" s="218"/>
      <c r="F74" s="217"/>
      <c r="G74" s="217"/>
      <c r="H74" s="217"/>
      <c r="I74" s="219"/>
      <c r="J74" s="219"/>
      <c r="K74" s="219"/>
      <c r="L74" s="220"/>
    </row>
    <row r="75" spans="1:12">
      <c r="C75" s="217" t="s">
        <v>13</v>
      </c>
      <c r="D75" s="217"/>
      <c r="E75" s="218" t="s">
        <v>14</v>
      </c>
      <c r="F75" s="217"/>
      <c r="G75" s="217"/>
      <c r="H75" s="217"/>
      <c r="I75" s="219"/>
      <c r="J75" s="219"/>
      <c r="K75" s="219"/>
      <c r="L75" s="282" t="str">
        <f>L3</f>
        <v>For the 12 months ended 12/31/2016</v>
      </c>
    </row>
    <row r="76" spans="1:12">
      <c r="C76" s="217"/>
      <c r="D76" s="226" t="s">
        <v>8</v>
      </c>
      <c r="E76" s="226" t="s">
        <v>15</v>
      </c>
      <c r="F76" s="226"/>
      <c r="G76" s="226"/>
      <c r="H76" s="226"/>
      <c r="I76" s="219"/>
      <c r="J76" s="219"/>
      <c r="K76" s="219"/>
      <c r="L76" s="222"/>
    </row>
    <row r="77" spans="1:12">
      <c r="C77" s="217"/>
      <c r="D77" s="226"/>
      <c r="E77" s="226"/>
      <c r="F77" s="226"/>
      <c r="G77" s="226"/>
      <c r="H77" s="226"/>
      <c r="I77" s="219"/>
      <c r="J77" s="219"/>
      <c r="K77" s="219"/>
      <c r="L77" s="222"/>
    </row>
    <row r="78" spans="1:12">
      <c r="C78" s="217"/>
      <c r="D78" s="219"/>
      <c r="E78" s="236" t="str">
        <f>E6</f>
        <v>Otter Tail Power Company</v>
      </c>
      <c r="F78" s="226"/>
      <c r="G78" s="226"/>
      <c r="H78" s="226"/>
      <c r="I78" s="226"/>
      <c r="J78" s="226"/>
      <c r="K78" s="226"/>
      <c r="L78" s="234"/>
    </row>
    <row r="79" spans="1:12">
      <c r="C79" s="227" t="s">
        <v>10</v>
      </c>
      <c r="D79" s="227" t="s">
        <v>11</v>
      </c>
      <c r="E79" s="227" t="s">
        <v>12</v>
      </c>
      <c r="F79" s="226" t="s">
        <v>8</v>
      </c>
      <c r="G79" s="226"/>
      <c r="H79" s="283" t="s">
        <v>77</v>
      </c>
      <c r="I79" s="226"/>
      <c r="J79" s="284" t="s">
        <v>78</v>
      </c>
      <c r="K79" s="226"/>
      <c r="L79" s="243"/>
    </row>
    <row r="80" spans="1:12">
      <c r="C80" s="217"/>
      <c r="D80" s="285" t="s">
        <v>79</v>
      </c>
      <c r="E80" s="226"/>
      <c r="F80" s="226"/>
      <c r="G80" s="226"/>
      <c r="H80" s="227"/>
      <c r="I80" s="226"/>
      <c r="J80" s="286" t="s">
        <v>3</v>
      </c>
      <c r="K80" s="226"/>
      <c r="L80" s="243"/>
    </row>
    <row r="81" spans="1:20">
      <c r="A81" s="227" t="s">
        <v>1</v>
      </c>
      <c r="B81" s="227"/>
      <c r="C81" s="217"/>
      <c r="D81" s="287" t="s">
        <v>80</v>
      </c>
      <c r="E81" s="286" t="s">
        <v>81</v>
      </c>
      <c r="F81" s="288"/>
      <c r="G81" s="286" t="s">
        <v>82</v>
      </c>
      <c r="I81" s="288"/>
      <c r="J81" s="227" t="s">
        <v>83</v>
      </c>
      <c r="K81" s="226"/>
      <c r="L81" s="243"/>
    </row>
    <row r="82" spans="1:20" ht="16" thickBot="1">
      <c r="A82" s="230" t="s">
        <v>2</v>
      </c>
      <c r="B82" s="231"/>
      <c r="C82" s="289" t="s">
        <v>84</v>
      </c>
      <c r="D82" s="226"/>
      <c r="E82" s="226"/>
      <c r="F82" s="226"/>
      <c r="G82" s="226"/>
      <c r="H82" s="226"/>
      <c r="I82" s="226"/>
      <c r="J82" s="226"/>
      <c r="K82" s="226"/>
      <c r="L82" s="234"/>
    </row>
    <row r="83" spans="1:20">
      <c r="A83" s="227"/>
      <c r="B83" s="227"/>
      <c r="C83" s="280" t="s">
        <v>346</v>
      </c>
      <c r="D83" s="226"/>
      <c r="E83" s="226"/>
      <c r="F83" s="226"/>
      <c r="G83" s="226"/>
      <c r="H83" s="226"/>
      <c r="I83" s="226"/>
      <c r="J83" s="226"/>
      <c r="K83" s="226"/>
      <c r="L83" s="234"/>
      <c r="O83" s="290"/>
      <c r="P83" s="290"/>
      <c r="Q83" s="291"/>
      <c r="R83" s="292" t="s">
        <v>369</v>
      </c>
      <c r="S83" s="292" t="s">
        <v>370</v>
      </c>
      <c r="T83" s="292" t="s">
        <v>216</v>
      </c>
    </row>
    <row r="84" spans="1:20">
      <c r="A84" s="227">
        <v>1</v>
      </c>
      <c r="B84" s="227"/>
      <c r="C84" s="217" t="s">
        <v>85</v>
      </c>
      <c r="D84" s="234" t="s">
        <v>86</v>
      </c>
      <c r="E84" s="239">
        <v>878183549</v>
      </c>
      <c r="F84" s="226"/>
      <c r="G84" s="226" t="s">
        <v>87</v>
      </c>
      <c r="H84" s="293" t="s">
        <v>8</v>
      </c>
      <c r="I84" s="226"/>
      <c r="J84" s="226" t="s">
        <v>8</v>
      </c>
      <c r="K84" s="226"/>
      <c r="L84" s="234"/>
      <c r="O84" s="294" t="s">
        <v>371</v>
      </c>
      <c r="P84" s="295" t="s">
        <v>370</v>
      </c>
      <c r="Q84" s="296" t="s">
        <v>216</v>
      </c>
      <c r="R84" s="292" t="s">
        <v>372</v>
      </c>
      <c r="S84" s="292" t="s">
        <v>373</v>
      </c>
      <c r="T84" s="292" t="s">
        <v>374</v>
      </c>
    </row>
    <row r="85" spans="1:20">
      <c r="A85" s="227">
        <v>2</v>
      </c>
      <c r="B85" s="227"/>
      <c r="C85" s="217" t="s">
        <v>5</v>
      </c>
      <c r="D85" s="234" t="s">
        <v>88</v>
      </c>
      <c r="E85" s="239">
        <v>399925819</v>
      </c>
      <c r="F85" s="226"/>
      <c r="G85" s="226" t="s">
        <v>23</v>
      </c>
      <c r="H85" s="297">
        <f>J231</f>
        <v>1</v>
      </c>
      <c r="I85" s="226"/>
      <c r="J85" s="236">
        <f>+H85*E85</f>
        <v>399925819</v>
      </c>
      <c r="K85" s="226"/>
      <c r="L85" s="234"/>
      <c r="N85" s="244"/>
      <c r="O85" s="298" t="s">
        <v>375</v>
      </c>
      <c r="P85" s="299">
        <v>0</v>
      </c>
      <c r="Q85" s="300" t="e">
        <f>P85/$P$89</f>
        <v>#DIV/0!</v>
      </c>
      <c r="R85" s="301">
        <v>0</v>
      </c>
      <c r="S85" s="302">
        <f>P85-R85</f>
        <v>0</v>
      </c>
      <c r="T85" s="303" t="e">
        <f>S85/$S$89</f>
        <v>#DIV/0!</v>
      </c>
    </row>
    <row r="86" spans="1:20">
      <c r="A86" s="227">
        <v>3</v>
      </c>
      <c r="B86" s="227"/>
      <c r="C86" s="217" t="s">
        <v>6</v>
      </c>
      <c r="D86" s="234" t="s">
        <v>89</v>
      </c>
      <c r="E86" s="239">
        <v>457190029</v>
      </c>
      <c r="F86" s="226"/>
      <c r="G86" s="226" t="s">
        <v>87</v>
      </c>
      <c r="H86" s="293" t="s">
        <v>8</v>
      </c>
      <c r="I86" s="226"/>
      <c r="J86" s="226" t="s">
        <v>8</v>
      </c>
      <c r="K86" s="226"/>
      <c r="L86" s="234"/>
      <c r="O86" s="304"/>
      <c r="P86" s="299">
        <v>0</v>
      </c>
      <c r="Q86" s="300" t="e">
        <f t="shared" ref="Q86:Q89" si="1">P86/$P$89</f>
        <v>#DIV/0!</v>
      </c>
      <c r="R86" s="305">
        <v>0</v>
      </c>
      <c r="S86" s="302">
        <f t="shared" ref="S86:S87" si="2">P86-R86</f>
        <v>0</v>
      </c>
      <c r="T86" s="303" t="e">
        <f t="shared" ref="T86:T89" si="3">S86/$S$89</f>
        <v>#DIV/0!</v>
      </c>
    </row>
    <row r="87" spans="1:20">
      <c r="A87" s="227">
        <v>4</v>
      </c>
      <c r="B87" s="227"/>
      <c r="C87" s="217" t="s">
        <v>90</v>
      </c>
      <c r="D87" s="234" t="s">
        <v>91</v>
      </c>
      <c r="E87" s="239">
        <v>96518788</v>
      </c>
      <c r="F87" s="226"/>
      <c r="G87" s="226" t="s">
        <v>92</v>
      </c>
      <c r="H87" s="297">
        <f>J248</f>
        <v>0.15250842807738738</v>
      </c>
      <c r="I87" s="226"/>
      <c r="J87" s="236">
        <f>+H87*E87</f>
        <v>14719928.6378146</v>
      </c>
      <c r="K87" s="226"/>
      <c r="L87" s="234"/>
      <c r="O87" s="298"/>
      <c r="P87" s="299">
        <v>0</v>
      </c>
      <c r="Q87" s="300" t="e">
        <f t="shared" si="1"/>
        <v>#DIV/0!</v>
      </c>
      <c r="R87" s="305">
        <v>0</v>
      </c>
      <c r="S87" s="302">
        <f t="shared" si="2"/>
        <v>0</v>
      </c>
      <c r="T87" s="303" t="e">
        <f t="shared" si="3"/>
        <v>#DIV/0!</v>
      </c>
    </row>
    <row r="88" spans="1:20" ht="16" thickBot="1">
      <c r="A88" s="227">
        <v>5</v>
      </c>
      <c r="B88" s="227"/>
      <c r="C88" s="217" t="s">
        <v>93</v>
      </c>
      <c r="D88" s="234" t="s">
        <v>94</v>
      </c>
      <c r="E88" s="306">
        <v>0</v>
      </c>
      <c r="F88" s="226"/>
      <c r="G88" s="226" t="s">
        <v>95</v>
      </c>
      <c r="H88" s="297">
        <f>L252</f>
        <v>0.15250842807738738</v>
      </c>
      <c r="I88" s="226"/>
      <c r="J88" s="240">
        <f>+H88*E88</f>
        <v>0</v>
      </c>
      <c r="K88" s="226"/>
      <c r="L88" s="234"/>
      <c r="O88" s="298"/>
      <c r="P88" s="299">
        <v>0</v>
      </c>
      <c r="Q88" s="300" t="e">
        <f t="shared" si="1"/>
        <v>#DIV/0!</v>
      </c>
      <c r="R88" s="305">
        <v>0</v>
      </c>
      <c r="S88" s="302">
        <f>P88-R88</f>
        <v>0</v>
      </c>
      <c r="T88" s="303" t="e">
        <f t="shared" si="3"/>
        <v>#DIV/0!</v>
      </c>
    </row>
    <row r="89" spans="1:20">
      <c r="A89" s="227">
        <v>6</v>
      </c>
      <c r="B89" s="227"/>
      <c r="C89" s="217" t="s">
        <v>96</v>
      </c>
      <c r="D89" s="234"/>
      <c r="E89" s="236">
        <f>SUM(E84:E88)</f>
        <v>1831818185</v>
      </c>
      <c r="F89" s="226"/>
      <c r="G89" s="226" t="s">
        <v>97</v>
      </c>
      <c r="H89" s="307">
        <f>IF(J89&gt;0,J89/E89,0)</f>
        <v>0.2263574797068709</v>
      </c>
      <c r="I89" s="226"/>
      <c r="J89" s="236">
        <f>SUM(J84:J88)</f>
        <v>414645747.63781458</v>
      </c>
      <c r="K89" s="226"/>
      <c r="L89" s="308"/>
      <c r="O89" s="298" t="s">
        <v>376</v>
      </c>
      <c r="P89" s="309">
        <f>SUM(P85:P88)</f>
        <v>0</v>
      </c>
      <c r="Q89" s="300" t="e">
        <f t="shared" si="1"/>
        <v>#DIV/0!</v>
      </c>
      <c r="R89" s="310">
        <f>SUM(R85:R88)</f>
        <v>0</v>
      </c>
      <c r="S89" s="302">
        <f>SUM(S85:S88)</f>
        <v>0</v>
      </c>
      <c r="T89" s="303" t="e">
        <f t="shared" si="3"/>
        <v>#DIV/0!</v>
      </c>
    </row>
    <row r="90" spans="1:20">
      <c r="C90" s="217"/>
      <c r="D90" s="234"/>
      <c r="E90" s="226"/>
      <c r="F90" s="226"/>
      <c r="G90" s="226"/>
      <c r="H90" s="311"/>
      <c r="I90" s="226"/>
      <c r="J90" s="226"/>
      <c r="K90" s="226"/>
      <c r="L90" s="308"/>
      <c r="O90" s="312"/>
      <c r="P90" s="313"/>
      <c r="Q90" s="314"/>
      <c r="R90" s="315"/>
      <c r="S90" s="315"/>
      <c r="T90" s="315"/>
    </row>
    <row r="91" spans="1:20">
      <c r="C91" s="280" t="s">
        <v>347</v>
      </c>
      <c r="D91" s="234"/>
      <c r="E91" s="226"/>
      <c r="F91" s="226"/>
      <c r="G91" s="226"/>
      <c r="H91" s="226"/>
      <c r="I91" s="226"/>
      <c r="J91" s="226"/>
      <c r="K91" s="226"/>
      <c r="L91" s="234"/>
      <c r="O91" s="298" t="s">
        <v>377</v>
      </c>
      <c r="P91" s="316">
        <f>J85</f>
        <v>399925819</v>
      </c>
      <c r="Q91" s="317"/>
      <c r="R91" s="315"/>
      <c r="S91" s="315"/>
      <c r="T91" s="315"/>
    </row>
    <row r="92" spans="1:20">
      <c r="A92" s="227">
        <v>7</v>
      </c>
      <c r="B92" s="227"/>
      <c r="C92" s="318" t="str">
        <f>+C84</f>
        <v xml:space="preserve">  Production</v>
      </c>
      <c r="D92" s="234" t="s">
        <v>98</v>
      </c>
      <c r="E92" s="239">
        <v>332096342</v>
      </c>
      <c r="F92" s="226"/>
      <c r="G92" s="236" t="str">
        <f t="shared" ref="G92:H96" si="4">+G84</f>
        <v>NA</v>
      </c>
      <c r="H92" s="297" t="str">
        <f t="shared" si="4"/>
        <v xml:space="preserve"> </v>
      </c>
      <c r="I92" s="226"/>
      <c r="J92" s="226" t="s">
        <v>8</v>
      </c>
      <c r="K92" s="226"/>
      <c r="L92" s="234"/>
      <c r="O92" s="319"/>
      <c r="P92" s="315"/>
      <c r="Q92" s="315"/>
      <c r="R92" s="315"/>
      <c r="S92" s="315"/>
      <c r="T92" s="315"/>
    </row>
    <row r="93" spans="1:20">
      <c r="A93" s="227">
        <v>8</v>
      </c>
      <c r="B93" s="227"/>
      <c r="C93" s="318" t="str">
        <f>+C85</f>
        <v xml:space="preserve">  Transmission</v>
      </c>
      <c r="D93" s="234" t="s">
        <v>99</v>
      </c>
      <c r="E93" s="239">
        <v>111433030</v>
      </c>
      <c r="F93" s="226"/>
      <c r="G93" s="236" t="str">
        <f t="shared" si="4"/>
        <v>TP</v>
      </c>
      <c r="H93" s="297">
        <f t="shared" si="4"/>
        <v>1</v>
      </c>
      <c r="I93" s="226"/>
      <c r="J93" s="236">
        <f>+H93*E93</f>
        <v>111433030</v>
      </c>
      <c r="K93" s="226"/>
      <c r="L93" s="234"/>
      <c r="O93" s="320"/>
      <c r="P93" s="320"/>
      <c r="Q93" s="321"/>
      <c r="R93" s="315"/>
      <c r="S93" s="315"/>
      <c r="T93" s="315"/>
    </row>
    <row r="94" spans="1:20">
      <c r="A94" s="227">
        <v>9</v>
      </c>
      <c r="B94" s="227"/>
      <c r="C94" s="318" t="str">
        <f>+C86</f>
        <v xml:space="preserve">  Distribution</v>
      </c>
      <c r="D94" s="234" t="s">
        <v>100</v>
      </c>
      <c r="E94" s="239">
        <v>198631435</v>
      </c>
      <c r="F94" s="226"/>
      <c r="G94" s="236" t="str">
        <f t="shared" si="4"/>
        <v>NA</v>
      </c>
      <c r="H94" s="297" t="str">
        <f t="shared" si="4"/>
        <v xml:space="preserve"> </v>
      </c>
      <c r="I94" s="226"/>
      <c r="J94" s="226" t="s">
        <v>8</v>
      </c>
      <c r="K94" s="226"/>
      <c r="L94" s="234"/>
      <c r="O94" s="320" t="s">
        <v>378</v>
      </c>
      <c r="P94" s="322">
        <f>P91-P89</f>
        <v>399925819</v>
      </c>
      <c r="Q94" s="321"/>
      <c r="R94" s="315"/>
      <c r="S94" s="315"/>
      <c r="T94" s="315"/>
    </row>
    <row r="95" spans="1:20">
      <c r="A95" s="227">
        <v>10</v>
      </c>
      <c r="B95" s="227"/>
      <c r="C95" s="318" t="str">
        <f>+C87</f>
        <v xml:space="preserve">  General &amp; Intangible</v>
      </c>
      <c r="D95" s="234" t="s">
        <v>348</v>
      </c>
      <c r="E95" s="239">
        <v>44150367</v>
      </c>
      <c r="F95" s="226"/>
      <c r="G95" s="236" t="str">
        <f t="shared" si="4"/>
        <v>W/S</v>
      </c>
      <c r="H95" s="297">
        <f t="shared" si="4"/>
        <v>0.15250842807738738</v>
      </c>
      <c r="I95" s="226"/>
      <c r="J95" s="236">
        <f>+H95*E95</f>
        <v>6733303.0702097574</v>
      </c>
      <c r="K95" s="226"/>
      <c r="L95" s="234"/>
    </row>
    <row r="96" spans="1:20" ht="16" thickBot="1">
      <c r="A96" s="227">
        <v>11</v>
      </c>
      <c r="B96" s="227"/>
      <c r="C96" s="318" t="str">
        <f>+C88</f>
        <v xml:space="preserve">  Common</v>
      </c>
      <c r="D96" s="234" t="s">
        <v>94</v>
      </c>
      <c r="E96" s="306">
        <v>0</v>
      </c>
      <c r="F96" s="226"/>
      <c r="G96" s="236" t="str">
        <f t="shared" si="4"/>
        <v>CE</v>
      </c>
      <c r="H96" s="297">
        <f t="shared" si="4"/>
        <v>0.15250842807738738</v>
      </c>
      <c r="I96" s="226"/>
      <c r="J96" s="240">
        <f>+H96*E96</f>
        <v>0</v>
      </c>
      <c r="K96" s="226"/>
      <c r="L96" s="234"/>
    </row>
    <row r="97" spans="1:22">
      <c r="A97" s="227">
        <v>12</v>
      </c>
      <c r="B97" s="227"/>
      <c r="C97" s="280" t="s">
        <v>101</v>
      </c>
      <c r="D97" s="234"/>
      <c r="E97" s="236">
        <f>SUM(E92:E96)</f>
        <v>686311174</v>
      </c>
      <c r="F97" s="226"/>
      <c r="G97" s="226"/>
      <c r="H97" s="226"/>
      <c r="I97" s="226"/>
      <c r="J97" s="236">
        <f>SUM(J92:J96)</f>
        <v>118166333.07020976</v>
      </c>
      <c r="K97" s="226"/>
      <c r="L97" s="234"/>
    </row>
    <row r="98" spans="1:22">
      <c r="A98" s="227"/>
      <c r="B98" s="227"/>
      <c r="C98" s="244"/>
      <c r="D98" s="234" t="s">
        <v>8</v>
      </c>
      <c r="F98" s="226"/>
      <c r="G98" s="226"/>
      <c r="H98" s="311"/>
      <c r="I98" s="226"/>
      <c r="K98" s="226"/>
      <c r="L98" s="308"/>
    </row>
    <row r="99" spans="1:22">
      <c r="A99" s="227"/>
      <c r="B99" s="227"/>
      <c r="C99" s="280" t="s">
        <v>102</v>
      </c>
      <c r="D99" s="234"/>
      <c r="E99" s="226"/>
      <c r="F99" s="226"/>
      <c r="G99" s="226"/>
      <c r="H99" s="226"/>
      <c r="I99" s="226"/>
      <c r="J99" s="226"/>
      <c r="K99" s="226"/>
      <c r="L99" s="234"/>
    </row>
    <row r="100" spans="1:22">
      <c r="A100" s="227">
        <v>13</v>
      </c>
      <c r="B100" s="227"/>
      <c r="C100" s="318" t="str">
        <f>+C92</f>
        <v xml:space="preserve">  Production</v>
      </c>
      <c r="D100" s="234" t="s">
        <v>103</v>
      </c>
      <c r="E100" s="236">
        <f>E84-E92</f>
        <v>546087207</v>
      </c>
      <c r="F100" s="226"/>
      <c r="G100" s="226"/>
      <c r="H100" s="311"/>
      <c r="I100" s="226"/>
      <c r="J100" s="226" t="s">
        <v>8</v>
      </c>
      <c r="K100" s="226"/>
      <c r="L100" s="308"/>
    </row>
    <row r="101" spans="1:22">
      <c r="A101" s="227">
        <v>14</v>
      </c>
      <c r="B101" s="227"/>
      <c r="C101" s="318" t="str">
        <f>+C93</f>
        <v xml:space="preserve">  Transmission</v>
      </c>
      <c r="D101" s="234" t="s">
        <v>104</v>
      </c>
      <c r="E101" s="236">
        <f>E85-E93</f>
        <v>288492789</v>
      </c>
      <c r="F101" s="226"/>
      <c r="G101" s="226"/>
      <c r="H101" s="293"/>
      <c r="I101" s="226"/>
      <c r="J101" s="236">
        <f>J85-J93</f>
        <v>288492789</v>
      </c>
      <c r="K101" s="226"/>
      <c r="L101" s="308"/>
    </row>
    <row r="102" spans="1:22">
      <c r="A102" s="227">
        <v>15</v>
      </c>
      <c r="B102" s="227"/>
      <c r="C102" s="318" t="str">
        <f>+C94</f>
        <v xml:space="preserve">  Distribution</v>
      </c>
      <c r="D102" s="234" t="s">
        <v>105</v>
      </c>
      <c r="E102" s="236">
        <f>E86-E94</f>
        <v>258558594</v>
      </c>
      <c r="F102" s="226"/>
      <c r="G102" s="226"/>
      <c r="H102" s="311"/>
      <c r="I102" s="226"/>
      <c r="J102" s="226" t="s">
        <v>8</v>
      </c>
      <c r="K102" s="226"/>
      <c r="L102" s="308"/>
    </row>
    <row r="103" spans="1:22">
      <c r="A103" s="227">
        <v>16</v>
      </c>
      <c r="B103" s="227"/>
      <c r="C103" s="318" t="str">
        <f>+C95</f>
        <v xml:space="preserve">  General &amp; Intangible</v>
      </c>
      <c r="D103" s="234" t="s">
        <v>106</v>
      </c>
      <c r="E103" s="236">
        <f>E87-E95</f>
        <v>52368421</v>
      </c>
      <c r="F103" s="226"/>
      <c r="G103" s="226"/>
      <c r="H103" s="311"/>
      <c r="I103" s="226"/>
      <c r="J103" s="236">
        <f>J87-J95</f>
        <v>7986625.5676048426</v>
      </c>
      <c r="K103" s="226"/>
      <c r="L103" s="308"/>
    </row>
    <row r="104" spans="1:22" ht="16" thickBot="1">
      <c r="A104" s="227">
        <v>17</v>
      </c>
      <c r="B104" s="227"/>
      <c r="C104" s="318" t="str">
        <f>+C96</f>
        <v xml:space="preserve">  Common</v>
      </c>
      <c r="D104" s="234" t="s">
        <v>107</v>
      </c>
      <c r="E104" s="240">
        <f>E88-E96</f>
        <v>0</v>
      </c>
      <c r="F104" s="226"/>
      <c r="G104" s="226"/>
      <c r="H104" s="311"/>
      <c r="I104" s="226"/>
      <c r="J104" s="240">
        <f>J88-J96</f>
        <v>0</v>
      </c>
      <c r="K104" s="226"/>
      <c r="L104" s="308"/>
    </row>
    <row r="105" spans="1:22">
      <c r="A105" s="227">
        <v>18</v>
      </c>
      <c r="B105" s="227"/>
      <c r="C105" s="280" t="s">
        <v>108</v>
      </c>
      <c r="D105" s="234"/>
      <c r="E105" s="236">
        <f>SUM(E100:E104)</f>
        <v>1145507011</v>
      </c>
      <c r="F105" s="226"/>
      <c r="G105" s="226" t="s">
        <v>109</v>
      </c>
      <c r="H105" s="307">
        <f>IF(J105&gt;0,J105/E105,0)</f>
        <v>0.25881938017017064</v>
      </c>
      <c r="I105" s="226"/>
      <c r="J105" s="236">
        <f>SUM(J100:J104)</f>
        <v>296479414.56760484</v>
      </c>
      <c r="K105" s="226"/>
      <c r="L105" s="234"/>
    </row>
    <row r="106" spans="1:22">
      <c r="A106" s="227"/>
      <c r="B106" s="227"/>
      <c r="C106" s="244"/>
      <c r="D106" s="234"/>
      <c r="F106" s="226"/>
      <c r="I106" s="226"/>
      <c r="K106" s="226"/>
      <c r="L106" s="308"/>
    </row>
    <row r="107" spans="1:22">
      <c r="A107" s="227"/>
      <c r="B107" s="227"/>
      <c r="C107" s="280" t="s">
        <v>327</v>
      </c>
      <c r="D107" s="234"/>
      <c r="F107" s="226"/>
      <c r="I107" s="226"/>
      <c r="K107" s="226"/>
      <c r="L107" s="308"/>
    </row>
    <row r="108" spans="1:22" s="250" customFormat="1">
      <c r="A108" s="243" t="s">
        <v>110</v>
      </c>
      <c r="B108" s="244"/>
      <c r="C108" s="280" t="s">
        <v>328</v>
      </c>
      <c r="D108" s="234" t="s">
        <v>111</v>
      </c>
      <c r="E108" s="239">
        <v>73108793</v>
      </c>
      <c r="F108" s="234"/>
      <c r="G108" s="234" t="s">
        <v>23</v>
      </c>
      <c r="H108" s="323">
        <f>+J231</f>
        <v>1</v>
      </c>
      <c r="I108" s="234"/>
      <c r="J108" s="324">
        <f>+H108*E108</f>
        <v>73108793</v>
      </c>
      <c r="K108" s="234"/>
      <c r="L108" s="234"/>
      <c r="M108" s="216"/>
      <c r="N108" s="244"/>
      <c r="O108" s="244"/>
      <c r="P108" s="244"/>
      <c r="Q108" s="216"/>
      <c r="R108" s="216"/>
      <c r="S108" s="216"/>
      <c r="T108" s="216"/>
      <c r="U108" s="216"/>
      <c r="V108" s="216"/>
    </row>
    <row r="109" spans="1:22">
      <c r="A109" s="227"/>
      <c r="B109" s="227"/>
      <c r="C109" s="244"/>
      <c r="D109" s="234"/>
      <c r="F109" s="226"/>
      <c r="I109" s="226"/>
      <c r="K109" s="226"/>
      <c r="L109" s="308"/>
    </row>
    <row r="110" spans="1:22">
      <c r="A110" s="227"/>
      <c r="B110" s="227"/>
      <c r="C110" s="280" t="s">
        <v>112</v>
      </c>
      <c r="D110" s="234"/>
      <c r="E110" s="226"/>
      <c r="F110" s="226"/>
      <c r="G110" s="226"/>
      <c r="H110" s="226"/>
      <c r="I110" s="226"/>
      <c r="J110" s="226"/>
      <c r="K110" s="226"/>
      <c r="L110" s="234"/>
    </row>
    <row r="111" spans="1:22">
      <c r="A111" s="227">
        <v>19</v>
      </c>
      <c r="B111" s="227"/>
      <c r="C111" s="280" t="s">
        <v>113</v>
      </c>
      <c r="D111" s="234" t="s">
        <v>114</v>
      </c>
      <c r="E111" s="239">
        <f>-1322562*0</f>
        <v>0</v>
      </c>
      <c r="F111" s="234"/>
      <c r="G111" s="324" t="str">
        <f>+G92</f>
        <v>NA</v>
      </c>
      <c r="H111" s="325" t="s">
        <v>115</v>
      </c>
      <c r="I111" s="226"/>
      <c r="J111" s="226">
        <v>0</v>
      </c>
      <c r="K111" s="226"/>
      <c r="L111" s="308"/>
    </row>
    <row r="112" spans="1:22">
      <c r="A112" s="227">
        <v>20</v>
      </c>
      <c r="B112" s="227"/>
      <c r="C112" s="280" t="s">
        <v>116</v>
      </c>
      <c r="D112" s="234" t="s">
        <v>117</v>
      </c>
      <c r="E112" s="239">
        <v>-337079357</v>
      </c>
      <c r="F112" s="226"/>
      <c r="G112" s="226" t="s">
        <v>118</v>
      </c>
      <c r="H112" s="297">
        <f>+H105</f>
        <v>0.25881938017017064</v>
      </c>
      <c r="I112" s="226"/>
      <c r="J112" s="236">
        <f t="shared" ref="J112:J117" si="5">E112*H112</f>
        <v>-87242670.246899664</v>
      </c>
      <c r="K112" s="226"/>
      <c r="L112" s="308"/>
    </row>
    <row r="113" spans="1:22">
      <c r="A113" s="227">
        <v>21</v>
      </c>
      <c r="B113" s="227"/>
      <c r="C113" s="280" t="s">
        <v>119</v>
      </c>
      <c r="D113" s="234" t="s">
        <v>120</v>
      </c>
      <c r="E113" s="326">
        <v>-20008953</v>
      </c>
      <c r="F113" s="226"/>
      <c r="G113" s="226" t="s">
        <v>118</v>
      </c>
      <c r="H113" s="297">
        <f>+H112</f>
        <v>0.25881938017017064</v>
      </c>
      <c r="I113" s="226"/>
      <c r="J113" s="236">
        <f t="shared" si="5"/>
        <v>-5178704.8133140765</v>
      </c>
      <c r="K113" s="226"/>
      <c r="L113" s="308"/>
    </row>
    <row r="114" spans="1:22">
      <c r="A114" s="227">
        <v>22</v>
      </c>
      <c r="B114" s="227"/>
      <c r="C114" s="280" t="s">
        <v>338</v>
      </c>
      <c r="D114" s="234" t="s">
        <v>121</v>
      </c>
      <c r="E114" s="326">
        <v>106742258</v>
      </c>
      <c r="F114" s="226"/>
      <c r="G114" s="236" t="str">
        <f>+G113</f>
        <v>NP</v>
      </c>
      <c r="H114" s="297">
        <f>+H113</f>
        <v>0.25881938017017064</v>
      </c>
      <c r="I114" s="226"/>
      <c r="J114" s="236">
        <f t="shared" si="5"/>
        <v>27626965.053524438</v>
      </c>
      <c r="K114" s="226"/>
      <c r="L114" s="308"/>
    </row>
    <row r="115" spans="1:22">
      <c r="A115" s="227">
        <v>23</v>
      </c>
      <c r="B115" s="227"/>
      <c r="C115" s="244" t="s">
        <v>122</v>
      </c>
      <c r="D115" s="244" t="s">
        <v>123</v>
      </c>
      <c r="E115" s="326">
        <v>0</v>
      </c>
      <c r="F115" s="226"/>
      <c r="G115" s="226" t="s">
        <v>118</v>
      </c>
      <c r="H115" s="297">
        <f>+H113</f>
        <v>0.25881938017017064</v>
      </c>
      <c r="I115" s="226"/>
      <c r="J115" s="327">
        <f t="shared" si="5"/>
        <v>0</v>
      </c>
      <c r="K115" s="226"/>
      <c r="L115" s="308"/>
    </row>
    <row r="116" spans="1:22" s="250" customFormat="1">
      <c r="A116" s="243" t="s">
        <v>124</v>
      </c>
      <c r="B116" s="244"/>
      <c r="C116" s="244" t="s">
        <v>125</v>
      </c>
      <c r="D116" s="244" t="s">
        <v>126</v>
      </c>
      <c r="E116" s="328">
        <v>0</v>
      </c>
      <c r="F116" s="234"/>
      <c r="G116" s="234" t="s">
        <v>23</v>
      </c>
      <c r="H116" s="329">
        <f>J231</f>
        <v>1</v>
      </c>
      <c r="I116" s="234"/>
      <c r="J116" s="327">
        <f t="shared" si="5"/>
        <v>0</v>
      </c>
      <c r="K116" s="226"/>
      <c r="L116" s="308"/>
      <c r="M116" s="216"/>
      <c r="N116" s="330"/>
      <c r="O116" s="330"/>
      <c r="P116" s="331"/>
      <c r="Q116" s="216"/>
      <c r="R116" s="216"/>
      <c r="S116" s="216"/>
      <c r="T116" s="216"/>
      <c r="U116" s="216"/>
      <c r="V116" s="216"/>
    </row>
    <row r="117" spans="1:22" s="250" customFormat="1" ht="16" thickBot="1">
      <c r="A117" s="243" t="s">
        <v>127</v>
      </c>
      <c r="B117" s="244"/>
      <c r="C117" s="244" t="s">
        <v>128</v>
      </c>
      <c r="D117" s="244" t="s">
        <v>126</v>
      </c>
      <c r="E117" s="328">
        <v>0</v>
      </c>
      <c r="F117" s="234"/>
      <c r="G117" s="234" t="s">
        <v>23</v>
      </c>
      <c r="H117" s="329">
        <f>J231</f>
        <v>1</v>
      </c>
      <c r="I117" s="234"/>
      <c r="J117" s="327">
        <f t="shared" si="5"/>
        <v>0</v>
      </c>
      <c r="K117" s="226"/>
      <c r="L117" s="308"/>
      <c r="M117" s="216"/>
      <c r="N117" s="330"/>
      <c r="O117" s="330"/>
      <c r="P117" s="331"/>
      <c r="Q117" s="216"/>
      <c r="R117" s="216"/>
      <c r="S117" s="216"/>
      <c r="T117" s="216"/>
      <c r="U117" s="216"/>
      <c r="V117" s="216"/>
    </row>
    <row r="118" spans="1:22" s="250" customFormat="1">
      <c r="A118" s="227">
        <v>24</v>
      </c>
      <c r="B118" s="216"/>
      <c r="C118" s="280" t="s">
        <v>129</v>
      </c>
      <c r="D118" s="234"/>
      <c r="E118" s="332">
        <f>SUM(E111:E117)</f>
        <v>-250346052</v>
      </c>
      <c r="F118" s="226"/>
      <c r="G118" s="226"/>
      <c r="H118" s="226"/>
      <c r="I118" s="226"/>
      <c r="J118" s="332">
        <f>SUM(J111:J117)</f>
        <v>-64794410.00668931</v>
      </c>
      <c r="K118" s="226"/>
      <c r="L118" s="234"/>
      <c r="M118" s="216"/>
      <c r="N118" s="333"/>
      <c r="O118" s="333"/>
      <c r="P118" s="334"/>
      <c r="Q118" s="216"/>
      <c r="R118" s="216"/>
      <c r="S118" s="216"/>
      <c r="T118" s="216"/>
      <c r="U118" s="216"/>
      <c r="V118" s="216"/>
    </row>
    <row r="119" spans="1:22">
      <c r="A119" s="227"/>
      <c r="B119" s="227"/>
      <c r="C119" s="244"/>
      <c r="D119" s="234"/>
      <c r="F119" s="226"/>
      <c r="G119" s="226"/>
      <c r="H119" s="311"/>
      <c r="I119" s="226"/>
      <c r="K119" s="226"/>
      <c r="L119" s="308"/>
    </row>
    <row r="120" spans="1:22">
      <c r="A120" s="227">
        <v>25</v>
      </c>
      <c r="B120" s="227"/>
      <c r="C120" s="280" t="s">
        <v>130</v>
      </c>
      <c r="D120" s="234" t="s">
        <v>131</v>
      </c>
      <c r="E120" s="239">
        <v>9037</v>
      </c>
      <c r="F120" s="226"/>
      <c r="G120" s="236" t="str">
        <f>+G93</f>
        <v>TP</v>
      </c>
      <c r="H120" s="297">
        <f>+H93</f>
        <v>1</v>
      </c>
      <c r="I120" s="226"/>
      <c r="J120" s="236">
        <f>+H120*E120</f>
        <v>9037</v>
      </c>
      <c r="K120" s="226"/>
      <c r="L120" s="234"/>
    </row>
    <row r="121" spans="1:22">
      <c r="A121" s="227"/>
      <c r="B121" s="227"/>
      <c r="C121" s="280"/>
      <c r="D121" s="234"/>
      <c r="E121" s="226"/>
      <c r="F121" s="226"/>
      <c r="G121" s="226"/>
      <c r="H121" s="226"/>
      <c r="I121" s="226"/>
      <c r="J121" s="226"/>
      <c r="K121" s="226"/>
      <c r="L121" s="234"/>
    </row>
    <row r="122" spans="1:22">
      <c r="A122" s="227"/>
      <c r="B122" s="227"/>
      <c r="C122" s="280" t="s">
        <v>132</v>
      </c>
      <c r="D122" s="234" t="s">
        <v>8</v>
      </c>
      <c r="E122" s="226"/>
      <c r="F122" s="226"/>
      <c r="G122" s="226"/>
      <c r="H122" s="226"/>
      <c r="I122" s="226"/>
      <c r="J122" s="226"/>
      <c r="K122" s="226"/>
      <c r="L122" s="234"/>
    </row>
    <row r="123" spans="1:22">
      <c r="A123" s="227">
        <v>26</v>
      </c>
      <c r="B123" s="227"/>
      <c r="C123" s="280" t="s">
        <v>133</v>
      </c>
      <c r="D123" s="244" t="s">
        <v>134</v>
      </c>
      <c r="E123" s="236">
        <f>+E163/8</f>
        <v>6264266.875</v>
      </c>
      <c r="F123" s="226"/>
      <c r="G123" s="226"/>
      <c r="H123" s="311"/>
      <c r="I123" s="226"/>
      <c r="J123" s="236">
        <f>+J163/8</f>
        <v>1935644.8355864685</v>
      </c>
      <c r="K123" s="219"/>
      <c r="L123" s="308"/>
    </row>
    <row r="124" spans="1:22">
      <c r="A124" s="227">
        <v>27</v>
      </c>
      <c r="B124" s="227"/>
      <c r="C124" s="280" t="s">
        <v>135</v>
      </c>
      <c r="D124" s="234" t="s">
        <v>136</v>
      </c>
      <c r="E124" s="239">
        <v>5284891</v>
      </c>
      <c r="F124" s="226"/>
      <c r="G124" s="226" t="s">
        <v>137</v>
      </c>
      <c r="H124" s="297">
        <f>J240</f>
        <v>0.92195747233658387</v>
      </c>
      <c r="I124" s="226"/>
      <c r="J124" s="236">
        <f>+H124*E124</f>
        <v>4872444.747934361</v>
      </c>
      <c r="K124" s="226" t="s">
        <v>8</v>
      </c>
      <c r="L124" s="308"/>
    </row>
    <row r="125" spans="1:22" ht="16" thickBot="1">
      <c r="A125" s="227">
        <v>28</v>
      </c>
      <c r="B125" s="227"/>
      <c r="C125" s="280" t="s">
        <v>138</v>
      </c>
      <c r="D125" s="234" t="s">
        <v>139</v>
      </c>
      <c r="E125" s="306">
        <v>2105426</v>
      </c>
      <c r="F125" s="226"/>
      <c r="G125" s="226" t="s">
        <v>140</v>
      </c>
      <c r="H125" s="297">
        <f>+H89</f>
        <v>0.2263574797068709</v>
      </c>
      <c r="I125" s="226"/>
      <c r="J125" s="240">
        <f>+H125*E125</f>
        <v>476578.92306931835</v>
      </c>
      <c r="K125" s="226"/>
      <c r="L125" s="308"/>
    </row>
    <row r="126" spans="1:22">
      <c r="A126" s="227">
        <v>29</v>
      </c>
      <c r="B126" s="227"/>
      <c r="C126" s="217" t="s">
        <v>141</v>
      </c>
      <c r="D126" s="219"/>
      <c r="E126" s="236">
        <f>E123+E124+E125</f>
        <v>13654583.875</v>
      </c>
      <c r="F126" s="219"/>
      <c r="G126" s="219"/>
      <c r="H126" s="219"/>
      <c r="I126" s="219"/>
      <c r="J126" s="236">
        <f>J123+J124+J125</f>
        <v>7284668.5065901484</v>
      </c>
      <c r="K126" s="219"/>
      <c r="L126" s="222"/>
    </row>
    <row r="127" spans="1:22" ht="16" thickBot="1">
      <c r="D127" s="226"/>
      <c r="E127" s="335"/>
      <c r="F127" s="226"/>
      <c r="G127" s="226"/>
      <c r="H127" s="226"/>
      <c r="I127" s="226"/>
      <c r="J127" s="335"/>
      <c r="K127" s="226"/>
      <c r="L127" s="234"/>
    </row>
    <row r="128" spans="1:22" s="250" customFormat="1" ht="16" thickBot="1">
      <c r="A128" s="227">
        <v>30</v>
      </c>
      <c r="B128" s="216"/>
      <c r="C128" s="217" t="s">
        <v>142</v>
      </c>
      <c r="D128" s="226"/>
      <c r="E128" s="336">
        <f>+E126+E120+E118+E105+E108</f>
        <v>981933372.875</v>
      </c>
      <c r="F128" s="226"/>
      <c r="G128" s="226"/>
      <c r="H128" s="311"/>
      <c r="I128" s="226"/>
      <c r="J128" s="336">
        <f>+J126+J120+J118+J105+J108</f>
        <v>312087503.06750572</v>
      </c>
      <c r="K128" s="226"/>
      <c r="L128" s="337"/>
      <c r="M128" s="216"/>
      <c r="N128" s="338"/>
      <c r="O128" s="330"/>
      <c r="P128" s="331"/>
      <c r="Q128" s="216"/>
      <c r="R128" s="216"/>
      <c r="S128" s="216"/>
      <c r="T128" s="216"/>
      <c r="U128" s="216"/>
      <c r="V128" s="216"/>
    </row>
    <row r="129" spans="1:12" ht="16" thickTop="1">
      <c r="A129" s="227"/>
      <c r="B129" s="227"/>
      <c r="C129" s="217"/>
      <c r="D129" s="226"/>
      <c r="E129" s="339"/>
      <c r="F129" s="226"/>
      <c r="G129" s="226"/>
      <c r="H129" s="311"/>
      <c r="I129" s="226"/>
      <c r="J129" s="339"/>
      <c r="K129" s="226"/>
      <c r="L129" s="308"/>
    </row>
    <row r="130" spans="1:12">
      <c r="A130" s="227"/>
      <c r="B130" s="227"/>
      <c r="C130" s="217"/>
      <c r="D130" s="226"/>
      <c r="E130" s="339"/>
      <c r="F130" s="226"/>
      <c r="G130" s="226"/>
      <c r="H130" s="311"/>
      <c r="I130" s="226"/>
      <c r="J130" s="339"/>
      <c r="K130" s="226"/>
      <c r="L130" s="308"/>
    </row>
    <row r="131" spans="1:12">
      <c r="A131" s="227"/>
      <c r="B131" s="227"/>
      <c r="C131" s="217"/>
      <c r="D131" s="226"/>
      <c r="E131" s="339"/>
      <c r="F131" s="226"/>
      <c r="G131" s="226"/>
      <c r="H131" s="311"/>
      <c r="I131" s="226"/>
      <c r="J131" s="339"/>
      <c r="K131" s="226"/>
      <c r="L131" s="308"/>
    </row>
    <row r="132" spans="1:12">
      <c r="A132" s="227"/>
      <c r="B132" s="227"/>
      <c r="C132" s="217"/>
      <c r="D132" s="226"/>
      <c r="E132" s="339"/>
      <c r="F132" s="226"/>
      <c r="G132" s="226"/>
      <c r="H132" s="311"/>
      <c r="I132" s="226"/>
      <c r="J132" s="339"/>
      <c r="K132" s="226"/>
      <c r="L132" s="308"/>
    </row>
    <row r="133" spans="1:12">
      <c r="A133" s="227"/>
      <c r="B133" s="227"/>
      <c r="C133" s="217"/>
      <c r="D133" s="226"/>
      <c r="E133" s="339"/>
      <c r="F133" s="226"/>
      <c r="G133" s="226"/>
      <c r="H133" s="311"/>
      <c r="I133" s="226"/>
      <c r="J133" s="339"/>
      <c r="K133" s="226"/>
      <c r="L133" s="308"/>
    </row>
    <row r="134" spans="1:12">
      <c r="A134" s="227"/>
      <c r="B134" s="227"/>
      <c r="C134" s="217"/>
      <c r="D134" s="226"/>
      <c r="E134" s="339"/>
      <c r="F134" s="226"/>
      <c r="G134" s="226"/>
      <c r="H134" s="311"/>
      <c r="I134" s="226"/>
      <c r="J134" s="339"/>
      <c r="K134" s="226"/>
      <c r="L134" s="308"/>
    </row>
    <row r="135" spans="1:12">
      <c r="A135" s="227"/>
      <c r="B135" s="227"/>
      <c r="C135" s="217"/>
      <c r="D135" s="226"/>
      <c r="E135" s="339"/>
      <c r="F135" s="226"/>
      <c r="G135" s="226"/>
      <c r="H135" s="311"/>
      <c r="I135" s="226"/>
      <c r="J135" s="339"/>
      <c r="K135" s="226"/>
      <c r="L135" s="308"/>
    </row>
    <row r="136" spans="1:12">
      <c r="A136" s="227"/>
      <c r="B136" s="227"/>
      <c r="C136" s="217"/>
      <c r="D136" s="226"/>
      <c r="E136" s="339"/>
      <c r="F136" s="226"/>
      <c r="G136" s="226"/>
      <c r="H136" s="311"/>
      <c r="I136" s="226"/>
      <c r="J136" s="339"/>
      <c r="K136" s="226"/>
      <c r="L136" s="308"/>
    </row>
    <row r="137" spans="1:12">
      <c r="A137" s="227"/>
      <c r="B137" s="227"/>
      <c r="C137" s="217"/>
      <c r="D137" s="226"/>
      <c r="E137" s="339"/>
      <c r="F137" s="226"/>
      <c r="G137" s="226"/>
      <c r="H137" s="311"/>
      <c r="I137" s="226"/>
      <c r="J137" s="339"/>
      <c r="K137" s="226"/>
      <c r="L137" s="308"/>
    </row>
    <row r="138" spans="1:12">
      <c r="A138" s="227"/>
      <c r="B138" s="227"/>
      <c r="C138" s="217"/>
      <c r="D138" s="226"/>
      <c r="E138" s="339"/>
      <c r="F138" s="226"/>
      <c r="G138" s="226"/>
      <c r="H138" s="311"/>
      <c r="I138" s="226"/>
      <c r="J138" s="339"/>
      <c r="K138" s="226"/>
      <c r="L138" s="308"/>
    </row>
    <row r="139" spans="1:12">
      <c r="A139" s="227"/>
      <c r="B139" s="227"/>
      <c r="C139" s="217"/>
      <c r="D139" s="226"/>
      <c r="E139" s="339"/>
      <c r="F139" s="226"/>
      <c r="G139" s="226"/>
      <c r="H139" s="311"/>
      <c r="I139" s="226"/>
      <c r="J139" s="339"/>
      <c r="K139" s="226"/>
      <c r="L139" s="308"/>
    </row>
    <row r="140" spans="1:12">
      <c r="A140" s="227"/>
      <c r="B140" s="227"/>
      <c r="C140" s="217"/>
      <c r="D140" s="226"/>
      <c r="E140" s="339"/>
      <c r="F140" s="226"/>
      <c r="G140" s="226"/>
      <c r="H140" s="311"/>
      <c r="I140" s="226"/>
      <c r="J140" s="339"/>
      <c r="K140" s="226"/>
      <c r="L140" s="308"/>
    </row>
    <row r="141" spans="1:12">
      <c r="A141" s="227"/>
      <c r="B141" s="227"/>
      <c r="C141" s="217"/>
      <c r="D141" s="226"/>
      <c r="E141" s="339"/>
      <c r="F141" s="226"/>
      <c r="G141" s="226"/>
      <c r="H141" s="311"/>
      <c r="I141" s="226"/>
      <c r="J141" s="339"/>
      <c r="K141" s="226"/>
      <c r="L141" s="308"/>
    </row>
    <row r="142" spans="1:12">
      <c r="A142" s="227"/>
      <c r="B142" s="227"/>
      <c r="C142" s="217"/>
      <c r="D142" s="226"/>
      <c r="E142" s="339"/>
      <c r="F142" s="226"/>
      <c r="G142" s="226"/>
      <c r="H142" s="311"/>
      <c r="I142" s="226"/>
      <c r="J142" s="339"/>
      <c r="K142" s="226"/>
      <c r="L142" s="308"/>
    </row>
    <row r="143" spans="1:12">
      <c r="C143" s="217"/>
      <c r="D143" s="217"/>
      <c r="E143" s="218"/>
      <c r="F143" s="217"/>
      <c r="G143" s="217"/>
      <c r="H143" s="217"/>
      <c r="I143" s="219"/>
      <c r="J143" s="340"/>
      <c r="K143" s="340"/>
      <c r="L143" s="220"/>
    </row>
    <row r="144" spans="1:12">
      <c r="C144" s="217"/>
      <c r="D144" s="217"/>
      <c r="E144" s="218"/>
      <c r="F144" s="217"/>
      <c r="G144" s="217"/>
      <c r="H144" s="217"/>
      <c r="I144" s="219"/>
      <c r="J144" s="219"/>
      <c r="K144" s="437" t="s">
        <v>359</v>
      </c>
      <c r="L144" s="437"/>
    </row>
    <row r="145" spans="1:12">
      <c r="C145" s="217"/>
      <c r="D145" s="217"/>
      <c r="E145" s="218"/>
      <c r="F145" s="217"/>
      <c r="G145" s="217"/>
      <c r="H145" s="217"/>
      <c r="I145" s="219"/>
      <c r="J145" s="219"/>
      <c r="K145" s="219"/>
      <c r="L145" s="220"/>
    </row>
    <row r="146" spans="1:12">
      <c r="C146" s="217" t="s">
        <v>13</v>
      </c>
      <c r="D146" s="217"/>
      <c r="E146" s="218" t="s">
        <v>143</v>
      </c>
      <c r="F146" s="217"/>
      <c r="G146" s="217"/>
      <c r="H146" s="217"/>
      <c r="I146" s="219"/>
      <c r="J146" s="219"/>
      <c r="K146" s="219"/>
      <c r="L146" s="282" t="str">
        <f>L3</f>
        <v>For the 12 months ended 12/31/2016</v>
      </c>
    </row>
    <row r="147" spans="1:12">
      <c r="C147" s="217"/>
      <c r="D147" s="226" t="s">
        <v>8</v>
      </c>
      <c r="E147" s="226" t="s">
        <v>144</v>
      </c>
      <c r="F147" s="226"/>
      <c r="G147" s="226"/>
      <c r="H147" s="226"/>
      <c r="I147" s="219"/>
      <c r="J147" s="219"/>
      <c r="K147" s="219"/>
      <c r="L147" s="222"/>
    </row>
    <row r="148" spans="1:12">
      <c r="C148" s="217"/>
      <c r="D148" s="226"/>
      <c r="E148" s="226"/>
      <c r="F148" s="226"/>
      <c r="G148" s="226"/>
      <c r="H148" s="226"/>
      <c r="I148" s="219"/>
      <c r="J148" s="219"/>
      <c r="K148" s="219"/>
      <c r="L148" s="222"/>
    </row>
    <row r="149" spans="1:12">
      <c r="A149" s="227"/>
      <c r="B149" s="227"/>
      <c r="E149" s="341" t="str">
        <f>E6</f>
        <v>Otter Tail Power Company</v>
      </c>
      <c r="K149" s="226"/>
      <c r="L149" s="234"/>
    </row>
    <row r="150" spans="1:12">
      <c r="A150" s="227"/>
      <c r="B150" s="227"/>
      <c r="C150" s="227" t="s">
        <v>10</v>
      </c>
      <c r="D150" s="227" t="s">
        <v>11</v>
      </c>
      <c r="E150" s="227" t="s">
        <v>12</v>
      </c>
      <c r="F150" s="226" t="s">
        <v>8</v>
      </c>
      <c r="G150" s="226"/>
      <c r="H150" s="283" t="s">
        <v>77</v>
      </c>
      <c r="I150" s="226"/>
      <c r="J150" s="284" t="s">
        <v>78</v>
      </c>
      <c r="K150" s="226"/>
      <c r="L150" s="234"/>
    </row>
    <row r="151" spans="1:12">
      <c r="A151" s="227" t="s">
        <v>1</v>
      </c>
      <c r="B151" s="227"/>
      <c r="C151" s="217"/>
      <c r="D151" s="285" t="s">
        <v>79</v>
      </c>
      <c r="E151" s="226"/>
      <c r="F151" s="226"/>
      <c r="G151" s="226"/>
      <c r="H151" s="227"/>
      <c r="I151" s="226"/>
      <c r="J151" s="286" t="s">
        <v>3</v>
      </c>
      <c r="K151" s="226"/>
      <c r="L151" s="342"/>
    </row>
    <row r="152" spans="1:12" ht="16" thickBot="1">
      <c r="A152" s="230" t="s">
        <v>2</v>
      </c>
      <c r="B152" s="231"/>
      <c r="C152" s="217"/>
      <c r="D152" s="287" t="s">
        <v>80</v>
      </c>
      <c r="E152" s="286" t="s">
        <v>81</v>
      </c>
      <c r="F152" s="288"/>
      <c r="G152" s="286" t="s">
        <v>82</v>
      </c>
      <c r="I152" s="288"/>
      <c r="J152" s="227" t="s">
        <v>83</v>
      </c>
      <c r="K152" s="226"/>
      <c r="L152" s="342"/>
    </row>
    <row r="153" spans="1:12">
      <c r="A153" s="227"/>
      <c r="B153" s="227"/>
      <c r="C153" s="217" t="s">
        <v>349</v>
      </c>
      <c r="D153" s="226"/>
      <c r="E153" s="226"/>
      <c r="F153" s="226"/>
      <c r="G153" s="226"/>
      <c r="H153" s="226"/>
      <c r="I153" s="226"/>
      <c r="J153" s="226"/>
      <c r="K153" s="226"/>
      <c r="L153" s="234"/>
    </row>
    <row r="154" spans="1:12">
      <c r="A154" s="227">
        <v>1</v>
      </c>
      <c r="B154" s="227"/>
      <c r="C154" s="217" t="s">
        <v>145</v>
      </c>
      <c r="D154" s="226" t="s">
        <v>146</v>
      </c>
      <c r="E154" s="239">
        <v>32581569</v>
      </c>
      <c r="F154" s="226"/>
      <c r="G154" s="226" t="s">
        <v>137</v>
      </c>
      <c r="H154" s="297">
        <f>J240</f>
        <v>0.92195747233658387</v>
      </c>
      <c r="I154" s="226"/>
      <c r="J154" s="236">
        <f t="shared" ref="J154:J162" si="6">+H154*E154</f>
        <v>30038821</v>
      </c>
      <c r="K154" s="219"/>
      <c r="L154" s="234"/>
    </row>
    <row r="155" spans="1:12">
      <c r="A155" s="243" t="s">
        <v>147</v>
      </c>
      <c r="B155" s="243"/>
      <c r="C155" s="280" t="s">
        <v>148</v>
      </c>
      <c r="D155" s="234"/>
      <c r="E155" s="239">
        <v>1069288</v>
      </c>
      <c r="F155" s="226"/>
      <c r="G155" s="343"/>
      <c r="H155" s="293">
        <v>1</v>
      </c>
      <c r="I155" s="226"/>
      <c r="J155" s="236">
        <f t="shared" si="6"/>
        <v>1069288</v>
      </c>
      <c r="K155" s="219"/>
      <c r="L155" s="234"/>
    </row>
    <row r="156" spans="1:12">
      <c r="A156" s="227">
        <v>2</v>
      </c>
      <c r="B156" s="227"/>
      <c r="C156" s="217" t="s">
        <v>149</v>
      </c>
      <c r="D156" s="226" t="s">
        <v>150</v>
      </c>
      <c r="E156" s="239">
        <v>22085013</v>
      </c>
      <c r="F156" s="226"/>
      <c r="G156" s="226" t="s">
        <v>137</v>
      </c>
      <c r="H156" s="297">
        <f>H154</f>
        <v>0.92195747233658387</v>
      </c>
      <c r="I156" s="226"/>
      <c r="J156" s="236">
        <f t="shared" si="6"/>
        <v>20361442.762000594</v>
      </c>
      <c r="K156" s="219"/>
      <c r="L156" s="234"/>
    </row>
    <row r="157" spans="1:12">
      <c r="A157" s="227">
        <v>3</v>
      </c>
      <c r="B157" s="227"/>
      <c r="C157" s="217" t="s">
        <v>151</v>
      </c>
      <c r="D157" s="226" t="s">
        <v>152</v>
      </c>
      <c r="E157" s="239">
        <v>44694847</v>
      </c>
      <c r="F157" s="226"/>
      <c r="G157" s="226" t="s">
        <v>92</v>
      </c>
      <c r="H157" s="297">
        <f>+H95</f>
        <v>0.15250842807738738</v>
      </c>
      <c r="I157" s="226"/>
      <c r="J157" s="236">
        <f t="shared" si="6"/>
        <v>6816340.8591293329</v>
      </c>
      <c r="K157" s="226"/>
      <c r="L157" s="234" t="s">
        <v>8</v>
      </c>
    </row>
    <row r="158" spans="1:12">
      <c r="A158" s="227">
        <v>4</v>
      </c>
      <c r="B158" s="227"/>
      <c r="C158" s="217" t="s">
        <v>153</v>
      </c>
      <c r="D158" s="226"/>
      <c r="E158" s="239">
        <v>305985</v>
      </c>
      <c r="F158" s="226"/>
      <c r="G158" s="236" t="str">
        <f>+G157</f>
        <v>W/S</v>
      </c>
      <c r="H158" s="297">
        <f>+H157</f>
        <v>0.15250842807738738</v>
      </c>
      <c r="I158" s="226"/>
      <c r="J158" s="236">
        <f t="shared" si="6"/>
        <v>46665.291365259378</v>
      </c>
      <c r="K158" s="226"/>
      <c r="L158" s="234"/>
    </row>
    <row r="159" spans="1:12">
      <c r="A159" s="227">
        <v>5</v>
      </c>
      <c r="B159" s="227"/>
      <c r="C159" s="280" t="s">
        <v>154</v>
      </c>
      <c r="D159" s="234"/>
      <c r="E159" s="239">
        <v>4575319</v>
      </c>
      <c r="F159" s="226"/>
      <c r="G159" s="236" t="str">
        <f>+G158</f>
        <v>W/S</v>
      </c>
      <c r="H159" s="297">
        <f>+H158</f>
        <v>0.15250842807738738</v>
      </c>
      <c r="I159" s="226"/>
      <c r="J159" s="236">
        <f t="shared" si="6"/>
        <v>697774.70864260395</v>
      </c>
      <c r="K159" s="226"/>
      <c r="L159" s="234"/>
    </row>
    <row r="160" spans="1:12">
      <c r="A160" s="227" t="s">
        <v>155</v>
      </c>
      <c r="B160" s="227"/>
      <c r="C160" s="280" t="s">
        <v>156</v>
      </c>
      <c r="D160" s="234"/>
      <c r="E160" s="239">
        <v>873324</v>
      </c>
      <c r="F160" s="234"/>
      <c r="G160" s="344" t="str">
        <f>+G154</f>
        <v>TE</v>
      </c>
      <c r="H160" s="329">
        <f>+H154</f>
        <v>0.92195747233658387</v>
      </c>
      <c r="I160" s="234"/>
      <c r="J160" s="324">
        <f t="shared" si="6"/>
        <v>805167.58757087472</v>
      </c>
      <c r="K160" s="226"/>
      <c r="L160" s="234"/>
    </row>
    <row r="161" spans="1:22">
      <c r="A161" s="227">
        <v>6</v>
      </c>
      <c r="B161" s="227"/>
      <c r="C161" s="217" t="s">
        <v>93</v>
      </c>
      <c r="D161" s="236" t="str">
        <f>+D96</f>
        <v>356.1</v>
      </c>
      <c r="E161" s="239">
        <v>0</v>
      </c>
      <c r="F161" s="226"/>
      <c r="G161" s="226" t="s">
        <v>95</v>
      </c>
      <c r="H161" s="297">
        <f>+H96</f>
        <v>0.15250842807738738</v>
      </c>
      <c r="I161" s="226"/>
      <c r="J161" s="236">
        <f t="shared" si="6"/>
        <v>0</v>
      </c>
      <c r="K161" s="226"/>
      <c r="L161" s="234"/>
    </row>
    <row r="162" spans="1:22" ht="16" thickBot="1">
      <c r="A162" s="227">
        <v>7</v>
      </c>
      <c r="B162" s="227"/>
      <c r="C162" s="217" t="s">
        <v>157</v>
      </c>
      <c r="D162" s="226"/>
      <c r="E162" s="306">
        <v>0</v>
      </c>
      <c r="F162" s="226"/>
      <c r="G162" s="226" t="s">
        <v>8</v>
      </c>
      <c r="H162" s="293">
        <v>1</v>
      </c>
      <c r="I162" s="226"/>
      <c r="J162" s="240">
        <f t="shared" si="6"/>
        <v>0</v>
      </c>
      <c r="K162" s="226"/>
      <c r="L162" s="234"/>
    </row>
    <row r="163" spans="1:22">
      <c r="A163" s="243">
        <v>8</v>
      </c>
      <c r="B163" s="243"/>
      <c r="C163" s="280" t="s">
        <v>158</v>
      </c>
      <c r="D163" s="234"/>
      <c r="E163" s="324">
        <f>+E154-E156+E157-E158-E159-E155+E161+E162+E160</f>
        <v>50114135</v>
      </c>
      <c r="F163" s="234"/>
      <c r="G163" s="234"/>
      <c r="H163" s="234"/>
      <c r="I163" s="234"/>
      <c r="J163" s="324">
        <f>+J154-J156+J157-J158-J159-J155+J161+J162+J160</f>
        <v>15485158.684691748</v>
      </c>
      <c r="K163" s="234"/>
      <c r="L163" s="234"/>
      <c r="M163" s="244"/>
      <c r="N163" s="244"/>
      <c r="O163" s="244"/>
      <c r="P163" s="244"/>
    </row>
    <row r="164" spans="1:22">
      <c r="A164" s="227"/>
      <c r="B164" s="227"/>
      <c r="D164" s="226"/>
      <c r="F164" s="226"/>
      <c r="G164" s="226"/>
      <c r="H164" s="226"/>
      <c r="I164" s="226"/>
      <c r="K164" s="226"/>
      <c r="L164" s="234"/>
    </row>
    <row r="165" spans="1:22">
      <c r="A165" s="227"/>
      <c r="B165" s="227"/>
      <c r="C165" s="217" t="s">
        <v>350</v>
      </c>
      <c r="D165" s="226"/>
      <c r="E165" s="226"/>
      <c r="F165" s="226"/>
      <c r="G165" s="226"/>
      <c r="H165" s="226"/>
      <c r="I165" s="226"/>
      <c r="J165" s="226"/>
      <c r="K165" s="226"/>
      <c r="L165" s="234"/>
    </row>
    <row r="166" spans="1:22">
      <c r="A166" s="227">
        <v>9</v>
      </c>
      <c r="B166" s="227"/>
      <c r="C166" s="345" t="str">
        <f>+C154</f>
        <v xml:space="preserve">  Transmission </v>
      </c>
      <c r="D166" s="226" t="s">
        <v>159</v>
      </c>
      <c r="E166" s="239">
        <v>6854504</v>
      </c>
      <c r="F166" s="226"/>
      <c r="G166" s="226" t="s">
        <v>23</v>
      </c>
      <c r="H166" s="297">
        <f>+H120</f>
        <v>1</v>
      </c>
      <c r="I166" s="226"/>
      <c r="J166" s="236">
        <f>+H166*E166</f>
        <v>6854504</v>
      </c>
      <c r="K166" s="226"/>
      <c r="L166" s="308"/>
    </row>
    <row r="167" spans="1:22" s="250" customFormat="1">
      <c r="A167" s="227" t="s">
        <v>160</v>
      </c>
      <c r="B167" s="216"/>
      <c r="C167" s="244" t="s">
        <v>161</v>
      </c>
      <c r="D167" s="234" t="s">
        <v>162</v>
      </c>
      <c r="E167" s="239">
        <v>0</v>
      </c>
      <c r="F167" s="226"/>
      <c r="G167" s="226" t="s">
        <v>23</v>
      </c>
      <c r="H167" s="297">
        <f>J231</f>
        <v>1</v>
      </c>
      <c r="I167" s="226"/>
      <c r="J167" s="236">
        <f>+H167*E167</f>
        <v>0</v>
      </c>
      <c r="K167" s="226"/>
      <c r="L167" s="308"/>
      <c r="M167" s="216"/>
      <c r="N167" s="216"/>
      <c r="O167" s="216"/>
      <c r="P167" s="216"/>
      <c r="Q167" s="216"/>
      <c r="R167" s="216"/>
      <c r="S167" s="216"/>
      <c r="T167" s="216"/>
      <c r="U167" s="216"/>
      <c r="V167" s="216"/>
    </row>
    <row r="168" spans="1:22" s="250" customFormat="1">
      <c r="A168" s="227" t="s">
        <v>163</v>
      </c>
      <c r="B168" s="216"/>
      <c r="C168" s="244" t="s">
        <v>164</v>
      </c>
      <c r="D168" s="234" t="s">
        <v>162</v>
      </c>
      <c r="E168" s="239">
        <v>0</v>
      </c>
      <c r="F168" s="226"/>
      <c r="G168" s="226" t="s">
        <v>23</v>
      </c>
      <c r="H168" s="297">
        <f>J231</f>
        <v>1</v>
      </c>
      <c r="I168" s="226"/>
      <c r="J168" s="236">
        <f>+H168*E168</f>
        <v>0</v>
      </c>
      <c r="K168" s="226"/>
      <c r="L168" s="308"/>
      <c r="M168" s="216"/>
      <c r="N168" s="216"/>
      <c r="O168" s="216"/>
      <c r="P168" s="216"/>
      <c r="Q168" s="216"/>
      <c r="R168" s="216"/>
      <c r="S168" s="216"/>
      <c r="T168" s="216"/>
      <c r="U168" s="216"/>
      <c r="V168" s="216"/>
    </row>
    <row r="169" spans="1:22">
      <c r="A169" s="227">
        <v>10</v>
      </c>
      <c r="B169" s="227"/>
      <c r="C169" s="217" t="s">
        <v>90</v>
      </c>
      <c r="D169" s="226" t="s">
        <v>351</v>
      </c>
      <c r="E169" s="239">
        <v>4540012</v>
      </c>
      <c r="F169" s="226"/>
      <c r="G169" s="226" t="s">
        <v>92</v>
      </c>
      <c r="H169" s="297">
        <f>+H157</f>
        <v>0.15250842807738738</v>
      </c>
      <c r="I169" s="226"/>
      <c r="J169" s="236">
        <f>+H169*E169</f>
        <v>692390.0935724756</v>
      </c>
      <c r="K169" s="226"/>
      <c r="L169" s="308"/>
    </row>
    <row r="170" spans="1:22" ht="16" thickBot="1">
      <c r="A170" s="227">
        <v>11</v>
      </c>
      <c r="B170" s="227"/>
      <c r="C170" s="345" t="str">
        <f>+C161</f>
        <v xml:space="preserve">  Common</v>
      </c>
      <c r="D170" s="226" t="s">
        <v>165</v>
      </c>
      <c r="E170" s="306">
        <v>0</v>
      </c>
      <c r="F170" s="226"/>
      <c r="G170" s="226" t="s">
        <v>95</v>
      </c>
      <c r="H170" s="297">
        <f>+H161</f>
        <v>0.15250842807738738</v>
      </c>
      <c r="I170" s="226"/>
      <c r="J170" s="240">
        <f>+H170*E170</f>
        <v>0</v>
      </c>
      <c r="K170" s="226"/>
      <c r="L170" s="308"/>
    </row>
    <row r="171" spans="1:22">
      <c r="A171" s="227">
        <v>12</v>
      </c>
      <c r="B171" s="227"/>
      <c r="C171" s="217" t="s">
        <v>166</v>
      </c>
      <c r="D171" s="226"/>
      <c r="E171" s="236">
        <f>SUM(E166:E170)</f>
        <v>11394516</v>
      </c>
      <c r="F171" s="226"/>
      <c r="G171" s="226"/>
      <c r="H171" s="226"/>
      <c r="I171" s="226"/>
      <c r="J171" s="236">
        <f>SUM(J166:J170)</f>
        <v>7546894.0935724759</v>
      </c>
      <c r="K171" s="226"/>
      <c r="L171" s="234"/>
    </row>
    <row r="172" spans="1:22">
      <c r="A172" s="227"/>
      <c r="B172" s="227"/>
      <c r="C172" s="217"/>
      <c r="D172" s="226"/>
      <c r="E172" s="226"/>
      <c r="F172" s="226"/>
      <c r="G172" s="226"/>
      <c r="H172" s="226"/>
      <c r="I172" s="226"/>
      <c r="J172" s="226"/>
      <c r="K172" s="226"/>
      <c r="L172" s="234"/>
    </row>
    <row r="173" spans="1:22">
      <c r="A173" s="227" t="s">
        <v>8</v>
      </c>
      <c r="B173" s="227"/>
      <c r="C173" s="217" t="s">
        <v>167</v>
      </c>
      <c r="E173" s="226"/>
      <c r="F173" s="226"/>
      <c r="G173" s="226"/>
      <c r="H173" s="226"/>
      <c r="I173" s="226"/>
      <c r="J173" s="226"/>
      <c r="K173" s="226"/>
      <c r="L173" s="234"/>
    </row>
    <row r="174" spans="1:22">
      <c r="A174" s="227"/>
      <c r="B174" s="227"/>
      <c r="C174" s="217" t="s">
        <v>168</v>
      </c>
      <c r="F174" s="226"/>
      <c r="G174" s="226"/>
      <c r="I174" s="226"/>
      <c r="K174" s="226"/>
      <c r="L174" s="308"/>
    </row>
    <row r="175" spans="1:22">
      <c r="A175" s="227">
        <v>13</v>
      </c>
      <c r="B175" s="227"/>
      <c r="C175" s="217" t="s">
        <v>169</v>
      </c>
      <c r="D175" s="226" t="s">
        <v>170</v>
      </c>
      <c r="E175" s="239">
        <v>0</v>
      </c>
      <c r="F175" s="226"/>
      <c r="G175" s="226" t="s">
        <v>92</v>
      </c>
      <c r="H175" s="237">
        <f>+H169</f>
        <v>0.15250842807738738</v>
      </c>
      <c r="I175" s="226"/>
      <c r="J175" s="236">
        <f>+H175*E175</f>
        <v>0</v>
      </c>
      <c r="K175" s="226"/>
      <c r="L175" s="308"/>
    </row>
    <row r="176" spans="1:22">
      <c r="A176" s="227">
        <v>14</v>
      </c>
      <c r="B176" s="227"/>
      <c r="C176" s="217" t="s">
        <v>171</v>
      </c>
      <c r="D176" s="236" t="str">
        <f>+D175</f>
        <v>263.i</v>
      </c>
      <c r="E176" s="239">
        <v>0</v>
      </c>
      <c r="F176" s="226"/>
      <c r="G176" s="236" t="str">
        <f>+G175</f>
        <v>W/S</v>
      </c>
      <c r="H176" s="237">
        <f>+H175</f>
        <v>0.15250842807738738</v>
      </c>
      <c r="I176" s="226"/>
      <c r="J176" s="236">
        <f>+H176*E176</f>
        <v>0</v>
      </c>
      <c r="K176" s="226"/>
      <c r="L176" s="308"/>
    </row>
    <row r="177" spans="1:12">
      <c r="A177" s="227">
        <v>15</v>
      </c>
      <c r="B177" s="227"/>
      <c r="C177" s="217" t="s">
        <v>172</v>
      </c>
      <c r="D177" s="226" t="s">
        <v>8</v>
      </c>
      <c r="F177" s="226"/>
      <c r="G177" s="226"/>
      <c r="I177" s="226"/>
      <c r="K177" s="226"/>
      <c r="L177" s="308"/>
    </row>
    <row r="178" spans="1:12">
      <c r="A178" s="227">
        <v>16</v>
      </c>
      <c r="B178" s="227"/>
      <c r="C178" s="217" t="s">
        <v>173</v>
      </c>
      <c r="D178" s="226" t="s">
        <v>170</v>
      </c>
      <c r="E178" s="239">
        <v>13550209</v>
      </c>
      <c r="F178" s="226"/>
      <c r="G178" s="226" t="s">
        <v>140</v>
      </c>
      <c r="H178" s="237">
        <f>+H89</f>
        <v>0.2263574797068709</v>
      </c>
      <c r="I178" s="226"/>
      <c r="J178" s="236">
        <f>+H178*E178</f>
        <v>3067191.1587413596</v>
      </c>
      <c r="K178" s="226"/>
      <c r="L178" s="308"/>
    </row>
    <row r="179" spans="1:12">
      <c r="A179" s="227">
        <v>17</v>
      </c>
      <c r="B179" s="227"/>
      <c r="C179" s="217" t="s">
        <v>174</v>
      </c>
      <c r="D179" s="226" t="s">
        <v>170</v>
      </c>
      <c r="E179" s="239">
        <v>0</v>
      </c>
      <c r="F179" s="226"/>
      <c r="G179" s="324" t="str">
        <f>+G111</f>
        <v>NA</v>
      </c>
      <c r="H179" s="346" t="s">
        <v>115</v>
      </c>
      <c r="I179" s="226"/>
      <c r="J179" s="226">
        <v>0</v>
      </c>
      <c r="K179" s="226"/>
      <c r="L179" s="308"/>
    </row>
    <row r="180" spans="1:12">
      <c r="A180" s="227">
        <v>18</v>
      </c>
      <c r="B180" s="227"/>
      <c r="C180" s="217" t="s">
        <v>175</v>
      </c>
      <c r="D180" s="236" t="str">
        <f>+D179</f>
        <v>263.i</v>
      </c>
      <c r="E180" s="239">
        <v>708154</v>
      </c>
      <c r="F180" s="226"/>
      <c r="G180" s="236" t="str">
        <f>+G178</f>
        <v>GP</v>
      </c>
      <c r="H180" s="237">
        <f>+H178</f>
        <v>0.2263574797068709</v>
      </c>
      <c r="I180" s="226"/>
      <c r="J180" s="236">
        <f>+H180*E180</f>
        <v>160295.95468433946</v>
      </c>
      <c r="K180" s="226"/>
      <c r="L180" s="308"/>
    </row>
    <row r="181" spans="1:12" ht="16" thickBot="1">
      <c r="A181" s="227">
        <v>19</v>
      </c>
      <c r="B181" s="227"/>
      <c r="C181" s="217" t="s">
        <v>176</v>
      </c>
      <c r="D181" s="226"/>
      <c r="E181" s="306">
        <v>0</v>
      </c>
      <c r="F181" s="226"/>
      <c r="G181" s="226" t="s">
        <v>140</v>
      </c>
      <c r="H181" s="237">
        <f>+H178</f>
        <v>0.2263574797068709</v>
      </c>
      <c r="I181" s="226"/>
      <c r="J181" s="240">
        <f>+H181*E181</f>
        <v>0</v>
      </c>
      <c r="K181" s="226"/>
      <c r="L181" s="308"/>
    </row>
    <row r="182" spans="1:12">
      <c r="A182" s="227">
        <v>20</v>
      </c>
      <c r="B182" s="227"/>
      <c r="C182" s="217" t="s">
        <v>177</v>
      </c>
      <c r="D182" s="226"/>
      <c r="E182" s="236">
        <f>SUM(E175:E181)</f>
        <v>14258363</v>
      </c>
      <c r="F182" s="226"/>
      <c r="G182" s="226"/>
      <c r="H182" s="242"/>
      <c r="I182" s="226"/>
      <c r="J182" s="236">
        <f>SUM(J175:J181)</f>
        <v>3227487.1134256991</v>
      </c>
      <c r="K182" s="226"/>
      <c r="L182" s="234"/>
    </row>
    <row r="183" spans="1:12">
      <c r="A183" s="227"/>
      <c r="B183" s="227"/>
      <c r="C183" s="217"/>
      <c r="D183" s="226"/>
      <c r="E183" s="226"/>
      <c r="F183" s="226"/>
      <c r="G183" s="226"/>
      <c r="H183" s="242"/>
      <c r="I183" s="226"/>
      <c r="J183" s="226"/>
      <c r="K183" s="226"/>
      <c r="L183" s="234"/>
    </row>
    <row r="184" spans="1:12">
      <c r="A184" s="227" t="s">
        <v>8</v>
      </c>
      <c r="B184" s="227"/>
      <c r="C184" s="217" t="s">
        <v>178</v>
      </c>
      <c r="D184" s="226" t="s">
        <v>179</v>
      </c>
      <c r="E184" s="226"/>
      <c r="F184" s="226"/>
      <c r="H184" s="347"/>
      <c r="I184" s="226"/>
      <c r="K184" s="226"/>
    </row>
    <row r="185" spans="1:12">
      <c r="A185" s="227">
        <v>21</v>
      </c>
      <c r="B185" s="227"/>
      <c r="C185" s="348" t="s">
        <v>180</v>
      </c>
      <c r="D185" s="226"/>
      <c r="E185" s="349">
        <f>IF(E310&gt;0,1-(((1-E311)*(1-E310))/(1-E311*E310*E312)),0)</f>
        <v>0.39290000000000003</v>
      </c>
      <c r="F185" s="226"/>
      <c r="H185" s="347"/>
      <c r="I185" s="226"/>
      <c r="K185" s="226"/>
    </row>
    <row r="186" spans="1:12">
      <c r="A186" s="227">
        <v>22</v>
      </c>
      <c r="B186" s="227"/>
      <c r="C186" s="216" t="s">
        <v>181</v>
      </c>
      <c r="D186" s="226"/>
      <c r="E186" s="349">
        <f>IF(J271&gt;0,(E185/(1-E185))*(1-J268/J271),0)</f>
        <v>0.46912893179263815</v>
      </c>
      <c r="F186" s="226"/>
      <c r="H186" s="347"/>
      <c r="I186" s="226"/>
      <c r="K186" s="226"/>
    </row>
    <row r="187" spans="1:12">
      <c r="A187" s="227"/>
      <c r="B187" s="227"/>
      <c r="C187" s="217" t="s">
        <v>182</v>
      </c>
      <c r="D187" s="226"/>
      <c r="E187" s="226"/>
      <c r="F187" s="226"/>
      <c r="H187" s="347"/>
      <c r="I187" s="226"/>
      <c r="K187" s="226"/>
    </row>
    <row r="188" spans="1:12">
      <c r="A188" s="227"/>
      <c r="B188" s="227"/>
      <c r="C188" s="217" t="s">
        <v>183</v>
      </c>
      <c r="D188" s="226"/>
      <c r="E188" s="226"/>
      <c r="F188" s="226"/>
      <c r="H188" s="347"/>
      <c r="I188" s="226"/>
      <c r="K188" s="226"/>
    </row>
    <row r="189" spans="1:12">
      <c r="A189" s="227">
        <v>23</v>
      </c>
      <c r="B189" s="227"/>
      <c r="C189" s="348" t="s">
        <v>184</v>
      </c>
      <c r="D189" s="226"/>
      <c r="E189" s="350">
        <f>IF(E185&gt;0,1/(1-E185),0)</f>
        <v>1.6471750947125681</v>
      </c>
      <c r="F189" s="226"/>
      <c r="H189" s="347"/>
      <c r="I189" s="226"/>
      <c r="K189" s="226"/>
    </row>
    <row r="190" spans="1:12">
      <c r="A190" s="227">
        <v>24</v>
      </c>
      <c r="B190" s="227"/>
      <c r="C190" s="217" t="s">
        <v>185</v>
      </c>
      <c r="D190" s="226"/>
      <c r="E190" s="239">
        <v>-1656731</v>
      </c>
      <c r="F190" s="351"/>
      <c r="G190" s="244"/>
      <c r="H190" s="347"/>
      <c r="I190" s="226"/>
      <c r="K190" s="226"/>
    </row>
    <row r="191" spans="1:12">
      <c r="A191" s="227"/>
      <c r="B191" s="227"/>
      <c r="C191" s="217"/>
      <c r="D191" s="226"/>
      <c r="E191" s="226"/>
      <c r="F191" s="226"/>
      <c r="H191" s="347"/>
      <c r="I191" s="226"/>
      <c r="K191" s="226"/>
    </row>
    <row r="192" spans="1:12">
      <c r="A192" s="227">
        <v>25</v>
      </c>
      <c r="B192" s="227"/>
      <c r="C192" s="348" t="s">
        <v>186</v>
      </c>
      <c r="D192" s="352"/>
      <c r="E192" s="236">
        <f>E186*E196</f>
        <v>42590002.628679216</v>
      </c>
      <c r="F192" s="226"/>
      <c r="G192" s="226" t="s">
        <v>87</v>
      </c>
      <c r="H192" s="242"/>
      <c r="I192" s="226"/>
      <c r="J192" s="236">
        <f>E186*J196</f>
        <v>13536364.017352782</v>
      </c>
      <c r="K192" s="226"/>
      <c r="L192" s="353" t="s">
        <v>8</v>
      </c>
    </row>
    <row r="193" spans="1:15" ht="16" thickBot="1">
      <c r="A193" s="227">
        <v>26</v>
      </c>
      <c r="B193" s="227"/>
      <c r="C193" s="216" t="s">
        <v>187</v>
      </c>
      <c r="D193" s="352"/>
      <c r="E193" s="240">
        <f>E189*E190</f>
        <v>-2728926.0418382478</v>
      </c>
      <c r="F193" s="226"/>
      <c r="G193" s="216" t="s">
        <v>118</v>
      </c>
      <c r="H193" s="237">
        <f>H105</f>
        <v>0.25881938017017064</v>
      </c>
      <c r="I193" s="226"/>
      <c r="J193" s="240">
        <f>H193*E193</f>
        <v>-706298.9466788125</v>
      </c>
      <c r="K193" s="226"/>
      <c r="L193" s="353"/>
    </row>
    <row r="194" spans="1:15">
      <c r="A194" s="227">
        <v>27</v>
      </c>
      <c r="B194" s="227"/>
      <c r="C194" s="348" t="s">
        <v>188</v>
      </c>
      <c r="D194" s="216" t="s">
        <v>189</v>
      </c>
      <c r="E194" s="354">
        <f>+E192+E193</f>
        <v>39861076.586840965</v>
      </c>
      <c r="F194" s="226"/>
      <c r="G194" s="226" t="s">
        <v>8</v>
      </c>
      <c r="H194" s="242" t="s">
        <v>8</v>
      </c>
      <c r="I194" s="226"/>
      <c r="J194" s="354">
        <f>+J192+J193</f>
        <v>12830065.070673971</v>
      </c>
      <c r="K194" s="226"/>
      <c r="L194" s="234"/>
    </row>
    <row r="195" spans="1:15">
      <c r="A195" s="227" t="s">
        <v>8</v>
      </c>
      <c r="B195" s="227"/>
      <c r="D195" s="355"/>
      <c r="E195" s="226"/>
      <c r="F195" s="226"/>
      <c r="G195" s="226"/>
      <c r="H195" s="242"/>
      <c r="I195" s="226"/>
      <c r="J195" s="226"/>
      <c r="K195" s="226"/>
      <c r="L195" s="234"/>
    </row>
    <row r="196" spans="1:15">
      <c r="A196" s="227">
        <v>28</v>
      </c>
      <c r="B196" s="227"/>
      <c r="C196" s="217" t="s">
        <v>190</v>
      </c>
      <c r="D196" s="311"/>
      <c r="E196" s="236">
        <f>+$J271*E128</f>
        <v>90785282.557471052</v>
      </c>
      <c r="F196" s="226"/>
      <c r="G196" s="226" t="s">
        <v>87</v>
      </c>
      <c r="H196" s="347"/>
      <c r="I196" s="226"/>
      <c r="J196" s="236">
        <f>+$J271*J128</f>
        <v>28854251.145047802</v>
      </c>
      <c r="K196" s="226"/>
    </row>
    <row r="197" spans="1:15">
      <c r="A197" s="227"/>
      <c r="B197" s="227"/>
      <c r="C197" s="348" t="s">
        <v>191</v>
      </c>
      <c r="E197" s="226"/>
      <c r="F197" s="226"/>
      <c r="G197" s="226"/>
      <c r="H197" s="347"/>
      <c r="I197" s="226"/>
      <c r="J197" s="226"/>
      <c r="K197" s="226"/>
      <c r="L197" s="308"/>
    </row>
    <row r="198" spans="1:15">
      <c r="A198" s="227"/>
      <c r="B198" s="227"/>
      <c r="C198" s="217"/>
      <c r="E198" s="339"/>
      <c r="F198" s="226"/>
      <c r="G198" s="226"/>
      <c r="H198" s="347"/>
      <c r="I198" s="226"/>
      <c r="J198" s="339"/>
      <c r="K198" s="226"/>
      <c r="L198" s="308"/>
    </row>
    <row r="199" spans="1:15">
      <c r="A199" s="227">
        <v>29</v>
      </c>
      <c r="B199" s="227"/>
      <c r="C199" s="217" t="s">
        <v>192</v>
      </c>
      <c r="D199" s="226"/>
      <c r="E199" s="327">
        <f>+E196+E194+E182+E171+E163</f>
        <v>206413373.14431202</v>
      </c>
      <c r="F199" s="226"/>
      <c r="G199" s="226"/>
      <c r="H199" s="226"/>
      <c r="I199" s="226"/>
      <c r="J199" s="327">
        <f>+J196+J194+J182+J171+J163</f>
        <v>67943856.107411698</v>
      </c>
      <c r="K199" s="219"/>
      <c r="L199" s="222"/>
    </row>
    <row r="200" spans="1:15">
      <c r="A200" s="227"/>
      <c r="B200" s="227"/>
      <c r="C200" s="217"/>
      <c r="D200" s="226"/>
      <c r="E200" s="339"/>
      <c r="F200" s="226"/>
      <c r="G200" s="226"/>
      <c r="H200" s="226"/>
      <c r="I200" s="226"/>
      <c r="J200" s="339"/>
      <c r="K200" s="219"/>
      <c r="L200" s="222"/>
    </row>
    <row r="201" spans="1:15">
      <c r="A201" s="243">
        <v>30</v>
      </c>
      <c r="B201" s="243"/>
      <c r="C201" s="280" t="s">
        <v>193</v>
      </c>
      <c r="D201" s="234"/>
      <c r="E201" s="356"/>
      <c r="F201" s="226"/>
      <c r="G201" s="226"/>
      <c r="H201" s="226"/>
      <c r="I201" s="226"/>
      <c r="J201" s="339"/>
      <c r="K201" s="219"/>
      <c r="L201" s="222"/>
    </row>
    <row r="202" spans="1:15">
      <c r="A202" s="243"/>
      <c r="B202" s="243"/>
      <c r="C202" s="440" t="s">
        <v>194</v>
      </c>
      <c r="D202" s="440"/>
      <c r="K202" s="219"/>
      <c r="L202" s="222"/>
    </row>
    <row r="203" spans="1:15">
      <c r="A203" s="243"/>
      <c r="B203" s="243"/>
      <c r="C203" s="280" t="s">
        <v>195</v>
      </c>
      <c r="D203" s="234"/>
      <c r="E203" s="326">
        <f>'OTP Attach GG'!L88</f>
        <v>18629106.396636434</v>
      </c>
      <c r="F203" s="226"/>
      <c r="G203" s="226"/>
      <c r="H203" s="226"/>
      <c r="I203" s="226"/>
      <c r="J203" s="357">
        <f>E203</f>
        <v>18629106.396636434</v>
      </c>
      <c r="K203" s="219"/>
      <c r="L203" s="222"/>
    </row>
    <row r="204" spans="1:15">
      <c r="A204" s="227"/>
      <c r="B204" s="227"/>
      <c r="C204" s="217"/>
      <c r="D204" s="226"/>
      <c r="E204" s="339"/>
      <c r="F204" s="226"/>
      <c r="G204" s="226"/>
      <c r="H204" s="226"/>
      <c r="I204" s="226"/>
      <c r="J204" s="339"/>
      <c r="K204" s="219"/>
      <c r="L204" s="222"/>
    </row>
    <row r="205" spans="1:15" ht="15.75" customHeight="1">
      <c r="A205" s="243" t="s">
        <v>339</v>
      </c>
      <c r="B205" s="243"/>
      <c r="C205" s="280" t="s">
        <v>364</v>
      </c>
      <c r="D205" s="234"/>
      <c r="E205" s="356"/>
      <c r="F205" s="226"/>
      <c r="G205" s="226"/>
      <c r="H205" s="226"/>
      <c r="I205" s="226"/>
      <c r="J205" s="339"/>
      <c r="K205" s="219"/>
      <c r="L205" s="222"/>
    </row>
    <row r="206" spans="1:15">
      <c r="A206" s="243"/>
      <c r="B206" s="243"/>
      <c r="C206" s="440" t="s">
        <v>194</v>
      </c>
      <c r="D206" s="440"/>
      <c r="K206" s="219"/>
      <c r="L206" s="222"/>
    </row>
    <row r="207" spans="1:15" ht="16" thickBot="1">
      <c r="A207" s="243"/>
      <c r="B207" s="243"/>
      <c r="C207" s="280" t="s">
        <v>340</v>
      </c>
      <c r="D207" s="234"/>
      <c r="E207" s="306">
        <f>'Attach MM '!P92</f>
        <v>14215455.630754413</v>
      </c>
      <c r="F207" s="226"/>
      <c r="G207" s="226"/>
      <c r="H207" s="226"/>
      <c r="I207" s="226"/>
      <c r="J207" s="358">
        <f>E207</f>
        <v>14215455.630754413</v>
      </c>
      <c r="K207" s="219"/>
      <c r="L207" s="222"/>
    </row>
    <row r="208" spans="1:15" ht="16" thickBot="1">
      <c r="A208" s="243">
        <v>31</v>
      </c>
      <c r="B208" s="243"/>
      <c r="C208" s="244" t="s">
        <v>196</v>
      </c>
      <c r="D208" s="234"/>
      <c r="E208" s="359">
        <f>E199-E203-E207</f>
        <v>173568811.11692119</v>
      </c>
      <c r="F208" s="234"/>
      <c r="G208" s="234"/>
      <c r="H208" s="234"/>
      <c r="I208" s="234"/>
      <c r="J208" s="359">
        <f>J199-J203-J207</f>
        <v>35099294.080020852</v>
      </c>
      <c r="K208" s="222"/>
      <c r="L208" s="234"/>
      <c r="M208" s="244"/>
      <c r="N208" s="244"/>
      <c r="O208" s="244"/>
    </row>
    <row r="209" spans="1:12" ht="16" thickTop="1">
      <c r="A209" s="243"/>
      <c r="B209" s="243"/>
      <c r="C209" s="280" t="s">
        <v>341</v>
      </c>
      <c r="D209" s="234"/>
      <c r="E209" s="339"/>
      <c r="F209" s="226"/>
      <c r="G209" s="226"/>
      <c r="H209" s="226"/>
      <c r="I209" s="226"/>
      <c r="J209" s="339"/>
      <c r="K209" s="219"/>
      <c r="L209" s="222"/>
    </row>
    <row r="210" spans="1:12">
      <c r="A210" s="227"/>
      <c r="B210" s="227"/>
      <c r="C210" s="217"/>
      <c r="D210" s="226"/>
      <c r="E210" s="339"/>
      <c r="F210" s="226"/>
      <c r="G210" s="226"/>
      <c r="H210" s="226"/>
      <c r="I210" s="226"/>
      <c r="J210" s="339"/>
      <c r="K210" s="219"/>
      <c r="L210" s="222"/>
    </row>
    <row r="211" spans="1:12">
      <c r="A211" s="227"/>
      <c r="B211" s="227"/>
      <c r="C211" s="217"/>
      <c r="D211" s="226"/>
      <c r="E211" s="339"/>
      <c r="F211" s="226"/>
      <c r="G211" s="226"/>
      <c r="H211" s="226"/>
      <c r="I211" s="226"/>
      <c r="J211" s="339"/>
      <c r="K211" s="219"/>
      <c r="L211" s="222"/>
    </row>
    <row r="212" spans="1:12">
      <c r="A212" s="227"/>
      <c r="B212" s="227"/>
      <c r="C212" s="217"/>
      <c r="D212" s="226"/>
      <c r="E212" s="339"/>
      <c r="F212" s="226"/>
      <c r="G212" s="226"/>
      <c r="H212" s="226"/>
      <c r="I212" s="226"/>
      <c r="J212" s="339"/>
      <c r="K212" s="219"/>
      <c r="L212" s="222"/>
    </row>
    <row r="213" spans="1:12">
      <c r="A213" s="227"/>
      <c r="B213" s="227"/>
      <c r="C213" s="217"/>
      <c r="D213" s="226"/>
      <c r="E213" s="339"/>
      <c r="F213" s="226"/>
      <c r="G213" s="226"/>
      <c r="H213" s="226"/>
      <c r="I213" s="226"/>
      <c r="J213" s="339"/>
      <c r="K213" s="219"/>
      <c r="L213" s="222"/>
    </row>
    <row r="214" spans="1:12">
      <c r="A214" s="227"/>
      <c r="B214" s="227"/>
      <c r="C214" s="217"/>
      <c r="D214" s="226"/>
      <c r="E214" s="339"/>
      <c r="F214" s="226"/>
      <c r="G214" s="226"/>
      <c r="H214" s="226"/>
      <c r="I214" s="226"/>
      <c r="J214" s="339"/>
      <c r="K214" s="219"/>
      <c r="L214" s="222"/>
    </row>
    <row r="215" spans="1:12">
      <c r="A215" s="227"/>
      <c r="B215" s="227"/>
      <c r="C215" s="217"/>
      <c r="D215" s="226"/>
      <c r="E215" s="339"/>
      <c r="F215" s="226"/>
      <c r="G215" s="226"/>
      <c r="H215" s="226"/>
      <c r="I215" s="226"/>
      <c r="J215" s="339"/>
      <c r="K215" s="219"/>
      <c r="L215" s="222"/>
    </row>
    <row r="216" spans="1:12">
      <c r="A216" s="227"/>
      <c r="B216" s="227"/>
      <c r="C216" s="217"/>
      <c r="D216" s="226"/>
      <c r="E216" s="339"/>
      <c r="F216" s="226"/>
      <c r="G216" s="226"/>
      <c r="H216" s="226"/>
      <c r="I216" s="226"/>
      <c r="J216" s="339"/>
      <c r="K216" s="219"/>
      <c r="L216" s="222"/>
    </row>
    <row r="217" spans="1:12">
      <c r="C217" s="217"/>
      <c r="D217" s="217"/>
      <c r="E217" s="218"/>
      <c r="F217" s="217"/>
      <c r="G217" s="217"/>
      <c r="H217" s="217"/>
      <c r="I217" s="219"/>
      <c r="J217" s="219"/>
      <c r="K217" s="437" t="s">
        <v>360</v>
      </c>
      <c r="L217" s="437"/>
    </row>
    <row r="218" spans="1:12">
      <c r="C218" s="217"/>
      <c r="D218" s="217"/>
      <c r="E218" s="218"/>
      <c r="F218" s="217"/>
      <c r="G218" s="217"/>
      <c r="H218" s="217"/>
      <c r="I218" s="219"/>
      <c r="J218" s="219"/>
      <c r="K218" s="220"/>
      <c r="L218" s="220"/>
    </row>
    <row r="219" spans="1:12">
      <c r="C219" s="217" t="s">
        <v>13</v>
      </c>
      <c r="D219" s="217"/>
      <c r="E219" s="218" t="s">
        <v>143</v>
      </c>
      <c r="F219" s="217"/>
      <c r="G219" s="217"/>
      <c r="H219" s="217"/>
      <c r="I219" s="437" t="s">
        <v>563</v>
      </c>
      <c r="J219" s="437"/>
      <c r="K219" s="437"/>
      <c r="L219" s="437"/>
    </row>
    <row r="220" spans="1:12">
      <c r="C220" s="217"/>
      <c r="D220" s="226" t="s">
        <v>8</v>
      </c>
      <c r="E220" s="226" t="s">
        <v>144</v>
      </c>
      <c r="F220" s="226"/>
      <c r="G220" s="226"/>
      <c r="H220" s="226"/>
      <c r="I220" s="219"/>
      <c r="J220" s="219"/>
      <c r="K220" s="219"/>
      <c r="L220" s="222"/>
    </row>
    <row r="221" spans="1:12" ht="9" customHeight="1">
      <c r="A221" s="227"/>
      <c r="B221" s="227"/>
      <c r="K221" s="226"/>
      <c r="L221" s="234"/>
    </row>
    <row r="222" spans="1:12">
      <c r="A222" s="227"/>
      <c r="B222" s="227"/>
      <c r="E222" s="341" t="str">
        <f>E6</f>
        <v>Otter Tail Power Company</v>
      </c>
      <c r="K222" s="226"/>
      <c r="L222" s="234"/>
    </row>
    <row r="223" spans="1:12">
      <c r="A223" s="227"/>
      <c r="B223" s="227"/>
      <c r="D223" s="289" t="s">
        <v>197</v>
      </c>
      <c r="F223" s="219"/>
      <c r="G223" s="219"/>
      <c r="H223" s="219"/>
      <c r="I223" s="219"/>
      <c r="J223" s="219"/>
      <c r="K223" s="226"/>
      <c r="L223" s="234"/>
    </row>
    <row r="224" spans="1:12">
      <c r="A224" s="227" t="s">
        <v>1</v>
      </c>
      <c r="B224" s="227"/>
      <c r="C224" s="289"/>
      <c r="D224" s="219"/>
      <c r="E224" s="219"/>
      <c r="F224" s="219"/>
      <c r="G224" s="219"/>
      <c r="H224" s="219"/>
      <c r="I224" s="219"/>
      <c r="J224" s="219"/>
      <c r="K224" s="226"/>
      <c r="L224" s="234"/>
    </row>
    <row r="225" spans="1:20" ht="16" thickBot="1">
      <c r="A225" s="230" t="s">
        <v>2</v>
      </c>
      <c r="B225" s="231"/>
      <c r="C225" s="280" t="s">
        <v>198</v>
      </c>
      <c r="D225" s="222"/>
      <c r="E225" s="222"/>
      <c r="F225" s="222"/>
      <c r="G225" s="222"/>
      <c r="H225" s="222"/>
      <c r="I225" s="244"/>
      <c r="J225" s="244"/>
      <c r="K225" s="234"/>
      <c r="L225" s="234"/>
    </row>
    <row r="226" spans="1:20">
      <c r="A226" s="227">
        <v>1</v>
      </c>
      <c r="B226" s="227"/>
      <c r="C226" s="222" t="s">
        <v>199</v>
      </c>
      <c r="D226" s="222"/>
      <c r="E226" s="234"/>
      <c r="F226" s="234"/>
      <c r="G226" s="234"/>
      <c r="H226" s="234"/>
      <c r="I226" s="234"/>
      <c r="J226" s="324">
        <f>E85</f>
        <v>399925819</v>
      </c>
      <c r="K226" s="234"/>
      <c r="L226" s="234"/>
    </row>
    <row r="227" spans="1:20">
      <c r="A227" s="227">
        <v>2</v>
      </c>
      <c r="B227" s="227"/>
      <c r="C227" s="222" t="s">
        <v>200</v>
      </c>
      <c r="D227" s="244"/>
      <c r="E227" s="247"/>
      <c r="F227" s="244"/>
      <c r="G227" s="244"/>
      <c r="H227" s="244"/>
      <c r="I227" s="244"/>
      <c r="J227" s="239">
        <v>0</v>
      </c>
      <c r="K227" s="234"/>
      <c r="L227" s="234"/>
    </row>
    <row r="228" spans="1:20" ht="16" thickBot="1">
      <c r="A228" s="227">
        <v>3</v>
      </c>
      <c r="B228" s="227"/>
      <c r="C228" s="360" t="s">
        <v>201</v>
      </c>
      <c r="D228" s="360"/>
      <c r="E228" s="356"/>
      <c r="F228" s="234"/>
      <c r="G228" s="234"/>
      <c r="H228" s="361"/>
      <c r="I228" s="234"/>
      <c r="J228" s="306">
        <v>0</v>
      </c>
      <c r="K228" s="234"/>
      <c r="L228" s="234"/>
    </row>
    <row r="229" spans="1:20">
      <c r="A229" s="227">
        <v>4</v>
      </c>
      <c r="B229" s="227"/>
      <c r="C229" s="222" t="s">
        <v>202</v>
      </c>
      <c r="D229" s="222"/>
      <c r="E229" s="356"/>
      <c r="F229" s="234"/>
      <c r="G229" s="234"/>
      <c r="H229" s="361"/>
      <c r="I229" s="234"/>
      <c r="J229" s="324">
        <f>J226-J227-J228</f>
        <v>399925819</v>
      </c>
      <c r="K229" s="234"/>
      <c r="L229" s="234"/>
      <c r="O229" s="247"/>
      <c r="P229" s="247"/>
      <c r="Q229" s="247"/>
      <c r="R229" s="247"/>
      <c r="S229" s="247"/>
      <c r="T229" s="247"/>
    </row>
    <row r="230" spans="1:20" ht="9" customHeight="1">
      <c r="A230" s="227"/>
      <c r="B230" s="227"/>
      <c r="C230" s="244"/>
      <c r="D230" s="222"/>
      <c r="E230" s="356"/>
      <c r="F230" s="234"/>
      <c r="G230" s="234"/>
      <c r="H230" s="361"/>
      <c r="I230" s="234"/>
      <c r="J230" s="244"/>
      <c r="K230" s="234"/>
      <c r="L230" s="234"/>
      <c r="O230" s="247"/>
      <c r="P230" s="247"/>
      <c r="Q230" s="247"/>
      <c r="R230" s="247"/>
      <c r="S230" s="247"/>
      <c r="T230" s="247"/>
    </row>
    <row r="231" spans="1:20">
      <c r="A231" s="227">
        <v>5</v>
      </c>
      <c r="B231" s="227"/>
      <c r="C231" s="222" t="s">
        <v>203</v>
      </c>
      <c r="D231" s="362"/>
      <c r="E231" s="363"/>
      <c r="F231" s="364"/>
      <c r="G231" s="364"/>
      <c r="H231" s="365"/>
      <c r="I231" s="234" t="s">
        <v>204</v>
      </c>
      <c r="J231" s="366">
        <f>IF(J226&gt;0,J229/J226,0)</f>
        <v>1</v>
      </c>
      <c r="K231" s="234"/>
      <c r="L231" s="234"/>
      <c r="O231" s="367"/>
      <c r="P231" s="367"/>
      <c r="Q231" s="367"/>
      <c r="R231" s="247"/>
      <c r="S231" s="247"/>
      <c r="T231" s="247"/>
    </row>
    <row r="232" spans="1:20" ht="9" customHeight="1">
      <c r="A232" s="227"/>
      <c r="B232" s="227"/>
      <c r="C232" s="244"/>
      <c r="D232" s="244"/>
      <c r="E232" s="247"/>
      <c r="F232" s="244"/>
      <c r="G232" s="244"/>
      <c r="H232" s="244"/>
      <c r="I232" s="244"/>
      <c r="J232" s="244"/>
      <c r="K232" s="234"/>
      <c r="L232" s="234"/>
      <c r="O232" s="368"/>
      <c r="P232" s="249"/>
      <c r="Q232" s="369"/>
      <c r="R232" s="368"/>
      <c r="S232" s="249"/>
      <c r="T232" s="249"/>
    </row>
    <row r="233" spans="1:20">
      <c r="A233" s="227"/>
      <c r="B233" s="227"/>
      <c r="C233" s="280" t="s">
        <v>205</v>
      </c>
      <c r="D233" s="244"/>
      <c r="E233" s="247"/>
      <c r="F233" s="244"/>
      <c r="G233" s="244"/>
      <c r="H233" s="244"/>
      <c r="I233" s="244"/>
      <c r="J233" s="244"/>
      <c r="K233" s="234"/>
      <c r="L233" s="234"/>
      <c r="O233" s="439"/>
      <c r="P233" s="439"/>
      <c r="Q233" s="439"/>
      <c r="R233" s="439"/>
      <c r="S233" s="439"/>
      <c r="T233" s="439"/>
    </row>
    <row r="234" spans="1:20">
      <c r="A234" s="227">
        <v>6</v>
      </c>
      <c r="B234" s="227"/>
      <c r="C234" s="244" t="s">
        <v>206</v>
      </c>
      <c r="D234" s="244"/>
      <c r="E234" s="370"/>
      <c r="F234" s="222"/>
      <c r="G234" s="222"/>
      <c r="H234" s="243"/>
      <c r="I234" s="222"/>
      <c r="J234" s="324">
        <f>E154</f>
        <v>32581569</v>
      </c>
      <c r="K234" s="234"/>
      <c r="L234" s="234"/>
      <c r="O234" s="249"/>
      <c r="P234" s="249"/>
      <c r="Q234" s="369"/>
      <c r="R234" s="368"/>
      <c r="S234" s="249"/>
      <c r="T234" s="249"/>
    </row>
    <row r="235" spans="1:20" ht="16" thickBot="1">
      <c r="A235" s="227">
        <v>7</v>
      </c>
      <c r="B235" s="227"/>
      <c r="C235" s="360" t="s">
        <v>207</v>
      </c>
      <c r="D235" s="360"/>
      <c r="E235" s="356"/>
      <c r="F235" s="356"/>
      <c r="G235" s="234"/>
      <c r="H235" s="234"/>
      <c r="I235" s="234"/>
      <c r="J235" s="306">
        <v>2542748</v>
      </c>
      <c r="K235" s="234"/>
      <c r="L235" s="234"/>
      <c r="O235" s="371"/>
      <c r="P235" s="372"/>
      <c r="Q235" s="369"/>
      <c r="R235" s="368"/>
      <c r="S235" s="249"/>
      <c r="T235" s="249"/>
    </row>
    <row r="236" spans="1:20">
      <c r="A236" s="227">
        <v>8</v>
      </c>
      <c r="B236" s="227"/>
      <c r="C236" s="222" t="s">
        <v>208</v>
      </c>
      <c r="D236" s="362"/>
      <c r="E236" s="363"/>
      <c r="F236" s="364"/>
      <c r="G236" s="364"/>
      <c r="H236" s="365"/>
      <c r="I236" s="364"/>
      <c r="J236" s="324">
        <f>+J234-J235</f>
        <v>30038821</v>
      </c>
      <c r="K236" s="244"/>
      <c r="O236" s="253"/>
      <c r="P236" s="373"/>
      <c r="Q236" s="374"/>
      <c r="R236" s="374"/>
      <c r="S236" s="249"/>
      <c r="T236" s="249"/>
    </row>
    <row r="237" spans="1:20">
      <c r="A237" s="227"/>
      <c r="B237" s="227"/>
      <c r="C237" s="222"/>
      <c r="D237" s="222"/>
      <c r="E237" s="356"/>
      <c r="F237" s="234"/>
      <c r="G237" s="234"/>
      <c r="H237" s="234"/>
      <c r="I237" s="244"/>
      <c r="J237" s="244"/>
      <c r="K237" s="244"/>
      <c r="O237" s="253"/>
      <c r="P237" s="373"/>
      <c r="Q237" s="249"/>
      <c r="R237" s="249"/>
      <c r="S237" s="249"/>
      <c r="T237" s="249"/>
    </row>
    <row r="238" spans="1:20">
      <c r="A238" s="227">
        <v>9</v>
      </c>
      <c r="B238" s="227"/>
      <c r="C238" s="222" t="s">
        <v>209</v>
      </c>
      <c r="D238" s="222"/>
      <c r="E238" s="356"/>
      <c r="F238" s="234"/>
      <c r="G238" s="234"/>
      <c r="H238" s="234"/>
      <c r="I238" s="234"/>
      <c r="J238" s="329">
        <f>IF(J234&gt;0,J236/J234,0)</f>
        <v>0.92195747233658387</v>
      </c>
      <c r="K238" s="244"/>
      <c r="O238" s="368"/>
      <c r="P238" s="375"/>
      <c r="Q238" s="376"/>
      <c r="R238" s="376"/>
      <c r="S238" s="249"/>
      <c r="T238" s="249"/>
    </row>
    <row r="239" spans="1:20">
      <c r="A239" s="227">
        <v>10</v>
      </c>
      <c r="B239" s="227"/>
      <c r="C239" s="222" t="s">
        <v>210</v>
      </c>
      <c r="D239" s="222"/>
      <c r="E239" s="234"/>
      <c r="F239" s="234"/>
      <c r="G239" s="234"/>
      <c r="H239" s="234"/>
      <c r="I239" s="222" t="s">
        <v>23</v>
      </c>
      <c r="J239" s="377">
        <f>J231</f>
        <v>1</v>
      </c>
      <c r="K239" s="244"/>
      <c r="O239" s="371"/>
      <c r="P239" s="376"/>
      <c r="Q239" s="249"/>
      <c r="R239" s="376"/>
      <c r="S239" s="249"/>
      <c r="T239" s="249"/>
    </row>
    <row r="240" spans="1:20">
      <c r="A240" s="227">
        <v>11</v>
      </c>
      <c r="B240" s="227"/>
      <c r="C240" s="222" t="s">
        <v>211</v>
      </c>
      <c r="D240" s="222"/>
      <c r="E240" s="222"/>
      <c r="F240" s="222"/>
      <c r="G240" s="222"/>
      <c r="H240" s="222"/>
      <c r="I240" s="222" t="s">
        <v>212</v>
      </c>
      <c r="J240" s="378">
        <f>+J239*J238</f>
        <v>0.92195747233658387</v>
      </c>
      <c r="K240" s="244"/>
      <c r="O240" s="371"/>
      <c r="P240" s="376"/>
      <c r="Q240" s="249"/>
      <c r="R240" s="376"/>
      <c r="S240" s="249"/>
      <c r="T240" s="249"/>
    </row>
    <row r="241" spans="1:20">
      <c r="A241" s="227"/>
      <c r="B241" s="227"/>
      <c r="D241" s="219"/>
      <c r="E241" s="226"/>
      <c r="F241" s="226"/>
      <c r="G241" s="226"/>
      <c r="H241" s="379"/>
      <c r="I241" s="226"/>
      <c r="O241" s="371"/>
      <c r="P241" s="376"/>
      <c r="Q241" s="249"/>
      <c r="R241" s="380"/>
      <c r="S241" s="249"/>
      <c r="T241" s="249"/>
    </row>
    <row r="242" spans="1:20">
      <c r="A242" s="227" t="s">
        <v>8</v>
      </c>
      <c r="B242" s="227"/>
      <c r="C242" s="217" t="s">
        <v>213</v>
      </c>
      <c r="D242" s="226"/>
      <c r="E242" s="226"/>
      <c r="F242" s="226"/>
      <c r="G242" s="226"/>
      <c r="H242" s="226"/>
      <c r="I242" s="226"/>
      <c r="J242" s="226"/>
      <c r="K242" s="226"/>
      <c r="L242" s="234"/>
      <c r="O242" s="253"/>
      <c r="P242" s="373"/>
      <c r="Q242" s="369"/>
      <c r="R242" s="368"/>
      <c r="S242" s="249"/>
      <c r="T242" s="249"/>
    </row>
    <row r="243" spans="1:20" ht="16" thickBot="1">
      <c r="A243" s="227" t="s">
        <v>8</v>
      </c>
      <c r="B243" s="227"/>
      <c r="C243" s="217"/>
      <c r="D243" s="381" t="s">
        <v>214</v>
      </c>
      <c r="E243" s="382" t="s">
        <v>215</v>
      </c>
      <c r="F243" s="382" t="s">
        <v>23</v>
      </c>
      <c r="G243" s="226"/>
      <c r="H243" s="382" t="s">
        <v>216</v>
      </c>
      <c r="I243" s="226"/>
      <c r="J243" s="226"/>
      <c r="K243" s="226"/>
      <c r="L243" s="234"/>
      <c r="O243" s="253"/>
      <c r="P243" s="373"/>
      <c r="Q243" s="369"/>
      <c r="R243" s="368"/>
      <c r="S243" s="249"/>
      <c r="T243" s="249"/>
    </row>
    <row r="244" spans="1:20">
      <c r="A244" s="227">
        <v>12</v>
      </c>
      <c r="B244" s="227"/>
      <c r="C244" s="217" t="s">
        <v>85</v>
      </c>
      <c r="D244" s="226" t="s">
        <v>217</v>
      </c>
      <c r="E244" s="239">
        <v>15073140</v>
      </c>
      <c r="F244" s="383">
        <v>0</v>
      </c>
      <c r="G244" s="383"/>
      <c r="H244" s="236">
        <f>E244*F244</f>
        <v>0</v>
      </c>
      <c r="I244" s="226"/>
      <c r="J244" s="226"/>
      <c r="K244" s="226"/>
      <c r="L244" s="234"/>
      <c r="O244" s="247"/>
      <c r="P244" s="247"/>
      <c r="Q244" s="247"/>
      <c r="R244" s="247"/>
      <c r="S244" s="247"/>
      <c r="T244" s="247"/>
    </row>
    <row r="245" spans="1:20">
      <c r="A245" s="227">
        <v>13</v>
      </c>
      <c r="B245" s="227"/>
      <c r="C245" s="217" t="s">
        <v>5</v>
      </c>
      <c r="D245" s="226" t="s">
        <v>218</v>
      </c>
      <c r="E245" s="239">
        <v>6516744</v>
      </c>
      <c r="F245" s="384">
        <f>+J231</f>
        <v>1</v>
      </c>
      <c r="G245" s="383"/>
      <c r="H245" s="236">
        <f>E245*F245</f>
        <v>6516744</v>
      </c>
      <c r="I245" s="226"/>
      <c r="J245" s="226"/>
      <c r="K245" s="226"/>
      <c r="L245" s="234"/>
      <c r="O245" s="247"/>
      <c r="P245" s="247"/>
      <c r="Q245" s="247"/>
      <c r="R245" s="247"/>
      <c r="S245" s="247"/>
      <c r="T245" s="247"/>
    </row>
    <row r="246" spans="1:20">
      <c r="A246" s="227">
        <v>14</v>
      </c>
      <c r="B246" s="227"/>
      <c r="C246" s="217" t="s">
        <v>6</v>
      </c>
      <c r="D246" s="226" t="s">
        <v>219</v>
      </c>
      <c r="E246" s="239">
        <v>11892220</v>
      </c>
      <c r="F246" s="383">
        <v>0</v>
      </c>
      <c r="G246" s="383"/>
      <c r="H246" s="236">
        <f>E246*F246</f>
        <v>0</v>
      </c>
      <c r="I246" s="226"/>
      <c r="J246" s="385" t="s">
        <v>220</v>
      </c>
      <c r="K246" s="226"/>
      <c r="L246" s="234"/>
      <c r="O246" s="247"/>
      <c r="P246" s="247"/>
      <c r="Q246" s="247"/>
      <c r="R246" s="247"/>
      <c r="S246" s="247"/>
      <c r="T246" s="247"/>
    </row>
    <row r="247" spans="1:20" ht="16" thickBot="1">
      <c r="A247" s="227">
        <v>15</v>
      </c>
      <c r="B247" s="227"/>
      <c r="C247" s="217" t="s">
        <v>221</v>
      </c>
      <c r="D247" s="226" t="s">
        <v>222</v>
      </c>
      <c r="E247" s="306">
        <v>9248282</v>
      </c>
      <c r="F247" s="383">
        <v>0</v>
      </c>
      <c r="G247" s="383"/>
      <c r="H247" s="240">
        <f>E247*F247</f>
        <v>0</v>
      </c>
      <c r="I247" s="226"/>
      <c r="J247" s="230" t="s">
        <v>223</v>
      </c>
      <c r="K247" s="226"/>
      <c r="L247" s="234"/>
      <c r="O247" s="247"/>
      <c r="P247" s="247"/>
      <c r="Q247" s="247"/>
      <c r="R247" s="247"/>
      <c r="S247" s="247"/>
      <c r="T247" s="247"/>
    </row>
    <row r="248" spans="1:20">
      <c r="A248" s="227">
        <v>16</v>
      </c>
      <c r="B248" s="227"/>
      <c r="C248" s="217" t="s">
        <v>224</v>
      </c>
      <c r="D248" s="226"/>
      <c r="E248" s="236">
        <f>SUM(E244:E247)</f>
        <v>42730386</v>
      </c>
      <c r="F248" s="226"/>
      <c r="G248" s="226"/>
      <c r="H248" s="236">
        <f>SUM(H244:H247)</f>
        <v>6516744</v>
      </c>
      <c r="I248" s="227" t="s">
        <v>225</v>
      </c>
      <c r="J248" s="297">
        <f>IF(H248&gt;0,H248/E248,0)</f>
        <v>0.15250842807738738</v>
      </c>
      <c r="K248" s="379" t="s">
        <v>225</v>
      </c>
      <c r="L248" s="234" t="s">
        <v>226</v>
      </c>
      <c r="O248" s="247"/>
      <c r="P248" s="247"/>
      <c r="Q248" s="247"/>
      <c r="R248" s="247"/>
      <c r="S248" s="247"/>
      <c r="T248" s="247"/>
    </row>
    <row r="249" spans="1:20" ht="9" customHeight="1">
      <c r="A249" s="227"/>
      <c r="B249" s="227"/>
      <c r="C249" s="217"/>
      <c r="D249" s="226"/>
      <c r="E249" s="226"/>
      <c r="F249" s="226"/>
      <c r="G249" s="226"/>
      <c r="H249" s="226"/>
      <c r="I249" s="226"/>
      <c r="J249" s="226"/>
      <c r="K249" s="226"/>
      <c r="L249" s="234"/>
    </row>
    <row r="250" spans="1:20">
      <c r="A250" s="227"/>
      <c r="B250" s="227"/>
      <c r="C250" s="217" t="s">
        <v>227</v>
      </c>
      <c r="D250" s="226"/>
      <c r="E250" s="285" t="s">
        <v>215</v>
      </c>
      <c r="F250" s="226"/>
      <c r="G250" s="226"/>
      <c r="H250" s="379" t="s">
        <v>228</v>
      </c>
      <c r="I250" s="347" t="s">
        <v>8</v>
      </c>
      <c r="J250" s="386" t="str">
        <f>+J246</f>
        <v>W&amp;S Allocator</v>
      </c>
      <c r="K250" s="226"/>
      <c r="L250" s="234"/>
    </row>
    <row r="251" spans="1:20">
      <c r="A251" s="227">
        <v>17</v>
      </c>
      <c r="B251" s="227"/>
      <c r="C251" s="217" t="s">
        <v>229</v>
      </c>
      <c r="D251" s="226" t="s">
        <v>230</v>
      </c>
      <c r="E251" s="239">
        <v>1635803103</v>
      </c>
      <c r="F251" s="226"/>
      <c r="H251" s="227" t="s">
        <v>231</v>
      </c>
      <c r="I251" s="347"/>
      <c r="J251" s="227" t="s">
        <v>232</v>
      </c>
      <c r="K251" s="226"/>
      <c r="L251" s="243" t="s">
        <v>95</v>
      </c>
    </row>
    <row r="252" spans="1:20">
      <c r="A252" s="227">
        <v>18</v>
      </c>
      <c r="B252" s="227"/>
      <c r="C252" s="217" t="s">
        <v>233</v>
      </c>
      <c r="D252" s="226" t="s">
        <v>234</v>
      </c>
      <c r="E252" s="239">
        <v>0</v>
      </c>
      <c r="F252" s="226"/>
      <c r="H252" s="237">
        <f>IF(E254&gt;0,E251/E254,0)</f>
        <v>1</v>
      </c>
      <c r="I252" s="379" t="s">
        <v>235</v>
      </c>
      <c r="J252" s="237">
        <f>J248</f>
        <v>0.15250842807738738</v>
      </c>
      <c r="K252" s="347" t="s">
        <v>225</v>
      </c>
      <c r="L252" s="387">
        <f>J252*H252</f>
        <v>0.15250842807738738</v>
      </c>
    </row>
    <row r="253" spans="1:20" ht="16" thickBot="1">
      <c r="A253" s="227">
        <v>19</v>
      </c>
      <c r="B253" s="227"/>
      <c r="C253" s="388" t="s">
        <v>236</v>
      </c>
      <c r="D253" s="381" t="s">
        <v>237</v>
      </c>
      <c r="E253" s="306">
        <v>0</v>
      </c>
      <c r="F253" s="226"/>
      <c r="G253" s="226"/>
      <c r="H253" s="226" t="s">
        <v>8</v>
      </c>
      <c r="I253" s="226"/>
      <c r="J253" s="226"/>
      <c r="K253" s="226"/>
      <c r="L253" s="234"/>
    </row>
    <row r="254" spans="1:20">
      <c r="A254" s="227">
        <v>20</v>
      </c>
      <c r="B254" s="227"/>
      <c r="C254" s="217" t="s">
        <v>238</v>
      </c>
      <c r="D254" s="226"/>
      <c r="E254" s="236">
        <f>E251+E252+E253</f>
        <v>1635803103</v>
      </c>
      <c r="F254" s="226"/>
      <c r="G254" s="226"/>
      <c r="H254" s="226"/>
      <c r="I254" s="226"/>
      <c r="J254" s="226"/>
      <c r="K254" s="226"/>
      <c r="L254" s="234"/>
    </row>
    <row r="255" spans="1:20" ht="9" customHeight="1">
      <c r="A255" s="227"/>
      <c r="B255" s="227"/>
      <c r="C255" s="217"/>
      <c r="D255" s="226"/>
      <c r="F255" s="226"/>
      <c r="G255" s="226"/>
      <c r="H255" s="226"/>
      <c r="I255" s="226"/>
      <c r="J255" s="226"/>
      <c r="K255" s="226"/>
      <c r="L255" s="234"/>
    </row>
    <row r="256" spans="1:20" ht="16" thickBot="1">
      <c r="A256" s="227"/>
      <c r="B256" s="227"/>
      <c r="C256" s="217" t="s">
        <v>239</v>
      </c>
      <c r="D256" s="226"/>
      <c r="E256" s="226"/>
      <c r="F256" s="226"/>
      <c r="G256" s="226"/>
      <c r="H256" s="226"/>
      <c r="I256" s="226"/>
      <c r="J256" s="382" t="s">
        <v>215</v>
      </c>
      <c r="K256" s="226"/>
      <c r="L256" s="234"/>
    </row>
    <row r="257" spans="1:12">
      <c r="A257" s="227">
        <v>21</v>
      </c>
      <c r="B257" s="227"/>
      <c r="C257" s="219"/>
      <c r="D257" s="226" t="s">
        <v>240</v>
      </c>
      <c r="E257" s="226"/>
      <c r="F257" s="226"/>
      <c r="G257" s="226"/>
      <c r="H257" s="226"/>
      <c r="I257" s="226"/>
      <c r="J257" s="389">
        <v>24679073</v>
      </c>
      <c r="K257" s="226"/>
      <c r="L257" s="234"/>
    </row>
    <row r="258" spans="1:12" ht="9" customHeight="1">
      <c r="A258" s="227"/>
      <c r="B258" s="227"/>
      <c r="C258" s="217"/>
      <c r="D258" s="226"/>
      <c r="E258" s="226"/>
      <c r="F258" s="226"/>
      <c r="G258" s="226"/>
      <c r="H258" s="226"/>
      <c r="I258" s="226"/>
      <c r="J258" s="226"/>
      <c r="K258" s="226"/>
      <c r="L258" s="234"/>
    </row>
    <row r="259" spans="1:12">
      <c r="A259" s="227">
        <v>22</v>
      </c>
      <c r="B259" s="227"/>
      <c r="C259" s="217"/>
      <c r="D259" s="226" t="s">
        <v>241</v>
      </c>
      <c r="E259" s="226"/>
      <c r="F259" s="226"/>
      <c r="G259" s="226"/>
      <c r="H259" s="226"/>
      <c r="I259" s="234"/>
      <c r="J259" s="390">
        <v>0</v>
      </c>
      <c r="K259" s="226"/>
      <c r="L259" s="234"/>
    </row>
    <row r="260" spans="1:12" ht="9" customHeight="1">
      <c r="A260" s="227"/>
      <c r="B260" s="227"/>
      <c r="C260" s="217"/>
      <c r="D260" s="226"/>
      <c r="E260" s="226"/>
      <c r="F260" s="226"/>
      <c r="G260" s="226"/>
      <c r="H260" s="226"/>
      <c r="I260" s="226"/>
      <c r="J260" s="226"/>
      <c r="K260" s="226"/>
      <c r="L260" s="234"/>
    </row>
    <row r="261" spans="1:12">
      <c r="A261" s="227"/>
      <c r="B261" s="227"/>
      <c r="C261" s="217" t="s">
        <v>242</v>
      </c>
      <c r="D261" s="226"/>
      <c r="E261" s="226"/>
      <c r="F261" s="226"/>
      <c r="G261" s="226"/>
      <c r="H261" s="226"/>
      <c r="I261" s="226"/>
      <c r="J261" s="226"/>
      <c r="K261" s="226"/>
      <c r="L261" s="234"/>
    </row>
    <row r="262" spans="1:12">
      <c r="A262" s="227">
        <v>23</v>
      </c>
      <c r="B262" s="227"/>
      <c r="C262" s="217"/>
      <c r="D262" s="226" t="s">
        <v>243</v>
      </c>
      <c r="E262" s="219"/>
      <c r="F262" s="226"/>
      <c r="G262" s="226"/>
      <c r="H262" s="226"/>
      <c r="I262" s="226"/>
      <c r="J262" s="239">
        <v>525252099</v>
      </c>
      <c r="K262" s="226"/>
      <c r="L262" s="234"/>
    </row>
    <row r="263" spans="1:12">
      <c r="A263" s="227">
        <v>24</v>
      </c>
      <c r="B263" s="227"/>
      <c r="C263" s="217"/>
      <c r="D263" s="226" t="s">
        <v>244</v>
      </c>
      <c r="E263" s="226"/>
      <c r="F263" s="226"/>
      <c r="G263" s="226"/>
      <c r="H263" s="226"/>
      <c r="I263" s="226"/>
      <c r="J263" s="324">
        <f>-E269</f>
        <v>0</v>
      </c>
      <c r="K263" s="226"/>
      <c r="L263" s="234"/>
    </row>
    <row r="264" spans="1:12" ht="16" thickBot="1">
      <c r="A264" s="227">
        <v>25</v>
      </c>
      <c r="B264" s="227"/>
      <c r="C264" s="217"/>
      <c r="D264" s="226" t="s">
        <v>245</v>
      </c>
      <c r="E264" s="226"/>
      <c r="F264" s="226"/>
      <c r="G264" s="226"/>
      <c r="H264" s="226"/>
      <c r="I264" s="226"/>
      <c r="J264" s="306">
        <v>0</v>
      </c>
      <c r="K264" s="226"/>
      <c r="L264" s="234"/>
    </row>
    <row r="265" spans="1:12">
      <c r="A265" s="227">
        <v>26</v>
      </c>
      <c r="B265" s="227"/>
      <c r="C265" s="219"/>
      <c r="D265" s="226" t="s">
        <v>246</v>
      </c>
      <c r="E265" s="219" t="s">
        <v>247</v>
      </c>
      <c r="F265" s="219"/>
      <c r="G265" s="219"/>
      <c r="H265" s="219"/>
      <c r="I265" s="219"/>
      <c r="J265" s="236">
        <f>+J262+J263+J264</f>
        <v>525252099</v>
      </c>
      <c r="K265" s="226"/>
      <c r="L265" s="234"/>
    </row>
    <row r="266" spans="1:12">
      <c r="A266" s="227"/>
      <c r="B266" s="227"/>
      <c r="C266" s="217"/>
      <c r="D266" s="226"/>
      <c r="E266" s="226"/>
      <c r="F266" s="226"/>
      <c r="G266" s="226"/>
      <c r="H266" s="379" t="s">
        <v>9</v>
      </c>
      <c r="I266" s="226"/>
      <c r="J266" s="226"/>
      <c r="K266" s="226"/>
      <c r="L266" s="234"/>
    </row>
    <row r="267" spans="1:12" ht="16" thickBot="1">
      <c r="A267" s="227"/>
      <c r="B267" s="227"/>
      <c r="C267" s="217"/>
      <c r="D267" s="226"/>
      <c r="E267" s="230" t="s">
        <v>215</v>
      </c>
      <c r="F267" s="230" t="s">
        <v>248</v>
      </c>
      <c r="G267" s="226"/>
      <c r="H267" s="230" t="s">
        <v>249</v>
      </c>
      <c r="I267" s="226"/>
      <c r="J267" s="230" t="s">
        <v>250</v>
      </c>
      <c r="K267" s="226"/>
      <c r="L267" s="234"/>
    </row>
    <row r="268" spans="1:12">
      <c r="A268" s="227">
        <v>27</v>
      </c>
      <c r="B268" s="227"/>
      <c r="C268" s="217" t="s">
        <v>251</v>
      </c>
      <c r="E268" s="239">
        <v>445000000</v>
      </c>
      <c r="F268" s="391">
        <f>IF($E$271&gt;0,E268/$E$271,0)</f>
        <v>0.4586436869950023</v>
      </c>
      <c r="G268" s="392"/>
      <c r="H268" s="393">
        <f>IF(E268&gt;0,J257/E268,0)</f>
        <v>5.5458591011235958E-2</v>
      </c>
      <c r="J268" s="393">
        <f>H268*F268</f>
        <v>2.5435732656941153E-2</v>
      </c>
      <c r="K268" s="394" t="s">
        <v>252</v>
      </c>
    </row>
    <row r="269" spans="1:12">
      <c r="A269" s="227">
        <v>28</v>
      </c>
      <c r="B269" s="227"/>
      <c r="C269" s="217" t="s">
        <v>253</v>
      </c>
      <c r="E269" s="239">
        <v>0</v>
      </c>
      <c r="F269" s="391">
        <f>IF($E$271&gt;0,E269/$E$271,0)</f>
        <v>0</v>
      </c>
      <c r="G269" s="392"/>
      <c r="H269" s="393">
        <f>IF(E269&gt;0,J259/E269,0)</f>
        <v>0</v>
      </c>
      <c r="J269" s="393">
        <f>H269*F269</f>
        <v>0</v>
      </c>
      <c r="K269" s="226"/>
    </row>
    <row r="270" spans="1:12" ht="16" thickBot="1">
      <c r="A270" s="227">
        <v>29</v>
      </c>
      <c r="B270" s="227"/>
      <c r="C270" s="217" t="s">
        <v>254</v>
      </c>
      <c r="E270" s="240">
        <f>J265</f>
        <v>525252099</v>
      </c>
      <c r="F270" s="391">
        <f>IF($E$271&gt;0,E270/$E$271,0)</f>
        <v>0.54135631300499765</v>
      </c>
      <c r="G270" s="392"/>
      <c r="H270" s="395">
        <v>0.12379999999999999</v>
      </c>
      <c r="J270" s="396">
        <f>H270*F270</f>
        <v>6.7019911550018699E-2</v>
      </c>
      <c r="K270" s="226"/>
    </row>
    <row r="271" spans="1:12">
      <c r="A271" s="227">
        <v>30</v>
      </c>
      <c r="B271" s="227"/>
      <c r="C271" s="217" t="s">
        <v>255</v>
      </c>
      <c r="E271" s="236">
        <f>E270+E269+E268</f>
        <v>970252099</v>
      </c>
      <c r="F271" s="226" t="s">
        <v>8</v>
      </c>
      <c r="G271" s="226"/>
      <c r="H271" s="226"/>
      <c r="I271" s="226"/>
      <c r="J271" s="393">
        <f>SUM(J268:J270)</f>
        <v>9.2455644206959856E-2</v>
      </c>
      <c r="K271" s="394" t="s">
        <v>256</v>
      </c>
    </row>
    <row r="272" spans="1:12" ht="9" customHeight="1">
      <c r="F272" s="226"/>
      <c r="G272" s="226"/>
      <c r="H272" s="226"/>
      <c r="I272" s="226"/>
    </row>
    <row r="273" spans="1:12">
      <c r="A273" s="227"/>
      <c r="B273" s="227"/>
      <c r="C273" s="217" t="s">
        <v>257</v>
      </c>
      <c r="D273" s="219"/>
      <c r="E273" s="219"/>
      <c r="F273" s="219"/>
      <c r="G273" s="219"/>
      <c r="H273" s="219"/>
      <c r="I273" s="219"/>
      <c r="J273" s="219"/>
      <c r="K273" s="219"/>
      <c r="L273" s="222"/>
    </row>
    <row r="274" spans="1:12" ht="9" customHeight="1">
      <c r="A274" s="227"/>
      <c r="B274" s="227"/>
      <c r="C274" s="217"/>
      <c r="D274" s="217"/>
      <c r="E274" s="217"/>
      <c r="F274" s="217"/>
      <c r="G274" s="217"/>
      <c r="H274" s="217"/>
      <c r="I274" s="217"/>
      <c r="K274" s="231"/>
    </row>
    <row r="275" spans="1:12" ht="16" thickBot="1">
      <c r="A275" s="227"/>
      <c r="B275" s="227"/>
      <c r="C275" s="217" t="s">
        <v>258</v>
      </c>
      <c r="D275" s="219"/>
      <c r="E275" s="219" t="s">
        <v>259</v>
      </c>
      <c r="F275" s="219" t="s">
        <v>260</v>
      </c>
      <c r="G275" s="219"/>
      <c r="H275" s="397" t="s">
        <v>8</v>
      </c>
      <c r="I275" s="398"/>
      <c r="J275" s="230" t="s">
        <v>261</v>
      </c>
      <c r="K275" s="244"/>
    </row>
    <row r="276" spans="1:12">
      <c r="A276" s="227">
        <v>31</v>
      </c>
      <c r="B276" s="227"/>
      <c r="C276" s="216" t="s">
        <v>262</v>
      </c>
      <c r="D276" s="219"/>
      <c r="E276" s="219"/>
      <c r="G276" s="219"/>
      <c r="I276" s="398"/>
      <c r="J276" s="399">
        <v>0</v>
      </c>
      <c r="K276" s="400"/>
    </row>
    <row r="277" spans="1:12" ht="16" thickBot="1">
      <c r="A277" s="227">
        <v>32</v>
      </c>
      <c r="B277" s="227"/>
      <c r="C277" s="335" t="s">
        <v>263</v>
      </c>
      <c r="D277" s="401"/>
      <c r="E277" s="402"/>
      <c r="F277" s="403"/>
      <c r="G277" s="403"/>
      <c r="H277" s="403"/>
      <c r="I277" s="219"/>
      <c r="J277" s="404">
        <v>0</v>
      </c>
      <c r="K277" s="400"/>
    </row>
    <row r="278" spans="1:12">
      <c r="A278" s="227">
        <v>33</v>
      </c>
      <c r="B278" s="227"/>
      <c r="C278" s="216" t="s">
        <v>264</v>
      </c>
      <c r="D278" s="219"/>
      <c r="F278" s="219"/>
      <c r="G278" s="219"/>
      <c r="H278" s="219"/>
      <c r="I278" s="219"/>
      <c r="J278" s="405">
        <f>+J276-J277</f>
        <v>0</v>
      </c>
      <c r="K278" s="400"/>
    </row>
    <row r="279" spans="1:12" ht="9" customHeight="1">
      <c r="A279" s="227"/>
      <c r="B279" s="227"/>
      <c r="C279" s="216" t="s">
        <v>8</v>
      </c>
      <c r="D279" s="219"/>
      <c r="F279" s="219"/>
      <c r="G279" s="219"/>
      <c r="H279" s="278"/>
      <c r="I279" s="219"/>
      <c r="J279" s="406" t="s">
        <v>8</v>
      </c>
      <c r="K279" s="244"/>
      <c r="L279" s="407"/>
    </row>
    <row r="280" spans="1:12">
      <c r="A280" s="227">
        <v>34</v>
      </c>
      <c r="B280" s="227"/>
      <c r="C280" s="217" t="s">
        <v>265</v>
      </c>
      <c r="D280" s="219"/>
      <c r="F280" s="219"/>
      <c r="G280" s="219"/>
      <c r="H280" s="271"/>
      <c r="I280" s="219"/>
      <c r="J280" s="408">
        <v>150024</v>
      </c>
      <c r="K280" s="244"/>
      <c r="L280" s="407"/>
    </row>
    <row r="281" spans="1:12" ht="9" customHeight="1">
      <c r="A281" s="227"/>
      <c r="B281" s="227"/>
      <c r="D281" s="219"/>
      <c r="E281" s="219"/>
      <c r="F281" s="219"/>
      <c r="G281" s="219"/>
      <c r="H281" s="219"/>
      <c r="I281" s="219"/>
      <c r="J281" s="406"/>
      <c r="K281" s="244"/>
      <c r="L281" s="407"/>
    </row>
    <row r="282" spans="1:12">
      <c r="C282" s="217" t="s">
        <v>266</v>
      </c>
      <c r="D282" s="219"/>
      <c r="E282" s="219" t="s">
        <v>267</v>
      </c>
      <c r="F282" s="219"/>
      <c r="G282" s="219"/>
      <c r="H282" s="219"/>
      <c r="I282" s="219"/>
      <c r="L282" s="409"/>
    </row>
    <row r="283" spans="1:12">
      <c r="A283" s="227">
        <v>35</v>
      </c>
      <c r="B283" s="227"/>
      <c r="C283" s="217" t="s">
        <v>268</v>
      </c>
      <c r="D283" s="226"/>
      <c r="E283" s="226"/>
      <c r="F283" s="226"/>
      <c r="G283" s="226"/>
      <c r="H283" s="226"/>
      <c r="I283" s="226"/>
      <c r="J283" s="410">
        <v>36857647</v>
      </c>
      <c r="K283" s="226"/>
      <c r="L283" s="411"/>
    </row>
    <row r="284" spans="1:12">
      <c r="A284" s="227">
        <v>36</v>
      </c>
      <c r="B284" s="227"/>
      <c r="C284" s="412" t="s">
        <v>269</v>
      </c>
      <c r="D284" s="403"/>
      <c r="E284" s="403"/>
      <c r="F284" s="403"/>
      <c r="G284" s="403"/>
      <c r="H284" s="403"/>
      <c r="I284" s="219"/>
      <c r="J284" s="410">
        <f>443640+3368405</f>
        <v>3812045</v>
      </c>
      <c r="L284" s="413"/>
    </row>
    <row r="285" spans="1:12">
      <c r="A285" s="243" t="s">
        <v>270</v>
      </c>
      <c r="B285" s="243"/>
      <c r="C285" s="260" t="s">
        <v>365</v>
      </c>
      <c r="D285" s="370"/>
      <c r="E285" s="403"/>
      <c r="F285" s="403"/>
      <c r="G285" s="403"/>
      <c r="H285" s="403"/>
      <c r="I285" s="219"/>
      <c r="J285" s="410">
        <v>17999583</v>
      </c>
      <c r="L285" s="413"/>
    </row>
    <row r="286" spans="1:12" ht="16" thickBot="1">
      <c r="A286" s="243" t="s">
        <v>342</v>
      </c>
      <c r="B286" s="243"/>
      <c r="C286" s="414" t="s">
        <v>366</v>
      </c>
      <c r="D286" s="360"/>
      <c r="E286" s="403"/>
      <c r="F286" s="403"/>
      <c r="G286" s="403"/>
      <c r="H286" s="403"/>
      <c r="I286" s="219"/>
      <c r="J286" s="415">
        <v>12384545</v>
      </c>
      <c r="L286" s="413"/>
    </row>
    <row r="287" spans="1:12">
      <c r="A287" s="227">
        <v>37</v>
      </c>
      <c r="B287" s="227"/>
      <c r="C287" s="416" t="s">
        <v>343</v>
      </c>
      <c r="D287" s="227"/>
      <c r="E287" s="226"/>
      <c r="F287" s="226"/>
      <c r="G287" s="226"/>
      <c r="H287" s="226"/>
      <c r="I287" s="219"/>
      <c r="J287" s="417">
        <f>+J283-J284-J285-J286</f>
        <v>2661474</v>
      </c>
      <c r="K287" s="226"/>
      <c r="L287" s="234"/>
    </row>
    <row r="288" spans="1:12">
      <c r="A288" s="227"/>
      <c r="B288" s="227"/>
      <c r="C288" s="416"/>
      <c r="D288" s="227"/>
      <c r="E288" s="226"/>
      <c r="F288" s="226"/>
      <c r="G288" s="226"/>
      <c r="H288" s="226"/>
      <c r="I288" s="219"/>
      <c r="J288" s="248"/>
      <c r="K288" s="226"/>
      <c r="L288" s="234"/>
    </row>
    <row r="289" spans="1:12">
      <c r="A289" s="227"/>
      <c r="B289" s="227"/>
      <c r="C289" s="416"/>
      <c r="D289" s="227"/>
      <c r="E289" s="226"/>
      <c r="F289" s="226"/>
      <c r="G289" s="226"/>
      <c r="H289" s="226"/>
      <c r="I289" s="219"/>
      <c r="J289" s="248"/>
      <c r="K289" s="226"/>
      <c r="L289" s="234"/>
    </row>
    <row r="290" spans="1:12">
      <c r="A290" s="227"/>
      <c r="B290" s="227"/>
      <c r="C290" s="416"/>
      <c r="D290" s="227"/>
      <c r="E290" s="226"/>
      <c r="F290" s="226"/>
      <c r="G290" s="226"/>
      <c r="H290" s="226"/>
      <c r="I290" s="219"/>
      <c r="J290" s="248"/>
      <c r="K290" s="226"/>
      <c r="L290" s="234"/>
    </row>
    <row r="291" spans="1:12">
      <c r="C291" s="217" t="s">
        <v>13</v>
      </c>
      <c r="D291" s="217"/>
      <c r="E291" s="218" t="s">
        <v>143</v>
      </c>
      <c r="F291" s="217"/>
      <c r="G291" s="217"/>
      <c r="H291" s="217"/>
      <c r="I291" s="219"/>
      <c r="J291" s="219"/>
      <c r="K291" s="437" t="s">
        <v>361</v>
      </c>
      <c r="L291" s="437"/>
    </row>
    <row r="292" spans="1:12">
      <c r="C292" s="217"/>
      <c r="D292" s="226" t="s">
        <v>8</v>
      </c>
      <c r="E292" s="226" t="s">
        <v>144</v>
      </c>
      <c r="F292" s="226"/>
      <c r="G292" s="226"/>
      <c r="H292" s="226"/>
      <c r="I292" s="219"/>
      <c r="J292" s="219"/>
      <c r="K292" s="219"/>
      <c r="L292" s="282" t="str">
        <f>L3</f>
        <v>For the 12 months ended 12/31/2016</v>
      </c>
    </row>
    <row r="293" spans="1:12">
      <c r="A293" s="227"/>
      <c r="B293" s="227"/>
      <c r="C293" s="416"/>
      <c r="D293" s="227"/>
      <c r="E293" s="226"/>
      <c r="F293" s="226"/>
      <c r="G293" s="226"/>
      <c r="H293" s="226"/>
      <c r="I293" s="219"/>
      <c r="J293" s="418"/>
      <c r="K293" s="244"/>
      <c r="L293" s="234"/>
    </row>
    <row r="294" spans="1:12">
      <c r="A294" s="227"/>
      <c r="B294" s="227"/>
      <c r="C294" s="416"/>
      <c r="D294" s="227"/>
      <c r="E294" s="236" t="str">
        <f>E6</f>
        <v>Otter Tail Power Company</v>
      </c>
      <c r="F294" s="226"/>
      <c r="G294" s="226"/>
      <c r="H294" s="226"/>
      <c r="I294" s="219"/>
      <c r="J294" s="418"/>
      <c r="K294" s="244"/>
      <c r="L294" s="234"/>
    </row>
    <row r="295" spans="1:12">
      <c r="A295" s="227"/>
      <c r="B295" s="227"/>
      <c r="D295" s="227"/>
      <c r="E295" s="226"/>
      <c r="F295" s="226"/>
      <c r="G295" s="226"/>
      <c r="H295" s="226"/>
      <c r="I295" s="219"/>
      <c r="J295" s="226"/>
      <c r="K295" s="219"/>
      <c r="L295" s="234"/>
    </row>
    <row r="296" spans="1:12">
      <c r="A296" s="227"/>
      <c r="B296" s="227"/>
      <c r="C296" s="217" t="s">
        <v>271</v>
      </c>
      <c r="D296" s="227"/>
      <c r="E296" s="226"/>
      <c r="F296" s="226"/>
      <c r="G296" s="226"/>
      <c r="H296" s="226"/>
      <c r="I296" s="219"/>
      <c r="J296" s="226"/>
      <c r="K296" s="219"/>
      <c r="L296" s="234"/>
    </row>
    <row r="297" spans="1:12">
      <c r="A297" s="227" t="s">
        <v>273</v>
      </c>
      <c r="B297" s="227"/>
      <c r="C297" s="419" t="s">
        <v>272</v>
      </c>
      <c r="D297" s="219"/>
      <c r="E297" s="226"/>
      <c r="F297" s="226"/>
      <c r="G297" s="226"/>
      <c r="H297" s="226"/>
      <c r="I297" s="219"/>
      <c r="J297" s="226"/>
      <c r="K297" s="219"/>
      <c r="L297" s="234"/>
    </row>
    <row r="298" spans="1:12" ht="16" thickBot="1">
      <c r="A298" s="230" t="s">
        <v>274</v>
      </c>
      <c r="B298" s="231"/>
      <c r="C298" s="217"/>
      <c r="D298" s="219"/>
      <c r="E298" s="226"/>
      <c r="F298" s="226"/>
      <c r="G298" s="226"/>
      <c r="H298" s="226"/>
      <c r="I298" s="219"/>
      <c r="J298" s="226"/>
      <c r="K298" s="219"/>
      <c r="L298" s="234"/>
    </row>
    <row r="299" spans="1:12">
      <c r="A299" s="420" t="s">
        <v>275</v>
      </c>
      <c r="B299" s="420"/>
      <c r="C299" s="438" t="s">
        <v>329</v>
      </c>
      <c r="D299" s="438"/>
      <c r="E299" s="438"/>
      <c r="F299" s="438"/>
      <c r="G299" s="438"/>
      <c r="H299" s="438"/>
      <c r="I299" s="438"/>
      <c r="J299" s="438"/>
      <c r="K299" s="438"/>
      <c r="L299" s="438"/>
    </row>
    <row r="300" spans="1:12">
      <c r="A300" s="420" t="s">
        <v>276</v>
      </c>
      <c r="B300" s="420"/>
      <c r="C300" s="438" t="s">
        <v>330</v>
      </c>
      <c r="D300" s="438"/>
      <c r="E300" s="438"/>
      <c r="F300" s="438"/>
      <c r="G300" s="438"/>
      <c r="H300" s="438"/>
      <c r="I300" s="438"/>
      <c r="J300" s="438"/>
      <c r="K300" s="438"/>
      <c r="L300" s="438"/>
    </row>
    <row r="301" spans="1:12">
      <c r="A301" s="420" t="s">
        <v>277</v>
      </c>
      <c r="B301" s="420"/>
      <c r="C301" s="438" t="s">
        <v>331</v>
      </c>
      <c r="D301" s="438"/>
      <c r="E301" s="438"/>
      <c r="F301" s="438"/>
      <c r="G301" s="438"/>
      <c r="H301" s="438"/>
      <c r="I301" s="438"/>
      <c r="J301" s="438"/>
      <c r="K301" s="438"/>
      <c r="L301" s="438"/>
    </row>
    <row r="302" spans="1:12">
      <c r="A302" s="420" t="s">
        <v>278</v>
      </c>
      <c r="B302" s="420"/>
      <c r="C302" s="438" t="s">
        <v>331</v>
      </c>
      <c r="D302" s="438"/>
      <c r="E302" s="438"/>
      <c r="F302" s="438"/>
      <c r="G302" s="438"/>
      <c r="H302" s="438"/>
      <c r="I302" s="438"/>
      <c r="J302" s="438"/>
      <c r="K302" s="438"/>
      <c r="L302" s="438"/>
    </row>
    <row r="303" spans="1:12">
      <c r="A303" s="420" t="s">
        <v>279</v>
      </c>
      <c r="B303" s="420"/>
      <c r="C303" s="438" t="s">
        <v>280</v>
      </c>
      <c r="D303" s="438"/>
      <c r="E303" s="438"/>
      <c r="F303" s="438"/>
      <c r="G303" s="438"/>
      <c r="H303" s="438"/>
      <c r="I303" s="438"/>
      <c r="J303" s="438"/>
      <c r="K303" s="438"/>
      <c r="L303" s="438"/>
    </row>
    <row r="304" spans="1:12" ht="99.75" customHeight="1">
      <c r="A304" s="420" t="s">
        <v>281</v>
      </c>
      <c r="B304" s="420"/>
      <c r="C304" s="441" t="s">
        <v>379</v>
      </c>
      <c r="D304" s="441"/>
      <c r="E304" s="441"/>
      <c r="F304" s="441"/>
      <c r="G304" s="441"/>
      <c r="H304" s="441"/>
      <c r="I304" s="441"/>
      <c r="J304" s="441"/>
      <c r="K304" s="441"/>
      <c r="L304" s="441"/>
    </row>
    <row r="305" spans="1:12">
      <c r="A305" s="420" t="s">
        <v>282</v>
      </c>
      <c r="B305" s="420"/>
      <c r="C305" s="438" t="s">
        <v>283</v>
      </c>
      <c r="D305" s="438"/>
      <c r="E305" s="438"/>
      <c r="F305" s="438"/>
      <c r="G305" s="438"/>
      <c r="H305" s="438"/>
      <c r="I305" s="438"/>
      <c r="J305" s="438"/>
      <c r="K305" s="438"/>
      <c r="L305" s="438"/>
    </row>
    <row r="306" spans="1:12" ht="32.25" customHeight="1">
      <c r="A306" s="420" t="s">
        <v>284</v>
      </c>
      <c r="B306" s="420"/>
      <c r="C306" s="438" t="s">
        <v>285</v>
      </c>
      <c r="D306" s="438"/>
      <c r="E306" s="438"/>
      <c r="F306" s="438"/>
      <c r="G306" s="438"/>
      <c r="H306" s="438"/>
      <c r="I306" s="438"/>
      <c r="J306" s="438"/>
      <c r="K306" s="438"/>
      <c r="L306" s="438"/>
    </row>
    <row r="307" spans="1:12" ht="32.25" customHeight="1">
      <c r="A307" s="420" t="s">
        <v>286</v>
      </c>
      <c r="B307" s="420"/>
      <c r="C307" s="441" t="s">
        <v>332</v>
      </c>
      <c r="D307" s="441"/>
      <c r="E307" s="441"/>
      <c r="F307" s="441"/>
      <c r="G307" s="441"/>
      <c r="H307" s="441"/>
      <c r="I307" s="441"/>
      <c r="J307" s="441"/>
      <c r="K307" s="441"/>
      <c r="L307" s="441"/>
    </row>
    <row r="308" spans="1:12" ht="32.25" customHeight="1">
      <c r="A308" s="420" t="s">
        <v>287</v>
      </c>
      <c r="B308" s="420"/>
      <c r="C308" s="441" t="s">
        <v>333</v>
      </c>
      <c r="D308" s="441"/>
      <c r="E308" s="441"/>
      <c r="F308" s="441"/>
      <c r="G308" s="441"/>
      <c r="H308" s="441"/>
      <c r="I308" s="441"/>
      <c r="J308" s="441"/>
      <c r="K308" s="441"/>
      <c r="L308" s="441"/>
    </row>
    <row r="309" spans="1:12" ht="70.5" customHeight="1">
      <c r="A309" s="420" t="s">
        <v>288</v>
      </c>
      <c r="B309" s="420"/>
      <c r="C309" s="441" t="s">
        <v>334</v>
      </c>
      <c r="D309" s="441"/>
      <c r="E309" s="441"/>
      <c r="F309" s="441"/>
      <c r="G309" s="441"/>
      <c r="H309" s="441"/>
      <c r="I309" s="441"/>
      <c r="J309" s="441"/>
      <c r="K309" s="441"/>
      <c r="L309" s="441"/>
    </row>
    <row r="310" spans="1:12">
      <c r="A310" s="420" t="s">
        <v>8</v>
      </c>
      <c r="B310" s="420"/>
      <c r="C310" s="421" t="s">
        <v>289</v>
      </c>
      <c r="D310" s="422" t="s">
        <v>290</v>
      </c>
      <c r="E310" s="423">
        <v>0.35</v>
      </c>
      <c r="F310" s="422"/>
      <c r="G310" s="422"/>
      <c r="H310" s="422"/>
      <c r="I310" s="422"/>
      <c r="J310" s="422"/>
      <c r="K310" s="422"/>
      <c r="L310" s="422"/>
    </row>
    <row r="311" spans="1:12">
      <c r="A311" s="420"/>
      <c r="B311" s="420"/>
      <c r="C311" s="422"/>
      <c r="D311" s="422" t="s">
        <v>291</v>
      </c>
      <c r="E311" s="423">
        <f>0.049+0.017</f>
        <v>6.6000000000000003E-2</v>
      </c>
      <c r="F311" s="438" t="s">
        <v>292</v>
      </c>
      <c r="G311" s="438"/>
      <c r="H311" s="438"/>
      <c r="I311" s="438"/>
      <c r="J311" s="438"/>
      <c r="K311" s="438"/>
      <c r="L311" s="438"/>
    </row>
    <row r="312" spans="1:12">
      <c r="A312" s="420"/>
      <c r="B312" s="420"/>
      <c r="C312" s="422"/>
      <c r="D312" s="422" t="s">
        <v>293</v>
      </c>
      <c r="E312" s="423">
        <v>0</v>
      </c>
      <c r="F312" s="438" t="s">
        <v>294</v>
      </c>
      <c r="G312" s="438"/>
      <c r="H312" s="438"/>
      <c r="I312" s="438"/>
      <c r="J312" s="438"/>
      <c r="K312" s="438"/>
      <c r="L312" s="438"/>
    </row>
    <row r="313" spans="1:12">
      <c r="A313" s="420" t="s">
        <v>295</v>
      </c>
      <c r="B313" s="420"/>
      <c r="C313" s="438" t="s">
        <v>566</v>
      </c>
      <c r="D313" s="438"/>
      <c r="E313" s="438"/>
      <c r="F313" s="438"/>
      <c r="G313" s="438"/>
      <c r="H313" s="438"/>
      <c r="I313" s="438"/>
      <c r="J313" s="438"/>
      <c r="K313" s="438"/>
      <c r="L313" s="438"/>
    </row>
    <row r="314" spans="1:12" ht="32.25" customHeight="1">
      <c r="A314" s="420" t="s">
        <v>296</v>
      </c>
      <c r="B314" s="420"/>
      <c r="C314" s="438" t="s">
        <v>297</v>
      </c>
      <c r="D314" s="438"/>
      <c r="E314" s="438"/>
      <c r="F314" s="438"/>
      <c r="G314" s="438"/>
      <c r="H314" s="438"/>
      <c r="I314" s="438"/>
      <c r="J314" s="438"/>
      <c r="K314" s="438"/>
      <c r="L314" s="438"/>
    </row>
    <row r="315" spans="1:12" ht="48" customHeight="1">
      <c r="A315" s="420" t="s">
        <v>298</v>
      </c>
      <c r="B315" s="420"/>
      <c r="C315" s="441" t="s">
        <v>567</v>
      </c>
      <c r="D315" s="441"/>
      <c r="E315" s="441"/>
      <c r="F315" s="441"/>
      <c r="G315" s="441"/>
      <c r="H315" s="441"/>
      <c r="I315" s="441"/>
      <c r="J315" s="441"/>
      <c r="K315" s="441"/>
      <c r="L315" s="441"/>
    </row>
    <row r="316" spans="1:12">
      <c r="A316" s="420" t="s">
        <v>299</v>
      </c>
      <c r="B316" s="420"/>
      <c r="C316" s="438" t="s">
        <v>300</v>
      </c>
      <c r="D316" s="438"/>
      <c r="E316" s="438"/>
      <c r="F316" s="438"/>
      <c r="G316" s="438"/>
      <c r="H316" s="438"/>
      <c r="I316" s="438"/>
      <c r="J316" s="438"/>
      <c r="K316" s="438"/>
      <c r="L316" s="438"/>
    </row>
    <row r="317" spans="1:12" ht="51.75" customHeight="1">
      <c r="A317" s="420" t="s">
        <v>301</v>
      </c>
      <c r="B317" s="420"/>
      <c r="C317" s="441" t="s">
        <v>380</v>
      </c>
      <c r="D317" s="441"/>
      <c r="E317" s="441"/>
      <c r="F317" s="441"/>
      <c r="G317" s="441"/>
      <c r="H317" s="441"/>
      <c r="I317" s="441"/>
      <c r="J317" s="441"/>
      <c r="K317" s="441"/>
      <c r="L317" s="441"/>
    </row>
    <row r="318" spans="1:12" ht="32.25" customHeight="1">
      <c r="A318" s="420" t="s">
        <v>302</v>
      </c>
      <c r="B318" s="420"/>
      <c r="C318" s="438" t="s">
        <v>303</v>
      </c>
      <c r="D318" s="438"/>
      <c r="E318" s="438"/>
      <c r="F318" s="438"/>
      <c r="G318" s="438"/>
      <c r="H318" s="438"/>
      <c r="I318" s="438"/>
      <c r="J318" s="438"/>
      <c r="K318" s="438"/>
      <c r="L318" s="438"/>
    </row>
    <row r="319" spans="1:12">
      <c r="A319" s="420" t="s">
        <v>304</v>
      </c>
      <c r="B319" s="420"/>
      <c r="C319" s="438" t="s">
        <v>305</v>
      </c>
      <c r="D319" s="438"/>
      <c r="E319" s="438"/>
      <c r="F319" s="438"/>
      <c r="G319" s="438"/>
      <c r="H319" s="438"/>
      <c r="I319" s="438"/>
      <c r="J319" s="438"/>
      <c r="K319" s="438"/>
      <c r="L319" s="438"/>
    </row>
    <row r="320" spans="1:12" ht="48" customHeight="1">
      <c r="A320" s="420" t="s">
        <v>306</v>
      </c>
      <c r="B320" s="420"/>
      <c r="C320" s="441" t="s">
        <v>335</v>
      </c>
      <c r="D320" s="441"/>
      <c r="E320" s="441"/>
      <c r="F320" s="441"/>
      <c r="G320" s="441"/>
      <c r="H320" s="441"/>
      <c r="I320" s="441"/>
      <c r="J320" s="441"/>
      <c r="K320" s="441"/>
      <c r="L320" s="441"/>
    </row>
    <row r="321" spans="1:22" ht="50.25" customHeight="1">
      <c r="A321" s="424" t="s">
        <v>307</v>
      </c>
      <c r="B321" s="424"/>
      <c r="C321" s="441" t="s">
        <v>336</v>
      </c>
      <c r="D321" s="441"/>
      <c r="E321" s="441"/>
      <c r="F321" s="441"/>
      <c r="G321" s="441"/>
      <c r="H321" s="441"/>
      <c r="I321" s="441"/>
      <c r="J321" s="441"/>
      <c r="K321" s="441"/>
      <c r="L321" s="441"/>
    </row>
    <row r="322" spans="1:22">
      <c r="A322" s="424" t="s">
        <v>308</v>
      </c>
      <c r="B322" s="424"/>
      <c r="C322" s="438" t="s">
        <v>309</v>
      </c>
      <c r="D322" s="438"/>
      <c r="E322" s="438"/>
      <c r="F322" s="438"/>
      <c r="G322" s="438"/>
      <c r="H322" s="438"/>
      <c r="I322" s="438"/>
      <c r="J322" s="438"/>
      <c r="K322" s="438"/>
      <c r="L322" s="438"/>
    </row>
    <row r="323" spans="1:22">
      <c r="A323" s="425" t="s">
        <v>310</v>
      </c>
      <c r="B323" s="425"/>
      <c r="C323" s="438" t="s">
        <v>352</v>
      </c>
      <c r="D323" s="438"/>
      <c r="E323" s="438"/>
      <c r="F323" s="438"/>
      <c r="G323" s="438"/>
      <c r="H323" s="438"/>
      <c r="I323" s="438"/>
      <c r="J323" s="438"/>
      <c r="K323" s="438"/>
      <c r="L323" s="438"/>
      <c r="M323" s="244"/>
    </row>
    <row r="324" spans="1:22" s="244" customFormat="1">
      <c r="A324" s="425" t="s">
        <v>311</v>
      </c>
      <c r="B324" s="425"/>
      <c r="C324" s="438" t="s">
        <v>362</v>
      </c>
      <c r="D324" s="438"/>
      <c r="E324" s="438"/>
      <c r="F324" s="438"/>
      <c r="G324" s="438"/>
      <c r="H324" s="438"/>
      <c r="I324" s="438"/>
      <c r="J324" s="438"/>
      <c r="K324" s="438"/>
      <c r="L324" s="438"/>
      <c r="M324" s="216"/>
    </row>
    <row r="325" spans="1:22" ht="32.25" customHeight="1">
      <c r="A325" s="425" t="s">
        <v>312</v>
      </c>
      <c r="B325" s="425"/>
      <c r="C325" s="438" t="s">
        <v>367</v>
      </c>
      <c r="D325" s="438"/>
      <c r="E325" s="438"/>
      <c r="F325" s="438"/>
      <c r="G325" s="438"/>
      <c r="H325" s="438"/>
      <c r="I325" s="438"/>
      <c r="J325" s="438"/>
      <c r="K325" s="438"/>
      <c r="L325" s="438"/>
    </row>
    <row r="326" spans="1:22" s="250" customFormat="1" ht="68.25" customHeight="1">
      <c r="A326" s="426" t="s">
        <v>313</v>
      </c>
      <c r="B326" s="244"/>
      <c r="C326" s="442" t="s">
        <v>337</v>
      </c>
      <c r="D326" s="442"/>
      <c r="E326" s="442"/>
      <c r="F326" s="442"/>
      <c r="G326" s="442"/>
      <c r="H326" s="442"/>
      <c r="I326" s="442"/>
      <c r="J326" s="442"/>
      <c r="K326" s="442"/>
      <c r="L326" s="442"/>
      <c r="M326" s="216"/>
      <c r="N326" s="216"/>
      <c r="O326" s="216"/>
      <c r="P326" s="216"/>
      <c r="Q326" s="216"/>
      <c r="R326" s="216"/>
      <c r="S326" s="216"/>
      <c r="T326" s="216"/>
      <c r="U326" s="216"/>
      <c r="V326" s="216"/>
    </row>
    <row r="327" spans="1:22" s="250" customFormat="1">
      <c r="A327" s="257" t="s">
        <v>314</v>
      </c>
      <c r="B327" s="216"/>
      <c r="C327" s="222" t="s">
        <v>315</v>
      </c>
      <c r="D327" s="222"/>
      <c r="E327" s="222"/>
      <c r="F327" s="222"/>
      <c r="G327" s="222"/>
      <c r="H327" s="222"/>
      <c r="I327" s="222"/>
      <c r="J327" s="222"/>
      <c r="K327" s="222"/>
      <c r="L327" s="222"/>
      <c r="M327" s="216"/>
      <c r="N327" s="216"/>
      <c r="O327" s="216"/>
      <c r="P327" s="216"/>
      <c r="Q327" s="216"/>
      <c r="R327" s="216"/>
      <c r="S327" s="216"/>
      <c r="T327" s="216"/>
      <c r="U327" s="216"/>
      <c r="V327" s="216"/>
    </row>
    <row r="328" spans="1:22" s="250" customFormat="1">
      <c r="A328" s="257" t="s">
        <v>316</v>
      </c>
      <c r="B328" s="216"/>
      <c r="C328" s="222" t="s">
        <v>317</v>
      </c>
      <c r="D328" s="222"/>
      <c r="E328" s="222"/>
      <c r="F328" s="222"/>
      <c r="G328" s="222"/>
      <c r="H328" s="222"/>
      <c r="I328" s="222"/>
      <c r="J328" s="222"/>
      <c r="K328" s="222"/>
      <c r="L328" s="222"/>
      <c r="M328" s="216"/>
      <c r="N328" s="216"/>
      <c r="O328" s="216"/>
      <c r="P328" s="216"/>
      <c r="Q328" s="216"/>
      <c r="R328" s="216"/>
      <c r="S328" s="216"/>
      <c r="T328" s="216"/>
      <c r="U328" s="216"/>
      <c r="V328" s="216"/>
    </row>
    <row r="329" spans="1:22" s="250" customFormat="1">
      <c r="A329" s="257" t="s">
        <v>318</v>
      </c>
      <c r="B329" s="216"/>
      <c r="C329" s="222" t="s">
        <v>319</v>
      </c>
      <c r="D329" s="244"/>
      <c r="E329" s="244"/>
      <c r="F329" s="244"/>
      <c r="G329" s="222"/>
      <c r="H329" s="222"/>
      <c r="I329" s="222"/>
      <c r="J329" s="222"/>
      <c r="K329" s="222"/>
      <c r="L329" s="222"/>
      <c r="M329" s="216"/>
      <c r="N329" s="216"/>
      <c r="O329" s="216"/>
      <c r="P329" s="216"/>
      <c r="Q329" s="216"/>
      <c r="R329" s="216"/>
      <c r="S329" s="216"/>
      <c r="T329" s="216"/>
      <c r="U329" s="216"/>
      <c r="V329" s="216"/>
    </row>
    <row r="330" spans="1:22" s="250" customFormat="1">
      <c r="A330" s="257"/>
      <c r="B330" s="216"/>
      <c r="C330" s="427" t="s">
        <v>320</v>
      </c>
      <c r="D330" s="222" t="s">
        <v>321</v>
      </c>
      <c r="E330" s="399">
        <v>730327</v>
      </c>
      <c r="F330" s="244"/>
      <c r="G330" s="222"/>
      <c r="H330" s="222"/>
      <c r="I330" s="222"/>
      <c r="J330" s="222"/>
      <c r="K330" s="222"/>
      <c r="L330" s="222"/>
      <c r="M330" s="216"/>
      <c r="N330" s="216"/>
      <c r="O330" s="216"/>
      <c r="P330" s="216"/>
      <c r="Q330" s="216"/>
      <c r="R330" s="216"/>
      <c r="S330" s="216"/>
      <c r="T330" s="216"/>
      <c r="U330" s="216"/>
      <c r="V330" s="216"/>
    </row>
    <row r="331" spans="1:22" s="250" customFormat="1">
      <c r="A331" s="257"/>
      <c r="B331" s="216"/>
      <c r="C331" s="427" t="s">
        <v>322</v>
      </c>
      <c r="D331" s="222" t="s">
        <v>321</v>
      </c>
      <c r="E331" s="428">
        <v>659524</v>
      </c>
      <c r="F331" s="244"/>
      <c r="G331" s="222"/>
      <c r="H331" s="222"/>
      <c r="I331" s="222"/>
      <c r="J331" s="222"/>
      <c r="K331" s="222"/>
      <c r="L331" s="222"/>
      <c r="M331" s="216"/>
      <c r="N331" s="216"/>
      <c r="O331" s="216"/>
      <c r="P331" s="216"/>
      <c r="Q331" s="216"/>
      <c r="R331" s="216"/>
      <c r="S331" s="216"/>
      <c r="T331" s="216"/>
      <c r="U331" s="216"/>
      <c r="V331" s="216"/>
    </row>
    <row r="332" spans="1:22" s="250" customFormat="1">
      <c r="A332" s="257"/>
      <c r="B332" s="216"/>
      <c r="C332" s="429" t="s">
        <v>323</v>
      </c>
      <c r="D332" s="222"/>
      <c r="E332" s="430">
        <f>+E331-E330</f>
        <v>-70803</v>
      </c>
      <c r="F332" s="244"/>
      <c r="G332" s="222"/>
      <c r="H332" s="222"/>
      <c r="I332" s="222"/>
      <c r="J332" s="222"/>
      <c r="K332" s="222"/>
      <c r="L332" s="222"/>
      <c r="M332" s="216"/>
      <c r="N332" s="216"/>
      <c r="O332" s="216"/>
      <c r="P332" s="216"/>
      <c r="Q332" s="216"/>
      <c r="R332" s="216"/>
      <c r="S332" s="216"/>
      <c r="T332" s="216"/>
      <c r="U332" s="216"/>
      <c r="V332" s="216"/>
    </row>
    <row r="333" spans="1:22" s="250" customFormat="1">
      <c r="A333" s="257"/>
      <c r="B333" s="216"/>
      <c r="C333" s="427" t="s">
        <v>324</v>
      </c>
      <c r="D333" s="222" t="s">
        <v>325</v>
      </c>
      <c r="E333" s="431">
        <v>27.869900000000001</v>
      </c>
      <c r="F333" s="244"/>
      <c r="G333" s="222"/>
      <c r="H333" s="222"/>
      <c r="I333" s="222"/>
      <c r="J333" s="222"/>
      <c r="K333" s="222"/>
      <c r="L333" s="222"/>
      <c r="M333" s="216"/>
      <c r="N333" s="216"/>
      <c r="O333" s="216"/>
      <c r="P333" s="216"/>
      <c r="Q333" s="216"/>
      <c r="R333" s="216"/>
      <c r="S333" s="216"/>
      <c r="T333" s="216"/>
      <c r="U333" s="216"/>
      <c r="V333" s="216"/>
    </row>
    <row r="334" spans="1:22" s="250" customFormat="1">
      <c r="A334" s="257"/>
      <c r="B334" s="216"/>
      <c r="C334" s="427" t="s">
        <v>326</v>
      </c>
      <c r="D334" s="222"/>
      <c r="E334" s="430">
        <f>+E332*E333</f>
        <v>-1973272.5297000001</v>
      </c>
      <c r="F334" s="222"/>
      <c r="G334" s="222"/>
      <c r="H334" s="222"/>
      <c r="I334" s="222"/>
      <c r="J334" s="222"/>
      <c r="K334" s="222"/>
      <c r="L334" s="222"/>
      <c r="M334" s="216"/>
      <c r="N334" s="216"/>
      <c r="O334" s="216"/>
      <c r="P334" s="216"/>
      <c r="Q334" s="216"/>
      <c r="R334" s="216"/>
      <c r="S334" s="216"/>
      <c r="T334" s="216"/>
      <c r="U334" s="216"/>
      <c r="V334" s="216"/>
    </row>
    <row r="335" spans="1:22">
      <c r="A335" s="425" t="s">
        <v>344</v>
      </c>
      <c r="B335" s="425"/>
      <c r="C335" s="438" t="s">
        <v>363</v>
      </c>
      <c r="D335" s="438"/>
      <c r="E335" s="438"/>
      <c r="F335" s="438"/>
      <c r="G335" s="438"/>
      <c r="H335" s="438"/>
      <c r="I335" s="438"/>
      <c r="J335" s="438"/>
      <c r="K335" s="438"/>
      <c r="L335" s="438"/>
    </row>
    <row r="336" spans="1:22" ht="33.75" customHeight="1">
      <c r="A336" s="425" t="s">
        <v>345</v>
      </c>
      <c r="B336" s="425"/>
      <c r="C336" s="438" t="s">
        <v>368</v>
      </c>
      <c r="D336" s="438"/>
      <c r="E336" s="438"/>
      <c r="F336" s="438"/>
      <c r="G336" s="438"/>
      <c r="H336" s="438"/>
      <c r="I336" s="438"/>
      <c r="J336" s="438"/>
      <c r="K336" s="438"/>
      <c r="L336" s="438"/>
    </row>
    <row r="337" spans="1:12">
      <c r="A337" s="257" t="s">
        <v>353</v>
      </c>
      <c r="B337" s="257"/>
      <c r="C337" s="222" t="s">
        <v>355</v>
      </c>
      <c r="D337" s="222"/>
      <c r="E337" s="222"/>
      <c r="F337" s="222"/>
      <c r="G337" s="222"/>
      <c r="H337" s="222"/>
      <c r="I337" s="222"/>
      <c r="J337" s="222"/>
      <c r="K337" s="222"/>
      <c r="L337" s="222"/>
    </row>
    <row r="338" spans="1:12">
      <c r="A338" s="257" t="s">
        <v>354</v>
      </c>
      <c r="C338" s="222" t="s">
        <v>356</v>
      </c>
      <c r="D338" s="222"/>
      <c r="E338" s="222"/>
      <c r="F338" s="222"/>
      <c r="G338" s="222"/>
      <c r="H338" s="222"/>
      <c r="I338" s="222"/>
      <c r="J338" s="222"/>
      <c r="K338" s="244"/>
    </row>
    <row r="341" spans="1:12">
      <c r="A341" s="257"/>
      <c r="B341" s="257"/>
      <c r="C341" s="222"/>
      <c r="D341" s="219"/>
      <c r="E341" s="219"/>
      <c r="F341" s="219"/>
      <c r="G341" s="219"/>
      <c r="H341" s="219"/>
      <c r="I341" s="219"/>
      <c r="J341" s="222"/>
    </row>
    <row r="342" spans="1:12">
      <c r="A342" s="257"/>
      <c r="C342" s="219"/>
      <c r="D342" s="219"/>
      <c r="E342" s="219"/>
      <c r="F342" s="219"/>
      <c r="G342" s="219"/>
      <c r="H342" s="219"/>
      <c r="I342" s="219"/>
      <c r="J342" s="219"/>
    </row>
  </sheetData>
  <sheetProtection algorithmName="SHA-512" hashValue="7ahLpVXpV/xdxb1z/5y10ap+9QXIUGoxuzwQi0frDd+H7tQrNBC9nAFe5b427WBB3YIcVktnjia77pE4FJRmQg==" saltValue="WVOZj+U+lFqVx/Synx+nrg==" spinCount="100000" sheet="1" objects="1" scenarios="1" formatCells="0" formatColumns="0"/>
  <mergeCells count="37">
    <mergeCell ref="C335:L335"/>
    <mergeCell ref="C336:L336"/>
    <mergeCell ref="C326:L326"/>
    <mergeCell ref="F312:L312"/>
    <mergeCell ref="C303:L303"/>
    <mergeCell ref="C308:L308"/>
    <mergeCell ref="C314:L314"/>
    <mergeCell ref="C321:L321"/>
    <mergeCell ref="C309:L309"/>
    <mergeCell ref="F311:L311"/>
    <mergeCell ref="C313:L313"/>
    <mergeCell ref="C325:L325"/>
    <mergeCell ref="C324:L324"/>
    <mergeCell ref="C323:L323"/>
    <mergeCell ref="C322:L322"/>
    <mergeCell ref="C320:L320"/>
    <mergeCell ref="C307:L307"/>
    <mergeCell ref="C306:L306"/>
    <mergeCell ref="C305:L305"/>
    <mergeCell ref="C304:L304"/>
    <mergeCell ref="C302:L302"/>
    <mergeCell ref="C319:L319"/>
    <mergeCell ref="C318:L318"/>
    <mergeCell ref="C317:L317"/>
    <mergeCell ref="C316:L316"/>
    <mergeCell ref="C315:L315"/>
    <mergeCell ref="K73:L73"/>
    <mergeCell ref="K291:L291"/>
    <mergeCell ref="C301:L301"/>
    <mergeCell ref="C299:L299"/>
    <mergeCell ref="O233:T233"/>
    <mergeCell ref="I219:L219"/>
    <mergeCell ref="K144:L144"/>
    <mergeCell ref="C206:D206"/>
    <mergeCell ref="K217:L217"/>
    <mergeCell ref="C202:D202"/>
    <mergeCell ref="C300:L300"/>
  </mergeCells>
  <phoneticPr fontId="0" type="noConversion"/>
  <conditionalFormatting sqref="N21">
    <cfRule type="cellIs" dxfId="0" priority="1" stopIfTrue="1" operator="equal">
      <formula>"ERROR in RR detail"</formula>
    </cfRule>
  </conditionalFormatting>
  <pageMargins left="0.5" right="0.5" top="0.75" bottom="0.75" header="0.5" footer="0.5"/>
  <pageSetup scale="57" fitToHeight="6" orientation="portrait" horizontalDpi="300" verticalDpi="300" r:id="rId1"/>
  <headerFooter alignWithMargins="0">
    <oddFooter>&amp;RV33
EFF 01.01.16</oddFooter>
  </headerFooter>
  <rowBreaks count="4" manualBreakCount="4">
    <brk id="72" max="16383" man="1"/>
    <brk id="143" max="16383" man="1"/>
    <brk id="216" max="16383" man="1"/>
    <brk id="290"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304"/>
  <sheetViews>
    <sheetView topLeftCell="A61" zoomScale="70" zoomScaleNormal="70" workbookViewId="0">
      <selection activeCell="L70" sqref="L70:L76"/>
    </sheetView>
  </sheetViews>
  <sheetFormatPr defaultColWidth="8.921875" defaultRowHeight="15.5"/>
  <cols>
    <col min="1" max="1" width="6" style="2" customWidth="1"/>
    <col min="2" max="2" width="1.4609375" style="2" customWidth="1"/>
    <col min="3" max="3" width="39.07421875" style="2" customWidth="1"/>
    <col min="4" max="4" width="12" style="2" customWidth="1"/>
    <col min="5" max="5" width="14.4609375" style="2" customWidth="1"/>
    <col min="6" max="6" width="11.921875" style="2" customWidth="1"/>
    <col min="7" max="7" width="14.07421875" style="2" customWidth="1"/>
    <col min="8" max="8" width="13.921875" style="2" customWidth="1"/>
    <col min="9" max="9" width="12.84375" style="2" customWidth="1"/>
    <col min="10" max="10" width="14.3828125" style="2" customWidth="1"/>
    <col min="11" max="11" width="13.53515625" style="2" customWidth="1"/>
    <col min="12" max="12" width="15.07421875" style="2" customWidth="1"/>
    <col min="13" max="13" width="12.84375" style="2" customWidth="1"/>
    <col min="14" max="14" width="13.921875" style="2" customWidth="1"/>
    <col min="15" max="15" width="1.921875" style="2" customWidth="1"/>
    <col min="16" max="16" width="13" style="2" customWidth="1"/>
    <col min="17" max="16384" width="8.921875" style="2"/>
  </cols>
  <sheetData>
    <row r="1" spans="1:65">
      <c r="N1" s="3"/>
    </row>
    <row r="2" spans="1:65">
      <c r="N2" s="4"/>
    </row>
    <row r="3" spans="1:65">
      <c r="N3" s="4"/>
    </row>
    <row r="5" spans="1:65">
      <c r="N5" s="3" t="s">
        <v>394</v>
      </c>
    </row>
    <row r="6" spans="1:65">
      <c r="C6" s="5" t="s">
        <v>395</v>
      </c>
      <c r="D6" s="5"/>
      <c r="E6" s="5"/>
      <c r="F6" s="5"/>
      <c r="G6" s="6" t="s">
        <v>143</v>
      </c>
      <c r="H6" s="5"/>
      <c r="I6" s="5"/>
      <c r="J6" s="5"/>
      <c r="K6" s="7"/>
      <c r="M6" s="8"/>
      <c r="N6" s="9" t="s">
        <v>563</v>
      </c>
      <c r="O6" s="10"/>
      <c r="P6" s="11"/>
      <c r="Q6" s="11"/>
      <c r="R6" s="10"/>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c r="C7" s="5"/>
      <c r="D7" s="5"/>
      <c r="E7" s="13" t="s">
        <v>8</v>
      </c>
      <c r="F7" s="13"/>
      <c r="G7" s="13" t="s">
        <v>396</v>
      </c>
      <c r="H7" s="13"/>
      <c r="I7" s="13"/>
      <c r="J7" s="13"/>
      <c r="K7" s="7"/>
      <c r="M7" s="8"/>
      <c r="N7" s="7"/>
      <c r="O7" s="10"/>
      <c r="P7" s="14"/>
      <c r="Q7" s="11"/>
      <c r="R7" s="10"/>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row>
    <row r="8" spans="1:65">
      <c r="C8" s="8"/>
      <c r="D8" s="8"/>
      <c r="E8" s="8"/>
      <c r="F8" s="8"/>
      <c r="G8" s="8"/>
      <c r="H8" s="8"/>
      <c r="I8" s="8"/>
      <c r="J8" s="8"/>
      <c r="K8" s="8"/>
      <c r="M8" s="8"/>
      <c r="N8" s="8" t="s">
        <v>397</v>
      </c>
      <c r="O8" s="10"/>
      <c r="P8" s="11"/>
      <c r="Q8" s="11"/>
      <c r="R8" s="10"/>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row>
    <row r="9" spans="1:65">
      <c r="A9" s="1"/>
      <c r="C9" s="8"/>
      <c r="D9" s="8"/>
      <c r="E9" s="8"/>
      <c r="F9" s="15"/>
      <c r="G9" s="15" t="s">
        <v>0</v>
      </c>
      <c r="H9" s="15"/>
      <c r="I9" s="8"/>
      <c r="J9" s="8"/>
      <c r="K9" s="8"/>
      <c r="L9" s="8"/>
      <c r="M9" s="8"/>
      <c r="N9" s="8"/>
      <c r="O9" s="10"/>
      <c r="P9" s="11"/>
      <c r="Q9" s="11"/>
      <c r="R9" s="10"/>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row>
    <row r="10" spans="1:65">
      <c r="A10" s="1"/>
      <c r="C10" s="8"/>
      <c r="D10" s="8"/>
      <c r="E10" s="8"/>
      <c r="F10" s="8"/>
      <c r="G10" s="16"/>
      <c r="H10" s="8"/>
      <c r="I10" s="8"/>
      <c r="J10" s="8"/>
      <c r="K10" s="8"/>
      <c r="L10" s="8"/>
      <c r="M10" s="8"/>
      <c r="N10" s="8"/>
      <c r="O10" s="10"/>
      <c r="P10" s="11"/>
      <c r="Q10" s="11"/>
      <c r="R10" s="10"/>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c r="A11" s="1"/>
      <c r="C11" s="8" t="s">
        <v>398</v>
      </c>
      <c r="D11" s="8"/>
      <c r="E11" s="8"/>
      <c r="F11" s="8"/>
      <c r="G11" s="16"/>
      <c r="H11" s="8"/>
      <c r="I11" s="8"/>
      <c r="J11" s="8"/>
      <c r="K11" s="8"/>
      <c r="L11" s="8"/>
      <c r="M11" s="8"/>
      <c r="N11" s="8"/>
      <c r="O11" s="10"/>
      <c r="P11" s="11"/>
      <c r="Q11" s="11"/>
      <c r="R11" s="10"/>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row>
    <row r="12" spans="1:65">
      <c r="A12" s="1"/>
      <c r="C12" s="8"/>
      <c r="D12" s="8"/>
      <c r="E12" s="8"/>
      <c r="F12" s="8"/>
      <c r="G12" s="16"/>
      <c r="L12" s="8"/>
      <c r="M12" s="8"/>
      <c r="N12" s="8"/>
      <c r="O12" s="10"/>
      <c r="P12" s="10"/>
      <c r="Q12" s="10"/>
      <c r="R12" s="10"/>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row>
    <row r="13" spans="1:65">
      <c r="A13" s="1"/>
      <c r="C13" s="8"/>
      <c r="D13" s="8"/>
      <c r="E13" s="8"/>
      <c r="F13" s="8"/>
      <c r="G13" s="8"/>
      <c r="L13" s="17"/>
      <c r="M13" s="8"/>
      <c r="N13" s="8"/>
      <c r="O13" s="10"/>
      <c r="P13" s="10"/>
      <c r="Q13" s="10"/>
      <c r="R13" s="10"/>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row>
    <row r="14" spans="1:65">
      <c r="C14" s="18" t="s">
        <v>10</v>
      </c>
      <c r="D14" s="18"/>
      <c r="E14" s="18" t="s">
        <v>11</v>
      </c>
      <c r="F14" s="18"/>
      <c r="G14" s="18" t="s">
        <v>12</v>
      </c>
      <c r="L14" s="19" t="s">
        <v>77</v>
      </c>
      <c r="M14" s="13"/>
      <c r="N14" s="19"/>
      <c r="O14" s="20"/>
      <c r="P14" s="19"/>
      <c r="Q14" s="20"/>
      <c r="R14" s="21"/>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c r="C15" s="22"/>
      <c r="D15" s="22"/>
      <c r="E15" s="23" t="s">
        <v>399</v>
      </c>
      <c r="F15" s="23"/>
      <c r="G15" s="13"/>
      <c r="M15" s="13"/>
      <c r="O15" s="20"/>
      <c r="P15" s="24"/>
      <c r="Q15" s="24"/>
      <c r="R15" s="21"/>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row>
    <row r="16" spans="1:65">
      <c r="A16" s="1" t="s">
        <v>1</v>
      </c>
      <c r="C16" s="22"/>
      <c r="D16" s="22"/>
      <c r="E16" s="25" t="s">
        <v>80</v>
      </c>
      <c r="F16" s="25"/>
      <c r="G16" s="26" t="s">
        <v>3</v>
      </c>
      <c r="L16" s="26" t="s">
        <v>20</v>
      </c>
      <c r="M16" s="13"/>
      <c r="O16" s="10"/>
      <c r="P16" s="27"/>
      <c r="Q16" s="24"/>
      <c r="R16" s="21"/>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row>
    <row r="17" spans="1:65">
      <c r="A17" s="1" t="s">
        <v>2</v>
      </c>
      <c r="C17" s="28"/>
      <c r="D17" s="28"/>
      <c r="E17" s="13"/>
      <c r="F17" s="13"/>
      <c r="G17" s="13"/>
      <c r="L17" s="13"/>
      <c r="M17" s="13"/>
      <c r="N17" s="13"/>
      <c r="O17" s="10"/>
      <c r="P17" s="20"/>
      <c r="Q17" s="20"/>
      <c r="R17" s="21"/>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row>
    <row r="18" spans="1:65">
      <c r="A18" s="29"/>
      <c r="C18" s="22"/>
      <c r="D18" s="22"/>
      <c r="E18" s="13"/>
      <c r="F18" s="13"/>
      <c r="G18" s="13"/>
      <c r="L18" s="13"/>
      <c r="M18" s="13"/>
      <c r="N18" s="13"/>
      <c r="O18" s="10"/>
      <c r="P18" s="20"/>
      <c r="Q18" s="20"/>
      <c r="R18" s="21"/>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c r="A19" s="30">
        <v>1</v>
      </c>
      <c r="C19" s="22" t="s">
        <v>400</v>
      </c>
      <c r="D19" s="22"/>
      <c r="E19" s="31" t="s">
        <v>401</v>
      </c>
      <c r="F19" s="31"/>
      <c r="G19" s="32">
        <f>+'OTP Attach O'!J85+'OTP Attach O'!J108</f>
        <v>473034612</v>
      </c>
      <c r="M19" s="13"/>
      <c r="N19" s="13"/>
      <c r="O19" s="10"/>
      <c r="P19" s="20"/>
      <c r="Q19" s="20"/>
      <c r="R19" s="21"/>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row>
    <row r="20" spans="1:65">
      <c r="A20" s="30">
        <v>2</v>
      </c>
      <c r="C20" s="22" t="s">
        <v>402</v>
      </c>
      <c r="D20" s="22"/>
      <c r="E20" s="31" t="s">
        <v>403</v>
      </c>
      <c r="F20" s="31"/>
      <c r="G20" s="32">
        <f>'OTP Attach O'!J101+'OTP Attach O'!J108</f>
        <v>361601582</v>
      </c>
      <c r="M20" s="13"/>
      <c r="N20" s="13"/>
      <c r="O20" s="10"/>
      <c r="P20" s="20"/>
      <c r="Q20" s="20"/>
      <c r="R20" s="21"/>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row>
    <row r="21" spans="1:65">
      <c r="A21" s="30"/>
      <c r="E21" s="31"/>
      <c r="F21" s="31"/>
      <c r="M21" s="13"/>
      <c r="N21" s="13"/>
      <c r="O21" s="10"/>
      <c r="P21" s="20"/>
      <c r="Q21" s="20"/>
      <c r="R21" s="21"/>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row>
    <row r="22" spans="1:65">
      <c r="A22" s="30"/>
      <c r="C22" s="22" t="s">
        <v>404</v>
      </c>
      <c r="D22" s="22"/>
      <c r="E22" s="31"/>
      <c r="F22" s="31"/>
      <c r="G22" s="13"/>
      <c r="L22" s="13"/>
      <c r="M22" s="13"/>
      <c r="N22" s="13"/>
      <c r="O22" s="20"/>
      <c r="P22" s="20"/>
      <c r="Q22" s="20"/>
      <c r="R22" s="21"/>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c r="A23" s="30">
        <v>3</v>
      </c>
      <c r="C23" s="22" t="s">
        <v>405</v>
      </c>
      <c r="D23" s="22"/>
      <c r="E23" s="31" t="s">
        <v>406</v>
      </c>
      <c r="F23" s="31"/>
      <c r="G23" s="32">
        <f>'OTP Attach O'!J163</f>
        <v>15485158.684691748</v>
      </c>
      <c r="M23" s="13"/>
      <c r="N23" s="13"/>
      <c r="O23" s="20"/>
      <c r="P23" s="20"/>
      <c r="Q23" s="20"/>
      <c r="R23" s="21"/>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row>
    <row r="24" spans="1:65">
      <c r="A24" s="30">
        <v>4</v>
      </c>
      <c r="C24" s="22" t="s">
        <v>407</v>
      </c>
      <c r="D24" s="22"/>
      <c r="E24" s="31" t="s">
        <v>408</v>
      </c>
      <c r="F24" s="31"/>
      <c r="G24" s="33">
        <f>IF(G23=0,0,G23/G19)</f>
        <v>3.2735783580867754E-2</v>
      </c>
      <c r="L24" s="34">
        <f>G24</f>
        <v>3.2735783580867754E-2</v>
      </c>
      <c r="M24" s="13"/>
      <c r="N24" s="35"/>
      <c r="O24" s="36"/>
      <c r="P24" s="37"/>
      <c r="Q24" s="20"/>
      <c r="R24" s="21"/>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row>
    <row r="25" spans="1:65">
      <c r="A25" s="30"/>
      <c r="C25" s="22"/>
      <c r="D25" s="22"/>
      <c r="E25" s="31"/>
      <c r="F25" s="31"/>
      <c r="G25" s="33"/>
      <c r="L25" s="34"/>
      <c r="M25" s="13"/>
      <c r="N25" s="35"/>
      <c r="O25" s="36"/>
      <c r="P25" s="37"/>
      <c r="Q25" s="20"/>
      <c r="R25" s="21"/>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row>
    <row r="26" spans="1:65">
      <c r="A26" s="38"/>
      <c r="B26" s="39"/>
      <c r="C26" s="40" t="s">
        <v>409</v>
      </c>
      <c r="D26" s="40"/>
      <c r="E26" s="41"/>
      <c r="F26" s="41"/>
      <c r="G26" s="33"/>
      <c r="L26" s="34"/>
      <c r="M26" s="13"/>
      <c r="N26" s="35"/>
      <c r="O26" s="36"/>
      <c r="P26" s="37"/>
      <c r="Q26" s="20"/>
      <c r="R26" s="21"/>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c r="A27" s="38" t="s">
        <v>410</v>
      </c>
      <c r="B27" s="39"/>
      <c r="C27" s="40" t="s">
        <v>411</v>
      </c>
      <c r="D27" s="40"/>
      <c r="E27" s="42" t="s">
        <v>412</v>
      </c>
      <c r="F27" s="42"/>
      <c r="G27" s="43">
        <f>'OTP Attach O'!J169+'OTP Attach O'!J170</f>
        <v>692390.0935724756</v>
      </c>
      <c r="H27" s="39"/>
      <c r="I27" s="39"/>
      <c r="J27" s="39"/>
      <c r="K27" s="39"/>
      <c r="L27" s="39"/>
      <c r="M27" s="13"/>
      <c r="N27" s="35"/>
      <c r="O27" s="36"/>
      <c r="P27" s="37"/>
      <c r="Q27" s="20"/>
      <c r="R27" s="21"/>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row>
    <row r="28" spans="1:65">
      <c r="A28" s="38" t="s">
        <v>413</v>
      </c>
      <c r="B28" s="39"/>
      <c r="C28" s="40" t="s">
        <v>414</v>
      </c>
      <c r="D28" s="40"/>
      <c r="E28" s="42" t="s">
        <v>415</v>
      </c>
      <c r="F28" s="42"/>
      <c r="G28" s="44">
        <f>IF(G27=0,0,G27/G19)</f>
        <v>1.4637197279180822E-3</v>
      </c>
      <c r="H28" s="39"/>
      <c r="I28" s="39"/>
      <c r="J28" s="39"/>
      <c r="K28" s="39"/>
      <c r="L28" s="45">
        <f>G28</f>
        <v>1.4637197279180822E-3</v>
      </c>
      <c r="M28" s="13"/>
      <c r="N28" s="35"/>
      <c r="O28" s="36"/>
      <c r="P28" s="37"/>
      <c r="Q28" s="20"/>
      <c r="R28" s="21"/>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row>
    <row r="29" spans="1:65">
      <c r="A29" s="30"/>
      <c r="C29" s="22"/>
      <c r="D29" s="22"/>
      <c r="E29" s="31"/>
      <c r="F29" s="31"/>
      <c r="G29" s="33"/>
      <c r="L29" s="34"/>
      <c r="M29" s="13"/>
      <c r="N29" s="35"/>
      <c r="O29" s="36"/>
      <c r="P29" s="37"/>
      <c r="Q29" s="20"/>
      <c r="R29" s="21"/>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row>
    <row r="30" spans="1:65">
      <c r="A30" s="46"/>
      <c r="C30" s="22" t="s">
        <v>416</v>
      </c>
      <c r="D30" s="22"/>
      <c r="E30" s="47"/>
      <c r="F30" s="47"/>
      <c r="G30" s="13"/>
      <c r="L30" s="13"/>
      <c r="M30" s="13"/>
      <c r="N30" s="13"/>
      <c r="O30" s="20"/>
      <c r="P30" s="13"/>
      <c r="Q30" s="20"/>
      <c r="R30" s="21"/>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row>
    <row r="31" spans="1:65">
      <c r="A31" s="48" t="s">
        <v>417</v>
      </c>
      <c r="C31" s="22" t="s">
        <v>418</v>
      </c>
      <c r="D31" s="22"/>
      <c r="E31" s="31" t="s">
        <v>419</v>
      </c>
      <c r="F31" s="31"/>
      <c r="G31" s="32">
        <f>+'OTP Attach O'!J182</f>
        <v>3227487.1134256991</v>
      </c>
      <c r="M31" s="13"/>
      <c r="N31" s="49"/>
      <c r="O31" s="20"/>
      <c r="P31" s="50"/>
      <c r="Q31" s="24"/>
      <c r="R31" s="21"/>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row>
    <row r="32" spans="1:65">
      <c r="A32" s="48" t="s">
        <v>420</v>
      </c>
      <c r="C32" s="22" t="s">
        <v>421</v>
      </c>
      <c r="D32" s="22"/>
      <c r="E32" s="31" t="s">
        <v>422</v>
      </c>
      <c r="F32" s="31"/>
      <c r="G32" s="33">
        <f>IF(G31=0,0,G31/G19)</f>
        <v>6.8229407141684991E-3</v>
      </c>
      <c r="L32" s="34">
        <f>G32</f>
        <v>6.8229407141684991E-3</v>
      </c>
      <c r="M32" s="13"/>
      <c r="N32" s="35"/>
      <c r="O32" s="20"/>
      <c r="P32" s="37"/>
      <c r="Q32" s="24"/>
      <c r="R32" s="21"/>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row>
    <row r="33" spans="1:65">
      <c r="A33" s="46"/>
      <c r="C33" s="22"/>
      <c r="D33" s="22"/>
      <c r="E33" s="31"/>
      <c r="F33" s="31"/>
      <c r="G33" s="13"/>
      <c r="L33" s="13"/>
      <c r="M33" s="13"/>
      <c r="Q33" s="20"/>
      <c r="R33" s="21"/>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row>
    <row r="34" spans="1:65">
      <c r="A34" s="51" t="s">
        <v>423</v>
      </c>
      <c r="B34" s="52"/>
      <c r="C34" s="28" t="s">
        <v>424</v>
      </c>
      <c r="D34" s="28"/>
      <c r="E34" s="23" t="s">
        <v>425</v>
      </c>
      <c r="F34" s="23"/>
      <c r="G34" s="53"/>
      <c r="L34" s="54">
        <f>L24+L28+L32</f>
        <v>4.1022444022954338E-2</v>
      </c>
      <c r="M34" s="13"/>
      <c r="Q34" s="20"/>
      <c r="R34" s="21"/>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row>
    <row r="35" spans="1:65">
      <c r="A35" s="46"/>
      <c r="C35" s="22"/>
      <c r="D35" s="22"/>
      <c r="E35" s="31"/>
      <c r="F35" s="31"/>
      <c r="G35" s="13"/>
      <c r="L35" s="13"/>
      <c r="M35" s="13"/>
      <c r="N35" s="13"/>
      <c r="O35" s="20"/>
      <c r="P35" s="55"/>
      <c r="Q35" s="20"/>
      <c r="R35" s="21"/>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row>
    <row r="36" spans="1:65">
      <c r="A36" s="56"/>
      <c r="B36" s="57"/>
      <c r="C36" s="13" t="s">
        <v>426</v>
      </c>
      <c r="D36" s="13"/>
      <c r="E36" s="31"/>
      <c r="F36" s="31"/>
      <c r="G36" s="13"/>
      <c r="L36" s="13"/>
      <c r="M36" s="58"/>
      <c r="N36" s="57"/>
      <c r="Q36" s="24"/>
      <c r="R36" s="20" t="s">
        <v>8</v>
      </c>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row>
    <row r="37" spans="1:65">
      <c r="A37" s="48" t="s">
        <v>427</v>
      </c>
      <c r="B37" s="57"/>
      <c r="C37" s="13" t="s">
        <v>188</v>
      </c>
      <c r="D37" s="13"/>
      <c r="E37" s="31" t="s">
        <v>428</v>
      </c>
      <c r="F37" s="31"/>
      <c r="G37" s="32">
        <f>'OTP Attach O'!J194</f>
        <v>12830065.070673971</v>
      </c>
      <c r="L37" s="13"/>
      <c r="M37" s="58"/>
      <c r="N37" s="57"/>
      <c r="Q37" s="24"/>
      <c r="R37" s="20"/>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row>
    <row r="38" spans="1:65">
      <c r="A38" s="48" t="s">
        <v>429</v>
      </c>
      <c r="B38" s="57"/>
      <c r="C38" s="13" t="s">
        <v>430</v>
      </c>
      <c r="D38" s="13"/>
      <c r="E38" s="31" t="s">
        <v>431</v>
      </c>
      <c r="F38" s="31"/>
      <c r="G38" s="33">
        <f>G37/G20</f>
        <v>3.5481219412015652E-2</v>
      </c>
      <c r="L38" s="34">
        <f>G38</f>
        <v>3.5481219412015652E-2</v>
      </c>
      <c r="M38" s="58"/>
      <c r="N38" s="57"/>
      <c r="O38" s="20"/>
      <c r="P38" s="20"/>
      <c r="Q38" s="24"/>
      <c r="R38" s="20"/>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row>
    <row r="39" spans="1:65">
      <c r="A39" s="46"/>
      <c r="C39" s="13"/>
      <c r="D39" s="13"/>
      <c r="E39" s="31"/>
      <c r="F39" s="31"/>
      <c r="G39" s="13"/>
      <c r="L39" s="13"/>
      <c r="M39" s="13"/>
      <c r="O39" s="10"/>
      <c r="P39" s="20"/>
      <c r="Q39" s="10"/>
      <c r="R39" s="21"/>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row>
    <row r="40" spans="1:65">
      <c r="A40" s="46"/>
      <c r="C40" s="22" t="s">
        <v>190</v>
      </c>
      <c r="D40" s="22"/>
      <c r="E40" s="59"/>
      <c r="F40" s="59"/>
      <c r="M40" s="13"/>
      <c r="O40" s="20"/>
      <c r="P40" s="20"/>
      <c r="Q40" s="20"/>
      <c r="R40" s="21"/>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row>
    <row r="41" spans="1:65">
      <c r="A41" s="48" t="s">
        <v>432</v>
      </c>
      <c r="C41" s="22" t="s">
        <v>433</v>
      </c>
      <c r="D41" s="22"/>
      <c r="E41" s="31" t="s">
        <v>434</v>
      </c>
      <c r="F41" s="31"/>
      <c r="G41" s="32">
        <f>'OTP Attach O'!J196</f>
        <v>28854251.145047802</v>
      </c>
      <c r="L41" s="13"/>
      <c r="M41" s="13"/>
      <c r="O41" s="20"/>
      <c r="P41" s="20"/>
      <c r="Q41" s="20"/>
      <c r="R41" s="21"/>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row>
    <row r="42" spans="1:65">
      <c r="A42" s="48" t="s">
        <v>435</v>
      </c>
      <c r="B42" s="57"/>
      <c r="C42" s="13" t="s">
        <v>436</v>
      </c>
      <c r="D42" s="13"/>
      <c r="E42" s="31" t="s">
        <v>437</v>
      </c>
      <c r="F42" s="31"/>
      <c r="G42" s="60">
        <f>G41/G20</f>
        <v>7.9795699414411864E-2</v>
      </c>
      <c r="L42" s="34">
        <f>G42</f>
        <v>7.9795699414411864E-2</v>
      </c>
      <c r="M42" s="13"/>
      <c r="P42" s="61"/>
      <c r="Q42" s="24"/>
      <c r="R42" s="20"/>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row>
    <row r="43" spans="1:65">
      <c r="A43" s="46"/>
      <c r="C43" s="22"/>
      <c r="D43" s="22"/>
      <c r="E43" s="31"/>
      <c r="F43" s="31"/>
      <c r="G43" s="13"/>
      <c r="L43" s="13"/>
      <c r="M43" s="13"/>
      <c r="N43" s="59"/>
      <c r="O43" s="20"/>
      <c r="P43" s="20"/>
      <c r="Q43" s="20"/>
      <c r="R43" s="21"/>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row>
    <row r="44" spans="1:65">
      <c r="A44" s="51" t="s">
        <v>438</v>
      </c>
      <c r="B44" s="52"/>
      <c r="C44" s="28" t="s">
        <v>439</v>
      </c>
      <c r="D44" s="28"/>
      <c r="E44" s="23" t="s">
        <v>440</v>
      </c>
      <c r="F44" s="23"/>
      <c r="G44" s="53"/>
      <c r="L44" s="54">
        <f>L38+L42</f>
        <v>0.11527691882642752</v>
      </c>
      <c r="M44" s="13"/>
      <c r="N44" s="59"/>
      <c r="O44" s="20"/>
      <c r="P44" s="20"/>
      <c r="Q44" s="20"/>
      <c r="R44" s="21"/>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row>
    <row r="45" spans="1:65">
      <c r="M45" s="62"/>
      <c r="N45" s="62"/>
      <c r="O45" s="20"/>
      <c r="P45" s="20"/>
      <c r="Q45" s="20"/>
      <c r="R45" s="21"/>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row>
    <row r="46" spans="1:65">
      <c r="M46" s="62"/>
      <c r="N46" s="62"/>
      <c r="O46" s="20"/>
      <c r="P46" s="20"/>
      <c r="Q46" s="20"/>
      <c r="R46" s="21"/>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row>
    <row r="47" spans="1:65">
      <c r="M47" s="62"/>
      <c r="N47" s="62"/>
      <c r="O47" s="20"/>
      <c r="P47" s="20"/>
      <c r="Q47" s="20"/>
      <c r="R47" s="21"/>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row>
    <row r="48" spans="1:65">
      <c r="A48" s="56"/>
      <c r="B48" s="57"/>
      <c r="C48" s="63"/>
      <c r="D48" s="63"/>
      <c r="E48" s="47"/>
      <c r="F48" s="47"/>
      <c r="G48" s="13"/>
      <c r="H48" s="63"/>
      <c r="I48" s="63"/>
      <c r="J48" s="33"/>
      <c r="K48" s="63"/>
      <c r="L48" s="13"/>
      <c r="M48" s="13"/>
      <c r="N48" s="35"/>
      <c r="O48" s="20"/>
      <c r="P48" s="20"/>
      <c r="Q48" s="50"/>
      <c r="R48" s="20"/>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row>
    <row r="49" spans="1:65">
      <c r="A49" s="56"/>
      <c r="B49" s="57"/>
      <c r="C49" s="63"/>
      <c r="D49" s="63"/>
      <c r="E49" s="47"/>
      <c r="F49" s="47"/>
      <c r="G49" s="13"/>
      <c r="H49" s="63"/>
      <c r="I49" s="63"/>
      <c r="J49" s="33"/>
      <c r="K49" s="63"/>
      <c r="L49" s="13"/>
      <c r="M49" s="13"/>
      <c r="N49" s="35"/>
      <c r="O49" s="20"/>
      <c r="P49" s="20"/>
      <c r="Q49" s="50"/>
      <c r="R49" s="20"/>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row>
    <row r="50" spans="1:65">
      <c r="A50" s="64"/>
      <c r="B50" s="12"/>
      <c r="C50" s="56"/>
      <c r="D50" s="56"/>
      <c r="E50" s="47"/>
      <c r="F50" s="47"/>
      <c r="G50" s="13"/>
      <c r="H50" s="63"/>
      <c r="I50" s="63"/>
      <c r="J50" s="33"/>
      <c r="K50" s="63"/>
      <c r="M50" s="13"/>
      <c r="N50" s="65"/>
      <c r="O50" s="66"/>
      <c r="P50" s="20"/>
      <c r="Q50" s="50"/>
      <c r="R50" s="20"/>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row>
    <row r="51" spans="1:65">
      <c r="A51" s="67"/>
      <c r="B51" s="12"/>
      <c r="C51" s="56"/>
      <c r="D51" s="56"/>
      <c r="E51" s="47"/>
      <c r="F51" s="47"/>
      <c r="G51" s="13"/>
      <c r="H51" s="63"/>
      <c r="I51" s="63"/>
      <c r="J51" s="33"/>
      <c r="K51" s="63"/>
      <c r="M51" s="13"/>
      <c r="N51" s="35"/>
      <c r="O51" s="66"/>
      <c r="P51" s="20"/>
      <c r="Q51" s="50"/>
      <c r="R51" s="20"/>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row>
    <row r="52" spans="1:65">
      <c r="A52" s="64"/>
      <c r="B52" s="12"/>
      <c r="C52" s="56"/>
      <c r="D52" s="56"/>
      <c r="E52" s="47"/>
      <c r="F52" s="47"/>
      <c r="G52" s="13"/>
      <c r="H52" s="63"/>
      <c r="I52" s="63"/>
      <c r="J52" s="33"/>
      <c r="K52" s="63"/>
      <c r="M52" s="13"/>
      <c r="N52" s="35"/>
      <c r="O52" s="66"/>
      <c r="P52" s="20"/>
      <c r="Q52" s="50"/>
      <c r="R52" s="20"/>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row>
    <row r="53" spans="1:65">
      <c r="A53" s="68"/>
      <c r="C53" s="63"/>
      <c r="D53" s="63"/>
      <c r="E53" s="63"/>
      <c r="F53" s="63"/>
      <c r="G53" s="13"/>
      <c r="H53" s="63"/>
      <c r="I53" s="63"/>
      <c r="J53" s="63"/>
      <c r="K53" s="63"/>
      <c r="M53" s="13"/>
      <c r="N53" s="13"/>
      <c r="O53" s="20"/>
      <c r="P53" s="20"/>
      <c r="Q53" s="24"/>
      <c r="R53" s="20" t="s">
        <v>8</v>
      </c>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c r="N54" s="3"/>
    </row>
    <row r="55" spans="1:65">
      <c r="N55" s="3"/>
    </row>
    <row r="58" spans="1:65">
      <c r="A58" s="1"/>
      <c r="C58" s="63"/>
      <c r="D58" s="63"/>
      <c r="E58" s="63"/>
      <c r="F58" s="63"/>
      <c r="G58" s="13"/>
      <c r="H58" s="63"/>
      <c r="I58" s="63"/>
      <c r="J58" s="63"/>
      <c r="K58" s="63"/>
      <c r="M58" s="13"/>
      <c r="N58" s="4" t="str">
        <f>N5</f>
        <v>Attachment GG - OTP</v>
      </c>
      <c r="O58" s="20"/>
      <c r="P58" s="10"/>
      <c r="Q58" s="20"/>
      <c r="R58" s="21"/>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row>
    <row r="59" spans="1:65">
      <c r="A59" s="1"/>
      <c r="C59" s="22" t="str">
        <f>C6</f>
        <v>Formula Rate calculation</v>
      </c>
      <c r="D59" s="22"/>
      <c r="E59" s="63"/>
      <c r="F59" s="63"/>
      <c r="G59" s="63" t="str">
        <f>G6</f>
        <v xml:space="preserve">     Rate Formula Template</v>
      </c>
      <c r="H59" s="63"/>
      <c r="I59" s="63"/>
      <c r="J59" s="63"/>
      <c r="K59" s="63"/>
      <c r="M59" s="13"/>
      <c r="N59" s="69" t="str">
        <f>N6</f>
        <v>For the 12 months ended 12/31/16</v>
      </c>
      <c r="O59" s="20"/>
      <c r="P59" s="10"/>
      <c r="Q59" s="20"/>
      <c r="R59" s="21"/>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row>
    <row r="60" spans="1:65">
      <c r="A60" s="1"/>
      <c r="C60" s="22"/>
      <c r="D60" s="22"/>
      <c r="E60" s="63"/>
      <c r="F60" s="63"/>
      <c r="G60" s="63" t="str">
        <f>G7</f>
        <v xml:space="preserve"> Utilizing Attachment O - OTP Data</v>
      </c>
      <c r="H60" s="63"/>
      <c r="I60" s="63"/>
      <c r="J60" s="63"/>
      <c r="K60" s="63"/>
      <c r="L60" s="13"/>
      <c r="M60" s="13"/>
      <c r="O60" s="20"/>
      <c r="P60" s="10"/>
      <c r="Q60" s="20"/>
      <c r="R60" s="21"/>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row>
    <row r="61" spans="1:65" ht="14.25" customHeight="1">
      <c r="A61" s="1"/>
      <c r="C61" s="63"/>
      <c r="D61" s="63"/>
      <c r="E61" s="63"/>
      <c r="F61" s="63"/>
      <c r="G61" s="63"/>
      <c r="H61" s="63"/>
      <c r="I61" s="63"/>
      <c r="J61" s="63"/>
      <c r="K61" s="63"/>
      <c r="M61" s="13"/>
      <c r="N61" s="63" t="s">
        <v>441</v>
      </c>
      <c r="O61" s="20"/>
      <c r="P61" s="10"/>
      <c r="Q61" s="20"/>
      <c r="R61" s="21"/>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row>
    <row r="62" spans="1:65">
      <c r="A62" s="1"/>
      <c r="E62" s="63"/>
      <c r="F62" s="63"/>
      <c r="G62" s="63" t="str">
        <f>G9</f>
        <v>Otter Tail Power Company</v>
      </c>
      <c r="H62" s="63"/>
      <c r="I62" s="63"/>
      <c r="J62" s="63"/>
      <c r="K62" s="63"/>
      <c r="L62" s="63"/>
      <c r="M62" s="13"/>
      <c r="N62" s="13"/>
      <c r="O62" s="20"/>
      <c r="P62" s="10"/>
      <c r="Q62" s="20"/>
      <c r="R62" s="21"/>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row>
    <row r="63" spans="1:65">
      <c r="A63" s="1"/>
      <c r="E63" s="22"/>
      <c r="F63" s="22"/>
      <c r="G63" s="22"/>
      <c r="H63" s="22"/>
      <c r="I63" s="22"/>
      <c r="J63" s="22"/>
      <c r="K63" s="22"/>
      <c r="L63" s="22"/>
      <c r="M63" s="22"/>
      <c r="N63" s="22"/>
      <c r="O63" s="20"/>
      <c r="P63" s="10"/>
      <c r="Q63" s="20"/>
      <c r="R63" s="21"/>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row>
    <row r="64" spans="1:65">
      <c r="A64" s="1"/>
      <c r="C64" s="63"/>
      <c r="D64" s="63"/>
      <c r="E64" s="28" t="s">
        <v>442</v>
      </c>
      <c r="F64" s="28"/>
      <c r="H64" s="8"/>
      <c r="I64" s="8"/>
      <c r="J64" s="8"/>
      <c r="K64" s="8"/>
      <c r="L64" s="8"/>
      <c r="M64" s="13"/>
      <c r="N64" s="13"/>
      <c r="O64" s="20"/>
      <c r="P64" s="10"/>
      <c r="Q64" s="20"/>
      <c r="R64" s="21"/>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row>
    <row r="65" spans="1:65">
      <c r="A65" s="1"/>
      <c r="C65" s="63"/>
      <c r="D65" s="63"/>
      <c r="E65" s="28"/>
      <c r="F65" s="28"/>
      <c r="H65" s="8"/>
      <c r="I65" s="8"/>
      <c r="J65" s="8"/>
      <c r="K65" s="8"/>
      <c r="L65" s="8"/>
      <c r="M65" s="13"/>
      <c r="N65" s="13"/>
      <c r="O65" s="20"/>
      <c r="P65" s="10"/>
      <c r="Q65" s="20"/>
      <c r="R65" s="21"/>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row>
    <row r="66" spans="1:65">
      <c r="A66" s="1"/>
      <c r="C66" s="70">
        <v>-1</v>
      </c>
      <c r="D66" s="70">
        <v>-2</v>
      </c>
      <c r="E66" s="70">
        <v>-3</v>
      </c>
      <c r="F66" s="70">
        <v>-4</v>
      </c>
      <c r="G66" s="70">
        <v>-5</v>
      </c>
      <c r="H66" s="70">
        <v>-6</v>
      </c>
      <c r="I66" s="70">
        <v>-7</v>
      </c>
      <c r="J66" s="70">
        <v>-8</v>
      </c>
      <c r="K66" s="70">
        <v>-9</v>
      </c>
      <c r="L66" s="70">
        <v>-10</v>
      </c>
      <c r="M66" s="70">
        <v>-11</v>
      </c>
      <c r="N66" s="70">
        <v>-12</v>
      </c>
      <c r="O66" s="20"/>
      <c r="P66" s="10"/>
      <c r="Q66" s="20"/>
      <c r="R66" s="21"/>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row>
    <row r="67" spans="1:65" ht="62">
      <c r="A67" s="71" t="s">
        <v>443</v>
      </c>
      <c r="B67" s="72"/>
      <c r="C67" s="72" t="s">
        <v>444</v>
      </c>
      <c r="D67" s="73" t="s">
        <v>445</v>
      </c>
      <c r="E67" s="74" t="s">
        <v>446</v>
      </c>
      <c r="F67" s="74" t="s">
        <v>424</v>
      </c>
      <c r="G67" s="75" t="s">
        <v>447</v>
      </c>
      <c r="H67" s="74" t="s">
        <v>448</v>
      </c>
      <c r="I67" s="74" t="s">
        <v>439</v>
      </c>
      <c r="J67" s="75" t="s">
        <v>449</v>
      </c>
      <c r="K67" s="74" t="s">
        <v>450</v>
      </c>
      <c r="L67" s="76" t="s">
        <v>451</v>
      </c>
      <c r="M67" s="77" t="s">
        <v>452</v>
      </c>
      <c r="N67" s="76" t="s">
        <v>453</v>
      </c>
      <c r="O67" s="36"/>
      <c r="P67" s="10"/>
      <c r="Q67" s="20"/>
      <c r="R67" s="21"/>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row>
    <row r="68" spans="1:65" ht="49.5" customHeight="1">
      <c r="A68" s="78"/>
      <c r="B68" s="79"/>
      <c r="C68" s="79"/>
      <c r="D68" s="79"/>
      <c r="E68" s="80" t="s">
        <v>50</v>
      </c>
      <c r="F68" s="80" t="s">
        <v>454</v>
      </c>
      <c r="G68" s="81" t="s">
        <v>455</v>
      </c>
      <c r="H68" s="80" t="s">
        <v>52</v>
      </c>
      <c r="I68" s="80" t="s">
        <v>456</v>
      </c>
      <c r="J68" s="81" t="s">
        <v>457</v>
      </c>
      <c r="K68" s="80" t="s">
        <v>74</v>
      </c>
      <c r="L68" s="82" t="s">
        <v>458</v>
      </c>
      <c r="M68" s="83" t="s">
        <v>459</v>
      </c>
      <c r="N68" s="84" t="s">
        <v>460</v>
      </c>
      <c r="O68" s="20"/>
      <c r="P68" s="10"/>
      <c r="Q68" s="20"/>
      <c r="R68" s="21"/>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row>
    <row r="69" spans="1:65">
      <c r="A69" s="85"/>
      <c r="B69" s="8"/>
      <c r="C69" s="8"/>
      <c r="D69" s="8"/>
      <c r="E69" s="8"/>
      <c r="F69" s="8"/>
      <c r="G69" s="86"/>
      <c r="H69" s="8"/>
      <c r="I69" s="8"/>
      <c r="J69" s="86"/>
      <c r="K69" s="8"/>
      <c r="L69" s="86"/>
      <c r="M69" s="13"/>
      <c r="N69" s="87"/>
      <c r="O69" s="20"/>
      <c r="P69" s="10"/>
      <c r="Q69" s="20"/>
      <c r="R69" s="21"/>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row>
    <row r="70" spans="1:65">
      <c r="A70" s="88" t="s">
        <v>147</v>
      </c>
      <c r="C70" s="68" t="s">
        <v>474</v>
      </c>
      <c r="D70" s="89">
        <v>279</v>
      </c>
      <c r="E70" s="90">
        <v>16331201</v>
      </c>
      <c r="F70" s="34">
        <f>$L$34</f>
        <v>4.1022444022954338E-2</v>
      </c>
      <c r="G70" s="91">
        <f>E70*F70</f>
        <v>669945.77885011595</v>
      </c>
      <c r="H70" s="90">
        <v>15144062</v>
      </c>
      <c r="I70" s="34">
        <f>$L$44</f>
        <v>0.11527691882642752</v>
      </c>
      <c r="J70" s="91">
        <f>H70*I70</f>
        <v>1745760.8058763857</v>
      </c>
      <c r="K70" s="92">
        <v>307879</v>
      </c>
      <c r="L70" s="93">
        <f>G70+J70+K70</f>
        <v>2723585.5847265017</v>
      </c>
      <c r="M70" s="94">
        <v>44585</v>
      </c>
      <c r="N70" s="87">
        <f>L70+M70</f>
        <v>2768170.5847265017</v>
      </c>
      <c r="O70" s="95"/>
      <c r="P70" s="95"/>
      <c r="Q70" s="95"/>
      <c r="R70" s="95"/>
      <c r="S70" s="95"/>
      <c r="T70" s="95"/>
      <c r="U70" s="95"/>
    </row>
    <row r="71" spans="1:65">
      <c r="A71" s="88" t="s">
        <v>461</v>
      </c>
      <c r="C71" s="68" t="s">
        <v>475</v>
      </c>
      <c r="D71" s="89">
        <v>286</v>
      </c>
      <c r="E71" s="90">
        <v>78420838</v>
      </c>
      <c r="F71" s="34">
        <f>$L$34</f>
        <v>4.1022444022954338E-2</v>
      </c>
      <c r="G71" s="91">
        <f>E71*F71</f>
        <v>3217014.4370881706</v>
      </c>
      <c r="H71" s="90">
        <v>75670118</v>
      </c>
      <c r="I71" s="34">
        <f>$L$44</f>
        <v>0.11527691882642752</v>
      </c>
      <c r="J71" s="91">
        <f>H71*I71</f>
        <v>8723018.0502721909</v>
      </c>
      <c r="K71" s="92">
        <v>1248320</v>
      </c>
      <c r="L71" s="93">
        <f>G71+J71+K71</f>
        <v>13188352.487360362</v>
      </c>
      <c r="M71" s="94">
        <v>-962308</v>
      </c>
      <c r="N71" s="87">
        <f>L71+M71</f>
        <v>12226044.487360362</v>
      </c>
      <c r="O71" s="95"/>
      <c r="P71" s="95"/>
      <c r="Q71" s="95"/>
      <c r="R71" s="95"/>
      <c r="S71" s="95"/>
      <c r="T71" s="95"/>
      <c r="U71" s="95"/>
    </row>
    <row r="72" spans="1:65">
      <c r="A72" s="88" t="s">
        <v>462</v>
      </c>
      <c r="C72" s="68" t="s">
        <v>476</v>
      </c>
      <c r="D72" s="89">
        <v>1462</v>
      </c>
      <c r="E72" s="90">
        <v>394399</v>
      </c>
      <c r="F72" s="34">
        <f>$L$34</f>
        <v>4.1022444022954338E-2</v>
      </c>
      <c r="G72" s="91">
        <f t="shared" ref="G72:G76" si="0">E72*F72</f>
        <v>16179.210900209167</v>
      </c>
      <c r="H72" s="90">
        <v>366872</v>
      </c>
      <c r="I72" s="34">
        <f>$L$44</f>
        <v>0.11527691882642752</v>
      </c>
      <c r="J72" s="91">
        <f>H72*I72</f>
        <v>42291.873763689116</v>
      </c>
      <c r="K72" s="92">
        <v>6182</v>
      </c>
      <c r="L72" s="93">
        <f>G72+J72+K72</f>
        <v>64653.084663898284</v>
      </c>
      <c r="M72" s="90">
        <v>-4589</v>
      </c>
      <c r="N72" s="87">
        <f>L72+M72</f>
        <v>60064.084663898284</v>
      </c>
      <c r="O72" s="95"/>
      <c r="P72" s="95"/>
      <c r="Q72" s="95"/>
      <c r="R72" s="95"/>
      <c r="S72" s="95"/>
      <c r="T72" s="95"/>
      <c r="U72" s="95"/>
    </row>
    <row r="73" spans="1:65">
      <c r="A73" s="96" t="s">
        <v>477</v>
      </c>
      <c r="B73" s="68"/>
      <c r="C73" s="2" t="s">
        <v>478</v>
      </c>
      <c r="D73" s="97">
        <v>3156</v>
      </c>
      <c r="E73" s="90">
        <v>7039948</v>
      </c>
      <c r="F73" s="34">
        <f t="shared" ref="F73:F76" si="1">$L$34</f>
        <v>4.1022444022954338E-2</v>
      </c>
      <c r="G73" s="91">
        <f t="shared" si="0"/>
        <v>288795.87275450933</v>
      </c>
      <c r="H73" s="90">
        <v>6615651</v>
      </c>
      <c r="I73" s="34">
        <f t="shared" ref="I73:I76" si="2">$L$44</f>
        <v>0.11527691882642752</v>
      </c>
      <c r="J73" s="91">
        <f t="shared" ref="J73:J76" si="3">H73*I73</f>
        <v>762631.86331097397</v>
      </c>
      <c r="K73" s="92">
        <v>112554</v>
      </c>
      <c r="L73" s="93">
        <f t="shared" ref="L73:L76" si="4">G73+J73+K73</f>
        <v>1163981.7360654832</v>
      </c>
      <c r="M73" s="90">
        <v>-88457</v>
      </c>
      <c r="N73" s="87">
        <f t="shared" ref="N73:N76" si="5">L73+M73</f>
        <v>1075524.7360654832</v>
      </c>
      <c r="O73" s="95"/>
      <c r="P73" s="95"/>
      <c r="Q73" s="95"/>
      <c r="R73" s="95"/>
      <c r="S73" s="95"/>
      <c r="T73" s="95"/>
      <c r="U73" s="95"/>
    </row>
    <row r="74" spans="1:65">
      <c r="A74" s="88" t="s">
        <v>479</v>
      </c>
      <c r="C74" s="2" t="s">
        <v>480</v>
      </c>
      <c r="D74" s="97">
        <v>3481</v>
      </c>
      <c r="E74" s="90">
        <v>8016682</v>
      </c>
      <c r="F74" s="34">
        <f t="shared" si="1"/>
        <v>4.1022444022954338E-2</v>
      </c>
      <c r="G74" s="91">
        <f t="shared" si="0"/>
        <v>328863.88859482564</v>
      </c>
      <c r="H74" s="90">
        <v>7704889</v>
      </c>
      <c r="I74" s="34">
        <f t="shared" si="2"/>
        <v>0.11527691882642752</v>
      </c>
      <c r="J74" s="91">
        <f t="shared" si="3"/>
        <v>888195.86381963431</v>
      </c>
      <c r="K74" s="92">
        <v>138910</v>
      </c>
      <c r="L74" s="93">
        <f t="shared" si="4"/>
        <v>1355969.7524144598</v>
      </c>
      <c r="M74" s="90">
        <v>23454</v>
      </c>
      <c r="N74" s="87">
        <f t="shared" si="5"/>
        <v>1379423.7524144598</v>
      </c>
      <c r="O74" s="95"/>
      <c r="P74" s="95"/>
      <c r="Q74" s="95"/>
      <c r="R74" s="95"/>
      <c r="S74" s="95"/>
      <c r="T74" s="95"/>
      <c r="U74" s="95"/>
    </row>
    <row r="75" spans="1:65">
      <c r="A75" s="88" t="s">
        <v>481</v>
      </c>
      <c r="C75" s="2" t="s">
        <v>482</v>
      </c>
      <c r="D75" s="97">
        <v>2750</v>
      </c>
      <c r="E75" s="90">
        <v>664742</v>
      </c>
      <c r="F75" s="34">
        <f t="shared" si="1"/>
        <v>4.1022444022954338E-2</v>
      </c>
      <c r="G75" s="91">
        <f t="shared" si="0"/>
        <v>27269.341484706714</v>
      </c>
      <c r="H75" s="90">
        <v>659966</v>
      </c>
      <c r="I75" s="34">
        <f t="shared" si="2"/>
        <v>0.11527691882642752</v>
      </c>
      <c r="J75" s="91">
        <f t="shared" si="3"/>
        <v>76078.847010202066</v>
      </c>
      <c r="K75" s="92">
        <v>10347</v>
      </c>
      <c r="L75" s="93">
        <f t="shared" si="4"/>
        <v>113695.18849490878</v>
      </c>
      <c r="M75" s="90">
        <v>0</v>
      </c>
      <c r="N75" s="87">
        <f t="shared" si="5"/>
        <v>113695.18849490878</v>
      </c>
      <c r="O75" s="95"/>
      <c r="P75" s="95"/>
      <c r="Q75" s="95"/>
      <c r="R75" s="95"/>
      <c r="S75" s="95"/>
      <c r="T75" s="95"/>
      <c r="U75" s="95"/>
    </row>
    <row r="76" spans="1:65">
      <c r="A76" s="88" t="s">
        <v>483</v>
      </c>
      <c r="C76" s="2" t="s">
        <v>484</v>
      </c>
      <c r="D76" s="97">
        <v>8240</v>
      </c>
      <c r="E76" s="90">
        <v>109971</v>
      </c>
      <c r="F76" s="34">
        <f t="shared" si="1"/>
        <v>4.1022444022954338E-2</v>
      </c>
      <c r="G76" s="91">
        <f t="shared" si="0"/>
        <v>4511.2791916483111</v>
      </c>
      <c r="H76" s="90">
        <v>109504</v>
      </c>
      <c r="I76" s="34">
        <f t="shared" si="2"/>
        <v>0.11527691882642752</v>
      </c>
      <c r="J76" s="91">
        <f t="shared" si="3"/>
        <v>12623.283719169118</v>
      </c>
      <c r="K76" s="92">
        <v>1734</v>
      </c>
      <c r="L76" s="93">
        <f t="shared" si="4"/>
        <v>18868.562910817429</v>
      </c>
      <c r="M76" s="90">
        <v>0</v>
      </c>
      <c r="N76" s="87">
        <f t="shared" si="5"/>
        <v>18868.562910817429</v>
      </c>
      <c r="O76" s="95"/>
      <c r="P76" s="95"/>
      <c r="Q76" s="95"/>
      <c r="R76" s="95"/>
      <c r="S76" s="95"/>
      <c r="T76" s="95"/>
      <c r="U76" s="95"/>
    </row>
    <row r="77" spans="1:65">
      <c r="A77" s="88"/>
      <c r="C77" s="95"/>
      <c r="D77" s="95"/>
      <c r="E77" s="95"/>
      <c r="F77" s="95"/>
      <c r="G77" s="98"/>
      <c r="H77" s="95"/>
      <c r="I77" s="95"/>
      <c r="J77" s="98"/>
      <c r="K77" s="95"/>
      <c r="L77" s="98"/>
      <c r="M77" s="95"/>
      <c r="N77" s="98"/>
      <c r="O77" s="95"/>
      <c r="P77" s="95"/>
      <c r="Q77" s="95"/>
      <c r="R77" s="95"/>
      <c r="S77" s="95"/>
      <c r="T77" s="95"/>
      <c r="U77" s="95"/>
    </row>
    <row r="78" spans="1:65">
      <c r="A78" s="88"/>
      <c r="C78" s="95"/>
      <c r="D78" s="95"/>
      <c r="E78" s="95"/>
      <c r="F78" s="95"/>
      <c r="G78" s="98"/>
      <c r="H78" s="95"/>
      <c r="I78" s="95"/>
      <c r="J78" s="98"/>
      <c r="K78" s="95"/>
      <c r="L78" s="98"/>
      <c r="M78" s="95"/>
      <c r="N78" s="98"/>
      <c r="O78" s="95"/>
      <c r="P78" s="95"/>
      <c r="Q78" s="95"/>
      <c r="R78" s="95"/>
      <c r="S78" s="95"/>
      <c r="T78" s="95"/>
      <c r="U78" s="95"/>
    </row>
    <row r="79" spans="1:65">
      <c r="A79" s="88"/>
      <c r="C79" s="95"/>
      <c r="D79" s="95"/>
      <c r="E79" s="95"/>
      <c r="F79" s="95"/>
      <c r="G79" s="98"/>
      <c r="H79" s="95"/>
      <c r="I79" s="95"/>
      <c r="J79" s="98"/>
      <c r="K79" s="95"/>
      <c r="L79" s="98"/>
      <c r="M79" s="95"/>
      <c r="N79" s="98"/>
      <c r="O79" s="95"/>
      <c r="P79" s="95"/>
      <c r="Q79" s="95"/>
      <c r="R79" s="95"/>
      <c r="S79" s="95"/>
      <c r="T79" s="95"/>
      <c r="U79" s="95"/>
    </row>
    <row r="80" spans="1:65">
      <c r="A80" s="88"/>
      <c r="C80" s="95"/>
      <c r="D80" s="95"/>
      <c r="E80" s="95"/>
      <c r="F80" s="95"/>
      <c r="G80" s="98"/>
      <c r="H80" s="95"/>
      <c r="I80" s="95"/>
      <c r="J80" s="98"/>
      <c r="K80" s="95"/>
      <c r="L80" s="98"/>
      <c r="M80" s="95"/>
      <c r="N80" s="98"/>
      <c r="O80" s="95"/>
      <c r="P80" s="95"/>
      <c r="Q80" s="95"/>
      <c r="R80" s="95"/>
      <c r="S80" s="95"/>
      <c r="T80" s="95"/>
      <c r="U80" s="95"/>
    </row>
    <row r="81" spans="1:21">
      <c r="A81" s="88"/>
      <c r="C81" s="95"/>
      <c r="D81" s="95"/>
      <c r="E81" s="95"/>
      <c r="F81" s="95"/>
      <c r="G81" s="98"/>
      <c r="H81" s="95"/>
      <c r="I81" s="95"/>
      <c r="J81" s="98"/>
      <c r="K81" s="95"/>
      <c r="L81" s="98"/>
      <c r="M81" s="95"/>
      <c r="N81" s="98"/>
      <c r="O81" s="95"/>
      <c r="P81" s="95"/>
      <c r="Q81" s="95"/>
      <c r="R81" s="95"/>
      <c r="S81" s="95"/>
      <c r="T81" s="95"/>
      <c r="U81" s="95"/>
    </row>
    <row r="82" spans="1:21">
      <c r="A82" s="88"/>
      <c r="C82" s="95"/>
      <c r="D82" s="95"/>
      <c r="E82" s="95"/>
      <c r="F82" s="95"/>
      <c r="G82" s="98"/>
      <c r="H82" s="95"/>
      <c r="I82" s="95"/>
      <c r="J82" s="98"/>
      <c r="K82" s="95"/>
      <c r="L82" s="98"/>
      <c r="M82" s="95"/>
      <c r="N82" s="98"/>
      <c r="O82" s="95"/>
      <c r="P82" s="95"/>
      <c r="Q82" s="95"/>
      <c r="R82" s="95"/>
      <c r="S82" s="95"/>
      <c r="T82" s="95"/>
      <c r="U82" s="95"/>
    </row>
    <row r="83" spans="1:21">
      <c r="A83" s="88"/>
      <c r="C83" s="95"/>
      <c r="D83" s="95"/>
      <c r="E83" s="95"/>
      <c r="F83" s="95"/>
      <c r="G83" s="98"/>
      <c r="H83" s="95"/>
      <c r="I83" s="95"/>
      <c r="J83" s="98"/>
      <c r="K83" s="95"/>
      <c r="L83" s="98"/>
      <c r="M83" s="95"/>
      <c r="N83" s="98"/>
      <c r="O83" s="95"/>
      <c r="P83" s="95"/>
      <c r="Q83" s="95"/>
      <c r="R83" s="95"/>
      <c r="S83" s="95"/>
      <c r="T83" s="95"/>
      <c r="U83" s="95"/>
    </row>
    <row r="84" spans="1:21">
      <c r="A84" s="88"/>
      <c r="C84" s="95"/>
      <c r="D84" s="95"/>
      <c r="E84" s="95"/>
      <c r="F84" s="95"/>
      <c r="G84" s="98"/>
      <c r="H84" s="95"/>
      <c r="I84" s="95"/>
      <c r="J84" s="98"/>
      <c r="K84" s="95"/>
      <c r="L84" s="98"/>
      <c r="M84" s="95"/>
      <c r="N84" s="98"/>
      <c r="O84" s="95"/>
      <c r="P84" s="95"/>
      <c r="Q84" s="95"/>
      <c r="R84" s="95"/>
      <c r="S84" s="95"/>
      <c r="T84" s="95"/>
      <c r="U84" s="95"/>
    </row>
    <row r="85" spans="1:21">
      <c r="A85" s="88"/>
      <c r="C85" s="95"/>
      <c r="D85" s="95"/>
      <c r="E85" s="95"/>
      <c r="F85" s="95"/>
      <c r="G85" s="98"/>
      <c r="H85" s="95"/>
      <c r="I85" s="95"/>
      <c r="J85" s="98"/>
      <c r="K85" s="95"/>
      <c r="L85" s="98"/>
      <c r="M85" s="95"/>
      <c r="N85" s="98"/>
      <c r="O85" s="95"/>
      <c r="P85" s="95"/>
      <c r="Q85" s="95"/>
      <c r="R85" s="95"/>
      <c r="S85" s="95"/>
      <c r="T85" s="95"/>
      <c r="U85" s="95"/>
    </row>
    <row r="86" spans="1:21">
      <c r="A86" s="88"/>
      <c r="C86" s="95"/>
      <c r="D86" s="95"/>
      <c r="E86" s="95"/>
      <c r="F86" s="95"/>
      <c r="G86" s="98"/>
      <c r="H86" s="95"/>
      <c r="I86" s="95"/>
      <c r="J86" s="98"/>
      <c r="K86" s="95"/>
      <c r="L86" s="98"/>
      <c r="M86" s="95"/>
      <c r="N86" s="98"/>
      <c r="O86" s="95"/>
      <c r="P86" s="95"/>
      <c r="Q86" s="95"/>
      <c r="R86" s="95"/>
      <c r="S86" s="95"/>
      <c r="T86" s="95"/>
      <c r="U86" s="95"/>
    </row>
    <row r="87" spans="1:21">
      <c r="A87" s="99"/>
      <c r="B87" s="100"/>
      <c r="C87" s="101"/>
      <c r="D87" s="101"/>
      <c r="E87" s="101"/>
      <c r="F87" s="101"/>
      <c r="G87" s="102"/>
      <c r="H87" s="101"/>
      <c r="I87" s="101"/>
      <c r="J87" s="102"/>
      <c r="K87" s="101"/>
      <c r="L87" s="102"/>
      <c r="M87" s="101"/>
      <c r="N87" s="102"/>
      <c r="O87" s="95"/>
      <c r="P87" s="95"/>
      <c r="Q87" s="95"/>
      <c r="R87" s="95"/>
      <c r="S87" s="95"/>
      <c r="T87" s="95"/>
      <c r="U87" s="95"/>
    </row>
    <row r="88" spans="1:21">
      <c r="A88" s="46" t="s">
        <v>463</v>
      </c>
      <c r="B88" s="57"/>
      <c r="C88" s="22" t="s">
        <v>464</v>
      </c>
      <c r="D88" s="22"/>
      <c r="E88" s="47"/>
      <c r="F88" s="47"/>
      <c r="G88" s="13"/>
      <c r="H88" s="13"/>
      <c r="I88" s="13"/>
      <c r="J88" s="13"/>
      <c r="K88" s="13"/>
      <c r="L88" s="103">
        <f>SUM(L70:L87)</f>
        <v>18629106.396636434</v>
      </c>
      <c r="M88" s="103">
        <f>SUM(M70:M87)</f>
        <v>-987315</v>
      </c>
      <c r="N88" s="103">
        <f>SUM(N70:N87)</f>
        <v>17641791.39663643</v>
      </c>
      <c r="O88" s="95"/>
      <c r="P88" s="95"/>
      <c r="Q88" s="95"/>
      <c r="R88" s="95"/>
      <c r="S88" s="95"/>
      <c r="T88" s="95"/>
      <c r="U88" s="95"/>
    </row>
    <row r="89" spans="1:21">
      <c r="A89" s="95"/>
      <c r="B89" s="95"/>
      <c r="C89" s="95"/>
      <c r="D89" s="95"/>
      <c r="E89" s="95"/>
      <c r="F89" s="95"/>
      <c r="G89" s="95"/>
      <c r="H89" s="95"/>
      <c r="I89" s="95"/>
      <c r="J89" s="95"/>
      <c r="K89" s="95"/>
      <c r="L89" s="95"/>
      <c r="M89" s="95"/>
      <c r="N89" s="95"/>
      <c r="O89" s="95"/>
      <c r="P89" s="95"/>
      <c r="Q89" s="95"/>
      <c r="R89" s="95"/>
      <c r="S89" s="95"/>
      <c r="T89" s="95"/>
      <c r="U89" s="95"/>
    </row>
    <row r="90" spans="1:21">
      <c r="A90" s="104">
        <v>3</v>
      </c>
      <c r="B90" s="95"/>
      <c r="C90" s="68" t="s">
        <v>465</v>
      </c>
      <c r="D90" s="95"/>
      <c r="E90" s="95"/>
      <c r="F90" s="95"/>
      <c r="G90" s="95"/>
      <c r="H90" s="95"/>
      <c r="I90" s="95"/>
      <c r="J90" s="95"/>
      <c r="K90" s="95"/>
      <c r="L90" s="105">
        <f>L88</f>
        <v>18629106.396636434</v>
      </c>
      <c r="M90" s="95"/>
      <c r="N90" s="95"/>
      <c r="O90" s="95"/>
      <c r="P90" s="95"/>
      <c r="Q90" s="95"/>
      <c r="R90" s="95"/>
      <c r="S90" s="95"/>
      <c r="T90" s="95"/>
      <c r="U90" s="95"/>
    </row>
    <row r="91" spans="1:21">
      <c r="A91" s="95"/>
      <c r="B91" s="95"/>
      <c r="C91" s="95"/>
      <c r="D91" s="95"/>
      <c r="E91" s="95"/>
      <c r="F91" s="95"/>
      <c r="G91" s="95"/>
      <c r="H91" s="95"/>
      <c r="I91" s="95"/>
      <c r="J91" s="95"/>
      <c r="K91" s="95"/>
      <c r="L91" s="95"/>
      <c r="M91" s="95"/>
      <c r="N91" s="95"/>
      <c r="O91" s="95"/>
      <c r="P91" s="95"/>
      <c r="Q91" s="95"/>
      <c r="R91" s="95"/>
      <c r="S91" s="95"/>
      <c r="T91" s="95"/>
      <c r="U91" s="95"/>
    </row>
    <row r="92" spans="1:21">
      <c r="A92" s="95"/>
      <c r="B92" s="95"/>
      <c r="C92" s="95"/>
      <c r="D92" s="95"/>
      <c r="E92" s="95"/>
      <c r="F92" s="95"/>
      <c r="G92" s="95"/>
      <c r="H92" s="95"/>
      <c r="I92" s="95"/>
      <c r="J92" s="95"/>
      <c r="K92" s="95"/>
      <c r="L92" s="95"/>
      <c r="M92" s="95"/>
      <c r="N92" s="95"/>
      <c r="O92" s="95"/>
      <c r="P92" s="95"/>
      <c r="Q92" s="95"/>
      <c r="R92" s="95"/>
      <c r="S92" s="95"/>
      <c r="T92" s="95"/>
      <c r="U92" s="95"/>
    </row>
    <row r="93" spans="1:21">
      <c r="A93" s="95" t="s">
        <v>273</v>
      </c>
      <c r="B93" s="95"/>
      <c r="C93" s="95"/>
      <c r="D93" s="95"/>
      <c r="E93" s="95"/>
      <c r="F93" s="95"/>
      <c r="G93" s="95"/>
      <c r="H93" s="95"/>
      <c r="I93" s="95"/>
      <c r="J93" s="95"/>
      <c r="K93" s="95"/>
      <c r="L93" s="95"/>
      <c r="M93" s="95"/>
      <c r="N93" s="95"/>
      <c r="O93" s="95"/>
      <c r="P93" s="95"/>
      <c r="Q93" s="95"/>
      <c r="R93" s="95"/>
      <c r="S93" s="95"/>
      <c r="T93" s="95"/>
      <c r="U93" s="95"/>
    </row>
    <row r="94" spans="1:21" ht="16" thickBot="1">
      <c r="A94" s="106" t="s">
        <v>274</v>
      </c>
      <c r="B94" s="95"/>
      <c r="C94" s="95"/>
      <c r="D94" s="95"/>
      <c r="E94" s="95"/>
      <c r="F94" s="95"/>
      <c r="G94" s="95"/>
      <c r="H94" s="95"/>
      <c r="I94" s="95"/>
      <c r="J94" s="95"/>
      <c r="K94" s="95"/>
      <c r="L94" s="95"/>
      <c r="M94" s="95"/>
      <c r="N94" s="95"/>
      <c r="O94" s="95"/>
      <c r="P94" s="95"/>
      <c r="Q94" s="95"/>
      <c r="R94" s="95"/>
      <c r="S94" s="95"/>
      <c r="T94" s="95"/>
      <c r="U94" s="95"/>
    </row>
    <row r="95" spans="1:21">
      <c r="A95" s="107" t="s">
        <v>275</v>
      </c>
      <c r="B95" s="95"/>
      <c r="C95" s="444" t="s">
        <v>466</v>
      </c>
      <c r="D95" s="444"/>
      <c r="E95" s="444"/>
      <c r="F95" s="444"/>
      <c r="G95" s="444"/>
      <c r="H95" s="444"/>
      <c r="I95" s="444"/>
      <c r="J95" s="444"/>
      <c r="K95" s="444"/>
      <c r="L95" s="444"/>
      <c r="M95" s="444"/>
      <c r="N95" s="444"/>
      <c r="O95" s="95"/>
      <c r="P95" s="95"/>
      <c r="Q95" s="95"/>
      <c r="R95" s="95"/>
      <c r="S95" s="95"/>
      <c r="T95" s="95"/>
      <c r="U95" s="95"/>
    </row>
    <row r="96" spans="1:21">
      <c r="A96" s="107" t="s">
        <v>276</v>
      </c>
      <c r="B96" s="95"/>
      <c r="C96" s="444" t="s">
        <v>467</v>
      </c>
      <c r="D96" s="444"/>
      <c r="E96" s="444"/>
      <c r="F96" s="444"/>
      <c r="G96" s="444"/>
      <c r="H96" s="444"/>
      <c r="I96" s="444"/>
      <c r="J96" s="444"/>
      <c r="K96" s="444"/>
      <c r="L96" s="444"/>
      <c r="M96" s="444"/>
      <c r="N96" s="444"/>
      <c r="O96" s="95"/>
      <c r="P96" s="95"/>
      <c r="Q96" s="95"/>
      <c r="R96" s="95"/>
      <c r="S96" s="95"/>
      <c r="T96" s="95"/>
      <c r="U96" s="95"/>
    </row>
    <row r="97" spans="1:21" ht="27" customHeight="1">
      <c r="A97" s="108" t="s">
        <v>277</v>
      </c>
      <c r="B97" s="95"/>
      <c r="C97" s="445" t="s">
        <v>468</v>
      </c>
      <c r="D97" s="445"/>
      <c r="E97" s="445"/>
      <c r="F97" s="445"/>
      <c r="G97" s="445"/>
      <c r="H97" s="445"/>
      <c r="I97" s="445"/>
      <c r="J97" s="445"/>
      <c r="K97" s="445"/>
      <c r="L97" s="445"/>
      <c r="M97" s="445"/>
      <c r="N97" s="445"/>
      <c r="O97" s="95"/>
      <c r="P97" s="95"/>
      <c r="Q97" s="95"/>
      <c r="R97" s="95"/>
      <c r="S97" s="95"/>
      <c r="T97" s="95"/>
      <c r="U97" s="95"/>
    </row>
    <row r="98" spans="1:21">
      <c r="A98" s="108" t="s">
        <v>278</v>
      </c>
      <c r="B98" s="95"/>
      <c r="C98" s="446" t="s">
        <v>469</v>
      </c>
      <c r="D98" s="446"/>
      <c r="E98" s="446"/>
      <c r="F98" s="446"/>
      <c r="G98" s="446"/>
      <c r="H98" s="446"/>
      <c r="I98" s="446"/>
      <c r="J98" s="446"/>
      <c r="K98" s="446"/>
      <c r="L98" s="446"/>
      <c r="M98" s="446"/>
      <c r="N98" s="446"/>
      <c r="O98" s="95"/>
      <c r="P98" s="95"/>
      <c r="Q98" s="95"/>
      <c r="R98" s="95"/>
      <c r="S98" s="95"/>
      <c r="T98" s="95"/>
      <c r="U98" s="95"/>
    </row>
    <row r="99" spans="1:21">
      <c r="A99" s="107" t="s">
        <v>279</v>
      </c>
      <c r="B99" s="95"/>
      <c r="C99" s="443" t="s">
        <v>470</v>
      </c>
      <c r="D99" s="443"/>
      <c r="E99" s="443"/>
      <c r="F99" s="443"/>
      <c r="G99" s="443"/>
      <c r="H99" s="443"/>
      <c r="I99" s="443"/>
      <c r="J99" s="443"/>
      <c r="K99" s="443"/>
      <c r="L99" s="443"/>
      <c r="M99" s="443"/>
      <c r="N99" s="443"/>
      <c r="O99" s="95"/>
      <c r="P99" s="95"/>
      <c r="Q99" s="95"/>
      <c r="R99" s="95"/>
      <c r="S99" s="95"/>
      <c r="T99" s="95"/>
      <c r="U99" s="95"/>
    </row>
    <row r="100" spans="1:21">
      <c r="A100" s="107" t="s">
        <v>281</v>
      </c>
      <c r="B100" s="95"/>
      <c r="C100" s="443" t="s">
        <v>471</v>
      </c>
      <c r="D100" s="443"/>
      <c r="E100" s="443"/>
      <c r="F100" s="443"/>
      <c r="G100" s="443"/>
      <c r="H100" s="443"/>
      <c r="I100" s="443"/>
      <c r="J100" s="443"/>
      <c r="K100" s="443"/>
      <c r="L100" s="443"/>
      <c r="M100" s="443"/>
      <c r="N100" s="443"/>
      <c r="O100" s="95"/>
      <c r="P100" s="95"/>
      <c r="Q100" s="95"/>
      <c r="R100" s="95"/>
      <c r="S100" s="95"/>
      <c r="T100" s="95"/>
      <c r="U100" s="95"/>
    </row>
    <row r="101" spans="1:21">
      <c r="A101" s="107" t="s">
        <v>282</v>
      </c>
      <c r="B101" s="95"/>
      <c r="C101" s="443" t="s">
        <v>472</v>
      </c>
      <c r="D101" s="443"/>
      <c r="E101" s="443"/>
      <c r="F101" s="443"/>
      <c r="G101" s="443"/>
      <c r="H101" s="443"/>
      <c r="I101" s="443"/>
      <c r="J101" s="443"/>
      <c r="K101" s="443"/>
      <c r="L101" s="443"/>
      <c r="M101" s="443"/>
      <c r="N101" s="443"/>
      <c r="O101" s="95"/>
      <c r="P101" s="95"/>
      <c r="Q101" s="95"/>
      <c r="R101" s="95"/>
      <c r="S101" s="95"/>
      <c r="T101" s="95"/>
      <c r="U101" s="95"/>
    </row>
    <row r="102" spans="1:21">
      <c r="A102" s="109" t="s">
        <v>284</v>
      </c>
      <c r="B102" s="39"/>
      <c r="C102" s="444" t="s">
        <v>473</v>
      </c>
      <c r="D102" s="444"/>
      <c r="E102" s="444"/>
      <c r="F102" s="444"/>
      <c r="G102" s="444"/>
      <c r="H102" s="444"/>
      <c r="I102" s="444"/>
      <c r="J102" s="444"/>
      <c r="K102" s="444"/>
      <c r="L102" s="444"/>
      <c r="M102" s="444"/>
      <c r="N102" s="444"/>
      <c r="O102" s="95"/>
      <c r="P102" s="95"/>
      <c r="Q102" s="95"/>
      <c r="R102" s="95"/>
      <c r="S102" s="95"/>
      <c r="T102" s="95"/>
      <c r="U102" s="95"/>
    </row>
    <row r="103" spans="1:21">
      <c r="A103" s="107"/>
      <c r="B103" s="95"/>
      <c r="C103" s="110"/>
      <c r="D103" s="110"/>
      <c r="E103" s="110"/>
      <c r="F103" s="110"/>
      <c r="G103" s="110"/>
      <c r="H103" s="110"/>
      <c r="I103" s="110"/>
      <c r="J103" s="110"/>
      <c r="K103" s="110"/>
      <c r="L103" s="110"/>
      <c r="M103" s="110"/>
      <c r="N103" s="110"/>
      <c r="O103" s="95"/>
      <c r="P103" s="95"/>
      <c r="Q103" s="95"/>
      <c r="R103" s="95"/>
      <c r="S103" s="95"/>
      <c r="T103" s="95"/>
      <c r="U103" s="95"/>
    </row>
    <row r="104" spans="1:21">
      <c r="A104" s="107"/>
      <c r="B104" s="95"/>
      <c r="C104" s="110"/>
      <c r="D104" s="110"/>
      <c r="E104" s="110"/>
      <c r="F104" s="110"/>
      <c r="G104" s="110"/>
      <c r="H104" s="110"/>
      <c r="I104" s="110"/>
      <c r="J104" s="110"/>
      <c r="K104" s="110"/>
      <c r="L104" s="110"/>
      <c r="M104" s="110"/>
      <c r="N104" s="110"/>
      <c r="O104" s="95"/>
      <c r="P104" s="95"/>
      <c r="Q104" s="95"/>
      <c r="R104" s="95"/>
      <c r="S104" s="95"/>
      <c r="T104" s="95"/>
      <c r="U104" s="95"/>
    </row>
    <row r="105" spans="1:21">
      <c r="A105" s="107"/>
      <c r="B105" s="95"/>
      <c r="C105" s="110"/>
      <c r="D105" s="110"/>
      <c r="E105" s="110"/>
      <c r="F105" s="110"/>
      <c r="G105" s="110"/>
      <c r="H105" s="110"/>
      <c r="I105" s="110"/>
      <c r="J105" s="110"/>
      <c r="K105" s="110"/>
      <c r="L105" s="110"/>
      <c r="M105" s="110"/>
      <c r="N105" s="110"/>
      <c r="O105" s="95"/>
      <c r="P105" s="95"/>
      <c r="Q105" s="95"/>
      <c r="R105" s="95"/>
      <c r="S105" s="95"/>
      <c r="T105" s="95"/>
      <c r="U105" s="95"/>
    </row>
    <row r="106" spans="1:21">
      <c r="A106" s="107"/>
      <c r="B106" s="95"/>
      <c r="C106" s="95"/>
      <c r="D106" s="95"/>
      <c r="E106" s="95"/>
      <c r="F106" s="95"/>
      <c r="G106" s="95"/>
      <c r="H106" s="95"/>
      <c r="I106" s="95"/>
      <c r="J106" s="95"/>
      <c r="K106" s="95"/>
      <c r="L106" s="95"/>
      <c r="M106" s="95"/>
      <c r="N106" s="95"/>
      <c r="O106" s="95"/>
      <c r="P106" s="95"/>
      <c r="Q106" s="95"/>
      <c r="R106" s="95"/>
      <c r="S106" s="95"/>
      <c r="T106" s="95"/>
      <c r="U106" s="95"/>
    </row>
    <row r="107" spans="1:21">
      <c r="A107" s="64"/>
      <c r="B107" s="12"/>
      <c r="C107" s="56"/>
      <c r="D107" s="56"/>
      <c r="E107" s="47"/>
      <c r="F107" s="47"/>
      <c r="G107" s="13"/>
      <c r="H107" s="63"/>
      <c r="I107" s="63"/>
      <c r="J107" s="33"/>
      <c r="K107" s="63"/>
      <c r="M107" s="13"/>
      <c r="N107" s="65"/>
      <c r="O107" s="95"/>
      <c r="P107" s="95"/>
      <c r="Q107" s="95"/>
      <c r="R107" s="95"/>
      <c r="S107" s="95"/>
      <c r="T107" s="95"/>
      <c r="U107" s="95"/>
    </row>
    <row r="108" spans="1:21">
      <c r="A108" s="67"/>
      <c r="B108" s="12"/>
      <c r="C108" s="56"/>
      <c r="D108" s="56"/>
      <c r="E108" s="47"/>
      <c r="F108" s="47"/>
      <c r="G108" s="13"/>
      <c r="H108" s="63"/>
      <c r="I108" s="63"/>
      <c r="J108" s="33"/>
      <c r="K108" s="63"/>
      <c r="M108" s="13"/>
      <c r="N108" s="35"/>
      <c r="O108" s="95"/>
      <c r="P108" s="95"/>
      <c r="Q108" s="95"/>
      <c r="R108" s="95"/>
      <c r="S108" s="95"/>
      <c r="T108" s="95"/>
      <c r="U108" s="95"/>
    </row>
    <row r="109" spans="1:21">
      <c r="A109" s="68"/>
      <c r="C109" s="95"/>
      <c r="D109" s="95"/>
      <c r="E109" s="95"/>
      <c r="F109" s="95"/>
      <c r="G109" s="95"/>
      <c r="H109" s="95"/>
      <c r="I109" s="95"/>
      <c r="J109" s="95"/>
      <c r="K109" s="95"/>
      <c r="L109" s="95"/>
      <c r="M109" s="95"/>
      <c r="N109" s="95"/>
      <c r="O109" s="95"/>
      <c r="P109" s="95"/>
      <c r="Q109" s="95"/>
      <c r="R109" s="95"/>
      <c r="S109" s="95"/>
      <c r="T109" s="95"/>
      <c r="U109" s="95"/>
    </row>
    <row r="110" spans="1:21">
      <c r="C110" s="95"/>
      <c r="D110" s="95"/>
      <c r="E110" s="95"/>
      <c r="F110" s="95"/>
      <c r="G110" s="95"/>
      <c r="H110" s="95"/>
      <c r="I110" s="95"/>
      <c r="J110" s="95"/>
      <c r="K110" s="95"/>
      <c r="L110" s="95"/>
      <c r="M110" s="95"/>
      <c r="N110" s="95"/>
      <c r="O110" s="95"/>
      <c r="P110" s="95"/>
      <c r="Q110" s="95"/>
      <c r="R110" s="95"/>
      <c r="S110" s="95"/>
      <c r="T110" s="95"/>
      <c r="U110" s="95"/>
    </row>
    <row r="111" spans="1:21">
      <c r="C111" s="95"/>
      <c r="D111" s="95"/>
      <c r="E111" s="95"/>
      <c r="F111" s="95"/>
      <c r="G111" s="95"/>
      <c r="H111" s="95"/>
      <c r="I111" s="95"/>
      <c r="J111" s="95"/>
      <c r="K111" s="95"/>
      <c r="L111" s="95"/>
      <c r="M111" s="95"/>
      <c r="N111" s="95"/>
      <c r="O111" s="95"/>
      <c r="P111" s="95"/>
      <c r="Q111" s="95"/>
      <c r="R111" s="95"/>
      <c r="S111" s="95"/>
      <c r="T111" s="95"/>
      <c r="U111" s="95"/>
    </row>
    <row r="112" spans="1:21">
      <c r="C112" s="95"/>
      <c r="D112" s="95"/>
      <c r="E112" s="95"/>
      <c r="F112" s="95"/>
      <c r="G112" s="95"/>
      <c r="H112" s="95"/>
      <c r="I112" s="95"/>
      <c r="J112" s="95"/>
      <c r="K112" s="95"/>
      <c r="L112" s="95"/>
      <c r="M112" s="95"/>
      <c r="N112" s="95"/>
      <c r="O112" s="95"/>
      <c r="P112" s="95"/>
      <c r="Q112" s="95"/>
      <c r="R112" s="95"/>
      <c r="S112" s="95"/>
      <c r="T112" s="95"/>
      <c r="U112" s="95"/>
    </row>
    <row r="113" spans="3:21">
      <c r="C113" s="95"/>
      <c r="D113" s="95"/>
      <c r="E113" s="95"/>
      <c r="F113" s="95"/>
      <c r="G113" s="95"/>
      <c r="H113" s="95"/>
      <c r="I113" s="95"/>
      <c r="J113" s="95"/>
      <c r="K113" s="95"/>
      <c r="L113" s="95"/>
      <c r="M113" s="95"/>
      <c r="N113" s="95"/>
      <c r="O113" s="95"/>
      <c r="P113" s="95"/>
      <c r="Q113" s="95"/>
      <c r="R113" s="95"/>
      <c r="S113" s="95"/>
      <c r="T113" s="95"/>
      <c r="U113" s="95"/>
    </row>
    <row r="114" spans="3:21">
      <c r="C114" s="95"/>
      <c r="D114" s="95"/>
      <c r="E114" s="95"/>
      <c r="F114" s="95"/>
      <c r="G114" s="95"/>
      <c r="H114" s="95"/>
      <c r="I114" s="95"/>
      <c r="J114" s="95"/>
      <c r="K114" s="95"/>
      <c r="L114" s="95"/>
      <c r="M114" s="95"/>
      <c r="N114" s="95"/>
      <c r="O114" s="95"/>
      <c r="P114" s="95"/>
      <c r="Q114" s="95"/>
      <c r="R114" s="95"/>
      <c r="S114" s="95"/>
      <c r="T114" s="95"/>
      <c r="U114" s="95"/>
    </row>
    <row r="115" spans="3:21">
      <c r="C115" s="95"/>
      <c r="D115" s="95"/>
      <c r="E115" s="95"/>
      <c r="F115" s="95"/>
      <c r="G115" s="95"/>
      <c r="H115" s="95"/>
      <c r="I115" s="95"/>
      <c r="J115" s="95"/>
      <c r="K115" s="95"/>
      <c r="L115" s="95"/>
      <c r="M115" s="95"/>
      <c r="N115" s="95"/>
      <c r="O115" s="95"/>
      <c r="P115" s="95"/>
      <c r="Q115" s="95"/>
      <c r="R115" s="95"/>
      <c r="S115" s="95"/>
      <c r="T115" s="95"/>
      <c r="U115" s="95"/>
    </row>
    <row r="116" spans="3:21">
      <c r="C116" s="95"/>
      <c r="D116" s="95"/>
      <c r="E116" s="95"/>
      <c r="F116" s="95"/>
      <c r="G116" s="95"/>
      <c r="H116" s="95"/>
      <c r="I116" s="95"/>
      <c r="J116" s="95"/>
      <c r="K116" s="95"/>
      <c r="L116" s="95"/>
      <c r="M116" s="95"/>
      <c r="N116" s="95"/>
      <c r="O116" s="95"/>
      <c r="P116" s="95"/>
      <c r="Q116" s="95"/>
      <c r="R116" s="95"/>
      <c r="S116" s="95"/>
      <c r="T116" s="95"/>
      <c r="U116" s="95"/>
    </row>
    <row r="117" spans="3:21">
      <c r="C117" s="95"/>
      <c r="D117" s="95"/>
      <c r="E117" s="95"/>
      <c r="F117" s="95"/>
      <c r="G117" s="95"/>
      <c r="H117" s="95"/>
      <c r="I117" s="95"/>
      <c r="J117" s="95"/>
      <c r="K117" s="95"/>
      <c r="L117" s="95"/>
      <c r="M117" s="95"/>
      <c r="N117" s="95"/>
      <c r="O117" s="95"/>
      <c r="P117" s="95"/>
      <c r="Q117" s="95"/>
      <c r="R117" s="95"/>
      <c r="S117" s="95"/>
      <c r="T117" s="95"/>
      <c r="U117" s="95"/>
    </row>
    <row r="118" spans="3:21">
      <c r="C118" s="95"/>
      <c r="D118" s="95"/>
      <c r="E118" s="95"/>
      <c r="F118" s="95"/>
      <c r="G118" s="95"/>
      <c r="H118" s="95"/>
      <c r="I118" s="95"/>
      <c r="J118" s="95"/>
      <c r="K118" s="95"/>
      <c r="L118" s="95"/>
      <c r="M118" s="95"/>
      <c r="N118" s="95"/>
      <c r="O118" s="95"/>
      <c r="P118" s="95"/>
      <c r="Q118" s="95"/>
      <c r="R118" s="95"/>
      <c r="S118" s="95"/>
      <c r="T118" s="95"/>
      <c r="U118" s="95"/>
    </row>
    <row r="119" spans="3:21">
      <c r="C119" s="95"/>
      <c r="D119" s="95"/>
      <c r="E119" s="95"/>
      <c r="F119" s="95"/>
      <c r="G119" s="95"/>
      <c r="H119" s="95"/>
      <c r="I119" s="95"/>
      <c r="J119" s="95"/>
      <c r="K119" s="95"/>
      <c r="L119" s="95"/>
      <c r="M119" s="95"/>
      <c r="N119" s="95"/>
      <c r="O119" s="95"/>
      <c r="P119" s="95"/>
      <c r="Q119" s="95"/>
      <c r="R119" s="95"/>
      <c r="S119" s="95"/>
      <c r="T119" s="95"/>
      <c r="U119" s="95"/>
    </row>
    <row r="120" spans="3:21">
      <c r="C120" s="95"/>
      <c r="D120" s="95"/>
      <c r="E120" s="95"/>
      <c r="F120" s="95"/>
      <c r="G120" s="95"/>
      <c r="H120" s="95"/>
      <c r="I120" s="95"/>
      <c r="J120" s="95"/>
      <c r="K120" s="95"/>
      <c r="L120" s="95"/>
      <c r="M120" s="95"/>
      <c r="N120" s="95"/>
      <c r="O120" s="95"/>
      <c r="P120" s="95"/>
      <c r="Q120" s="95"/>
      <c r="R120" s="95"/>
      <c r="S120" s="95"/>
      <c r="T120" s="95"/>
      <c r="U120" s="95"/>
    </row>
    <row r="121" spans="3:21">
      <c r="C121" s="95"/>
      <c r="D121" s="95"/>
      <c r="E121" s="95"/>
      <c r="F121" s="95"/>
      <c r="G121" s="95"/>
      <c r="H121" s="95"/>
      <c r="I121" s="95"/>
      <c r="J121" s="95"/>
      <c r="K121" s="95"/>
      <c r="L121" s="95"/>
      <c r="M121" s="95"/>
      <c r="N121" s="95"/>
      <c r="O121" s="95"/>
      <c r="P121" s="95"/>
      <c r="Q121" s="95"/>
      <c r="R121" s="95"/>
      <c r="S121" s="95"/>
      <c r="T121" s="95"/>
      <c r="U121" s="95"/>
    </row>
    <row r="122" spans="3:21">
      <c r="C122" s="95"/>
      <c r="D122" s="95"/>
      <c r="E122" s="95"/>
      <c r="F122" s="95"/>
      <c r="G122" s="95"/>
      <c r="H122" s="95"/>
      <c r="I122" s="95"/>
      <c r="J122" s="95"/>
      <c r="K122" s="95"/>
      <c r="L122" s="95"/>
      <c r="M122" s="95"/>
      <c r="N122" s="95"/>
      <c r="O122" s="95"/>
      <c r="P122" s="95"/>
      <c r="Q122" s="95"/>
      <c r="R122" s="95"/>
      <c r="S122" s="95"/>
      <c r="T122" s="95"/>
      <c r="U122" s="95"/>
    </row>
    <row r="123" spans="3:21">
      <c r="C123" s="95"/>
      <c r="D123" s="95"/>
      <c r="E123" s="95"/>
      <c r="F123" s="95"/>
      <c r="G123" s="95"/>
      <c r="H123" s="95"/>
      <c r="I123" s="95"/>
      <c r="J123" s="95"/>
      <c r="K123" s="95"/>
      <c r="L123" s="95"/>
      <c r="M123" s="95"/>
      <c r="N123" s="95"/>
      <c r="O123" s="95"/>
      <c r="P123" s="95"/>
      <c r="Q123" s="95"/>
      <c r="R123" s="95"/>
      <c r="S123" s="95"/>
      <c r="T123" s="95"/>
      <c r="U123" s="95"/>
    </row>
    <row r="124" spans="3:21">
      <c r="C124" s="95"/>
      <c r="D124" s="95"/>
      <c r="E124" s="95"/>
      <c r="F124" s="95"/>
      <c r="G124" s="95"/>
      <c r="H124" s="95"/>
      <c r="I124" s="95"/>
      <c r="J124" s="95"/>
      <c r="K124" s="95"/>
      <c r="L124" s="95"/>
      <c r="M124" s="95"/>
      <c r="N124" s="95"/>
      <c r="O124" s="95"/>
      <c r="P124" s="95"/>
      <c r="Q124" s="95"/>
      <c r="R124" s="95"/>
      <c r="S124" s="95"/>
      <c r="T124" s="95"/>
      <c r="U124" s="95"/>
    </row>
    <row r="125" spans="3:21">
      <c r="C125" s="95"/>
      <c r="D125" s="95"/>
      <c r="E125" s="95"/>
      <c r="F125" s="95"/>
      <c r="G125" s="95"/>
      <c r="H125" s="95"/>
      <c r="I125" s="95"/>
      <c r="J125" s="95"/>
      <c r="K125" s="95"/>
      <c r="L125" s="95"/>
      <c r="M125" s="95"/>
      <c r="N125" s="95"/>
      <c r="O125" s="95"/>
      <c r="P125" s="95"/>
      <c r="Q125" s="95"/>
      <c r="R125" s="95"/>
      <c r="S125" s="95"/>
      <c r="T125" s="95"/>
      <c r="U125" s="95"/>
    </row>
    <row r="126" spans="3:21">
      <c r="C126" s="95"/>
      <c r="D126" s="95"/>
      <c r="E126" s="95"/>
      <c r="F126" s="95"/>
      <c r="G126" s="95"/>
      <c r="H126" s="95"/>
      <c r="I126" s="95"/>
      <c r="J126" s="95"/>
      <c r="K126" s="95"/>
      <c r="L126" s="95"/>
      <c r="M126" s="95"/>
      <c r="N126" s="95"/>
      <c r="O126" s="95"/>
      <c r="P126" s="95"/>
      <c r="Q126" s="95"/>
      <c r="R126" s="95"/>
      <c r="S126" s="95"/>
      <c r="T126" s="95"/>
      <c r="U126" s="95"/>
    </row>
    <row r="127" spans="3:21">
      <c r="C127" s="95"/>
      <c r="D127" s="95"/>
      <c r="E127" s="95"/>
      <c r="F127" s="95"/>
      <c r="G127" s="95"/>
      <c r="H127" s="95"/>
      <c r="I127" s="95"/>
      <c r="J127" s="95"/>
      <c r="K127" s="95"/>
      <c r="L127" s="95"/>
      <c r="M127" s="95"/>
      <c r="N127" s="95"/>
      <c r="O127" s="95"/>
      <c r="P127" s="95"/>
      <c r="Q127" s="95"/>
      <c r="R127" s="95"/>
      <c r="S127" s="95"/>
      <c r="T127" s="95"/>
      <c r="U127" s="95"/>
    </row>
    <row r="128" spans="3:21">
      <c r="C128" s="95"/>
      <c r="D128" s="95"/>
      <c r="E128" s="95"/>
      <c r="F128" s="95"/>
      <c r="G128" s="95"/>
      <c r="H128" s="95"/>
      <c r="I128" s="95"/>
      <c r="J128" s="95"/>
      <c r="K128" s="95"/>
      <c r="L128" s="95"/>
      <c r="M128" s="95"/>
      <c r="N128" s="95"/>
      <c r="O128" s="95"/>
      <c r="P128" s="95"/>
      <c r="Q128" s="95"/>
      <c r="R128" s="95"/>
      <c r="S128" s="95"/>
      <c r="T128" s="95"/>
      <c r="U128" s="95"/>
    </row>
    <row r="129" spans="3:21">
      <c r="C129" s="95"/>
      <c r="D129" s="95"/>
      <c r="E129" s="95"/>
      <c r="F129" s="95"/>
      <c r="G129" s="95"/>
      <c r="H129" s="95"/>
      <c r="I129" s="95"/>
      <c r="J129" s="95"/>
      <c r="K129" s="95"/>
      <c r="L129" s="95"/>
      <c r="M129" s="95"/>
      <c r="N129" s="95"/>
      <c r="O129" s="95"/>
      <c r="P129" s="95"/>
      <c r="Q129" s="95"/>
      <c r="R129" s="95"/>
      <c r="S129" s="95"/>
      <c r="T129" s="95"/>
      <c r="U129" s="95"/>
    </row>
    <row r="130" spans="3:21">
      <c r="C130" s="95"/>
      <c r="D130" s="95"/>
      <c r="E130" s="95"/>
      <c r="F130" s="95"/>
      <c r="G130" s="95"/>
      <c r="H130" s="95"/>
      <c r="I130" s="95"/>
      <c r="J130" s="95"/>
      <c r="K130" s="95"/>
      <c r="L130" s="95"/>
      <c r="M130" s="95"/>
      <c r="N130" s="95"/>
      <c r="O130" s="95"/>
      <c r="P130" s="95"/>
      <c r="Q130" s="95"/>
      <c r="R130" s="95"/>
      <c r="S130" s="95"/>
      <c r="T130" s="95"/>
      <c r="U130" s="95"/>
    </row>
    <row r="131" spans="3:21">
      <c r="C131" s="95"/>
      <c r="D131" s="95"/>
      <c r="E131" s="95"/>
      <c r="F131" s="95"/>
      <c r="G131" s="95"/>
      <c r="H131" s="95"/>
      <c r="I131" s="95"/>
      <c r="J131" s="95"/>
      <c r="K131" s="95"/>
      <c r="L131" s="95"/>
      <c r="M131" s="95"/>
      <c r="N131" s="95"/>
      <c r="O131" s="95"/>
      <c r="P131" s="95"/>
      <c r="Q131" s="95"/>
      <c r="R131" s="95"/>
      <c r="S131" s="95"/>
      <c r="T131" s="95"/>
      <c r="U131" s="95"/>
    </row>
    <row r="132" spans="3:21">
      <c r="C132" s="95"/>
      <c r="D132" s="95"/>
      <c r="E132" s="95"/>
      <c r="F132" s="95"/>
      <c r="G132" s="95"/>
      <c r="H132" s="95"/>
      <c r="I132" s="95"/>
      <c r="J132" s="95"/>
      <c r="K132" s="95"/>
      <c r="L132" s="95"/>
      <c r="M132" s="95"/>
      <c r="N132" s="95"/>
      <c r="O132" s="95"/>
      <c r="P132" s="95"/>
      <c r="Q132" s="95"/>
      <c r="R132" s="95"/>
      <c r="S132" s="95"/>
      <c r="T132" s="95"/>
      <c r="U132" s="95"/>
    </row>
    <row r="133" spans="3:21">
      <c r="C133" s="95"/>
      <c r="D133" s="95"/>
      <c r="E133" s="95"/>
      <c r="F133" s="95"/>
      <c r="G133" s="95"/>
      <c r="H133" s="95"/>
      <c r="I133" s="95"/>
      <c r="J133" s="95"/>
      <c r="K133" s="95"/>
      <c r="L133" s="95"/>
      <c r="M133" s="95"/>
      <c r="N133" s="95"/>
      <c r="O133" s="95"/>
      <c r="P133" s="95"/>
      <c r="Q133" s="95"/>
      <c r="R133" s="95"/>
      <c r="S133" s="95"/>
      <c r="T133" s="95"/>
      <c r="U133" s="95"/>
    </row>
    <row r="134" spans="3:21">
      <c r="C134" s="95"/>
      <c r="D134" s="95"/>
      <c r="E134" s="95"/>
      <c r="F134" s="95"/>
      <c r="G134" s="95"/>
      <c r="H134" s="95"/>
      <c r="I134" s="95"/>
      <c r="J134" s="95"/>
      <c r="K134" s="95"/>
      <c r="L134" s="95"/>
      <c r="M134" s="95"/>
      <c r="N134" s="95"/>
      <c r="O134" s="95"/>
      <c r="P134" s="95"/>
      <c r="Q134" s="95"/>
      <c r="R134" s="95"/>
      <c r="S134" s="95"/>
      <c r="T134" s="95"/>
      <c r="U134" s="95"/>
    </row>
    <row r="135" spans="3:21">
      <c r="C135" s="95"/>
      <c r="D135" s="95"/>
      <c r="E135" s="95"/>
      <c r="F135" s="95"/>
      <c r="G135" s="95"/>
      <c r="H135" s="95"/>
      <c r="I135" s="95"/>
      <c r="J135" s="95"/>
      <c r="K135" s="95"/>
      <c r="L135" s="95"/>
      <c r="M135" s="95"/>
      <c r="N135" s="95"/>
      <c r="O135" s="95"/>
      <c r="P135" s="95"/>
      <c r="Q135" s="95"/>
      <c r="R135" s="95"/>
      <c r="S135" s="95"/>
      <c r="T135" s="95"/>
      <c r="U135" s="95"/>
    </row>
    <row r="136" spans="3:21">
      <c r="C136" s="95"/>
      <c r="D136" s="95"/>
      <c r="E136" s="95"/>
      <c r="F136" s="95"/>
      <c r="G136" s="95"/>
      <c r="H136" s="95"/>
      <c r="I136" s="95"/>
      <c r="J136" s="95"/>
      <c r="K136" s="95"/>
      <c r="L136" s="95"/>
      <c r="M136" s="95"/>
      <c r="N136" s="95"/>
      <c r="O136" s="95"/>
      <c r="P136" s="95"/>
      <c r="Q136" s="95"/>
      <c r="R136" s="95"/>
      <c r="S136" s="95"/>
      <c r="T136" s="95"/>
      <c r="U136" s="95"/>
    </row>
    <row r="137" spans="3:21">
      <c r="C137" s="95"/>
      <c r="D137" s="95"/>
      <c r="E137" s="95"/>
      <c r="F137" s="95"/>
      <c r="G137" s="95"/>
      <c r="H137" s="95"/>
      <c r="I137" s="95"/>
      <c r="J137" s="95"/>
      <c r="K137" s="95"/>
      <c r="L137" s="95"/>
      <c r="M137" s="95"/>
      <c r="N137" s="95"/>
      <c r="O137" s="95"/>
      <c r="P137" s="95"/>
      <c r="Q137" s="95"/>
      <c r="R137" s="95"/>
      <c r="S137" s="95"/>
      <c r="T137" s="95"/>
      <c r="U137" s="95"/>
    </row>
    <row r="138" spans="3:21">
      <c r="C138" s="95"/>
      <c r="D138" s="95"/>
      <c r="E138" s="95"/>
      <c r="F138" s="95"/>
      <c r="G138" s="95"/>
      <c r="H138" s="95"/>
      <c r="I138" s="95"/>
      <c r="J138" s="95"/>
      <c r="K138" s="95"/>
      <c r="L138" s="95"/>
      <c r="M138" s="95"/>
      <c r="N138" s="95"/>
      <c r="O138" s="95"/>
      <c r="P138" s="95"/>
      <c r="Q138" s="95"/>
      <c r="R138" s="95"/>
      <c r="S138" s="95"/>
      <c r="T138" s="95"/>
      <c r="U138" s="95"/>
    </row>
    <row r="139" spans="3:21">
      <c r="C139" s="95"/>
      <c r="D139" s="95"/>
      <c r="E139" s="95"/>
      <c r="F139" s="95"/>
      <c r="G139" s="95"/>
      <c r="H139" s="95"/>
      <c r="I139" s="95"/>
      <c r="J139" s="95"/>
      <c r="K139" s="95"/>
      <c r="L139" s="95"/>
      <c r="M139" s="95"/>
      <c r="N139" s="95"/>
      <c r="O139" s="95"/>
      <c r="P139" s="95"/>
      <c r="Q139" s="95"/>
      <c r="R139" s="95"/>
      <c r="S139" s="95"/>
      <c r="T139" s="95"/>
      <c r="U139" s="95"/>
    </row>
    <row r="140" spans="3:21">
      <c r="C140" s="95"/>
      <c r="D140" s="95"/>
      <c r="E140" s="95"/>
      <c r="F140" s="95"/>
      <c r="G140" s="95"/>
      <c r="H140" s="95"/>
      <c r="I140" s="95"/>
      <c r="J140" s="95"/>
      <c r="K140" s="95"/>
      <c r="L140" s="95"/>
      <c r="M140" s="95"/>
      <c r="N140" s="95"/>
      <c r="O140" s="95"/>
      <c r="P140" s="95"/>
      <c r="Q140" s="95"/>
      <c r="R140" s="95"/>
      <c r="S140" s="95"/>
      <c r="T140" s="95"/>
      <c r="U140" s="95"/>
    </row>
    <row r="141" spans="3:21">
      <c r="C141" s="95"/>
      <c r="D141" s="95"/>
      <c r="E141" s="95"/>
      <c r="F141" s="95"/>
      <c r="G141" s="95"/>
      <c r="H141" s="95"/>
      <c r="I141" s="95"/>
      <c r="J141" s="95"/>
      <c r="K141" s="95"/>
      <c r="L141" s="95"/>
      <c r="M141" s="95"/>
      <c r="N141" s="95"/>
      <c r="O141" s="95"/>
      <c r="P141" s="95"/>
      <c r="Q141" s="95"/>
      <c r="R141" s="95"/>
      <c r="S141" s="95"/>
      <c r="T141" s="95"/>
      <c r="U141" s="95"/>
    </row>
    <row r="142" spans="3:21">
      <c r="C142" s="95"/>
      <c r="D142" s="95"/>
      <c r="E142" s="95"/>
      <c r="F142" s="95"/>
      <c r="G142" s="95"/>
      <c r="H142" s="95"/>
      <c r="I142" s="95"/>
      <c r="J142" s="95"/>
      <c r="K142" s="95"/>
      <c r="L142" s="95"/>
      <c r="M142" s="95"/>
      <c r="N142" s="95"/>
      <c r="O142" s="95"/>
      <c r="P142" s="95"/>
      <c r="Q142" s="95"/>
      <c r="R142" s="95"/>
      <c r="S142" s="95"/>
      <c r="T142" s="95"/>
      <c r="U142" s="95"/>
    </row>
    <row r="143" spans="3:21">
      <c r="C143" s="95"/>
      <c r="D143" s="95"/>
      <c r="E143" s="95"/>
      <c r="F143" s="95"/>
      <c r="G143" s="95"/>
      <c r="H143" s="95"/>
      <c r="I143" s="95"/>
      <c r="J143" s="95"/>
      <c r="K143" s="95"/>
      <c r="L143" s="95"/>
      <c r="M143" s="95"/>
      <c r="N143" s="95"/>
      <c r="O143" s="95"/>
      <c r="P143" s="95"/>
      <c r="Q143" s="95"/>
      <c r="R143" s="95"/>
      <c r="S143" s="95"/>
      <c r="T143" s="95"/>
      <c r="U143" s="95"/>
    </row>
    <row r="144" spans="3:21">
      <c r="C144" s="95"/>
      <c r="D144" s="95"/>
      <c r="E144" s="95"/>
      <c r="F144" s="95"/>
      <c r="G144" s="95"/>
      <c r="H144" s="95"/>
      <c r="I144" s="95"/>
      <c r="J144" s="95"/>
      <c r="K144" s="95"/>
      <c r="L144" s="95"/>
      <c r="M144" s="95"/>
      <c r="N144" s="95"/>
      <c r="O144" s="95"/>
      <c r="P144" s="95"/>
      <c r="Q144" s="95"/>
      <c r="R144" s="95"/>
      <c r="S144" s="95"/>
      <c r="T144" s="95"/>
      <c r="U144" s="95"/>
    </row>
    <row r="145" spans="3:21">
      <c r="C145" s="95"/>
      <c r="D145" s="95"/>
      <c r="E145" s="95"/>
      <c r="F145" s="95"/>
      <c r="G145" s="95"/>
      <c r="H145" s="95"/>
      <c r="I145" s="95"/>
      <c r="J145" s="95"/>
      <c r="K145" s="95"/>
      <c r="L145" s="95"/>
      <c r="M145" s="95"/>
      <c r="N145" s="95"/>
      <c r="O145" s="95"/>
      <c r="P145" s="95"/>
      <c r="Q145" s="95"/>
      <c r="R145" s="95"/>
      <c r="S145" s="95"/>
      <c r="T145" s="95"/>
      <c r="U145" s="95"/>
    </row>
    <row r="146" spans="3:21">
      <c r="C146" s="95"/>
      <c r="D146" s="95"/>
      <c r="E146" s="95"/>
      <c r="F146" s="95"/>
      <c r="G146" s="95"/>
      <c r="H146" s="95"/>
      <c r="I146" s="95"/>
      <c r="J146" s="95"/>
      <c r="K146" s="95"/>
      <c r="L146" s="95"/>
      <c r="M146" s="95"/>
      <c r="N146" s="95"/>
      <c r="O146" s="95"/>
      <c r="P146" s="95"/>
      <c r="Q146" s="95"/>
      <c r="R146" s="95"/>
      <c r="S146" s="95"/>
      <c r="T146" s="95"/>
      <c r="U146" s="95"/>
    </row>
    <row r="147" spans="3:21">
      <c r="C147" s="95"/>
      <c r="D147" s="95"/>
      <c r="E147" s="95"/>
      <c r="F147" s="95"/>
      <c r="G147" s="95"/>
      <c r="H147" s="95"/>
      <c r="I147" s="95"/>
      <c r="J147" s="95"/>
      <c r="K147" s="95"/>
      <c r="L147" s="95"/>
      <c r="M147" s="95"/>
      <c r="N147" s="95"/>
      <c r="O147" s="95"/>
      <c r="P147" s="95"/>
      <c r="Q147" s="95"/>
      <c r="R147" s="95"/>
      <c r="S147" s="95"/>
      <c r="T147" s="95"/>
      <c r="U147" s="95"/>
    </row>
    <row r="148" spans="3:21">
      <c r="C148" s="95"/>
      <c r="D148" s="95"/>
      <c r="E148" s="95"/>
      <c r="F148" s="95"/>
      <c r="G148" s="95"/>
      <c r="H148" s="95"/>
      <c r="I148" s="95"/>
      <c r="J148" s="95"/>
      <c r="K148" s="95"/>
      <c r="L148" s="95"/>
      <c r="M148" s="95"/>
      <c r="N148" s="95"/>
      <c r="O148" s="95"/>
      <c r="P148" s="95"/>
      <c r="Q148" s="95"/>
      <c r="R148" s="95"/>
      <c r="S148" s="95"/>
      <c r="T148" s="95"/>
      <c r="U148" s="95"/>
    </row>
    <row r="149" spans="3:21">
      <c r="C149" s="95"/>
      <c r="D149" s="95"/>
      <c r="E149" s="95"/>
      <c r="F149" s="95"/>
      <c r="G149" s="95"/>
      <c r="H149" s="95"/>
      <c r="I149" s="95"/>
      <c r="J149" s="95"/>
      <c r="K149" s="95"/>
      <c r="L149" s="95"/>
      <c r="M149" s="95"/>
      <c r="N149" s="95"/>
      <c r="O149" s="95"/>
      <c r="P149" s="95"/>
      <c r="Q149" s="95"/>
      <c r="R149" s="95"/>
      <c r="S149" s="95"/>
      <c r="T149" s="95"/>
      <c r="U149" s="95"/>
    </row>
    <row r="150" spans="3:21">
      <c r="C150" s="95"/>
      <c r="D150" s="95"/>
      <c r="E150" s="95"/>
      <c r="F150" s="95"/>
      <c r="G150" s="95"/>
      <c r="H150" s="95"/>
      <c r="I150" s="95"/>
      <c r="J150" s="95"/>
      <c r="K150" s="95"/>
      <c r="L150" s="95"/>
      <c r="M150" s="95"/>
      <c r="N150" s="95"/>
      <c r="O150" s="95"/>
      <c r="P150" s="95"/>
      <c r="Q150" s="95"/>
      <c r="R150" s="95"/>
      <c r="S150" s="95"/>
      <c r="T150" s="95"/>
      <c r="U150" s="95"/>
    </row>
    <row r="151" spans="3:21">
      <c r="C151" s="95"/>
      <c r="D151" s="95"/>
      <c r="E151" s="95"/>
      <c r="F151" s="95"/>
      <c r="G151" s="95"/>
      <c r="H151" s="95"/>
      <c r="I151" s="95"/>
      <c r="J151" s="95"/>
      <c r="K151" s="95"/>
      <c r="L151" s="95"/>
      <c r="M151" s="95"/>
      <c r="N151" s="95"/>
      <c r="O151" s="95"/>
      <c r="P151" s="95"/>
      <c r="Q151" s="95"/>
      <c r="R151" s="95"/>
      <c r="S151" s="95"/>
      <c r="T151" s="95"/>
      <c r="U151" s="95"/>
    </row>
    <row r="152" spans="3:21">
      <c r="C152" s="95"/>
      <c r="D152" s="95"/>
      <c r="E152" s="95"/>
      <c r="F152" s="95"/>
      <c r="G152" s="95"/>
      <c r="H152" s="95"/>
      <c r="I152" s="95"/>
      <c r="J152" s="95"/>
      <c r="K152" s="95"/>
      <c r="L152" s="95"/>
      <c r="M152" s="95"/>
      <c r="N152" s="95"/>
      <c r="O152" s="95"/>
      <c r="P152" s="95"/>
      <c r="Q152" s="95"/>
      <c r="R152" s="95"/>
      <c r="S152" s="95"/>
      <c r="T152" s="95"/>
      <c r="U152" s="95"/>
    </row>
    <row r="153" spans="3:21">
      <c r="C153" s="95"/>
      <c r="D153" s="95"/>
      <c r="E153" s="95"/>
      <c r="F153" s="95"/>
      <c r="G153" s="95"/>
      <c r="H153" s="95"/>
      <c r="I153" s="95"/>
      <c r="J153" s="95"/>
      <c r="K153" s="95"/>
      <c r="L153" s="95"/>
      <c r="M153" s="95"/>
      <c r="N153" s="95"/>
      <c r="O153" s="95"/>
      <c r="P153" s="95"/>
      <c r="Q153" s="95"/>
      <c r="R153" s="95"/>
      <c r="S153" s="95"/>
      <c r="T153" s="95"/>
      <c r="U153" s="95"/>
    </row>
    <row r="154" spans="3:21">
      <c r="C154" s="95"/>
      <c r="D154" s="95"/>
      <c r="E154" s="95"/>
      <c r="F154" s="95"/>
      <c r="G154" s="95"/>
      <c r="H154" s="95"/>
      <c r="I154" s="95"/>
      <c r="J154" s="95"/>
      <c r="K154" s="95"/>
      <c r="L154" s="95"/>
      <c r="M154" s="95"/>
      <c r="N154" s="95"/>
      <c r="O154" s="95"/>
      <c r="P154" s="95"/>
      <c r="Q154" s="95"/>
      <c r="R154" s="95"/>
      <c r="S154" s="95"/>
      <c r="T154" s="95"/>
      <c r="U154" s="95"/>
    </row>
    <row r="155" spans="3:21">
      <c r="C155" s="95"/>
      <c r="D155" s="95"/>
      <c r="E155" s="95"/>
      <c r="F155" s="95"/>
      <c r="G155" s="95"/>
      <c r="H155" s="95"/>
      <c r="I155" s="95"/>
      <c r="J155" s="95"/>
      <c r="K155" s="95"/>
      <c r="L155" s="95"/>
      <c r="M155" s="95"/>
      <c r="N155" s="95"/>
      <c r="O155" s="95"/>
      <c r="P155" s="95"/>
      <c r="Q155" s="95"/>
      <c r="R155" s="95"/>
      <c r="S155" s="95"/>
      <c r="T155" s="95"/>
      <c r="U155" s="95"/>
    </row>
    <row r="156" spans="3:21">
      <c r="C156" s="95"/>
      <c r="D156" s="95"/>
      <c r="E156" s="95"/>
      <c r="F156" s="95"/>
      <c r="G156" s="95"/>
      <c r="H156" s="95"/>
      <c r="I156" s="95"/>
      <c r="J156" s="95"/>
      <c r="K156" s="95"/>
      <c r="L156" s="95"/>
      <c r="M156" s="95"/>
      <c r="N156" s="95"/>
      <c r="O156" s="95"/>
      <c r="P156" s="95"/>
      <c r="Q156" s="95"/>
      <c r="R156" s="95"/>
      <c r="S156" s="95"/>
      <c r="T156" s="95"/>
      <c r="U156" s="95"/>
    </row>
    <row r="157" spans="3:21">
      <c r="C157" s="95"/>
      <c r="D157" s="95"/>
      <c r="E157" s="95"/>
      <c r="F157" s="95"/>
      <c r="G157" s="95"/>
      <c r="H157" s="95"/>
      <c r="I157" s="95"/>
      <c r="J157" s="95"/>
      <c r="K157" s="95"/>
      <c r="L157" s="95"/>
      <c r="M157" s="95"/>
      <c r="N157" s="95"/>
      <c r="O157" s="95"/>
      <c r="P157" s="95"/>
      <c r="Q157" s="95"/>
      <c r="R157" s="95"/>
      <c r="S157" s="95"/>
      <c r="T157" s="95"/>
      <c r="U157" s="95"/>
    </row>
    <row r="158" spans="3:21">
      <c r="C158" s="95"/>
      <c r="D158" s="95"/>
      <c r="E158" s="95"/>
      <c r="F158" s="95"/>
      <c r="G158" s="95"/>
      <c r="H158" s="95"/>
      <c r="I158" s="95"/>
      <c r="J158" s="95"/>
      <c r="K158" s="95"/>
      <c r="L158" s="95"/>
      <c r="M158" s="95"/>
      <c r="N158" s="95"/>
      <c r="O158" s="95"/>
      <c r="P158" s="95"/>
      <c r="Q158" s="95"/>
      <c r="R158" s="95"/>
      <c r="S158" s="95"/>
      <c r="T158" s="95"/>
      <c r="U158" s="95"/>
    </row>
    <row r="159" spans="3:21">
      <c r="C159" s="95"/>
      <c r="D159" s="95"/>
      <c r="E159" s="95"/>
      <c r="F159" s="95"/>
      <c r="G159" s="95"/>
      <c r="H159" s="95"/>
      <c r="I159" s="95"/>
      <c r="J159" s="95"/>
      <c r="K159" s="95"/>
      <c r="L159" s="95"/>
      <c r="M159" s="95"/>
      <c r="N159" s="95"/>
      <c r="O159" s="95"/>
      <c r="P159" s="95"/>
      <c r="Q159" s="95"/>
      <c r="R159" s="95"/>
      <c r="S159" s="95"/>
      <c r="T159" s="95"/>
      <c r="U159" s="95"/>
    </row>
    <row r="160" spans="3:21">
      <c r="C160" s="95"/>
      <c r="D160" s="95"/>
      <c r="E160" s="95"/>
      <c r="F160" s="95"/>
      <c r="G160" s="95"/>
      <c r="H160" s="95"/>
      <c r="I160" s="95"/>
      <c r="J160" s="95"/>
      <c r="K160" s="95"/>
      <c r="L160" s="95"/>
      <c r="M160" s="95"/>
      <c r="N160" s="95"/>
      <c r="O160" s="95"/>
      <c r="P160" s="95"/>
      <c r="Q160" s="95"/>
      <c r="R160" s="95"/>
      <c r="S160" s="95"/>
      <c r="T160" s="95"/>
      <c r="U160" s="95"/>
    </row>
    <row r="161" spans="3:21">
      <c r="C161" s="95"/>
      <c r="D161" s="95"/>
      <c r="E161" s="95"/>
      <c r="F161" s="95"/>
      <c r="G161" s="95"/>
      <c r="H161" s="95"/>
      <c r="I161" s="95"/>
      <c r="J161" s="95"/>
      <c r="K161" s="95"/>
      <c r="L161" s="95"/>
      <c r="M161" s="95"/>
      <c r="N161" s="95"/>
      <c r="O161" s="95"/>
      <c r="P161" s="95"/>
      <c r="Q161" s="95"/>
      <c r="R161" s="95"/>
      <c r="S161" s="95"/>
      <c r="T161" s="95"/>
      <c r="U161" s="95"/>
    </row>
    <row r="162" spans="3:21">
      <c r="C162" s="95"/>
      <c r="D162" s="95"/>
      <c r="E162" s="95"/>
      <c r="F162" s="95"/>
      <c r="G162" s="95"/>
      <c r="H162" s="95"/>
      <c r="I162" s="95"/>
      <c r="J162" s="95"/>
      <c r="K162" s="95"/>
      <c r="L162" s="95"/>
      <c r="M162" s="95"/>
      <c r="N162" s="95"/>
      <c r="O162" s="95"/>
      <c r="P162" s="95"/>
      <c r="Q162" s="95"/>
      <c r="R162" s="95"/>
      <c r="S162" s="95"/>
      <c r="T162" s="95"/>
      <c r="U162" s="95"/>
    </row>
    <row r="163" spans="3:21">
      <c r="C163" s="95"/>
      <c r="D163" s="95"/>
      <c r="E163" s="95"/>
      <c r="F163" s="95"/>
      <c r="G163" s="95"/>
      <c r="H163" s="95"/>
      <c r="I163" s="95"/>
      <c r="J163" s="95"/>
      <c r="K163" s="95"/>
      <c r="L163" s="95"/>
      <c r="M163" s="95"/>
      <c r="N163" s="95"/>
      <c r="O163" s="95"/>
      <c r="P163" s="95"/>
      <c r="Q163" s="95"/>
      <c r="R163" s="95"/>
      <c r="S163" s="95"/>
      <c r="T163" s="95"/>
      <c r="U163" s="95"/>
    </row>
    <row r="164" spans="3:21">
      <c r="C164" s="95"/>
      <c r="D164" s="95"/>
      <c r="E164" s="95"/>
      <c r="F164" s="95"/>
      <c r="G164" s="95"/>
      <c r="H164" s="95"/>
      <c r="I164" s="95"/>
      <c r="J164" s="95"/>
      <c r="K164" s="95"/>
      <c r="L164" s="95"/>
      <c r="M164" s="95"/>
      <c r="N164" s="95"/>
      <c r="O164" s="95"/>
      <c r="P164" s="95"/>
      <c r="Q164" s="95"/>
      <c r="R164" s="95"/>
      <c r="S164" s="95"/>
      <c r="T164" s="95"/>
      <c r="U164" s="95"/>
    </row>
    <row r="165" spans="3:21">
      <c r="C165" s="95"/>
      <c r="D165" s="95"/>
      <c r="E165" s="95"/>
      <c r="F165" s="95"/>
      <c r="G165" s="95"/>
      <c r="H165" s="95"/>
      <c r="I165" s="95"/>
      <c r="J165" s="95"/>
      <c r="K165" s="95"/>
      <c r="L165" s="95"/>
      <c r="M165" s="95"/>
      <c r="N165" s="95"/>
      <c r="O165" s="95"/>
      <c r="P165" s="95"/>
      <c r="Q165" s="95"/>
      <c r="R165" s="95"/>
      <c r="S165" s="95"/>
      <c r="T165" s="95"/>
      <c r="U165" s="95"/>
    </row>
    <row r="166" spans="3:21">
      <c r="C166" s="95"/>
      <c r="D166" s="95"/>
      <c r="E166" s="95"/>
      <c r="F166" s="95"/>
      <c r="G166" s="95"/>
      <c r="H166" s="95"/>
      <c r="I166" s="95"/>
      <c r="J166" s="95"/>
      <c r="K166" s="95"/>
      <c r="L166" s="95"/>
      <c r="M166" s="95"/>
      <c r="N166" s="95"/>
      <c r="O166" s="95"/>
      <c r="P166" s="95"/>
      <c r="Q166" s="95"/>
      <c r="R166" s="95"/>
      <c r="S166" s="95"/>
      <c r="T166" s="95"/>
      <c r="U166" s="95"/>
    </row>
    <row r="167" spans="3:21">
      <c r="C167" s="95"/>
      <c r="D167" s="95"/>
      <c r="E167" s="95"/>
      <c r="F167" s="95"/>
      <c r="G167" s="95"/>
      <c r="H167" s="95"/>
      <c r="I167" s="95"/>
      <c r="J167" s="95"/>
      <c r="K167" s="95"/>
      <c r="L167" s="95"/>
      <c r="M167" s="95"/>
      <c r="N167" s="95"/>
      <c r="O167" s="95"/>
      <c r="P167" s="95"/>
      <c r="Q167" s="95"/>
      <c r="R167" s="95"/>
      <c r="S167" s="95"/>
      <c r="T167" s="95"/>
      <c r="U167" s="95"/>
    </row>
    <row r="168" spans="3:21">
      <c r="C168" s="95"/>
      <c r="D168" s="95"/>
      <c r="E168" s="95"/>
      <c r="F168" s="95"/>
      <c r="G168" s="95"/>
      <c r="H168" s="95"/>
      <c r="I168" s="95"/>
      <c r="J168" s="95"/>
      <c r="K168" s="95"/>
      <c r="L168" s="95"/>
      <c r="M168" s="95"/>
      <c r="N168" s="95"/>
      <c r="O168" s="95"/>
      <c r="P168" s="95"/>
      <c r="Q168" s="95"/>
      <c r="R168" s="95"/>
      <c r="S168" s="95"/>
      <c r="T168" s="95"/>
      <c r="U168" s="95"/>
    </row>
    <row r="169" spans="3:21">
      <c r="C169" s="95"/>
      <c r="D169" s="95"/>
      <c r="E169" s="95"/>
      <c r="F169" s="95"/>
      <c r="G169" s="95"/>
      <c r="H169" s="95"/>
      <c r="I169" s="95"/>
      <c r="J169" s="95"/>
      <c r="K169" s="95"/>
      <c r="L169" s="95"/>
      <c r="M169" s="95"/>
      <c r="N169" s="95"/>
      <c r="O169" s="95"/>
      <c r="P169" s="95"/>
      <c r="Q169" s="95"/>
      <c r="R169" s="95"/>
      <c r="S169" s="95"/>
      <c r="T169" s="95"/>
      <c r="U169" s="95"/>
    </row>
    <row r="170" spans="3:21">
      <c r="C170" s="95"/>
      <c r="D170" s="95"/>
      <c r="E170" s="95"/>
      <c r="F170" s="95"/>
      <c r="G170" s="95"/>
      <c r="H170" s="95"/>
      <c r="I170" s="95"/>
      <c r="J170" s="95"/>
      <c r="K170" s="95"/>
      <c r="L170" s="95"/>
      <c r="M170" s="95"/>
      <c r="N170" s="95"/>
      <c r="O170" s="95"/>
      <c r="P170" s="95"/>
      <c r="Q170" s="95"/>
      <c r="R170" s="95"/>
      <c r="S170" s="95"/>
      <c r="T170" s="95"/>
      <c r="U170" s="95"/>
    </row>
    <row r="171" spans="3:21">
      <c r="C171" s="95"/>
      <c r="D171" s="95"/>
      <c r="E171" s="95"/>
      <c r="F171" s="95"/>
      <c r="G171" s="95"/>
      <c r="H171" s="95"/>
      <c r="I171" s="95"/>
      <c r="J171" s="95"/>
      <c r="K171" s="95"/>
      <c r="L171" s="95"/>
      <c r="M171" s="95"/>
      <c r="N171" s="95"/>
      <c r="O171" s="95"/>
      <c r="P171" s="95"/>
      <c r="Q171" s="95"/>
      <c r="R171" s="95"/>
      <c r="S171" s="95"/>
      <c r="T171" s="95"/>
      <c r="U171" s="95"/>
    </row>
    <row r="172" spans="3:21">
      <c r="C172" s="95"/>
      <c r="D172" s="95"/>
      <c r="E172" s="95"/>
      <c r="F172" s="95"/>
      <c r="G172" s="95"/>
      <c r="H172" s="95"/>
      <c r="I172" s="95"/>
      <c r="J172" s="95"/>
      <c r="K172" s="95"/>
      <c r="L172" s="95"/>
      <c r="M172" s="95"/>
      <c r="N172" s="95"/>
      <c r="O172" s="95"/>
      <c r="P172" s="95"/>
      <c r="Q172" s="95"/>
      <c r="R172" s="95"/>
      <c r="S172" s="95"/>
      <c r="T172" s="95"/>
      <c r="U172" s="95"/>
    </row>
    <row r="173" spans="3:21">
      <c r="C173" s="95"/>
      <c r="D173" s="95"/>
      <c r="E173" s="95"/>
      <c r="F173" s="95"/>
      <c r="G173" s="95"/>
      <c r="H173" s="95"/>
      <c r="I173" s="95"/>
      <c r="J173" s="95"/>
      <c r="K173" s="95"/>
      <c r="L173" s="95"/>
      <c r="M173" s="95"/>
      <c r="N173" s="95"/>
      <c r="O173" s="95"/>
      <c r="P173" s="95"/>
      <c r="Q173" s="95"/>
      <c r="R173" s="95"/>
      <c r="S173" s="95"/>
      <c r="T173" s="95"/>
      <c r="U173" s="95"/>
    </row>
    <row r="174" spans="3:21">
      <c r="C174" s="95"/>
      <c r="D174" s="95"/>
      <c r="E174" s="95"/>
      <c r="F174" s="95"/>
      <c r="G174" s="95"/>
      <c r="H174" s="95"/>
      <c r="I174" s="95"/>
      <c r="J174" s="95"/>
      <c r="K174" s="95"/>
      <c r="L174" s="95"/>
      <c r="M174" s="95"/>
      <c r="N174" s="95"/>
      <c r="O174" s="95"/>
      <c r="P174" s="95"/>
      <c r="Q174" s="95"/>
      <c r="R174" s="95"/>
      <c r="S174" s="95"/>
      <c r="T174" s="95"/>
      <c r="U174" s="95"/>
    </row>
    <row r="175" spans="3:21">
      <c r="C175" s="95"/>
      <c r="D175" s="95"/>
      <c r="E175" s="95"/>
      <c r="F175" s="95"/>
      <c r="G175" s="95"/>
      <c r="H175" s="95"/>
      <c r="I175" s="95"/>
      <c r="J175" s="95"/>
      <c r="K175" s="95"/>
      <c r="L175" s="95"/>
      <c r="M175" s="95"/>
      <c r="N175" s="95"/>
      <c r="O175" s="95"/>
      <c r="P175" s="95"/>
      <c r="Q175" s="95"/>
      <c r="R175" s="95"/>
      <c r="S175" s="95"/>
      <c r="T175" s="95"/>
      <c r="U175" s="95"/>
    </row>
    <row r="176" spans="3:21">
      <c r="C176" s="95"/>
      <c r="D176" s="95"/>
      <c r="E176" s="95"/>
      <c r="F176" s="95"/>
      <c r="G176" s="95"/>
      <c r="H176" s="95"/>
      <c r="I176" s="95"/>
      <c r="J176" s="95"/>
      <c r="K176" s="95"/>
      <c r="L176" s="95"/>
      <c r="M176" s="95"/>
      <c r="N176" s="95"/>
      <c r="O176" s="95"/>
      <c r="P176" s="95"/>
      <c r="Q176" s="95"/>
      <c r="R176" s="95"/>
      <c r="S176" s="95"/>
      <c r="T176" s="95"/>
      <c r="U176" s="95"/>
    </row>
    <row r="177" spans="3:21">
      <c r="C177" s="95"/>
      <c r="D177" s="95"/>
      <c r="E177" s="95"/>
      <c r="F177" s="95"/>
      <c r="G177" s="95"/>
      <c r="H177" s="95"/>
      <c r="I177" s="95"/>
      <c r="J177" s="95"/>
      <c r="K177" s="95"/>
      <c r="L177" s="95"/>
      <c r="M177" s="95"/>
      <c r="N177" s="95"/>
      <c r="O177" s="95"/>
      <c r="P177" s="95"/>
      <c r="Q177" s="95"/>
      <c r="R177" s="95"/>
      <c r="S177" s="95"/>
      <c r="T177" s="95"/>
      <c r="U177" s="95"/>
    </row>
    <row r="178" spans="3:21">
      <c r="C178" s="95"/>
      <c r="D178" s="95"/>
      <c r="E178" s="95"/>
      <c r="F178" s="95"/>
      <c r="G178" s="95"/>
      <c r="H178" s="95"/>
      <c r="I178" s="95"/>
      <c r="J178" s="95"/>
      <c r="K178" s="95"/>
      <c r="L178" s="95"/>
      <c r="M178" s="95"/>
      <c r="N178" s="95"/>
      <c r="O178" s="95"/>
      <c r="P178" s="95"/>
      <c r="Q178" s="95"/>
      <c r="R178" s="95"/>
      <c r="S178" s="95"/>
      <c r="T178" s="95"/>
      <c r="U178" s="95"/>
    </row>
    <row r="179" spans="3:21">
      <c r="C179" s="95"/>
      <c r="D179" s="95"/>
      <c r="E179" s="95"/>
      <c r="F179" s="95"/>
      <c r="G179" s="95"/>
      <c r="H179" s="95"/>
      <c r="I179" s="95"/>
      <c r="J179" s="95"/>
      <c r="K179" s="95"/>
      <c r="L179" s="95"/>
      <c r="M179" s="95"/>
      <c r="N179" s="95"/>
      <c r="O179" s="95"/>
      <c r="P179" s="95"/>
      <c r="Q179" s="95"/>
      <c r="R179" s="95"/>
      <c r="S179" s="95"/>
      <c r="T179" s="95"/>
      <c r="U179" s="95"/>
    </row>
    <row r="180" spans="3:21">
      <c r="C180" s="95"/>
      <c r="D180" s="95"/>
      <c r="E180" s="95"/>
      <c r="F180" s="95"/>
      <c r="G180" s="95"/>
      <c r="H180" s="95"/>
      <c r="I180" s="95"/>
      <c r="J180" s="95"/>
      <c r="K180" s="95"/>
      <c r="L180" s="95"/>
      <c r="M180" s="95"/>
      <c r="N180" s="95"/>
      <c r="O180" s="95"/>
      <c r="P180" s="95"/>
      <c r="Q180" s="95"/>
      <c r="R180" s="95"/>
      <c r="S180" s="95"/>
      <c r="T180" s="95"/>
      <c r="U180" s="95"/>
    </row>
    <row r="181" spans="3:21">
      <c r="C181" s="95"/>
      <c r="D181" s="95"/>
      <c r="E181" s="95"/>
      <c r="F181" s="95"/>
      <c r="G181" s="95"/>
      <c r="H181" s="95"/>
      <c r="I181" s="95"/>
      <c r="J181" s="95"/>
      <c r="K181" s="95"/>
      <c r="L181" s="95"/>
      <c r="M181" s="95"/>
      <c r="N181" s="95"/>
      <c r="O181" s="95"/>
      <c r="P181" s="95"/>
      <c r="Q181" s="95"/>
      <c r="R181" s="95"/>
      <c r="S181" s="95"/>
      <c r="T181" s="95"/>
      <c r="U181" s="95"/>
    </row>
    <row r="182" spans="3:21">
      <c r="C182" s="95"/>
      <c r="D182" s="95"/>
      <c r="E182" s="95"/>
      <c r="F182" s="95"/>
      <c r="G182" s="95"/>
      <c r="H182" s="95"/>
      <c r="I182" s="95"/>
      <c r="J182" s="95"/>
      <c r="K182" s="95"/>
      <c r="L182" s="95"/>
      <c r="M182" s="95"/>
      <c r="N182" s="95"/>
      <c r="O182" s="95"/>
      <c r="P182" s="95"/>
      <c r="Q182" s="95"/>
      <c r="R182" s="95"/>
      <c r="S182" s="95"/>
      <c r="T182" s="95"/>
      <c r="U182" s="95"/>
    </row>
    <row r="183" spans="3:21">
      <c r="C183" s="95"/>
      <c r="D183" s="95"/>
      <c r="E183" s="95"/>
      <c r="F183" s="95"/>
      <c r="G183" s="95"/>
      <c r="H183" s="95"/>
      <c r="I183" s="95"/>
      <c r="J183" s="95"/>
      <c r="K183" s="95"/>
      <c r="L183" s="95"/>
      <c r="M183" s="95"/>
      <c r="N183" s="95"/>
      <c r="O183" s="95"/>
      <c r="P183" s="95"/>
      <c r="Q183" s="95"/>
      <c r="R183" s="95"/>
      <c r="S183" s="95"/>
      <c r="T183" s="95"/>
      <c r="U183" s="95"/>
    </row>
    <row r="184" spans="3:21">
      <c r="C184" s="95"/>
      <c r="D184" s="95"/>
      <c r="E184" s="95"/>
      <c r="F184" s="95"/>
      <c r="G184" s="95"/>
      <c r="H184" s="95"/>
      <c r="I184" s="95"/>
      <c r="J184" s="95"/>
      <c r="K184" s="95"/>
      <c r="L184" s="95"/>
      <c r="M184" s="95"/>
      <c r="N184" s="95"/>
      <c r="O184" s="95"/>
      <c r="P184" s="95"/>
      <c r="Q184" s="95"/>
      <c r="R184" s="95"/>
      <c r="S184" s="95"/>
      <c r="T184" s="95"/>
      <c r="U184" s="95"/>
    </row>
    <row r="185" spans="3:21">
      <c r="C185" s="95"/>
      <c r="D185" s="95"/>
      <c r="E185" s="95"/>
      <c r="F185" s="95"/>
      <c r="G185" s="95"/>
      <c r="H185" s="95"/>
      <c r="I185" s="95"/>
      <c r="J185" s="95"/>
      <c r="K185" s="95"/>
      <c r="L185" s="95"/>
      <c r="M185" s="95"/>
      <c r="N185" s="95"/>
      <c r="O185" s="95"/>
      <c r="P185" s="95"/>
      <c r="Q185" s="95"/>
      <c r="R185" s="95"/>
      <c r="S185" s="95"/>
      <c r="T185" s="95"/>
      <c r="U185" s="95"/>
    </row>
    <row r="186" spans="3:21">
      <c r="C186" s="95"/>
      <c r="D186" s="95"/>
      <c r="E186" s="95"/>
      <c r="F186" s="95"/>
      <c r="G186" s="95"/>
      <c r="H186" s="95"/>
      <c r="I186" s="95"/>
      <c r="J186" s="95"/>
      <c r="K186" s="95"/>
      <c r="L186" s="95"/>
      <c r="M186" s="95"/>
      <c r="N186" s="95"/>
      <c r="O186" s="95"/>
      <c r="P186" s="95"/>
      <c r="Q186" s="95"/>
      <c r="R186" s="95"/>
      <c r="S186" s="95"/>
      <c r="T186" s="95"/>
      <c r="U186" s="95"/>
    </row>
    <row r="187" spans="3:21">
      <c r="C187" s="95"/>
      <c r="D187" s="95"/>
      <c r="E187" s="95"/>
      <c r="F187" s="95"/>
      <c r="G187" s="95"/>
      <c r="H187" s="95"/>
      <c r="I187" s="95"/>
      <c r="J187" s="95"/>
      <c r="K187" s="95"/>
      <c r="L187" s="95"/>
      <c r="M187" s="95"/>
      <c r="N187" s="95"/>
      <c r="O187" s="95"/>
      <c r="P187" s="95"/>
      <c r="Q187" s="95"/>
      <c r="R187" s="95"/>
      <c r="S187" s="95"/>
      <c r="T187" s="95"/>
      <c r="U187" s="95"/>
    </row>
    <row r="188" spans="3:21">
      <c r="C188" s="95"/>
      <c r="D188" s="95"/>
      <c r="E188" s="95"/>
      <c r="F188" s="95"/>
      <c r="G188" s="95"/>
      <c r="H188" s="95"/>
      <c r="I188" s="95"/>
      <c r="J188" s="95"/>
      <c r="K188" s="95"/>
      <c r="L188" s="95"/>
      <c r="M188" s="95"/>
      <c r="N188" s="95"/>
      <c r="O188" s="95"/>
      <c r="P188" s="95"/>
      <c r="Q188" s="95"/>
      <c r="R188" s="95"/>
      <c r="S188" s="95"/>
      <c r="T188" s="95"/>
      <c r="U188" s="95"/>
    </row>
    <row r="189" spans="3:21">
      <c r="C189" s="95"/>
      <c r="D189" s="95"/>
      <c r="E189" s="95"/>
      <c r="F189" s="95"/>
      <c r="G189" s="95"/>
      <c r="H189" s="95"/>
      <c r="I189" s="95"/>
      <c r="J189" s="95"/>
      <c r="K189" s="95"/>
      <c r="L189" s="95"/>
      <c r="M189" s="95"/>
      <c r="N189" s="95"/>
      <c r="O189" s="95"/>
      <c r="P189" s="95"/>
      <c r="Q189" s="95"/>
      <c r="R189" s="95"/>
      <c r="S189" s="95"/>
      <c r="T189" s="95"/>
      <c r="U189" s="95"/>
    </row>
    <row r="190" spans="3:21">
      <c r="C190" s="95"/>
      <c r="D190" s="95"/>
      <c r="E190" s="95"/>
      <c r="F190" s="95"/>
      <c r="G190" s="95"/>
      <c r="H190" s="95"/>
      <c r="I190" s="95"/>
      <c r="J190" s="95"/>
      <c r="K190" s="95"/>
      <c r="L190" s="95"/>
      <c r="M190" s="95"/>
      <c r="N190" s="95"/>
      <c r="O190" s="95"/>
      <c r="P190" s="95"/>
      <c r="Q190" s="95"/>
      <c r="R190" s="95"/>
      <c r="S190" s="95"/>
      <c r="T190" s="95"/>
      <c r="U190" s="95"/>
    </row>
    <row r="191" spans="3:21">
      <c r="C191" s="95"/>
      <c r="D191" s="95"/>
      <c r="E191" s="95"/>
      <c r="F191" s="95"/>
      <c r="G191" s="95"/>
      <c r="H191" s="95"/>
      <c r="I191" s="95"/>
      <c r="J191" s="95"/>
      <c r="K191" s="95"/>
      <c r="L191" s="95"/>
      <c r="M191" s="95"/>
      <c r="N191" s="95"/>
      <c r="O191" s="95"/>
      <c r="P191" s="95"/>
      <c r="Q191" s="95"/>
      <c r="R191" s="95"/>
      <c r="S191" s="95"/>
      <c r="T191" s="95"/>
      <c r="U191" s="95"/>
    </row>
    <row r="192" spans="3:21">
      <c r="C192" s="95"/>
      <c r="D192" s="95"/>
      <c r="E192" s="95"/>
      <c r="F192" s="95"/>
      <c r="G192" s="95"/>
      <c r="H192" s="95"/>
      <c r="I192" s="95"/>
      <c r="J192" s="95"/>
      <c r="K192" s="95"/>
      <c r="L192" s="95"/>
      <c r="M192" s="95"/>
      <c r="N192" s="95"/>
      <c r="O192" s="95"/>
      <c r="P192" s="95"/>
      <c r="Q192" s="95"/>
      <c r="R192" s="95"/>
      <c r="S192" s="95"/>
      <c r="T192" s="95"/>
      <c r="U192" s="95"/>
    </row>
    <row r="193" spans="3:21">
      <c r="C193" s="95"/>
      <c r="D193" s="95"/>
      <c r="E193" s="95"/>
      <c r="F193" s="95"/>
      <c r="G193" s="95"/>
      <c r="H193" s="95"/>
      <c r="I193" s="95"/>
      <c r="J193" s="95"/>
      <c r="K193" s="95"/>
      <c r="L193" s="95"/>
      <c r="M193" s="95"/>
      <c r="N193" s="95"/>
      <c r="O193" s="95"/>
      <c r="P193" s="95"/>
      <c r="Q193" s="95"/>
      <c r="R193" s="95"/>
      <c r="S193" s="95"/>
      <c r="T193" s="95"/>
      <c r="U193" s="95"/>
    </row>
    <row r="194" spans="3:21">
      <c r="C194" s="95"/>
      <c r="D194" s="95"/>
      <c r="E194" s="95"/>
      <c r="F194" s="95"/>
      <c r="G194" s="95"/>
      <c r="H194" s="95"/>
      <c r="I194" s="95"/>
      <c r="J194" s="95"/>
      <c r="K194" s="95"/>
      <c r="L194" s="95"/>
      <c r="M194" s="95"/>
      <c r="N194" s="95"/>
      <c r="O194" s="95"/>
      <c r="P194" s="95"/>
      <c r="Q194" s="95"/>
      <c r="R194" s="95"/>
      <c r="S194" s="95"/>
      <c r="T194" s="95"/>
      <c r="U194" s="95"/>
    </row>
    <row r="195" spans="3:21">
      <c r="C195" s="95"/>
      <c r="D195" s="95"/>
      <c r="E195" s="95"/>
      <c r="F195" s="95"/>
      <c r="G195" s="95"/>
      <c r="H195" s="95"/>
      <c r="I195" s="95"/>
      <c r="J195" s="95"/>
      <c r="K195" s="95"/>
      <c r="L195" s="95"/>
      <c r="M195" s="95"/>
      <c r="N195" s="95"/>
      <c r="O195" s="95"/>
      <c r="P195" s="95"/>
      <c r="Q195" s="95"/>
      <c r="R195" s="95"/>
      <c r="S195" s="95"/>
      <c r="T195" s="95"/>
      <c r="U195" s="95"/>
    </row>
    <row r="196" spans="3:21">
      <c r="C196" s="95"/>
      <c r="D196" s="95"/>
      <c r="E196" s="95"/>
      <c r="F196" s="95"/>
      <c r="G196" s="95"/>
      <c r="H196" s="95"/>
      <c r="I196" s="95"/>
      <c r="J196" s="95"/>
      <c r="K196" s="95"/>
      <c r="L196" s="95"/>
      <c r="M196" s="95"/>
      <c r="N196" s="95"/>
      <c r="O196" s="95"/>
      <c r="P196" s="95"/>
      <c r="Q196" s="95"/>
      <c r="R196" s="95"/>
      <c r="S196" s="95"/>
      <c r="T196" s="95"/>
      <c r="U196" s="95"/>
    </row>
    <row r="197" spans="3:21">
      <c r="C197" s="95"/>
      <c r="D197" s="95"/>
      <c r="E197" s="95"/>
      <c r="F197" s="95"/>
      <c r="G197" s="95"/>
      <c r="H197" s="95"/>
      <c r="I197" s="95"/>
      <c r="J197" s="95"/>
      <c r="K197" s="95"/>
      <c r="L197" s="95"/>
      <c r="M197" s="95"/>
      <c r="N197" s="95"/>
      <c r="O197" s="95"/>
      <c r="P197" s="95"/>
      <c r="Q197" s="95"/>
      <c r="R197" s="95"/>
      <c r="S197" s="95"/>
      <c r="T197" s="95"/>
      <c r="U197" s="95"/>
    </row>
    <row r="198" spans="3:21">
      <c r="C198" s="95"/>
      <c r="D198" s="95"/>
      <c r="E198" s="95"/>
      <c r="F198" s="95"/>
      <c r="G198" s="95"/>
      <c r="H198" s="95"/>
      <c r="I198" s="95"/>
      <c r="J198" s="95"/>
      <c r="K198" s="95"/>
      <c r="L198" s="95"/>
      <c r="M198" s="95"/>
      <c r="N198" s="95"/>
      <c r="O198" s="95"/>
      <c r="P198" s="95"/>
      <c r="Q198" s="95"/>
      <c r="R198" s="95"/>
      <c r="S198" s="95"/>
      <c r="T198" s="95"/>
      <c r="U198" s="95"/>
    </row>
    <row r="199" spans="3:21">
      <c r="C199" s="95"/>
      <c r="D199" s="95"/>
      <c r="E199" s="95"/>
      <c r="F199" s="95"/>
      <c r="G199" s="95"/>
      <c r="H199" s="95"/>
      <c r="I199" s="95"/>
      <c r="J199" s="95"/>
      <c r="K199" s="95"/>
      <c r="L199" s="95"/>
      <c r="M199" s="95"/>
      <c r="N199" s="95"/>
      <c r="O199" s="95"/>
      <c r="P199" s="95"/>
      <c r="Q199" s="95"/>
      <c r="R199" s="95"/>
      <c r="S199" s="95"/>
      <c r="T199" s="95"/>
      <c r="U199" s="95"/>
    </row>
    <row r="200" spans="3:21">
      <c r="C200" s="95"/>
      <c r="D200" s="95"/>
      <c r="E200" s="95"/>
      <c r="F200" s="95"/>
      <c r="G200" s="95"/>
      <c r="H200" s="95"/>
      <c r="I200" s="95"/>
      <c r="J200" s="95"/>
      <c r="K200" s="95"/>
      <c r="L200" s="95"/>
      <c r="M200" s="95"/>
      <c r="N200" s="95"/>
      <c r="O200" s="95"/>
      <c r="P200" s="95"/>
      <c r="Q200" s="95"/>
      <c r="R200" s="95"/>
      <c r="S200" s="95"/>
      <c r="T200" s="95"/>
      <c r="U200" s="95"/>
    </row>
    <row r="201" spans="3:21">
      <c r="C201" s="95"/>
      <c r="D201" s="95"/>
      <c r="E201" s="95"/>
      <c r="F201" s="95"/>
      <c r="G201" s="95"/>
      <c r="H201" s="95"/>
      <c r="I201" s="95"/>
      <c r="J201" s="95"/>
      <c r="K201" s="95"/>
      <c r="L201" s="95"/>
      <c r="M201" s="95"/>
      <c r="N201" s="95"/>
      <c r="O201" s="95"/>
      <c r="P201" s="95"/>
      <c r="Q201" s="95"/>
      <c r="R201" s="95"/>
      <c r="S201" s="95"/>
      <c r="T201" s="95"/>
      <c r="U201" s="95"/>
    </row>
    <row r="202" spans="3:21">
      <c r="C202" s="95"/>
      <c r="D202" s="95"/>
      <c r="E202" s="95"/>
      <c r="F202" s="95"/>
      <c r="G202" s="95"/>
      <c r="H202" s="95"/>
      <c r="I202" s="95"/>
      <c r="J202" s="95"/>
      <c r="K202" s="95"/>
      <c r="L202" s="95"/>
      <c r="M202" s="95"/>
      <c r="N202" s="95"/>
      <c r="O202" s="95"/>
      <c r="P202" s="95"/>
      <c r="Q202" s="95"/>
      <c r="R202" s="95"/>
      <c r="S202" s="95"/>
      <c r="T202" s="95"/>
      <c r="U202" s="95"/>
    </row>
    <row r="203" spans="3:21">
      <c r="C203" s="95"/>
      <c r="D203" s="95"/>
      <c r="E203" s="95"/>
      <c r="F203" s="95"/>
      <c r="G203" s="95"/>
      <c r="H203" s="95"/>
      <c r="I203" s="95"/>
      <c r="J203" s="95"/>
      <c r="K203" s="95"/>
      <c r="L203" s="95"/>
      <c r="M203" s="95"/>
      <c r="N203" s="95"/>
      <c r="O203" s="95"/>
      <c r="P203" s="95"/>
      <c r="Q203" s="95"/>
      <c r="R203" s="95"/>
      <c r="S203" s="95"/>
      <c r="T203" s="95"/>
      <c r="U203" s="95"/>
    </row>
    <row r="204" spans="3:21">
      <c r="C204" s="95"/>
      <c r="D204" s="95"/>
      <c r="E204" s="95"/>
      <c r="F204" s="95"/>
      <c r="G204" s="95"/>
      <c r="H204" s="95"/>
      <c r="I204" s="95"/>
      <c r="J204" s="95"/>
      <c r="K204" s="95"/>
      <c r="L204" s="95"/>
      <c r="M204" s="95"/>
      <c r="N204" s="95"/>
      <c r="O204" s="95"/>
      <c r="P204" s="95"/>
      <c r="Q204" s="95"/>
      <c r="R204" s="95"/>
      <c r="S204" s="95"/>
      <c r="T204" s="95"/>
      <c r="U204" s="95"/>
    </row>
    <row r="205" spans="3:21">
      <c r="C205" s="95"/>
      <c r="D205" s="95"/>
      <c r="E205" s="95"/>
      <c r="F205" s="95"/>
      <c r="G205" s="95"/>
      <c r="H205" s="95"/>
      <c r="I205" s="95"/>
      <c r="J205" s="95"/>
      <c r="K205" s="95"/>
      <c r="L205" s="95"/>
      <c r="M205" s="95"/>
      <c r="N205" s="95"/>
      <c r="O205" s="95"/>
      <c r="P205" s="95"/>
      <c r="Q205" s="95"/>
      <c r="R205" s="95"/>
      <c r="S205" s="95"/>
      <c r="T205" s="95"/>
      <c r="U205" s="95"/>
    </row>
    <row r="206" spans="3:21">
      <c r="C206" s="95"/>
      <c r="D206" s="95"/>
      <c r="E206" s="95"/>
      <c r="F206" s="95"/>
      <c r="G206" s="95"/>
      <c r="H206" s="95"/>
      <c r="I206" s="95"/>
      <c r="J206" s="95"/>
      <c r="K206" s="95"/>
      <c r="L206" s="95"/>
      <c r="M206" s="95"/>
      <c r="N206" s="95"/>
      <c r="O206" s="95"/>
      <c r="P206" s="95"/>
      <c r="Q206" s="95"/>
      <c r="R206" s="95"/>
      <c r="S206" s="95"/>
      <c r="T206" s="95"/>
      <c r="U206" s="95"/>
    </row>
    <row r="207" spans="3:21">
      <c r="C207" s="95"/>
      <c r="D207" s="95"/>
      <c r="E207" s="95"/>
      <c r="F207" s="95"/>
      <c r="G207" s="95"/>
      <c r="H207" s="95"/>
      <c r="I207" s="95"/>
      <c r="J207" s="95"/>
      <c r="K207" s="95"/>
      <c r="L207" s="95"/>
      <c r="M207" s="95"/>
      <c r="N207" s="95"/>
      <c r="O207" s="95"/>
      <c r="P207" s="95"/>
      <c r="Q207" s="95"/>
      <c r="R207" s="95"/>
      <c r="S207" s="95"/>
      <c r="T207" s="95"/>
      <c r="U207" s="95"/>
    </row>
    <row r="208" spans="3:21">
      <c r="C208" s="95"/>
      <c r="D208" s="95"/>
      <c r="E208" s="95"/>
      <c r="F208" s="95"/>
      <c r="G208" s="95"/>
      <c r="H208" s="95"/>
      <c r="I208" s="95"/>
      <c r="J208" s="95"/>
      <c r="K208" s="95"/>
      <c r="L208" s="95"/>
      <c r="M208" s="95"/>
      <c r="N208" s="95"/>
      <c r="O208" s="95"/>
      <c r="P208" s="95"/>
      <c r="Q208" s="95"/>
      <c r="R208" s="95"/>
      <c r="S208" s="95"/>
      <c r="T208" s="95"/>
      <c r="U208" s="95"/>
    </row>
    <row r="209" spans="3:21">
      <c r="C209" s="95"/>
      <c r="D209" s="95"/>
      <c r="E209" s="95"/>
      <c r="F209" s="95"/>
      <c r="G209" s="95"/>
      <c r="H209" s="95"/>
      <c r="I209" s="95"/>
      <c r="J209" s="95"/>
      <c r="K209" s="95"/>
      <c r="L209" s="95"/>
      <c r="M209" s="95"/>
      <c r="N209" s="95"/>
      <c r="O209" s="95"/>
      <c r="P209" s="95"/>
      <c r="Q209" s="95"/>
      <c r="R209" s="95"/>
      <c r="S209" s="95"/>
      <c r="T209" s="95"/>
      <c r="U209" s="95"/>
    </row>
    <row r="210" spans="3:21">
      <c r="C210" s="95"/>
      <c r="D210" s="95"/>
      <c r="E210" s="95"/>
      <c r="F210" s="95"/>
      <c r="G210" s="95"/>
      <c r="H210" s="95"/>
      <c r="I210" s="95"/>
      <c r="J210" s="95"/>
      <c r="K210" s="95"/>
      <c r="L210" s="95"/>
      <c r="M210" s="95"/>
      <c r="N210" s="95"/>
      <c r="O210" s="95"/>
      <c r="P210" s="95"/>
      <c r="Q210" s="95"/>
      <c r="R210" s="95"/>
      <c r="S210" s="95"/>
      <c r="T210" s="95"/>
      <c r="U210" s="95"/>
    </row>
    <row r="211" spans="3:21">
      <c r="C211" s="95"/>
      <c r="D211" s="95"/>
      <c r="E211" s="95"/>
      <c r="F211" s="95"/>
      <c r="G211" s="95"/>
      <c r="H211" s="95"/>
      <c r="I211" s="95"/>
      <c r="J211" s="95"/>
      <c r="K211" s="95"/>
      <c r="L211" s="95"/>
      <c r="M211" s="95"/>
      <c r="N211" s="95"/>
      <c r="O211" s="95"/>
      <c r="P211" s="95"/>
      <c r="Q211" s="95"/>
      <c r="R211" s="95"/>
      <c r="S211" s="95"/>
      <c r="T211" s="95"/>
      <c r="U211" s="95"/>
    </row>
    <row r="212" spans="3:21">
      <c r="C212" s="95"/>
      <c r="D212" s="95"/>
      <c r="E212" s="95"/>
      <c r="F212" s="95"/>
      <c r="G212" s="95"/>
      <c r="H212" s="95"/>
      <c r="I212" s="95"/>
      <c r="J212" s="95"/>
      <c r="K212" s="95"/>
      <c r="L212" s="95"/>
      <c r="M212" s="95"/>
      <c r="N212" s="95"/>
      <c r="O212" s="95"/>
      <c r="P212" s="95"/>
      <c r="Q212" s="95"/>
      <c r="R212" s="95"/>
      <c r="S212" s="95"/>
      <c r="T212" s="95"/>
      <c r="U212" s="95"/>
    </row>
    <row r="213" spans="3:21">
      <c r="C213" s="95"/>
      <c r="D213" s="95"/>
      <c r="E213" s="95"/>
      <c r="F213" s="95"/>
      <c r="G213" s="95"/>
      <c r="H213" s="95"/>
      <c r="I213" s="95"/>
      <c r="J213" s="95"/>
      <c r="K213" s="95"/>
      <c r="L213" s="95"/>
      <c r="M213" s="95"/>
      <c r="N213" s="95"/>
      <c r="O213" s="95"/>
      <c r="P213" s="95"/>
      <c r="Q213" s="95"/>
      <c r="R213" s="95"/>
      <c r="S213" s="95"/>
      <c r="T213" s="95"/>
      <c r="U213" s="95"/>
    </row>
    <row r="214" spans="3:21">
      <c r="C214" s="95"/>
      <c r="D214" s="95"/>
      <c r="E214" s="95"/>
      <c r="F214" s="95"/>
      <c r="G214" s="95"/>
      <c r="H214" s="95"/>
      <c r="I214" s="95"/>
      <c r="J214" s="95"/>
      <c r="K214" s="95"/>
      <c r="L214" s="95"/>
      <c r="M214" s="95"/>
      <c r="N214" s="95"/>
      <c r="O214" s="95"/>
      <c r="P214" s="95"/>
      <c r="Q214" s="95"/>
      <c r="R214" s="95"/>
      <c r="S214" s="95"/>
      <c r="T214" s="95"/>
      <c r="U214" s="95"/>
    </row>
    <row r="215" spans="3:21">
      <c r="C215" s="95"/>
      <c r="D215" s="95"/>
      <c r="E215" s="95"/>
      <c r="F215" s="95"/>
      <c r="G215" s="95"/>
      <c r="H215" s="95"/>
      <c r="I215" s="95"/>
      <c r="J215" s="95"/>
      <c r="K215" s="95"/>
      <c r="L215" s="95"/>
      <c r="M215" s="95"/>
      <c r="N215" s="95"/>
      <c r="O215" s="95"/>
      <c r="P215" s="95"/>
      <c r="Q215" s="95"/>
      <c r="R215" s="95"/>
      <c r="S215" s="95"/>
      <c r="T215" s="95"/>
      <c r="U215" s="95"/>
    </row>
    <row r="216" spans="3:21">
      <c r="C216" s="95"/>
      <c r="D216" s="95"/>
      <c r="E216" s="95"/>
      <c r="F216" s="95"/>
      <c r="G216" s="95"/>
      <c r="H216" s="95"/>
      <c r="I216" s="95"/>
      <c r="J216" s="95"/>
      <c r="K216" s="95"/>
      <c r="L216" s="95"/>
      <c r="M216" s="95"/>
      <c r="N216" s="95"/>
      <c r="O216" s="95"/>
      <c r="P216" s="95"/>
      <c r="Q216" s="95"/>
      <c r="R216" s="95"/>
      <c r="S216" s="95"/>
      <c r="T216" s="95"/>
      <c r="U216" s="95"/>
    </row>
    <row r="217" spans="3:21">
      <c r="C217" s="95"/>
      <c r="D217" s="95"/>
      <c r="E217" s="95"/>
      <c r="F217" s="95"/>
      <c r="G217" s="95"/>
      <c r="H217" s="95"/>
      <c r="I217" s="95"/>
      <c r="J217" s="95"/>
      <c r="K217" s="95"/>
      <c r="L217" s="95"/>
      <c r="M217" s="95"/>
      <c r="N217" s="95"/>
      <c r="O217" s="95"/>
      <c r="P217" s="95"/>
      <c r="Q217" s="95"/>
      <c r="R217" s="95"/>
      <c r="S217" s="95"/>
      <c r="T217" s="95"/>
      <c r="U217" s="95"/>
    </row>
    <row r="218" spans="3:21">
      <c r="C218" s="95"/>
      <c r="D218" s="95"/>
      <c r="E218" s="95"/>
      <c r="F218" s="95"/>
      <c r="G218" s="95"/>
      <c r="H218" s="95"/>
      <c r="I218" s="95"/>
      <c r="J218" s="95"/>
      <c r="K218" s="95"/>
      <c r="L218" s="95"/>
      <c r="M218" s="95"/>
      <c r="N218" s="95"/>
      <c r="O218" s="95"/>
      <c r="P218" s="95"/>
      <c r="Q218" s="95"/>
      <c r="R218" s="95"/>
      <c r="S218" s="95"/>
      <c r="T218" s="95"/>
      <c r="U218" s="95"/>
    </row>
    <row r="219" spans="3:21">
      <c r="C219" s="95"/>
      <c r="D219" s="95"/>
      <c r="E219" s="95"/>
      <c r="F219" s="95"/>
      <c r="G219" s="95"/>
      <c r="H219" s="95"/>
      <c r="I219" s="95"/>
      <c r="J219" s="95"/>
      <c r="K219" s="95"/>
      <c r="L219" s="95"/>
      <c r="M219" s="95"/>
      <c r="N219" s="95"/>
      <c r="O219" s="95"/>
      <c r="P219" s="95"/>
      <c r="Q219" s="95"/>
      <c r="R219" s="95"/>
      <c r="S219" s="95"/>
      <c r="T219" s="95"/>
      <c r="U219" s="95"/>
    </row>
    <row r="220" spans="3:21">
      <c r="C220" s="95"/>
      <c r="D220" s="95"/>
      <c r="E220" s="95"/>
      <c r="F220" s="95"/>
      <c r="G220" s="95"/>
      <c r="H220" s="95"/>
      <c r="I220" s="95"/>
      <c r="J220" s="95"/>
      <c r="K220" s="95"/>
      <c r="L220" s="95"/>
      <c r="M220" s="95"/>
      <c r="N220" s="95"/>
      <c r="O220" s="95"/>
      <c r="P220" s="95"/>
      <c r="Q220" s="95"/>
      <c r="R220" s="95"/>
      <c r="S220" s="95"/>
      <c r="T220" s="95"/>
      <c r="U220" s="95"/>
    </row>
    <row r="221" spans="3:21">
      <c r="C221" s="95"/>
      <c r="D221" s="95"/>
      <c r="E221" s="95"/>
      <c r="F221" s="95"/>
      <c r="G221" s="95"/>
      <c r="H221" s="95"/>
      <c r="I221" s="95"/>
      <c r="J221" s="95"/>
      <c r="K221" s="95"/>
      <c r="L221" s="95"/>
      <c r="M221" s="95"/>
      <c r="N221" s="95"/>
      <c r="O221" s="95"/>
      <c r="P221" s="95"/>
      <c r="Q221" s="95"/>
      <c r="R221" s="95"/>
      <c r="S221" s="95"/>
      <c r="T221" s="95"/>
      <c r="U221" s="95"/>
    </row>
    <row r="222" spans="3:21">
      <c r="C222" s="95"/>
      <c r="D222" s="95"/>
      <c r="E222" s="95"/>
      <c r="F222" s="95"/>
      <c r="G222" s="95"/>
      <c r="H222" s="95"/>
      <c r="I222" s="95"/>
      <c r="J222" s="95"/>
      <c r="K222" s="95"/>
      <c r="L222" s="95"/>
      <c r="M222" s="95"/>
      <c r="N222" s="95"/>
      <c r="O222" s="95"/>
      <c r="P222" s="95"/>
      <c r="Q222" s="95"/>
      <c r="R222" s="95"/>
      <c r="S222" s="95"/>
      <c r="T222" s="95"/>
      <c r="U222" s="95"/>
    </row>
    <row r="223" spans="3:21">
      <c r="C223" s="95"/>
      <c r="D223" s="95"/>
      <c r="E223" s="95"/>
      <c r="F223" s="95"/>
      <c r="G223" s="95"/>
      <c r="H223" s="95"/>
      <c r="I223" s="95"/>
      <c r="J223" s="95"/>
      <c r="K223" s="95"/>
      <c r="L223" s="95"/>
      <c r="M223" s="95"/>
      <c r="N223" s="95"/>
      <c r="O223" s="95"/>
      <c r="P223" s="95"/>
      <c r="Q223" s="95"/>
      <c r="R223" s="95"/>
      <c r="S223" s="95"/>
      <c r="T223" s="95"/>
      <c r="U223" s="95"/>
    </row>
    <row r="224" spans="3:21">
      <c r="C224" s="95"/>
      <c r="D224" s="95"/>
      <c r="E224" s="95"/>
      <c r="F224" s="95"/>
      <c r="G224" s="95"/>
      <c r="H224" s="95"/>
      <c r="I224" s="95"/>
      <c r="J224" s="95"/>
      <c r="K224" s="95"/>
      <c r="L224" s="95"/>
      <c r="M224" s="95"/>
      <c r="N224" s="95"/>
      <c r="O224" s="95"/>
      <c r="P224" s="95"/>
      <c r="Q224" s="95"/>
      <c r="R224" s="95"/>
      <c r="S224" s="95"/>
      <c r="T224" s="95"/>
      <c r="U224" s="95"/>
    </row>
    <row r="225" spans="3:21">
      <c r="C225" s="95"/>
      <c r="D225" s="95"/>
      <c r="E225" s="95"/>
      <c r="F225" s="95"/>
      <c r="G225" s="95"/>
      <c r="H225" s="95"/>
      <c r="I225" s="95"/>
      <c r="J225" s="95"/>
      <c r="K225" s="95"/>
      <c r="L225" s="95"/>
      <c r="M225" s="95"/>
      <c r="N225" s="95"/>
      <c r="O225" s="95"/>
      <c r="P225" s="95"/>
      <c r="Q225" s="95"/>
      <c r="R225" s="95"/>
      <c r="S225" s="95"/>
      <c r="T225" s="95"/>
      <c r="U225" s="95"/>
    </row>
    <row r="226" spans="3:21">
      <c r="C226" s="95"/>
      <c r="D226" s="95"/>
      <c r="E226" s="95"/>
      <c r="F226" s="95"/>
      <c r="G226" s="95"/>
      <c r="H226" s="95"/>
      <c r="I226" s="95"/>
      <c r="J226" s="95"/>
      <c r="K226" s="95"/>
      <c r="L226" s="95"/>
      <c r="M226" s="95"/>
      <c r="N226" s="95"/>
      <c r="O226" s="95"/>
      <c r="P226" s="95"/>
      <c r="Q226" s="95"/>
      <c r="R226" s="95"/>
      <c r="S226" s="95"/>
      <c r="T226" s="95"/>
      <c r="U226" s="95"/>
    </row>
    <row r="227" spans="3:21">
      <c r="C227" s="95"/>
      <c r="D227" s="95"/>
      <c r="E227" s="95"/>
      <c r="F227" s="95"/>
      <c r="G227" s="95"/>
      <c r="H227" s="95"/>
      <c r="I227" s="95"/>
      <c r="J227" s="95"/>
      <c r="K227" s="95"/>
      <c r="L227" s="95"/>
      <c r="M227" s="95"/>
      <c r="N227" s="95"/>
      <c r="O227" s="95"/>
      <c r="P227" s="95"/>
      <c r="Q227" s="95"/>
      <c r="R227" s="95"/>
      <c r="S227" s="95"/>
      <c r="T227" s="95"/>
      <c r="U227" s="95"/>
    </row>
    <row r="228" spans="3:21">
      <c r="C228" s="95"/>
      <c r="D228" s="95"/>
      <c r="E228" s="95"/>
      <c r="F228" s="95"/>
      <c r="G228" s="95"/>
      <c r="H228" s="95"/>
      <c r="I228" s="95"/>
      <c r="J228" s="95"/>
      <c r="K228" s="95"/>
      <c r="L228" s="95"/>
      <c r="M228" s="95"/>
      <c r="N228" s="95"/>
      <c r="O228" s="95"/>
      <c r="P228" s="95"/>
      <c r="Q228" s="95"/>
      <c r="R228" s="95"/>
      <c r="S228" s="95"/>
      <c r="T228" s="95"/>
      <c r="U228" s="95"/>
    </row>
    <row r="229" spans="3:21">
      <c r="C229" s="95"/>
      <c r="D229" s="95"/>
      <c r="E229" s="95"/>
      <c r="F229" s="95"/>
      <c r="G229" s="95"/>
      <c r="H229" s="95"/>
      <c r="I229" s="95"/>
      <c r="J229" s="95"/>
      <c r="K229" s="95"/>
      <c r="L229" s="95"/>
      <c r="M229" s="95"/>
      <c r="N229" s="95"/>
      <c r="O229" s="95"/>
      <c r="P229" s="95"/>
      <c r="Q229" s="95"/>
      <c r="R229" s="95"/>
      <c r="S229" s="95"/>
      <c r="T229" s="95"/>
      <c r="U229" s="95"/>
    </row>
    <row r="230" spans="3:21">
      <c r="C230" s="95"/>
      <c r="D230" s="95"/>
      <c r="E230" s="95"/>
      <c r="F230" s="95"/>
      <c r="G230" s="95"/>
      <c r="H230" s="95"/>
      <c r="I230" s="95"/>
      <c r="J230" s="95"/>
      <c r="K230" s="95"/>
      <c r="L230" s="95"/>
      <c r="M230" s="95"/>
      <c r="N230" s="95"/>
      <c r="O230" s="95"/>
      <c r="P230" s="95"/>
      <c r="Q230" s="95"/>
      <c r="R230" s="95"/>
      <c r="S230" s="95"/>
      <c r="T230" s="95"/>
      <c r="U230" s="95"/>
    </row>
    <row r="231" spans="3:21">
      <c r="C231" s="95"/>
      <c r="D231" s="95"/>
      <c r="E231" s="95"/>
      <c r="F231" s="95"/>
      <c r="G231" s="95"/>
      <c r="H231" s="95"/>
      <c r="I231" s="95"/>
      <c r="J231" s="95"/>
      <c r="K231" s="95"/>
      <c r="L231" s="95"/>
      <c r="M231" s="95"/>
      <c r="N231" s="95"/>
      <c r="O231" s="95"/>
      <c r="P231" s="95"/>
      <c r="Q231" s="95"/>
      <c r="R231" s="95"/>
      <c r="S231" s="95"/>
      <c r="T231" s="95"/>
      <c r="U231" s="95"/>
    </row>
    <row r="232" spans="3:21">
      <c r="C232" s="95"/>
      <c r="D232" s="95"/>
      <c r="E232" s="95"/>
      <c r="F232" s="95"/>
      <c r="G232" s="95"/>
      <c r="H232" s="95"/>
      <c r="I232" s="95"/>
      <c r="J232" s="95"/>
      <c r="K232" s="95"/>
      <c r="L232" s="95"/>
      <c r="M232" s="95"/>
      <c r="N232" s="95"/>
      <c r="O232" s="95"/>
      <c r="P232" s="95"/>
      <c r="Q232" s="95"/>
      <c r="R232" s="95"/>
      <c r="S232" s="95"/>
      <c r="T232" s="95"/>
      <c r="U232" s="95"/>
    </row>
    <row r="233" spans="3:21">
      <c r="C233" s="95"/>
      <c r="D233" s="95"/>
      <c r="E233" s="95"/>
      <c r="F233" s="95"/>
      <c r="G233" s="95"/>
      <c r="H233" s="95"/>
      <c r="I233" s="95"/>
      <c r="J233" s="95"/>
      <c r="K233" s="95"/>
      <c r="L233" s="95"/>
      <c r="M233" s="95"/>
      <c r="N233" s="95"/>
      <c r="O233" s="95"/>
      <c r="P233" s="95"/>
      <c r="Q233" s="95"/>
      <c r="R233" s="95"/>
      <c r="S233" s="95"/>
      <c r="T233" s="95"/>
      <c r="U233" s="95"/>
    </row>
    <row r="234" spans="3:21">
      <c r="C234" s="95"/>
      <c r="D234" s="95"/>
      <c r="E234" s="95"/>
      <c r="F234" s="95"/>
      <c r="G234" s="95"/>
      <c r="H234" s="95"/>
      <c r="I234" s="95"/>
      <c r="J234" s="95"/>
      <c r="K234" s="95"/>
      <c r="L234" s="95"/>
      <c r="M234" s="95"/>
      <c r="N234" s="95"/>
      <c r="O234" s="95"/>
      <c r="P234" s="95"/>
      <c r="Q234" s="95"/>
      <c r="R234" s="95"/>
      <c r="S234" s="95"/>
      <c r="T234" s="95"/>
      <c r="U234" s="95"/>
    </row>
    <row r="235" spans="3:21">
      <c r="C235" s="95"/>
      <c r="D235" s="95"/>
      <c r="E235" s="95"/>
      <c r="F235" s="95"/>
      <c r="G235" s="95"/>
      <c r="H235" s="95"/>
      <c r="I235" s="95"/>
      <c r="J235" s="95"/>
      <c r="K235" s="95"/>
      <c r="L235" s="95"/>
      <c r="M235" s="95"/>
      <c r="N235" s="95"/>
      <c r="O235" s="95"/>
      <c r="P235" s="95"/>
      <c r="Q235" s="95"/>
      <c r="R235" s="95"/>
      <c r="S235" s="95"/>
      <c r="T235" s="95"/>
      <c r="U235" s="95"/>
    </row>
    <row r="236" spans="3:21">
      <c r="C236" s="95"/>
      <c r="D236" s="95"/>
      <c r="E236" s="95"/>
      <c r="F236" s="95"/>
      <c r="G236" s="95"/>
      <c r="H236" s="95"/>
      <c r="I236" s="95"/>
      <c r="J236" s="95"/>
      <c r="K236" s="95"/>
      <c r="L236" s="95"/>
      <c r="M236" s="95"/>
      <c r="N236" s="95"/>
      <c r="O236" s="95"/>
      <c r="P236" s="95"/>
      <c r="Q236" s="95"/>
      <c r="R236" s="95"/>
      <c r="S236" s="95"/>
      <c r="T236" s="95"/>
      <c r="U236" s="95"/>
    </row>
    <row r="237" spans="3:21">
      <c r="C237" s="95"/>
      <c r="D237" s="95"/>
      <c r="E237" s="95"/>
      <c r="F237" s="95"/>
      <c r="G237" s="95"/>
      <c r="H237" s="95"/>
      <c r="I237" s="95"/>
      <c r="J237" s="95"/>
      <c r="K237" s="95"/>
      <c r="L237" s="95"/>
      <c r="M237" s="95"/>
      <c r="N237" s="95"/>
      <c r="O237" s="95"/>
      <c r="P237" s="95"/>
      <c r="Q237" s="95"/>
      <c r="R237" s="95"/>
      <c r="S237" s="95"/>
      <c r="T237" s="95"/>
      <c r="U237" s="95"/>
    </row>
    <row r="238" spans="3:21">
      <c r="C238" s="95"/>
      <c r="D238" s="95"/>
      <c r="E238" s="95"/>
      <c r="F238" s="95"/>
      <c r="G238" s="95"/>
      <c r="H238" s="95"/>
      <c r="I238" s="95"/>
      <c r="J238" s="95"/>
      <c r="K238" s="95"/>
      <c r="L238" s="95"/>
      <c r="M238" s="95"/>
      <c r="N238" s="95"/>
      <c r="O238" s="95"/>
      <c r="P238" s="95"/>
      <c r="Q238" s="95"/>
      <c r="R238" s="95"/>
      <c r="S238" s="95"/>
      <c r="T238" s="95"/>
      <c r="U238" s="95"/>
    </row>
    <row r="239" spans="3:21">
      <c r="C239" s="95"/>
      <c r="D239" s="95"/>
      <c r="E239" s="95"/>
      <c r="F239" s="95"/>
      <c r="G239" s="95"/>
      <c r="H239" s="95"/>
      <c r="I239" s="95"/>
      <c r="J239" s="95"/>
      <c r="K239" s="95"/>
      <c r="L239" s="95"/>
      <c r="M239" s="95"/>
      <c r="N239" s="95"/>
      <c r="O239" s="95"/>
      <c r="P239" s="95"/>
      <c r="Q239" s="95"/>
      <c r="R239" s="95"/>
      <c r="S239" s="95"/>
      <c r="T239" s="95"/>
      <c r="U239" s="95"/>
    </row>
    <row r="240" spans="3:21">
      <c r="C240" s="95"/>
      <c r="D240" s="95"/>
      <c r="E240" s="95"/>
      <c r="F240" s="95"/>
      <c r="G240" s="95"/>
      <c r="H240" s="95"/>
      <c r="I240" s="95"/>
      <c r="J240" s="95"/>
      <c r="K240" s="95"/>
      <c r="L240" s="95"/>
      <c r="M240" s="95"/>
      <c r="N240" s="95"/>
      <c r="O240" s="95"/>
      <c r="P240" s="95"/>
      <c r="Q240" s="95"/>
      <c r="R240" s="95"/>
      <c r="S240" s="95"/>
      <c r="T240" s="95"/>
      <c r="U240" s="95"/>
    </row>
    <row r="241" spans="3:21">
      <c r="C241" s="95"/>
      <c r="D241" s="95"/>
      <c r="E241" s="95"/>
      <c r="F241" s="95"/>
      <c r="G241" s="95"/>
      <c r="H241" s="95"/>
      <c r="I241" s="95"/>
      <c r="J241" s="95"/>
      <c r="K241" s="95"/>
      <c r="L241" s="95"/>
      <c r="M241" s="95"/>
      <c r="N241" s="95"/>
      <c r="O241" s="95"/>
      <c r="P241" s="95"/>
      <c r="Q241" s="95"/>
      <c r="R241" s="95"/>
      <c r="S241" s="95"/>
      <c r="T241" s="95"/>
      <c r="U241" s="95"/>
    </row>
    <row r="242" spans="3:21">
      <c r="C242" s="95"/>
      <c r="D242" s="95"/>
      <c r="E242" s="95"/>
      <c r="F242" s="95"/>
      <c r="G242" s="95"/>
      <c r="H242" s="95"/>
      <c r="I242" s="95"/>
      <c r="J242" s="95"/>
      <c r="K242" s="95"/>
      <c r="L242" s="95"/>
      <c r="M242" s="95"/>
      <c r="N242" s="95"/>
      <c r="O242" s="95"/>
      <c r="P242" s="95"/>
      <c r="Q242" s="95"/>
      <c r="R242" s="95"/>
      <c r="S242" s="95"/>
      <c r="T242" s="95"/>
      <c r="U242" s="95"/>
    </row>
    <row r="243" spans="3:21">
      <c r="C243" s="95"/>
      <c r="D243" s="95"/>
      <c r="E243" s="95"/>
      <c r="F243" s="95"/>
      <c r="G243" s="95"/>
      <c r="H243" s="95"/>
      <c r="I243" s="95"/>
      <c r="J243" s="95"/>
      <c r="K243" s="95"/>
      <c r="L243" s="95"/>
      <c r="M243" s="95"/>
      <c r="N243" s="95"/>
      <c r="O243" s="95"/>
      <c r="P243" s="95"/>
      <c r="Q243" s="95"/>
      <c r="R243" s="95"/>
      <c r="S243" s="95"/>
      <c r="T243" s="95"/>
      <c r="U243" s="95"/>
    </row>
    <row r="244" spans="3:21">
      <c r="C244" s="95"/>
      <c r="D244" s="95"/>
      <c r="E244" s="95"/>
      <c r="F244" s="95"/>
      <c r="G244" s="95"/>
      <c r="H244" s="95"/>
      <c r="I244" s="95"/>
      <c r="J244" s="95"/>
      <c r="K244" s="95"/>
      <c r="L244" s="95"/>
      <c r="M244" s="95"/>
      <c r="N244" s="95"/>
      <c r="O244" s="95"/>
      <c r="P244" s="95"/>
      <c r="Q244" s="95"/>
      <c r="R244" s="95"/>
      <c r="S244" s="95"/>
      <c r="T244" s="95"/>
      <c r="U244" s="95"/>
    </row>
    <row r="245" spans="3:21">
      <c r="C245" s="95"/>
      <c r="D245" s="95"/>
      <c r="E245" s="95"/>
      <c r="F245" s="95"/>
      <c r="G245" s="95"/>
      <c r="H245" s="95"/>
      <c r="I245" s="95"/>
      <c r="J245" s="95"/>
      <c r="K245" s="95"/>
      <c r="L245" s="95"/>
      <c r="M245" s="95"/>
      <c r="N245" s="95"/>
      <c r="O245" s="95"/>
      <c r="P245" s="95"/>
      <c r="Q245" s="95"/>
      <c r="R245" s="95"/>
      <c r="S245" s="95"/>
      <c r="T245" s="95"/>
      <c r="U245" s="95"/>
    </row>
    <row r="246" spans="3:21">
      <c r="C246" s="95"/>
      <c r="D246" s="95"/>
      <c r="E246" s="95"/>
      <c r="F246" s="95"/>
      <c r="G246" s="95"/>
      <c r="H246" s="95"/>
      <c r="I246" s="95"/>
      <c r="J246" s="95"/>
      <c r="K246" s="95"/>
      <c r="L246" s="95"/>
      <c r="M246" s="95"/>
      <c r="N246" s="95"/>
      <c r="O246" s="95"/>
      <c r="P246" s="95"/>
      <c r="Q246" s="95"/>
      <c r="R246" s="95"/>
      <c r="S246" s="95"/>
      <c r="T246" s="95"/>
      <c r="U246" s="95"/>
    </row>
    <row r="247" spans="3:21">
      <c r="C247" s="95"/>
      <c r="D247" s="95"/>
      <c r="E247" s="95"/>
      <c r="F247" s="95"/>
      <c r="G247" s="95"/>
      <c r="H247" s="95"/>
      <c r="I247" s="95"/>
      <c r="J247" s="95"/>
      <c r="K247" s="95"/>
      <c r="L247" s="95"/>
      <c r="M247" s="95"/>
      <c r="N247" s="95"/>
      <c r="O247" s="95"/>
      <c r="P247" s="95"/>
      <c r="Q247" s="95"/>
      <c r="R247" s="95"/>
      <c r="S247" s="95"/>
      <c r="T247" s="95"/>
      <c r="U247" s="95"/>
    </row>
    <row r="248" spans="3:21">
      <c r="C248" s="95"/>
      <c r="D248" s="95"/>
      <c r="E248" s="95"/>
      <c r="F248" s="95"/>
      <c r="G248" s="95"/>
      <c r="H248" s="95"/>
      <c r="I248" s="95"/>
      <c r="J248" s="95"/>
      <c r="K248" s="95"/>
      <c r="L248" s="95"/>
      <c r="M248" s="95"/>
      <c r="N248" s="95"/>
      <c r="O248" s="95"/>
      <c r="P248" s="95"/>
      <c r="Q248" s="95"/>
      <c r="R248" s="95"/>
      <c r="S248" s="95"/>
      <c r="T248" s="95"/>
      <c r="U248" s="95"/>
    </row>
    <row r="249" spans="3:21">
      <c r="C249" s="95"/>
      <c r="D249" s="95"/>
      <c r="E249" s="95"/>
      <c r="F249" s="95"/>
      <c r="G249" s="95"/>
      <c r="H249" s="95"/>
      <c r="I249" s="95"/>
      <c r="J249" s="95"/>
      <c r="K249" s="95"/>
      <c r="L249" s="95"/>
      <c r="M249" s="95"/>
      <c r="N249" s="95"/>
      <c r="O249" s="95"/>
      <c r="P249" s="95"/>
      <c r="Q249" s="95"/>
      <c r="R249" s="95"/>
      <c r="S249" s="95"/>
      <c r="T249" s="95"/>
      <c r="U249" s="95"/>
    </row>
    <row r="250" spans="3:21">
      <c r="C250" s="95"/>
      <c r="D250" s="95"/>
      <c r="E250" s="95"/>
      <c r="F250" s="95"/>
      <c r="G250" s="95"/>
      <c r="H250" s="95"/>
      <c r="I250" s="95"/>
      <c r="J250" s="95"/>
      <c r="K250" s="95"/>
      <c r="L250" s="95"/>
      <c r="M250" s="95"/>
      <c r="N250" s="95"/>
      <c r="O250" s="95"/>
      <c r="P250" s="95"/>
      <c r="Q250" s="95"/>
      <c r="R250" s="95"/>
      <c r="S250" s="95"/>
      <c r="T250" s="95"/>
      <c r="U250" s="95"/>
    </row>
    <row r="251" spans="3:21">
      <c r="C251" s="95"/>
      <c r="D251" s="95"/>
      <c r="E251" s="95"/>
      <c r="F251" s="95"/>
      <c r="G251" s="95"/>
      <c r="H251" s="95"/>
      <c r="I251" s="95"/>
      <c r="J251" s="95"/>
      <c r="K251" s="95"/>
      <c r="L251" s="95"/>
      <c r="M251" s="95"/>
      <c r="N251" s="95"/>
      <c r="O251" s="95"/>
      <c r="P251" s="95"/>
      <c r="Q251" s="95"/>
      <c r="R251" s="95"/>
      <c r="S251" s="95"/>
      <c r="T251" s="95"/>
      <c r="U251" s="95"/>
    </row>
    <row r="252" spans="3:21">
      <c r="C252" s="95"/>
      <c r="D252" s="95"/>
      <c r="E252" s="95"/>
      <c r="F252" s="95"/>
      <c r="G252" s="95"/>
      <c r="H252" s="95"/>
      <c r="I252" s="95"/>
      <c r="J252" s="95"/>
      <c r="K252" s="95"/>
      <c r="L252" s="95"/>
      <c r="M252" s="95"/>
      <c r="N252" s="95"/>
      <c r="O252" s="95"/>
      <c r="P252" s="95"/>
      <c r="Q252" s="95"/>
      <c r="R252" s="95"/>
      <c r="S252" s="95"/>
      <c r="T252" s="95"/>
      <c r="U252" s="95"/>
    </row>
    <row r="253" spans="3:21">
      <c r="C253" s="95"/>
      <c r="D253" s="95"/>
      <c r="E253" s="95"/>
      <c r="F253" s="95"/>
      <c r="G253" s="95"/>
      <c r="H253" s="95"/>
      <c r="I253" s="95"/>
      <c r="J253" s="95"/>
      <c r="K253" s="95"/>
      <c r="L253" s="95"/>
      <c r="M253" s="95"/>
      <c r="N253" s="95"/>
      <c r="O253" s="95"/>
      <c r="P253" s="95"/>
      <c r="Q253" s="95"/>
      <c r="R253" s="95"/>
      <c r="S253" s="95"/>
      <c r="T253" s="95"/>
      <c r="U253" s="95"/>
    </row>
    <row r="254" spans="3:21">
      <c r="C254" s="95"/>
      <c r="D254" s="95"/>
      <c r="E254" s="95"/>
      <c r="F254" s="95"/>
      <c r="G254" s="95"/>
      <c r="H254" s="95"/>
      <c r="I254" s="95"/>
      <c r="J254" s="95"/>
      <c r="K254" s="95"/>
      <c r="L254" s="95"/>
      <c r="M254" s="95"/>
      <c r="N254" s="95"/>
      <c r="O254" s="95"/>
      <c r="P254" s="95"/>
      <c r="Q254" s="95"/>
      <c r="R254" s="95"/>
      <c r="S254" s="95"/>
      <c r="T254" s="95"/>
      <c r="U254" s="95"/>
    </row>
    <row r="255" spans="3:21">
      <c r="C255" s="95"/>
      <c r="D255" s="95"/>
      <c r="E255" s="95"/>
      <c r="F255" s="95"/>
      <c r="G255" s="95"/>
      <c r="H255" s="95"/>
      <c r="I255" s="95"/>
      <c r="J255" s="95"/>
      <c r="K255" s="95"/>
      <c r="L255" s="95"/>
      <c r="M255" s="95"/>
      <c r="N255" s="95"/>
      <c r="O255" s="95"/>
      <c r="P255" s="95"/>
      <c r="Q255" s="95"/>
      <c r="R255" s="95"/>
      <c r="S255" s="95"/>
      <c r="T255" s="95"/>
      <c r="U255" s="95"/>
    </row>
    <row r="256" spans="3:21">
      <c r="C256" s="95"/>
      <c r="D256" s="95"/>
      <c r="E256" s="95"/>
      <c r="F256" s="95"/>
      <c r="G256" s="95"/>
      <c r="H256" s="95"/>
      <c r="I256" s="95"/>
      <c r="J256" s="95"/>
      <c r="K256" s="95"/>
      <c r="L256" s="95"/>
      <c r="M256" s="95"/>
      <c r="N256" s="95"/>
      <c r="O256" s="95"/>
      <c r="P256" s="95"/>
      <c r="Q256" s="95"/>
      <c r="R256" s="95"/>
      <c r="S256" s="95"/>
      <c r="T256" s="95"/>
      <c r="U256" s="95"/>
    </row>
    <row r="257" spans="3:21">
      <c r="C257" s="95"/>
      <c r="D257" s="95"/>
      <c r="E257" s="95"/>
      <c r="F257" s="95"/>
      <c r="G257" s="95"/>
      <c r="H257" s="95"/>
      <c r="I257" s="95"/>
      <c r="J257" s="95"/>
      <c r="K257" s="95"/>
      <c r="L257" s="95"/>
      <c r="M257" s="95"/>
      <c r="N257" s="95"/>
      <c r="O257" s="95"/>
      <c r="P257" s="95"/>
      <c r="Q257" s="95"/>
      <c r="R257" s="95"/>
      <c r="S257" s="95"/>
      <c r="T257" s="95"/>
      <c r="U257" s="95"/>
    </row>
    <row r="258" spans="3:21">
      <c r="C258" s="95"/>
      <c r="D258" s="95"/>
      <c r="E258" s="95"/>
      <c r="F258" s="95"/>
      <c r="G258" s="95"/>
      <c r="H258" s="95"/>
      <c r="I258" s="95"/>
      <c r="J258" s="95"/>
      <c r="K258" s="95"/>
      <c r="L258" s="95"/>
      <c r="M258" s="95"/>
      <c r="N258" s="95"/>
      <c r="O258" s="95"/>
      <c r="P258" s="95"/>
      <c r="Q258" s="95"/>
      <c r="R258" s="95"/>
      <c r="S258" s="95"/>
      <c r="T258" s="95"/>
      <c r="U258" s="95"/>
    </row>
    <row r="259" spans="3:21">
      <c r="C259" s="95"/>
      <c r="D259" s="95"/>
      <c r="E259" s="95"/>
      <c r="F259" s="95"/>
      <c r="G259" s="95"/>
      <c r="H259" s="95"/>
      <c r="I259" s="95"/>
      <c r="J259" s="95"/>
      <c r="K259" s="95"/>
      <c r="L259" s="95"/>
      <c r="M259" s="95"/>
      <c r="N259" s="95"/>
      <c r="O259" s="95"/>
      <c r="P259" s="95"/>
      <c r="Q259" s="95"/>
      <c r="R259" s="95"/>
      <c r="S259" s="95"/>
      <c r="T259" s="95"/>
      <c r="U259" s="95"/>
    </row>
    <row r="260" spans="3:21">
      <c r="C260" s="95"/>
      <c r="D260" s="95"/>
      <c r="E260" s="95"/>
      <c r="F260" s="95"/>
      <c r="G260" s="95"/>
      <c r="H260" s="95"/>
      <c r="I260" s="95"/>
      <c r="J260" s="95"/>
      <c r="K260" s="95"/>
      <c r="L260" s="95"/>
      <c r="M260" s="95"/>
      <c r="N260" s="95"/>
      <c r="O260" s="95"/>
      <c r="P260" s="95"/>
      <c r="Q260" s="95"/>
      <c r="R260" s="95"/>
      <c r="S260" s="95"/>
      <c r="T260" s="95"/>
      <c r="U260" s="95"/>
    </row>
    <row r="261" spans="3:21">
      <c r="C261" s="95"/>
      <c r="D261" s="95"/>
      <c r="E261" s="95"/>
      <c r="F261" s="95"/>
      <c r="G261" s="95"/>
      <c r="H261" s="95"/>
      <c r="I261" s="95"/>
      <c r="J261" s="95"/>
      <c r="K261" s="95"/>
      <c r="L261" s="95"/>
      <c r="M261" s="95"/>
      <c r="N261" s="95"/>
      <c r="O261" s="95"/>
      <c r="P261" s="95"/>
      <c r="Q261" s="95"/>
      <c r="R261" s="95"/>
      <c r="S261" s="95"/>
      <c r="T261" s="95"/>
      <c r="U261" s="95"/>
    </row>
    <row r="262" spans="3:21">
      <c r="C262" s="95"/>
      <c r="D262" s="95"/>
      <c r="E262" s="95"/>
      <c r="F262" s="95"/>
      <c r="G262" s="95"/>
      <c r="H262" s="95"/>
      <c r="I262" s="95"/>
      <c r="J262" s="95"/>
      <c r="K262" s="95"/>
      <c r="L262" s="95"/>
      <c r="M262" s="95"/>
      <c r="N262" s="95"/>
      <c r="O262" s="95"/>
      <c r="P262" s="95"/>
      <c r="Q262" s="95"/>
      <c r="R262" s="95"/>
      <c r="S262" s="95"/>
      <c r="T262" s="95"/>
      <c r="U262" s="95"/>
    </row>
    <row r="263" spans="3:21">
      <c r="C263" s="95"/>
      <c r="D263" s="95"/>
      <c r="E263" s="95"/>
      <c r="F263" s="95"/>
      <c r="G263" s="95"/>
      <c r="H263" s="95"/>
      <c r="I263" s="95"/>
      <c r="J263" s="95"/>
      <c r="K263" s="95"/>
      <c r="L263" s="95"/>
      <c r="M263" s="95"/>
      <c r="N263" s="95"/>
      <c r="O263" s="95"/>
      <c r="P263" s="95"/>
      <c r="Q263" s="95"/>
      <c r="R263" s="95"/>
      <c r="S263" s="95"/>
      <c r="T263" s="95"/>
      <c r="U263" s="95"/>
    </row>
    <row r="264" spans="3:21">
      <c r="C264" s="95"/>
      <c r="D264" s="95"/>
      <c r="E264" s="95"/>
      <c r="F264" s="95"/>
      <c r="G264" s="95"/>
      <c r="H264" s="95"/>
      <c r="I264" s="95"/>
      <c r="J264" s="95"/>
      <c r="K264" s="95"/>
      <c r="L264" s="95"/>
      <c r="M264" s="95"/>
      <c r="N264" s="95"/>
      <c r="O264" s="95"/>
      <c r="P264" s="95"/>
      <c r="Q264" s="95"/>
      <c r="R264" s="95"/>
      <c r="S264" s="95"/>
      <c r="T264" s="95"/>
      <c r="U264" s="95"/>
    </row>
    <row r="265" spans="3:21">
      <c r="C265" s="95"/>
      <c r="D265" s="95"/>
      <c r="E265" s="95"/>
      <c r="F265" s="95"/>
      <c r="G265" s="95"/>
      <c r="H265" s="95"/>
      <c r="I265" s="95"/>
      <c r="J265" s="95"/>
      <c r="K265" s="95"/>
      <c r="L265" s="95"/>
      <c r="M265" s="95"/>
      <c r="N265" s="95"/>
      <c r="O265" s="95"/>
      <c r="P265" s="95"/>
      <c r="Q265" s="95"/>
      <c r="R265" s="95"/>
      <c r="S265" s="95"/>
      <c r="T265" s="95"/>
      <c r="U265" s="95"/>
    </row>
    <row r="266" spans="3:21">
      <c r="C266" s="95"/>
      <c r="D266" s="95"/>
      <c r="E266" s="95"/>
      <c r="F266" s="95"/>
      <c r="G266" s="95"/>
      <c r="H266" s="95"/>
      <c r="I266" s="95"/>
      <c r="J266" s="95"/>
      <c r="K266" s="95"/>
      <c r="L266" s="95"/>
      <c r="M266" s="95"/>
      <c r="N266" s="95"/>
      <c r="O266" s="95"/>
      <c r="P266" s="95"/>
      <c r="Q266" s="95"/>
      <c r="R266" s="95"/>
      <c r="S266" s="95"/>
      <c r="T266" s="95"/>
      <c r="U266" s="95"/>
    </row>
    <row r="267" spans="3:21">
      <c r="C267" s="95"/>
      <c r="D267" s="95"/>
      <c r="E267" s="95"/>
      <c r="F267" s="95"/>
      <c r="G267" s="95"/>
      <c r="H267" s="95"/>
      <c r="I267" s="95"/>
      <c r="J267" s="95"/>
      <c r="K267" s="95"/>
      <c r="L267" s="95"/>
      <c r="M267" s="95"/>
      <c r="N267" s="95"/>
      <c r="O267" s="95"/>
      <c r="P267" s="95"/>
      <c r="Q267" s="95"/>
      <c r="R267" s="95"/>
      <c r="S267" s="95"/>
      <c r="T267" s="95"/>
      <c r="U267" s="95"/>
    </row>
    <row r="268" spans="3:21">
      <c r="C268" s="95"/>
      <c r="D268" s="95"/>
      <c r="E268" s="95"/>
      <c r="F268" s="95"/>
      <c r="G268" s="95"/>
      <c r="H268" s="95"/>
      <c r="I268" s="95"/>
      <c r="J268" s="95"/>
      <c r="K268" s="95"/>
      <c r="L268" s="95"/>
      <c r="M268" s="95"/>
      <c r="N268" s="95"/>
      <c r="O268" s="95"/>
      <c r="P268" s="95"/>
      <c r="Q268" s="95"/>
      <c r="R268" s="95"/>
      <c r="S268" s="95"/>
      <c r="T268" s="95"/>
      <c r="U268" s="95"/>
    </row>
    <row r="269" spans="3:21">
      <c r="C269" s="95"/>
      <c r="D269" s="95"/>
      <c r="E269" s="95"/>
      <c r="F269" s="95"/>
      <c r="G269" s="95"/>
      <c r="H269" s="95"/>
      <c r="I269" s="95"/>
      <c r="J269" s="95"/>
      <c r="K269" s="95"/>
      <c r="L269" s="95"/>
      <c r="M269" s="95"/>
      <c r="N269" s="95"/>
      <c r="O269" s="95"/>
      <c r="P269" s="95"/>
      <c r="Q269" s="95"/>
      <c r="R269" s="95"/>
      <c r="S269" s="95"/>
      <c r="T269" s="95"/>
      <c r="U269" s="95"/>
    </row>
    <row r="270" spans="3:21">
      <c r="C270" s="95"/>
      <c r="D270" s="95"/>
      <c r="E270" s="95"/>
      <c r="F270" s="95"/>
      <c r="G270" s="95"/>
      <c r="H270" s="95"/>
      <c r="I270" s="95"/>
      <c r="J270" s="95"/>
      <c r="K270" s="95"/>
      <c r="L270" s="95"/>
      <c r="M270" s="95"/>
      <c r="N270" s="95"/>
      <c r="O270" s="95"/>
      <c r="P270" s="95"/>
      <c r="Q270" s="95"/>
      <c r="R270" s="95"/>
      <c r="S270" s="95"/>
      <c r="T270" s="95"/>
      <c r="U270" s="95"/>
    </row>
    <row r="271" spans="3:21">
      <c r="C271" s="95"/>
      <c r="D271" s="95"/>
      <c r="E271" s="95"/>
      <c r="F271" s="95"/>
      <c r="G271" s="95"/>
      <c r="H271" s="95"/>
      <c r="I271" s="95"/>
      <c r="J271" s="95"/>
      <c r="K271" s="95"/>
      <c r="L271" s="95"/>
      <c r="M271" s="95"/>
      <c r="N271" s="95"/>
      <c r="O271" s="95"/>
      <c r="P271" s="95"/>
      <c r="Q271" s="95"/>
      <c r="R271" s="95"/>
      <c r="S271" s="95"/>
      <c r="T271" s="95"/>
      <c r="U271" s="95"/>
    </row>
    <row r="272" spans="3:21">
      <c r="C272" s="95"/>
      <c r="D272" s="95"/>
      <c r="E272" s="95"/>
      <c r="F272" s="95"/>
      <c r="G272" s="95"/>
      <c r="H272" s="95"/>
      <c r="I272" s="95"/>
      <c r="J272" s="95"/>
      <c r="K272" s="95"/>
      <c r="L272" s="95"/>
      <c r="M272" s="95"/>
      <c r="N272" s="95"/>
      <c r="O272" s="95"/>
      <c r="P272" s="95"/>
      <c r="Q272" s="95"/>
      <c r="R272" s="95"/>
      <c r="S272" s="95"/>
      <c r="T272" s="95"/>
      <c r="U272" s="95"/>
    </row>
    <row r="273" spans="3:21">
      <c r="C273" s="95"/>
      <c r="D273" s="95"/>
      <c r="E273" s="95"/>
      <c r="F273" s="95"/>
      <c r="G273" s="95"/>
      <c r="H273" s="95"/>
      <c r="I273" s="95"/>
      <c r="J273" s="95"/>
      <c r="K273" s="95"/>
      <c r="L273" s="95"/>
      <c r="M273" s="95"/>
      <c r="N273" s="95"/>
      <c r="O273" s="95"/>
      <c r="P273" s="95"/>
      <c r="Q273" s="95"/>
      <c r="R273" s="95"/>
      <c r="S273" s="95"/>
      <c r="T273" s="95"/>
      <c r="U273" s="95"/>
    </row>
    <row r="274" spans="3:21">
      <c r="C274" s="95"/>
      <c r="D274" s="95"/>
      <c r="E274" s="95"/>
      <c r="F274" s="95"/>
      <c r="G274" s="95"/>
      <c r="H274" s="95"/>
      <c r="I274" s="95"/>
      <c r="J274" s="95"/>
      <c r="K274" s="95"/>
      <c r="L274" s="95"/>
      <c r="M274" s="95"/>
      <c r="N274" s="95"/>
      <c r="O274" s="95"/>
      <c r="P274" s="95"/>
      <c r="Q274" s="95"/>
      <c r="R274" s="95"/>
      <c r="S274" s="95"/>
      <c r="T274" s="95"/>
      <c r="U274" s="95"/>
    </row>
    <row r="275" spans="3:21">
      <c r="C275" s="95"/>
      <c r="D275" s="95"/>
      <c r="E275" s="95"/>
      <c r="F275" s="95"/>
      <c r="G275" s="95"/>
      <c r="H275" s="95"/>
      <c r="I275" s="95"/>
      <c r="J275" s="95"/>
      <c r="K275" s="95"/>
      <c r="L275" s="95"/>
      <c r="M275" s="95"/>
      <c r="N275" s="95"/>
      <c r="O275" s="95"/>
      <c r="P275" s="95"/>
      <c r="Q275" s="95"/>
      <c r="R275" s="95"/>
      <c r="S275" s="95"/>
      <c r="T275" s="95"/>
      <c r="U275" s="95"/>
    </row>
    <row r="276" spans="3:21">
      <c r="C276" s="95"/>
      <c r="D276" s="95"/>
      <c r="E276" s="95"/>
      <c r="F276" s="95"/>
      <c r="G276" s="95"/>
      <c r="H276" s="95"/>
      <c r="I276" s="95"/>
      <c r="J276" s="95"/>
      <c r="K276" s="95"/>
      <c r="L276" s="95"/>
      <c r="M276" s="95"/>
      <c r="N276" s="95"/>
      <c r="O276" s="95"/>
      <c r="P276" s="95"/>
      <c r="Q276" s="95"/>
      <c r="R276" s="95"/>
      <c r="S276" s="95"/>
      <c r="T276" s="95"/>
      <c r="U276" s="95"/>
    </row>
    <row r="277" spans="3:21">
      <c r="C277" s="95"/>
      <c r="D277" s="95"/>
      <c r="E277" s="95"/>
      <c r="F277" s="95"/>
      <c r="G277" s="95"/>
      <c r="H277" s="95"/>
      <c r="I277" s="95"/>
      <c r="J277" s="95"/>
      <c r="K277" s="95"/>
      <c r="L277" s="95"/>
      <c r="M277" s="95"/>
      <c r="N277" s="95"/>
      <c r="O277" s="95"/>
      <c r="P277" s="95"/>
      <c r="Q277" s="95"/>
      <c r="R277" s="95"/>
      <c r="S277" s="95"/>
      <c r="T277" s="95"/>
      <c r="U277" s="95"/>
    </row>
    <row r="278" spans="3:21">
      <c r="C278" s="95"/>
      <c r="D278" s="95"/>
      <c r="E278" s="95"/>
      <c r="F278" s="95"/>
      <c r="G278" s="95"/>
      <c r="H278" s="95"/>
      <c r="I278" s="95"/>
      <c r="J278" s="95"/>
      <c r="K278" s="95"/>
      <c r="L278" s="95"/>
      <c r="M278" s="95"/>
      <c r="N278" s="95"/>
      <c r="O278" s="95"/>
      <c r="P278" s="95"/>
      <c r="Q278" s="95"/>
      <c r="R278" s="95"/>
      <c r="S278" s="95"/>
      <c r="T278" s="95"/>
      <c r="U278" s="95"/>
    </row>
    <row r="279" spans="3:21">
      <c r="C279" s="95"/>
      <c r="D279" s="95"/>
      <c r="E279" s="95"/>
      <c r="F279" s="95"/>
      <c r="G279" s="95"/>
      <c r="H279" s="95"/>
      <c r="I279" s="95"/>
      <c r="J279" s="95"/>
      <c r="K279" s="95"/>
      <c r="L279" s="95"/>
      <c r="M279" s="95"/>
      <c r="N279" s="95"/>
      <c r="O279" s="95"/>
      <c r="P279" s="95"/>
      <c r="Q279" s="95"/>
      <c r="R279" s="95"/>
      <c r="S279" s="95"/>
      <c r="T279" s="95"/>
      <c r="U279" s="95"/>
    </row>
    <row r="280" spans="3:21">
      <c r="C280" s="95"/>
      <c r="D280" s="95"/>
      <c r="E280" s="95"/>
      <c r="F280" s="95"/>
      <c r="G280" s="95"/>
      <c r="H280" s="95"/>
      <c r="I280" s="95"/>
      <c r="J280" s="95"/>
      <c r="K280" s="95"/>
      <c r="L280" s="95"/>
      <c r="M280" s="95"/>
      <c r="N280" s="95"/>
      <c r="O280" s="95"/>
      <c r="P280" s="95"/>
      <c r="Q280" s="95"/>
      <c r="R280" s="95"/>
      <c r="S280" s="95"/>
      <c r="T280" s="95"/>
      <c r="U280" s="95"/>
    </row>
    <row r="281" spans="3:21">
      <c r="C281" s="95"/>
      <c r="D281" s="95"/>
      <c r="E281" s="95"/>
      <c r="F281" s="95"/>
      <c r="G281" s="95"/>
      <c r="H281" s="95"/>
      <c r="I281" s="95"/>
      <c r="J281" s="95"/>
      <c r="K281" s="95"/>
      <c r="L281" s="95"/>
      <c r="M281" s="95"/>
      <c r="N281" s="95"/>
      <c r="O281" s="95"/>
      <c r="P281" s="95"/>
      <c r="Q281" s="95"/>
      <c r="R281" s="95"/>
      <c r="S281" s="95"/>
      <c r="T281" s="95"/>
      <c r="U281" s="95"/>
    </row>
    <row r="282" spans="3:21">
      <c r="C282" s="95"/>
      <c r="D282" s="95"/>
      <c r="E282" s="95"/>
      <c r="F282" s="95"/>
      <c r="G282" s="95"/>
      <c r="H282" s="95"/>
      <c r="I282" s="95"/>
      <c r="J282" s="95"/>
      <c r="K282" s="95"/>
      <c r="L282" s="95"/>
      <c r="M282" s="95"/>
      <c r="N282" s="95"/>
      <c r="O282" s="95"/>
      <c r="P282" s="95"/>
      <c r="Q282" s="95"/>
      <c r="R282" s="95"/>
      <c r="S282" s="95"/>
      <c r="T282" s="95"/>
      <c r="U282" s="95"/>
    </row>
    <row r="283" spans="3:21">
      <c r="C283" s="95"/>
      <c r="D283" s="95"/>
      <c r="E283" s="95"/>
      <c r="F283" s="95"/>
      <c r="G283" s="95"/>
      <c r="H283" s="95"/>
      <c r="I283" s="95"/>
      <c r="J283" s="95"/>
      <c r="K283" s="95"/>
      <c r="L283" s="95"/>
      <c r="M283" s="95"/>
      <c r="N283" s="95"/>
      <c r="O283" s="95"/>
      <c r="P283" s="95"/>
      <c r="Q283" s="95"/>
      <c r="R283" s="95"/>
      <c r="S283" s="95"/>
      <c r="T283" s="95"/>
      <c r="U283" s="95"/>
    </row>
    <row r="284" spans="3:21">
      <c r="C284" s="95"/>
      <c r="D284" s="95"/>
      <c r="E284" s="95"/>
      <c r="F284" s="95"/>
      <c r="G284" s="95"/>
      <c r="H284" s="95"/>
      <c r="I284" s="95"/>
      <c r="J284" s="95"/>
      <c r="K284" s="95"/>
      <c r="L284" s="95"/>
      <c r="M284" s="95"/>
      <c r="N284" s="95"/>
      <c r="O284" s="95"/>
      <c r="P284" s="95"/>
      <c r="Q284" s="95"/>
      <c r="R284" s="95"/>
      <c r="S284" s="95"/>
      <c r="T284" s="95"/>
      <c r="U284" s="95"/>
    </row>
    <row r="285" spans="3:21">
      <c r="C285" s="95"/>
      <c r="D285" s="95"/>
      <c r="E285" s="95"/>
      <c r="F285" s="95"/>
      <c r="G285" s="95"/>
      <c r="H285" s="95"/>
      <c r="I285" s="95"/>
      <c r="J285" s="95"/>
      <c r="K285" s="95"/>
      <c r="L285" s="95"/>
      <c r="M285" s="95"/>
      <c r="N285" s="95"/>
      <c r="O285" s="95"/>
      <c r="P285" s="95"/>
      <c r="Q285" s="95"/>
      <c r="R285" s="95"/>
      <c r="S285" s="95"/>
      <c r="T285" s="95"/>
      <c r="U285" s="95"/>
    </row>
    <row r="286" spans="3:21">
      <c r="C286" s="95"/>
      <c r="D286" s="95"/>
      <c r="E286" s="95"/>
      <c r="F286" s="95"/>
      <c r="G286" s="95"/>
      <c r="H286" s="95"/>
      <c r="I286" s="95"/>
      <c r="J286" s="95"/>
      <c r="K286" s="95"/>
      <c r="L286" s="95"/>
      <c r="M286" s="95"/>
      <c r="N286" s="95"/>
      <c r="O286" s="95"/>
      <c r="P286" s="95"/>
      <c r="Q286" s="95"/>
      <c r="R286" s="95"/>
      <c r="S286" s="95"/>
      <c r="T286" s="95"/>
      <c r="U286" s="95"/>
    </row>
    <row r="287" spans="3:21">
      <c r="C287" s="95"/>
      <c r="D287" s="95"/>
      <c r="E287" s="95"/>
      <c r="F287" s="95"/>
      <c r="G287" s="95"/>
      <c r="H287" s="95"/>
      <c r="I287" s="95"/>
      <c r="J287" s="95"/>
      <c r="K287" s="95"/>
      <c r="L287" s="95"/>
      <c r="M287" s="95"/>
      <c r="N287" s="95"/>
      <c r="O287" s="95"/>
      <c r="P287" s="95"/>
      <c r="Q287" s="95"/>
      <c r="R287" s="95"/>
      <c r="S287" s="95"/>
      <c r="T287" s="95"/>
      <c r="U287" s="95"/>
    </row>
    <row r="288" spans="3:21">
      <c r="C288" s="95"/>
      <c r="D288" s="95"/>
      <c r="E288" s="95"/>
      <c r="F288" s="95"/>
      <c r="G288" s="95"/>
      <c r="H288" s="95"/>
      <c r="I288" s="95"/>
      <c r="J288" s="95"/>
      <c r="K288" s="95"/>
      <c r="L288" s="95"/>
      <c r="M288" s="95"/>
      <c r="N288" s="95"/>
      <c r="O288" s="95"/>
      <c r="P288" s="95"/>
      <c r="Q288" s="95"/>
      <c r="R288" s="95"/>
      <c r="S288" s="95"/>
      <c r="T288" s="95"/>
      <c r="U288" s="95"/>
    </row>
    <row r="289" spans="3:21">
      <c r="C289" s="95"/>
      <c r="D289" s="95"/>
      <c r="E289" s="95"/>
      <c r="F289" s="95"/>
      <c r="G289" s="95"/>
      <c r="H289" s="95"/>
      <c r="I289" s="95"/>
      <c r="J289" s="95"/>
      <c r="K289" s="95"/>
      <c r="L289" s="95"/>
      <c r="M289" s="95"/>
      <c r="N289" s="95"/>
      <c r="O289" s="95"/>
      <c r="P289" s="95"/>
      <c r="Q289" s="95"/>
      <c r="R289" s="95"/>
      <c r="S289" s="95"/>
      <c r="T289" s="95"/>
      <c r="U289" s="95"/>
    </row>
    <row r="290" spans="3:21">
      <c r="C290" s="95"/>
      <c r="D290" s="95"/>
      <c r="E290" s="95"/>
      <c r="F290" s="95"/>
      <c r="G290" s="95"/>
      <c r="H290" s="95"/>
      <c r="I290" s="95"/>
      <c r="J290" s="95"/>
      <c r="K290" s="95"/>
      <c r="L290" s="95"/>
      <c r="M290" s="95"/>
      <c r="N290" s="95"/>
      <c r="O290" s="95"/>
      <c r="P290" s="95"/>
      <c r="Q290" s="95"/>
      <c r="R290" s="95"/>
      <c r="S290" s="95"/>
      <c r="T290" s="95"/>
      <c r="U290" s="95"/>
    </row>
    <row r="291" spans="3:21">
      <c r="C291" s="95"/>
      <c r="D291" s="95"/>
      <c r="E291" s="95"/>
      <c r="F291" s="95"/>
      <c r="G291" s="95"/>
      <c r="H291" s="95"/>
      <c r="I291" s="95"/>
      <c r="J291" s="95"/>
      <c r="K291" s="95"/>
      <c r="L291" s="95"/>
      <c r="M291" s="95"/>
      <c r="N291" s="95"/>
      <c r="O291" s="95"/>
      <c r="P291" s="95"/>
      <c r="Q291" s="95"/>
      <c r="R291" s="95"/>
      <c r="S291" s="95"/>
      <c r="T291" s="95"/>
      <c r="U291" s="95"/>
    </row>
    <row r="292" spans="3:21">
      <c r="C292" s="95"/>
      <c r="D292" s="95"/>
      <c r="E292" s="95"/>
      <c r="F292" s="95"/>
      <c r="G292" s="95"/>
      <c r="H292" s="95"/>
      <c r="I292" s="95"/>
      <c r="J292" s="95"/>
      <c r="K292" s="95"/>
      <c r="L292" s="95"/>
      <c r="M292" s="95"/>
      <c r="N292" s="95"/>
      <c r="O292" s="95"/>
      <c r="P292" s="95"/>
      <c r="Q292" s="95"/>
      <c r="R292" s="95"/>
      <c r="S292" s="95"/>
      <c r="T292" s="95"/>
      <c r="U292" s="95"/>
    </row>
    <row r="293" spans="3:21">
      <c r="C293" s="95"/>
      <c r="D293" s="95"/>
      <c r="E293" s="95"/>
      <c r="F293" s="95"/>
      <c r="G293" s="95"/>
      <c r="H293" s="95"/>
      <c r="I293" s="95"/>
      <c r="J293" s="95"/>
      <c r="K293" s="95"/>
      <c r="L293" s="95"/>
      <c r="M293" s="95"/>
      <c r="N293" s="95"/>
      <c r="O293" s="95"/>
      <c r="P293" s="95"/>
      <c r="Q293" s="95"/>
      <c r="R293" s="95"/>
      <c r="S293" s="95"/>
      <c r="T293" s="95"/>
      <c r="U293" s="95"/>
    </row>
    <row r="294" spans="3:21">
      <c r="C294" s="95"/>
      <c r="D294" s="95"/>
      <c r="E294" s="95"/>
      <c r="F294" s="95"/>
      <c r="G294" s="95"/>
      <c r="H294" s="95"/>
      <c r="I294" s="95"/>
      <c r="J294" s="95"/>
      <c r="K294" s="95"/>
      <c r="L294" s="95"/>
      <c r="M294" s="95"/>
      <c r="N294" s="95"/>
      <c r="O294" s="95"/>
      <c r="P294" s="95"/>
      <c r="Q294" s="95"/>
      <c r="R294" s="95"/>
      <c r="S294" s="95"/>
      <c r="T294" s="95"/>
      <c r="U294" s="95"/>
    </row>
    <row r="295" spans="3:21">
      <c r="C295" s="95"/>
      <c r="D295" s="95"/>
      <c r="E295" s="95"/>
      <c r="F295" s="95"/>
      <c r="G295" s="95"/>
      <c r="H295" s="95"/>
      <c r="I295" s="95"/>
      <c r="J295" s="95"/>
      <c r="K295" s="95"/>
      <c r="L295" s="95"/>
      <c r="M295" s="95"/>
      <c r="N295" s="95"/>
      <c r="O295" s="95"/>
      <c r="P295" s="95"/>
      <c r="Q295" s="95"/>
      <c r="R295" s="95"/>
      <c r="S295" s="95"/>
      <c r="T295" s="95"/>
      <c r="U295" s="95"/>
    </row>
    <row r="296" spans="3:21">
      <c r="C296" s="95"/>
      <c r="D296" s="95"/>
      <c r="E296" s="95"/>
      <c r="F296" s="95"/>
      <c r="G296" s="95"/>
      <c r="H296" s="95"/>
      <c r="I296" s="95"/>
      <c r="J296" s="95"/>
      <c r="K296" s="95"/>
      <c r="L296" s="95"/>
      <c r="M296" s="95"/>
      <c r="N296" s="95"/>
      <c r="O296" s="95"/>
      <c r="P296" s="95"/>
      <c r="Q296" s="95"/>
      <c r="R296" s="95"/>
      <c r="S296" s="95"/>
      <c r="T296" s="95"/>
      <c r="U296" s="95"/>
    </row>
    <row r="297" spans="3:21">
      <c r="C297" s="95"/>
      <c r="D297" s="95"/>
      <c r="E297" s="95"/>
      <c r="F297" s="95"/>
      <c r="G297" s="95"/>
      <c r="H297" s="95"/>
      <c r="I297" s="95"/>
      <c r="J297" s="95"/>
      <c r="K297" s="95"/>
      <c r="L297" s="95"/>
      <c r="M297" s="95"/>
      <c r="N297" s="95"/>
    </row>
    <row r="298" spans="3:21">
      <c r="C298" s="95"/>
      <c r="D298" s="95"/>
      <c r="E298" s="95"/>
      <c r="F298" s="95"/>
      <c r="G298" s="95"/>
      <c r="H298" s="95"/>
      <c r="I298" s="95"/>
      <c r="J298" s="95"/>
      <c r="K298" s="95"/>
      <c r="L298" s="95"/>
      <c r="M298" s="95"/>
      <c r="N298" s="95"/>
    </row>
    <row r="299" spans="3:21">
      <c r="C299" s="95"/>
      <c r="D299" s="95"/>
      <c r="E299" s="95"/>
      <c r="F299" s="95"/>
      <c r="G299" s="95"/>
      <c r="H299" s="95"/>
      <c r="I299" s="95"/>
      <c r="J299" s="95"/>
      <c r="K299" s="95"/>
      <c r="L299" s="95"/>
      <c r="M299" s="95"/>
      <c r="N299" s="95"/>
    </row>
    <row r="300" spans="3:21">
      <c r="C300" s="95"/>
      <c r="D300" s="95"/>
      <c r="E300" s="95"/>
      <c r="F300" s="95"/>
      <c r="G300" s="95"/>
      <c r="H300" s="95"/>
      <c r="I300" s="95"/>
      <c r="J300" s="95"/>
      <c r="K300" s="95"/>
      <c r="L300" s="95"/>
      <c r="M300" s="95"/>
      <c r="N300" s="95"/>
    </row>
    <row r="301" spans="3:21">
      <c r="C301" s="95"/>
      <c r="D301" s="95"/>
      <c r="E301" s="95"/>
      <c r="F301" s="95"/>
      <c r="G301" s="95"/>
      <c r="H301" s="95"/>
      <c r="I301" s="95"/>
      <c r="J301" s="95"/>
      <c r="K301" s="95"/>
      <c r="L301" s="95"/>
      <c r="M301" s="95"/>
      <c r="N301" s="95"/>
    </row>
    <row r="302" spans="3:21">
      <c r="C302" s="95"/>
      <c r="D302" s="95"/>
      <c r="E302" s="95"/>
      <c r="F302" s="95"/>
      <c r="G302" s="95"/>
      <c r="H302" s="95"/>
      <c r="I302" s="95"/>
      <c r="J302" s="95"/>
      <c r="K302" s="95"/>
      <c r="L302" s="95"/>
      <c r="M302" s="95"/>
      <c r="N302" s="95"/>
    </row>
    <row r="303" spans="3:21">
      <c r="C303" s="95"/>
      <c r="D303" s="95"/>
      <c r="E303" s="95"/>
      <c r="F303" s="95"/>
      <c r="G303" s="95"/>
      <c r="H303" s="95"/>
      <c r="I303" s="95"/>
      <c r="J303" s="95"/>
      <c r="K303" s="95"/>
      <c r="L303" s="95"/>
      <c r="M303" s="95"/>
      <c r="N303" s="95"/>
    </row>
    <row r="304" spans="3:21">
      <c r="C304" s="95"/>
      <c r="D304" s="95"/>
      <c r="E304" s="95"/>
      <c r="F304" s="95"/>
      <c r="G304" s="95"/>
      <c r="H304" s="95"/>
      <c r="I304" s="95"/>
      <c r="J304" s="95"/>
      <c r="K304" s="95"/>
      <c r="L304" s="95"/>
      <c r="M304" s="95"/>
      <c r="N304" s="95"/>
    </row>
  </sheetData>
  <mergeCells count="8">
    <mergeCell ref="C101:N101"/>
    <mergeCell ref="C102:N102"/>
    <mergeCell ref="C95:N95"/>
    <mergeCell ref="C96:N96"/>
    <mergeCell ref="C97:N97"/>
    <mergeCell ref="C98:N98"/>
    <mergeCell ref="C99:N99"/>
    <mergeCell ref="C100:N100"/>
  </mergeCells>
  <printOptions horizontalCentered="1"/>
  <pageMargins left="0.32" right="0.3" top="0.77" bottom="0.75" header="0.5" footer="0.5"/>
  <pageSetup scale="57" fitToHeight="0" orientation="landscape" horizontalDpi="300" verticalDpi="300" r:id="rId1"/>
  <headerFooter alignWithMargins="0">
    <oddFooter>&amp;RV31
EFF 10.18.14</oddFooter>
  </headerFooter>
  <rowBreaks count="1" manualBreakCount="1">
    <brk id="5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9"/>
  </sheetPr>
  <dimension ref="A1:BQ306"/>
  <sheetViews>
    <sheetView topLeftCell="A64" zoomScale="70" zoomScaleNormal="70" workbookViewId="0">
      <selection activeCell="L74" sqref="L74"/>
    </sheetView>
  </sheetViews>
  <sheetFormatPr defaultColWidth="8.921875" defaultRowHeight="15.5"/>
  <cols>
    <col min="1" max="1" width="6" style="111" customWidth="1"/>
    <col min="2" max="2" width="1.4609375" style="111" customWidth="1"/>
    <col min="3" max="3" width="10.53515625" style="111" customWidth="1"/>
    <col min="4" max="4" width="10.15234375" style="111" customWidth="1"/>
    <col min="5" max="5" width="13.3828125" style="111" customWidth="1"/>
    <col min="6" max="6" width="12.921875" style="111" customWidth="1"/>
    <col min="7" max="7" width="13.53515625" style="111" customWidth="1"/>
    <col min="8" max="8" width="14.4609375" style="111" customWidth="1"/>
    <col min="9" max="9" width="12.3828125" style="111" customWidth="1"/>
    <col min="10" max="10" width="14.07421875" style="111" customWidth="1"/>
    <col min="11" max="11" width="12.15234375" style="111" customWidth="1"/>
    <col min="12" max="12" width="12.3828125" style="111" customWidth="1"/>
    <col min="13" max="13" width="12.61328125" style="111" customWidth="1"/>
    <col min="14" max="14" width="12.84375" style="111" customWidth="1"/>
    <col min="15" max="15" width="12.4609375" style="111" customWidth="1"/>
    <col min="16" max="16" width="16" style="111" customWidth="1"/>
    <col min="17" max="17" width="12.3828125" style="111" customWidth="1"/>
    <col min="18" max="18" width="13.921875" style="111" customWidth="1"/>
    <col min="19" max="19" width="1.921875" style="111" customWidth="1"/>
    <col min="20" max="20" width="13" style="111" customWidth="1"/>
    <col min="21" max="16384" width="8.921875" style="111"/>
  </cols>
  <sheetData>
    <row r="1" spans="1:69">
      <c r="R1" s="112"/>
    </row>
    <row r="2" spans="1:69">
      <c r="R2" s="112"/>
    </row>
    <row r="4" spans="1:69">
      <c r="R4" s="112" t="s">
        <v>485</v>
      </c>
    </row>
    <row r="5" spans="1:69">
      <c r="C5" s="113" t="s">
        <v>395</v>
      </c>
      <c r="D5" s="113"/>
      <c r="E5" s="113"/>
      <c r="F5" s="113"/>
      <c r="G5" s="113"/>
      <c r="H5" s="113"/>
      <c r="I5" s="113"/>
      <c r="J5" s="114" t="s">
        <v>143</v>
      </c>
      <c r="K5" s="114"/>
      <c r="L5" s="113"/>
      <c r="M5" s="113"/>
      <c r="N5" s="113"/>
      <c r="O5" s="115"/>
      <c r="Q5" s="116"/>
      <c r="R5" s="117" t="s">
        <v>564</v>
      </c>
      <c r="S5" s="118"/>
      <c r="T5" s="119"/>
      <c r="U5" s="119"/>
      <c r="V5" s="118"/>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row>
    <row r="6" spans="1:69">
      <c r="C6" s="113"/>
      <c r="D6" s="113"/>
      <c r="E6" s="113"/>
      <c r="F6" s="113"/>
      <c r="G6" s="113"/>
      <c r="H6" s="121" t="s">
        <v>8</v>
      </c>
      <c r="I6" s="121"/>
      <c r="J6" s="121" t="s">
        <v>486</v>
      </c>
      <c r="K6" s="121"/>
      <c r="L6" s="121"/>
      <c r="M6" s="121"/>
      <c r="N6" s="121"/>
      <c r="O6" s="115"/>
      <c r="Q6" s="116"/>
      <c r="R6" s="115"/>
      <c r="S6" s="118"/>
      <c r="T6" s="122"/>
      <c r="U6" s="119"/>
      <c r="V6" s="118"/>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row>
    <row r="7" spans="1:69">
      <c r="C7" s="116"/>
      <c r="D7" s="116"/>
      <c r="E7" s="116"/>
      <c r="F7" s="116"/>
      <c r="G7" s="116"/>
      <c r="H7" s="116"/>
      <c r="I7" s="116"/>
      <c r="J7" s="116"/>
      <c r="K7" s="116"/>
      <c r="L7" s="116"/>
      <c r="M7" s="116"/>
      <c r="N7" s="116"/>
      <c r="O7" s="116"/>
      <c r="Q7" s="116"/>
      <c r="R7" s="116" t="s">
        <v>397</v>
      </c>
      <c r="S7" s="118"/>
      <c r="T7" s="119"/>
      <c r="U7" s="119"/>
      <c r="V7" s="118"/>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row>
    <row r="8" spans="1:69">
      <c r="A8" s="123"/>
      <c r="C8" s="116"/>
      <c r="D8" s="116"/>
      <c r="E8" s="116"/>
      <c r="F8" s="116"/>
      <c r="G8" s="116"/>
      <c r="H8" s="116"/>
      <c r="I8" s="116"/>
      <c r="J8" s="124" t="s">
        <v>487</v>
      </c>
      <c r="K8" s="124"/>
      <c r="L8" s="116"/>
      <c r="M8" s="116"/>
      <c r="N8" s="116"/>
      <c r="O8" s="116"/>
      <c r="P8" s="116"/>
      <c r="Q8" s="116"/>
      <c r="R8" s="116"/>
      <c r="S8" s="118"/>
      <c r="T8" s="119"/>
      <c r="U8" s="119"/>
      <c r="V8" s="118"/>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row>
    <row r="9" spans="1:69">
      <c r="A9" s="123"/>
      <c r="C9" s="116"/>
      <c r="D9" s="116"/>
      <c r="E9" s="116"/>
      <c r="F9" s="116"/>
      <c r="G9" s="116"/>
      <c r="H9" s="116"/>
      <c r="I9" s="116"/>
      <c r="J9" s="125"/>
      <c r="K9" s="125"/>
      <c r="L9" s="116"/>
      <c r="M9" s="116"/>
      <c r="N9" s="116"/>
      <c r="O9" s="116"/>
      <c r="P9" s="116"/>
      <c r="Q9" s="116"/>
      <c r="R9" s="116"/>
      <c r="S9" s="118"/>
      <c r="T9" s="119"/>
      <c r="U9" s="119"/>
      <c r="V9" s="118"/>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row>
    <row r="10" spans="1:69">
      <c r="A10" s="123"/>
      <c r="C10" s="116" t="s">
        <v>488</v>
      </c>
      <c r="D10" s="116"/>
      <c r="E10" s="116"/>
      <c r="F10" s="116"/>
      <c r="G10" s="116"/>
      <c r="H10" s="116"/>
      <c r="I10" s="116"/>
      <c r="J10" s="125"/>
      <c r="K10" s="125"/>
      <c r="L10" s="116"/>
      <c r="M10" s="116"/>
      <c r="N10" s="116"/>
      <c r="O10" s="116"/>
      <c r="P10" s="116"/>
      <c r="Q10" s="116"/>
      <c r="R10" s="116"/>
      <c r="S10" s="118"/>
      <c r="T10" s="119"/>
      <c r="U10" s="119"/>
      <c r="V10" s="118"/>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row>
    <row r="11" spans="1:69">
      <c r="A11" s="123"/>
      <c r="C11" s="116" t="s">
        <v>489</v>
      </c>
      <c r="D11" s="116"/>
      <c r="E11" s="116"/>
      <c r="F11" s="116"/>
      <c r="G11" s="116"/>
      <c r="H11" s="116"/>
      <c r="I11" s="116"/>
      <c r="J11" s="125"/>
      <c r="K11" s="125"/>
      <c r="P11" s="116"/>
      <c r="Q11" s="116"/>
      <c r="R11" s="116"/>
      <c r="S11" s="118"/>
      <c r="T11" s="118"/>
      <c r="U11" s="118"/>
      <c r="V11" s="118"/>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row>
    <row r="12" spans="1:69">
      <c r="A12" s="123"/>
      <c r="C12" s="116"/>
      <c r="D12" s="116"/>
      <c r="E12" s="116"/>
      <c r="F12" s="116"/>
      <c r="G12" s="116"/>
      <c r="H12" s="116"/>
      <c r="I12" s="116"/>
      <c r="J12" s="116"/>
      <c r="K12" s="116"/>
      <c r="P12" s="126"/>
      <c r="Q12" s="116"/>
      <c r="R12" s="116"/>
      <c r="S12" s="118"/>
      <c r="T12" s="118"/>
      <c r="U12" s="118"/>
      <c r="V12" s="118"/>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row>
    <row r="13" spans="1:69">
      <c r="C13" s="127" t="s">
        <v>10</v>
      </c>
      <c r="D13" s="127"/>
      <c r="E13" s="127"/>
      <c r="F13" s="127"/>
      <c r="G13" s="127"/>
      <c r="H13" s="127" t="s">
        <v>11</v>
      </c>
      <c r="I13" s="127"/>
      <c r="J13" s="127" t="s">
        <v>12</v>
      </c>
      <c r="K13" s="127"/>
      <c r="L13" s="128" t="s">
        <v>77</v>
      </c>
      <c r="Q13" s="121"/>
      <c r="R13" s="128"/>
      <c r="S13" s="129"/>
      <c r="T13" s="128"/>
      <c r="U13" s="129"/>
      <c r="V13" s="13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row>
    <row r="14" spans="1:69">
      <c r="C14" s="131"/>
      <c r="D14" s="131"/>
      <c r="E14" s="131"/>
      <c r="F14" s="131"/>
      <c r="G14" s="131"/>
      <c r="H14" s="132" t="s">
        <v>490</v>
      </c>
      <c r="I14" s="132"/>
      <c r="J14" s="121"/>
      <c r="K14" s="121"/>
      <c r="Q14" s="121"/>
      <c r="S14" s="129"/>
      <c r="T14" s="133"/>
      <c r="U14" s="133"/>
      <c r="V14" s="13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row>
    <row r="15" spans="1:69">
      <c r="A15" s="123" t="s">
        <v>1</v>
      </c>
      <c r="C15" s="131"/>
      <c r="D15" s="131"/>
      <c r="E15" s="131"/>
      <c r="F15" s="131"/>
      <c r="G15" s="131"/>
      <c r="H15" s="134" t="s">
        <v>80</v>
      </c>
      <c r="I15" s="134"/>
      <c r="J15" s="135" t="s">
        <v>3</v>
      </c>
      <c r="K15" s="135"/>
      <c r="L15" s="135" t="s">
        <v>20</v>
      </c>
      <c r="Q15" s="121"/>
      <c r="S15" s="118"/>
      <c r="T15" s="136"/>
      <c r="U15" s="133"/>
      <c r="V15" s="13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row>
    <row r="16" spans="1:69">
      <c r="A16" s="123" t="s">
        <v>2</v>
      </c>
      <c r="C16" s="137"/>
      <c r="D16" s="137"/>
      <c r="E16" s="137"/>
      <c r="F16" s="137"/>
      <c r="G16" s="137"/>
      <c r="H16" s="121"/>
      <c r="I16" s="121"/>
      <c r="J16" s="121"/>
      <c r="K16" s="121"/>
      <c r="L16" s="121"/>
      <c r="Q16" s="121"/>
      <c r="R16" s="121"/>
      <c r="S16" s="118"/>
      <c r="T16" s="129"/>
      <c r="U16" s="129"/>
      <c r="V16" s="13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row>
    <row r="17" spans="1:69">
      <c r="A17" s="138"/>
      <c r="C17" s="131"/>
      <c r="D17" s="131"/>
      <c r="E17" s="131"/>
      <c r="F17" s="131"/>
      <c r="G17" s="131"/>
      <c r="H17" s="121"/>
      <c r="I17" s="121"/>
      <c r="J17" s="121"/>
      <c r="K17" s="121"/>
      <c r="L17" s="121"/>
      <c r="Q17" s="121"/>
      <c r="R17" s="121"/>
      <c r="S17" s="118"/>
      <c r="T17" s="129"/>
      <c r="U17" s="129"/>
      <c r="V17" s="13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row>
    <row r="18" spans="1:69">
      <c r="A18" s="139">
        <v>1</v>
      </c>
      <c r="C18" s="131" t="s">
        <v>400</v>
      </c>
      <c r="D18" s="131"/>
      <c r="E18" s="131"/>
      <c r="F18" s="131"/>
      <c r="G18" s="131"/>
      <c r="H18" s="140" t="s">
        <v>401</v>
      </c>
      <c r="I18" s="140"/>
      <c r="J18" s="141">
        <f>'OTP Attach O'!J85+'OTP Attach O'!E108</f>
        <v>473034612</v>
      </c>
      <c r="K18" s="121"/>
      <c r="Q18" s="121"/>
      <c r="R18" s="121"/>
      <c r="S18" s="118"/>
      <c r="T18" s="129"/>
      <c r="U18" s="129"/>
      <c r="V18" s="13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row>
    <row r="19" spans="1:69">
      <c r="A19" s="139" t="s">
        <v>147</v>
      </c>
      <c r="C19" s="131" t="s">
        <v>491</v>
      </c>
      <c r="D19" s="131"/>
      <c r="E19" s="131"/>
      <c r="F19" s="131"/>
      <c r="G19" s="131"/>
      <c r="H19" s="140" t="s">
        <v>492</v>
      </c>
      <c r="I19" s="140"/>
      <c r="J19" s="142">
        <f>'OTP Attach O'!J93</f>
        <v>111433030</v>
      </c>
      <c r="K19" s="143"/>
      <c r="Q19" s="121"/>
      <c r="R19" s="121"/>
      <c r="S19" s="118"/>
      <c r="T19" s="129"/>
      <c r="U19" s="129"/>
      <c r="V19" s="13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row>
    <row r="20" spans="1:69">
      <c r="A20" s="139">
        <v>2</v>
      </c>
      <c r="C20" s="131" t="s">
        <v>402</v>
      </c>
      <c r="D20" s="131"/>
      <c r="E20" s="131"/>
      <c r="F20" s="131"/>
      <c r="G20" s="131"/>
      <c r="H20" s="140" t="s">
        <v>493</v>
      </c>
      <c r="I20" s="140"/>
      <c r="J20" s="144">
        <f>J18-J19</f>
        <v>361601582</v>
      </c>
      <c r="K20" s="145"/>
      <c r="Q20" s="121"/>
      <c r="R20" s="121"/>
      <c r="S20" s="118"/>
      <c r="T20" s="129"/>
      <c r="U20" s="129"/>
      <c r="V20" s="13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row>
    <row r="21" spans="1:69">
      <c r="A21" s="139"/>
      <c r="H21" s="140"/>
      <c r="I21" s="140"/>
      <c r="Q21" s="121"/>
      <c r="R21" s="121"/>
      <c r="S21" s="118"/>
      <c r="T21" s="129"/>
      <c r="U21" s="129"/>
      <c r="V21" s="13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row>
    <row r="22" spans="1:69">
      <c r="A22" s="139"/>
      <c r="C22" s="131" t="s">
        <v>494</v>
      </c>
      <c r="D22" s="131"/>
      <c r="E22" s="131"/>
      <c r="F22" s="131"/>
      <c r="G22" s="131"/>
      <c r="H22" s="140"/>
      <c r="I22" s="140"/>
      <c r="J22" s="121"/>
      <c r="K22" s="121"/>
      <c r="L22" s="121"/>
      <c r="Q22" s="121"/>
      <c r="R22" s="121"/>
      <c r="S22" s="129"/>
      <c r="T22" s="129"/>
      <c r="U22" s="129"/>
      <c r="V22" s="13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row>
    <row r="23" spans="1:69">
      <c r="A23" s="139">
        <v>3</v>
      </c>
      <c r="C23" s="131" t="s">
        <v>405</v>
      </c>
      <c r="D23" s="131"/>
      <c r="E23" s="131"/>
      <c r="F23" s="131"/>
      <c r="G23" s="131"/>
      <c r="H23" s="140" t="s">
        <v>406</v>
      </c>
      <c r="I23" s="140"/>
      <c r="J23" s="141">
        <f>'OTP Attach O'!J163</f>
        <v>15485158.684691748</v>
      </c>
      <c r="K23" s="121"/>
      <c r="Q23" s="121"/>
      <c r="R23" s="121"/>
      <c r="S23" s="129"/>
      <c r="T23" s="129"/>
      <c r="U23" s="129"/>
      <c r="V23" s="13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row>
    <row r="24" spans="1:69">
      <c r="A24" s="139" t="s">
        <v>495</v>
      </c>
      <c r="C24" s="131" t="s">
        <v>496</v>
      </c>
      <c r="D24" s="131"/>
      <c r="E24" s="131"/>
      <c r="F24" s="131"/>
      <c r="G24" s="131"/>
      <c r="H24" s="140" t="s">
        <v>497</v>
      </c>
      <c r="I24" s="140"/>
      <c r="J24" s="141">
        <f>'OTP Attach O'!J154</f>
        <v>30038821</v>
      </c>
      <c r="K24" s="121"/>
      <c r="Q24" s="121"/>
      <c r="R24" s="121"/>
      <c r="S24" s="129"/>
      <c r="T24" s="129"/>
      <c r="U24" s="129"/>
      <c r="V24" s="13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row>
    <row r="25" spans="1:69">
      <c r="A25" s="139" t="s">
        <v>498</v>
      </c>
      <c r="C25" s="131" t="s">
        <v>499</v>
      </c>
      <c r="D25" s="131"/>
      <c r="E25" s="131"/>
      <c r="F25" s="131"/>
      <c r="G25" s="131"/>
      <c r="H25" s="140" t="s">
        <v>500</v>
      </c>
      <c r="I25" s="140"/>
      <c r="J25" s="141">
        <f>'OTP Attach O'!J155</f>
        <v>1069288</v>
      </c>
      <c r="K25" s="121"/>
      <c r="Q25" s="121"/>
      <c r="R25" s="121"/>
      <c r="S25" s="129"/>
      <c r="T25" s="129"/>
      <c r="U25" s="129"/>
      <c r="V25" s="13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row>
    <row r="26" spans="1:69">
      <c r="A26" s="139" t="s">
        <v>501</v>
      </c>
      <c r="C26" s="131" t="s">
        <v>502</v>
      </c>
      <c r="D26" s="131"/>
      <c r="E26" s="131"/>
      <c r="F26" s="131"/>
      <c r="G26" s="131"/>
      <c r="H26" s="140" t="s">
        <v>503</v>
      </c>
      <c r="I26" s="140"/>
      <c r="J26" s="142">
        <f>'OTP Attach O'!J156</f>
        <v>20361442.762000594</v>
      </c>
      <c r="K26" s="143"/>
      <c r="Q26" s="121"/>
      <c r="R26" s="121"/>
      <c r="S26" s="129"/>
      <c r="T26" s="129"/>
      <c r="U26" s="129"/>
      <c r="V26" s="13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row>
    <row r="27" spans="1:69">
      <c r="A27" s="139" t="s">
        <v>504</v>
      </c>
      <c r="C27" s="131" t="s">
        <v>505</v>
      </c>
      <c r="D27" s="131"/>
      <c r="E27" s="131"/>
      <c r="F27" s="131"/>
      <c r="G27" s="131"/>
      <c r="H27" s="140" t="s">
        <v>506</v>
      </c>
      <c r="I27" s="140"/>
      <c r="J27" s="144">
        <f>J24-(J25+J26)</f>
        <v>8608090.2379994057</v>
      </c>
      <c r="K27" s="121"/>
      <c r="Q27" s="121"/>
      <c r="R27" s="121"/>
      <c r="S27" s="129"/>
      <c r="T27" s="129"/>
      <c r="U27" s="129"/>
      <c r="V27" s="13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row>
    <row r="28" spans="1:69">
      <c r="A28" s="139"/>
      <c r="C28" s="131"/>
      <c r="D28" s="131"/>
      <c r="E28" s="131"/>
      <c r="F28" s="131"/>
      <c r="G28" s="131"/>
      <c r="H28" s="140"/>
      <c r="I28" s="140"/>
      <c r="J28" s="121"/>
      <c r="K28" s="121"/>
      <c r="Q28" s="121"/>
      <c r="R28" s="121"/>
      <c r="S28" s="129"/>
      <c r="T28" s="129"/>
      <c r="U28" s="129"/>
      <c r="V28" s="13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row>
    <row r="29" spans="1:69">
      <c r="A29" s="139">
        <v>4</v>
      </c>
      <c r="C29" s="137" t="s">
        <v>507</v>
      </c>
      <c r="D29" s="137"/>
      <c r="E29" s="137"/>
      <c r="F29" s="137"/>
      <c r="G29" s="131"/>
      <c r="H29" s="140" t="s">
        <v>508</v>
      </c>
      <c r="I29" s="140"/>
      <c r="J29" s="146">
        <f>IF(J27=0,0,J27/J19)</f>
        <v>7.7249000929072872E-2</v>
      </c>
      <c r="K29" s="146"/>
      <c r="L29" s="147">
        <f>J29</f>
        <v>7.7249000929072872E-2</v>
      </c>
      <c r="Q29" s="121"/>
      <c r="R29" s="121"/>
      <c r="S29" s="129"/>
      <c r="T29" s="129"/>
      <c r="U29" s="129"/>
      <c r="V29" s="13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row>
    <row r="30" spans="1:69">
      <c r="A30" s="139"/>
      <c r="C30" s="131"/>
      <c r="D30" s="131"/>
      <c r="E30" s="131"/>
      <c r="F30" s="131"/>
      <c r="G30" s="131"/>
      <c r="H30" s="140"/>
      <c r="I30" s="140"/>
      <c r="J30" s="121"/>
      <c r="K30" s="121"/>
      <c r="Q30" s="121"/>
      <c r="R30" s="121"/>
      <c r="S30" s="129"/>
      <c r="T30" s="129"/>
      <c r="U30" s="129"/>
      <c r="V30" s="13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row>
    <row r="31" spans="1:69">
      <c r="A31" s="139"/>
      <c r="C31" s="131"/>
      <c r="D31" s="131"/>
      <c r="E31" s="131"/>
      <c r="F31" s="131"/>
      <c r="G31" s="131"/>
      <c r="H31" s="140"/>
      <c r="I31" s="140"/>
      <c r="J31" s="121"/>
      <c r="K31" s="121"/>
      <c r="Q31" s="121"/>
      <c r="R31" s="121"/>
      <c r="S31" s="129"/>
      <c r="T31" s="129"/>
      <c r="U31" s="129"/>
      <c r="V31" s="13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row>
    <row r="32" spans="1:69">
      <c r="A32" s="139"/>
      <c r="C32" s="131" t="s">
        <v>509</v>
      </c>
      <c r="D32" s="131"/>
      <c r="E32" s="131"/>
      <c r="F32" s="131"/>
      <c r="G32" s="131"/>
      <c r="H32" s="140"/>
      <c r="I32" s="140"/>
      <c r="J32" s="148"/>
      <c r="K32" s="148"/>
      <c r="L32" s="45"/>
      <c r="Q32" s="121"/>
      <c r="R32" s="146"/>
      <c r="S32" s="149"/>
      <c r="T32" s="150"/>
      <c r="U32" s="129"/>
      <c r="V32" s="13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row>
    <row r="33" spans="1:69">
      <c r="A33" s="139" t="s">
        <v>510</v>
      </c>
      <c r="C33" s="131" t="s">
        <v>511</v>
      </c>
      <c r="D33" s="131"/>
      <c r="E33" s="131"/>
      <c r="F33" s="131"/>
      <c r="G33" s="131"/>
      <c r="H33" s="140" t="s">
        <v>512</v>
      </c>
      <c r="I33" s="140"/>
      <c r="J33" s="144">
        <f>J23-J27</f>
        <v>6877068.4466923419</v>
      </c>
      <c r="K33" s="148"/>
      <c r="L33" s="45"/>
      <c r="Q33" s="121"/>
      <c r="R33" s="146"/>
      <c r="S33" s="149"/>
      <c r="T33" s="150"/>
      <c r="U33" s="129"/>
      <c r="V33" s="13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row>
    <row r="34" spans="1:69">
      <c r="A34" s="139" t="s">
        <v>513</v>
      </c>
      <c r="C34" s="131" t="s">
        <v>514</v>
      </c>
      <c r="D34" s="131"/>
      <c r="E34" s="131"/>
      <c r="F34" s="131"/>
      <c r="G34" s="131"/>
      <c r="H34" s="140" t="s">
        <v>515</v>
      </c>
      <c r="I34" s="140"/>
      <c r="J34" s="148">
        <f>IF(J33=0,0,J33/J18)</f>
        <v>1.4538192919152272E-2</v>
      </c>
      <c r="K34" s="148"/>
      <c r="L34" s="45">
        <f>J34</f>
        <v>1.4538192919152272E-2</v>
      </c>
      <c r="Q34" s="121"/>
      <c r="R34" s="146"/>
      <c r="S34" s="149"/>
      <c r="T34" s="150"/>
      <c r="U34" s="129"/>
      <c r="V34" s="13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row>
    <row r="35" spans="1:69">
      <c r="A35" s="139"/>
      <c r="C35" s="131"/>
      <c r="D35" s="131"/>
      <c r="E35" s="131"/>
      <c r="F35" s="131"/>
      <c r="G35" s="131"/>
      <c r="H35" s="140"/>
      <c r="I35" s="140"/>
      <c r="J35" s="148"/>
      <c r="K35" s="148"/>
      <c r="L35" s="45"/>
      <c r="Q35" s="121"/>
      <c r="R35" s="146"/>
      <c r="S35" s="149"/>
      <c r="T35" s="150"/>
      <c r="U35" s="129"/>
      <c r="V35" s="13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row>
    <row r="36" spans="1:69">
      <c r="A36" s="151"/>
      <c r="B36" s="120"/>
      <c r="C36" s="131" t="s">
        <v>409</v>
      </c>
      <c r="D36" s="131"/>
      <c r="E36" s="131"/>
      <c r="F36" s="131"/>
      <c r="G36" s="131"/>
      <c r="H36" s="152"/>
      <c r="I36" s="152"/>
      <c r="J36" s="121"/>
      <c r="K36" s="121"/>
      <c r="L36" s="121"/>
      <c r="N36" s="120"/>
      <c r="O36" s="120"/>
      <c r="Q36" s="121"/>
      <c r="R36" s="146"/>
      <c r="S36" s="149"/>
      <c r="T36" s="150"/>
      <c r="U36" s="129"/>
      <c r="V36" s="13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row>
    <row r="37" spans="1:69">
      <c r="A37" s="151" t="s">
        <v>410</v>
      </c>
      <c r="B37" s="120"/>
      <c r="C37" s="131" t="s">
        <v>411</v>
      </c>
      <c r="D37" s="131"/>
      <c r="E37" s="131"/>
      <c r="F37" s="131"/>
      <c r="G37" s="131"/>
      <c r="H37" s="140" t="s">
        <v>412</v>
      </c>
      <c r="I37" s="140"/>
      <c r="J37" s="141">
        <f>'OTP Attach O'!J169</f>
        <v>692390.0935724756</v>
      </c>
      <c r="K37" s="121"/>
      <c r="L37" s="120"/>
      <c r="N37" s="120"/>
      <c r="O37" s="120"/>
      <c r="Q37" s="121"/>
      <c r="R37" s="146"/>
      <c r="S37" s="149"/>
      <c r="T37" s="150"/>
      <c r="U37" s="129"/>
      <c r="V37" s="13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row>
    <row r="38" spans="1:69">
      <c r="A38" s="151" t="s">
        <v>413</v>
      </c>
      <c r="B38" s="120"/>
      <c r="C38" s="131" t="s">
        <v>414</v>
      </c>
      <c r="D38" s="131"/>
      <c r="E38" s="131"/>
      <c r="F38" s="131"/>
      <c r="G38" s="131"/>
      <c r="H38" s="140" t="s">
        <v>415</v>
      </c>
      <c r="I38" s="140"/>
      <c r="J38" s="148">
        <f>IF(J37=0,0,J37/J18)</f>
        <v>1.4637197279180822E-3</v>
      </c>
      <c r="K38" s="148"/>
      <c r="L38" s="45">
        <f>J38</f>
        <v>1.4637197279180822E-3</v>
      </c>
      <c r="N38" s="120"/>
      <c r="O38" s="120"/>
      <c r="Q38" s="121"/>
      <c r="R38" s="146"/>
      <c r="S38" s="149"/>
      <c r="T38" s="150"/>
      <c r="U38" s="129"/>
      <c r="V38" s="13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row>
    <row r="39" spans="1:69">
      <c r="A39" s="139"/>
      <c r="C39" s="131"/>
      <c r="D39" s="131"/>
      <c r="E39" s="131"/>
      <c r="F39" s="131"/>
      <c r="G39" s="131"/>
      <c r="H39" s="140"/>
      <c r="I39" s="140"/>
      <c r="J39" s="148"/>
      <c r="K39" s="148"/>
      <c r="L39" s="45"/>
      <c r="Q39" s="121"/>
      <c r="R39" s="146"/>
      <c r="S39" s="149"/>
      <c r="T39" s="150"/>
      <c r="U39" s="129"/>
      <c r="V39" s="13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row>
    <row r="40" spans="1:69">
      <c r="A40" s="153"/>
      <c r="C40" s="131" t="s">
        <v>416</v>
      </c>
      <c r="D40" s="131"/>
      <c r="E40" s="131"/>
      <c r="F40" s="131"/>
      <c r="G40" s="131"/>
      <c r="H40" s="152"/>
      <c r="I40" s="152"/>
      <c r="J40" s="121"/>
      <c r="K40" s="121"/>
      <c r="L40" s="121"/>
      <c r="Q40" s="121"/>
      <c r="R40" s="121"/>
      <c r="S40" s="129"/>
      <c r="T40" s="121"/>
      <c r="U40" s="129"/>
      <c r="V40" s="13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row>
    <row r="41" spans="1:69">
      <c r="A41" s="153" t="s">
        <v>417</v>
      </c>
      <c r="C41" s="131" t="s">
        <v>418</v>
      </c>
      <c r="D41" s="131"/>
      <c r="E41" s="131"/>
      <c r="F41" s="131"/>
      <c r="G41" s="131"/>
      <c r="H41" s="140" t="s">
        <v>419</v>
      </c>
      <c r="I41" s="140"/>
      <c r="J41" s="141">
        <f>'OTP Attach O'!J182</f>
        <v>3227487.1134256991</v>
      </c>
      <c r="K41" s="121"/>
      <c r="Q41" s="121"/>
      <c r="R41" s="154"/>
      <c r="S41" s="129"/>
      <c r="T41" s="155"/>
      <c r="U41" s="133"/>
      <c r="V41" s="13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row>
    <row r="42" spans="1:69">
      <c r="A42" s="153" t="s">
        <v>420</v>
      </c>
      <c r="C42" s="131" t="s">
        <v>421</v>
      </c>
      <c r="D42" s="131"/>
      <c r="E42" s="131"/>
      <c r="F42" s="131"/>
      <c r="G42" s="131"/>
      <c r="H42" s="140" t="s">
        <v>422</v>
      </c>
      <c r="I42" s="140"/>
      <c r="J42" s="148">
        <f>IF(J41=0,0,J41/J18)</f>
        <v>6.8229407141684991E-3</v>
      </c>
      <c r="K42" s="148"/>
      <c r="L42" s="45">
        <f>J42</f>
        <v>6.8229407141684991E-3</v>
      </c>
      <c r="Q42" s="121"/>
      <c r="R42" s="146"/>
      <c r="S42" s="129"/>
      <c r="T42" s="150"/>
      <c r="U42" s="133"/>
      <c r="V42" s="13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row>
    <row r="43" spans="1:69">
      <c r="A43" s="153"/>
      <c r="C43" s="131"/>
      <c r="D43" s="131"/>
      <c r="E43" s="131"/>
      <c r="F43" s="131"/>
      <c r="G43" s="131"/>
      <c r="H43" s="140"/>
      <c r="I43" s="140"/>
      <c r="J43" s="121"/>
      <c r="K43" s="121"/>
      <c r="L43" s="121"/>
      <c r="Q43" s="121"/>
      <c r="U43" s="129"/>
      <c r="V43" s="13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row>
    <row r="44" spans="1:69">
      <c r="A44" s="156" t="s">
        <v>423</v>
      </c>
      <c r="B44" s="157"/>
      <c r="C44" s="137" t="s">
        <v>516</v>
      </c>
      <c r="D44" s="137"/>
      <c r="E44" s="137"/>
      <c r="F44" s="137"/>
      <c r="G44" s="137"/>
      <c r="H44" s="132" t="s">
        <v>517</v>
      </c>
      <c r="I44" s="132"/>
      <c r="J44" s="158">
        <f>J34+J38+J42</f>
        <v>2.2824853361238854E-2</v>
      </c>
      <c r="K44" s="158"/>
      <c r="L44" s="158">
        <f>L34+L38+L42</f>
        <v>2.2824853361238854E-2</v>
      </c>
      <c r="Q44" s="121"/>
      <c r="U44" s="129"/>
      <c r="V44" s="13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row>
    <row r="45" spans="1:69">
      <c r="A45" s="153"/>
      <c r="C45" s="131"/>
      <c r="D45" s="131"/>
      <c r="E45" s="131"/>
      <c r="F45" s="131"/>
      <c r="G45" s="131"/>
      <c r="H45" s="140"/>
      <c r="I45" s="140"/>
      <c r="J45" s="121"/>
      <c r="K45" s="121"/>
      <c r="L45" s="121"/>
      <c r="Q45" s="121"/>
      <c r="R45" s="121"/>
      <c r="S45" s="129"/>
      <c r="T45" s="159"/>
      <c r="U45" s="129"/>
      <c r="V45" s="13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row>
    <row r="46" spans="1:69">
      <c r="A46" s="151"/>
      <c r="B46" s="160"/>
      <c r="C46" s="121" t="s">
        <v>426</v>
      </c>
      <c r="D46" s="121"/>
      <c r="E46" s="121"/>
      <c r="F46" s="121"/>
      <c r="G46" s="121"/>
      <c r="H46" s="140"/>
      <c r="I46" s="140"/>
      <c r="J46" s="121"/>
      <c r="K46" s="121"/>
      <c r="L46" s="121"/>
      <c r="Q46" s="161"/>
      <c r="R46" s="160"/>
      <c r="U46" s="133"/>
      <c r="V46" s="129" t="s">
        <v>8</v>
      </c>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row>
    <row r="47" spans="1:69">
      <c r="A47" s="153" t="s">
        <v>427</v>
      </c>
      <c r="B47" s="160"/>
      <c r="C47" s="121" t="s">
        <v>188</v>
      </c>
      <c r="D47" s="121"/>
      <c r="E47" s="121"/>
      <c r="F47" s="121"/>
      <c r="G47" s="121"/>
      <c r="H47" s="140" t="s">
        <v>428</v>
      </c>
      <c r="I47" s="140"/>
      <c r="J47" s="141">
        <f>'OTP Attach O'!J194</f>
        <v>12830065.070673971</v>
      </c>
      <c r="K47" s="121"/>
      <c r="L47" s="121"/>
      <c r="Q47" s="161"/>
      <c r="R47" s="160"/>
      <c r="U47" s="133"/>
      <c r="V47" s="129"/>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row>
    <row r="48" spans="1:69">
      <c r="A48" s="153" t="s">
        <v>429</v>
      </c>
      <c r="B48" s="160"/>
      <c r="C48" s="121" t="s">
        <v>430</v>
      </c>
      <c r="D48" s="121"/>
      <c r="E48" s="121"/>
      <c r="F48" s="121"/>
      <c r="G48" s="121"/>
      <c r="H48" s="140" t="s">
        <v>431</v>
      </c>
      <c r="I48" s="140"/>
      <c r="J48" s="148">
        <f>IF(J47=0,0,J47/J20)</f>
        <v>3.5481219412015652E-2</v>
      </c>
      <c r="K48" s="148"/>
      <c r="L48" s="45">
        <f>J48</f>
        <v>3.5481219412015652E-2</v>
      </c>
      <c r="Q48" s="161"/>
      <c r="R48" s="160"/>
      <c r="S48" s="129"/>
      <c r="T48" s="129"/>
      <c r="U48" s="133"/>
      <c r="V48" s="129"/>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69">
      <c r="A49" s="153"/>
      <c r="C49" s="121"/>
      <c r="D49" s="121"/>
      <c r="E49" s="121"/>
      <c r="F49" s="121"/>
      <c r="G49" s="121"/>
      <c r="H49" s="140"/>
      <c r="I49" s="140"/>
      <c r="J49" s="121"/>
      <c r="K49" s="121"/>
      <c r="L49" s="121"/>
      <c r="Q49" s="121"/>
      <c r="S49" s="118"/>
      <c r="T49" s="129"/>
      <c r="U49" s="118"/>
      <c r="V49" s="13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row>
    <row r="50" spans="1:69">
      <c r="A50" s="153"/>
      <c r="C50" s="131" t="s">
        <v>190</v>
      </c>
      <c r="D50" s="131"/>
      <c r="E50" s="131"/>
      <c r="F50" s="131"/>
      <c r="G50" s="131"/>
      <c r="H50" s="162"/>
      <c r="I50" s="162"/>
      <c r="Q50" s="121"/>
      <c r="S50" s="129"/>
      <c r="T50" s="129"/>
      <c r="U50" s="129"/>
      <c r="V50" s="13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row>
    <row r="51" spans="1:69">
      <c r="A51" s="153" t="s">
        <v>432</v>
      </c>
      <c r="C51" s="131" t="s">
        <v>433</v>
      </c>
      <c r="D51" s="131"/>
      <c r="E51" s="131"/>
      <c r="F51" s="131"/>
      <c r="G51" s="131"/>
      <c r="H51" s="140" t="s">
        <v>434</v>
      </c>
      <c r="I51" s="140"/>
      <c r="J51" s="141">
        <f>'OTP Attach O'!J196</f>
        <v>28854251.145047802</v>
      </c>
      <c r="K51" s="121"/>
      <c r="L51" s="121"/>
      <c r="Q51" s="121"/>
      <c r="S51" s="129"/>
      <c r="T51" s="129"/>
      <c r="U51" s="129"/>
      <c r="V51" s="13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row>
    <row r="52" spans="1:69">
      <c r="A52" s="153" t="s">
        <v>435</v>
      </c>
      <c r="B52" s="160"/>
      <c r="C52" s="121" t="s">
        <v>436</v>
      </c>
      <c r="D52" s="121"/>
      <c r="E52" s="121"/>
      <c r="F52" s="121"/>
      <c r="G52" s="121"/>
      <c r="H52" s="140" t="s">
        <v>437</v>
      </c>
      <c r="I52" s="140"/>
      <c r="J52" s="163">
        <f>IF(J51=0,0,J51/J20)</f>
        <v>7.9795699414411864E-2</v>
      </c>
      <c r="K52" s="163"/>
      <c r="L52" s="45">
        <f>J52</f>
        <v>7.9795699414411864E-2</v>
      </c>
      <c r="Q52" s="121"/>
      <c r="T52" s="164"/>
      <c r="U52" s="133"/>
      <c r="V52" s="129"/>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row>
    <row r="53" spans="1:69">
      <c r="A53" s="153"/>
      <c r="C53" s="131"/>
      <c r="D53" s="131"/>
      <c r="E53" s="131"/>
      <c r="F53" s="131"/>
      <c r="G53" s="131"/>
      <c r="H53" s="140"/>
      <c r="I53" s="140"/>
      <c r="J53" s="121"/>
      <c r="K53" s="121"/>
      <c r="L53" s="121"/>
      <c r="Q53" s="121"/>
      <c r="R53" s="162"/>
      <c r="S53" s="129"/>
      <c r="T53" s="129"/>
      <c r="U53" s="129"/>
      <c r="V53" s="13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row>
    <row r="54" spans="1:69">
      <c r="A54" s="156" t="s">
        <v>438</v>
      </c>
      <c r="B54" s="157"/>
      <c r="C54" s="137" t="s">
        <v>439</v>
      </c>
      <c r="D54" s="137"/>
      <c r="E54" s="137"/>
      <c r="F54" s="137"/>
      <c r="G54" s="137"/>
      <c r="H54" s="132" t="s">
        <v>440</v>
      </c>
      <c r="I54" s="132"/>
      <c r="J54" s="165"/>
      <c r="K54" s="165"/>
      <c r="L54" s="158">
        <f>L48+L52</f>
        <v>0.11527691882642752</v>
      </c>
      <c r="Q54" s="121"/>
      <c r="R54" s="162"/>
      <c r="S54" s="129"/>
      <c r="T54" s="129"/>
      <c r="U54" s="129"/>
      <c r="V54" s="13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row>
    <row r="55" spans="1:69">
      <c r="Q55" s="166"/>
      <c r="R55" s="166"/>
      <c r="S55" s="129"/>
      <c r="T55" s="129"/>
      <c r="U55" s="129"/>
      <c r="V55" s="13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row>
    <row r="56" spans="1:69">
      <c r="A56" s="123"/>
      <c r="C56" s="167"/>
      <c r="D56" s="167"/>
      <c r="E56" s="167"/>
      <c r="F56" s="167"/>
      <c r="G56" s="167"/>
      <c r="H56" s="167"/>
      <c r="I56" s="167"/>
      <c r="J56" s="121"/>
      <c r="K56" s="121"/>
      <c r="L56" s="167"/>
      <c r="M56" s="167"/>
      <c r="N56" s="167"/>
      <c r="O56" s="167"/>
      <c r="Q56" s="121"/>
      <c r="R56" s="121"/>
      <c r="S56" s="129"/>
      <c r="T56" s="129"/>
      <c r="U56" s="133"/>
      <c r="V56" s="129" t="s">
        <v>8</v>
      </c>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row>
    <row r="57" spans="1:69">
      <c r="R57" s="112"/>
    </row>
    <row r="58" spans="1:69">
      <c r="R58" s="112"/>
    </row>
    <row r="60" spans="1:69">
      <c r="A60" s="123"/>
      <c r="C60" s="167"/>
      <c r="D60" s="167"/>
      <c r="E60" s="167"/>
      <c r="F60" s="167"/>
      <c r="G60" s="167"/>
      <c r="H60" s="167"/>
      <c r="I60" s="167"/>
      <c r="J60" s="121"/>
      <c r="K60" s="121"/>
      <c r="L60" s="167"/>
      <c r="M60" s="167"/>
      <c r="N60" s="167"/>
      <c r="O60" s="167"/>
      <c r="Q60" s="121"/>
      <c r="S60" s="129"/>
      <c r="T60" s="118"/>
      <c r="U60" s="129"/>
      <c r="V60" s="13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row>
    <row r="61" spans="1:69">
      <c r="A61" s="123"/>
      <c r="C61" s="131" t="str">
        <f>C5</f>
        <v>Formula Rate calculation</v>
      </c>
      <c r="D61" s="131"/>
      <c r="E61" s="131"/>
      <c r="F61" s="131"/>
      <c r="G61" s="131"/>
      <c r="H61" s="167"/>
      <c r="I61" s="167"/>
      <c r="J61" s="167" t="str">
        <f>J5</f>
        <v xml:space="preserve">     Rate Formula Template</v>
      </c>
      <c r="K61" s="167"/>
      <c r="L61" s="167"/>
      <c r="M61" s="167"/>
      <c r="N61" s="167"/>
      <c r="O61" s="167"/>
      <c r="Q61" s="121"/>
      <c r="R61" s="112" t="str">
        <f>R4</f>
        <v>Attachment MM - Generic Company</v>
      </c>
      <c r="S61" s="129"/>
      <c r="T61" s="118"/>
      <c r="U61" s="129"/>
      <c r="V61" s="13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row>
    <row r="62" spans="1:69">
      <c r="A62" s="123"/>
      <c r="C62" s="131"/>
      <c r="D62" s="131"/>
      <c r="E62" s="131"/>
      <c r="F62" s="131"/>
      <c r="G62" s="131"/>
      <c r="H62" s="167"/>
      <c r="I62" s="167"/>
      <c r="J62" s="167" t="str">
        <f>J6</f>
        <v xml:space="preserve"> Utilizing Attachment O Data</v>
      </c>
      <c r="K62" s="167"/>
      <c r="L62" s="167"/>
      <c r="M62" s="167"/>
      <c r="N62" s="167"/>
      <c r="O62" s="167"/>
      <c r="P62" s="121"/>
      <c r="Q62" s="121"/>
      <c r="R62" s="168" t="str">
        <f>R5</f>
        <v>For  the 12 months ended 12/31/16</v>
      </c>
      <c r="S62" s="129"/>
      <c r="T62" s="118"/>
      <c r="U62" s="129"/>
      <c r="V62" s="13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row>
    <row r="63" spans="1:69" ht="14.25" customHeight="1">
      <c r="A63" s="123"/>
      <c r="C63" s="167"/>
      <c r="D63" s="167"/>
      <c r="E63" s="167"/>
      <c r="F63" s="167"/>
      <c r="G63" s="167"/>
      <c r="H63" s="167"/>
      <c r="I63" s="167"/>
      <c r="J63" s="167"/>
      <c r="K63" s="167"/>
      <c r="L63" s="167"/>
      <c r="M63" s="167"/>
      <c r="N63" s="167"/>
      <c r="O63" s="167"/>
      <c r="Q63" s="121"/>
      <c r="R63" s="167" t="s">
        <v>441</v>
      </c>
      <c r="S63" s="129"/>
      <c r="T63" s="118"/>
      <c r="U63" s="129"/>
      <c r="V63" s="13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row>
    <row r="64" spans="1:69">
      <c r="A64" s="123"/>
      <c r="H64" s="167"/>
      <c r="I64" s="167"/>
      <c r="J64" s="167" t="str">
        <f>J8</f>
        <v>Company Name</v>
      </c>
      <c r="K64" s="167"/>
      <c r="L64" s="167"/>
      <c r="M64" s="167"/>
      <c r="N64" s="167"/>
      <c r="O64" s="167"/>
      <c r="P64" s="167"/>
      <c r="Q64" s="121"/>
      <c r="R64" s="121"/>
      <c r="S64" s="129"/>
      <c r="T64" s="118"/>
      <c r="U64" s="129"/>
      <c r="V64" s="13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row>
    <row r="65" spans="1:69">
      <c r="A65" s="123"/>
      <c r="H65" s="131"/>
      <c r="I65" s="131"/>
      <c r="J65" s="131"/>
      <c r="K65" s="131"/>
      <c r="L65" s="131"/>
      <c r="M65" s="131"/>
      <c r="N65" s="131"/>
      <c r="O65" s="131"/>
      <c r="P65" s="131"/>
      <c r="Q65" s="131"/>
      <c r="R65" s="131"/>
      <c r="S65" s="129"/>
      <c r="T65" s="118"/>
      <c r="U65" s="129"/>
      <c r="V65" s="13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row>
    <row r="66" spans="1:69">
      <c r="A66" s="123"/>
      <c r="C66" s="167"/>
      <c r="D66" s="167"/>
      <c r="E66" s="167"/>
      <c r="F66" s="167"/>
      <c r="G66" s="167"/>
      <c r="H66" s="137" t="s">
        <v>518</v>
      </c>
      <c r="I66" s="137"/>
      <c r="L66" s="116"/>
      <c r="M66" s="116"/>
      <c r="N66" s="116"/>
      <c r="O66" s="116"/>
      <c r="P66" s="116"/>
      <c r="Q66" s="121"/>
      <c r="R66" s="121"/>
      <c r="S66" s="129"/>
      <c r="T66" s="118"/>
      <c r="U66" s="129"/>
      <c r="V66" s="13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row>
    <row r="67" spans="1:69">
      <c r="A67" s="123"/>
      <c r="C67" s="167"/>
      <c r="D67" s="167"/>
      <c r="E67" s="167"/>
      <c r="F67" s="167"/>
      <c r="G67" s="167"/>
      <c r="H67" s="137"/>
      <c r="I67" s="137"/>
      <c r="L67" s="116"/>
      <c r="M67" s="116"/>
      <c r="N67" s="116"/>
      <c r="O67" s="116"/>
      <c r="P67" s="116"/>
      <c r="Q67" s="121"/>
      <c r="R67" s="121"/>
      <c r="S67" s="129"/>
      <c r="T67" s="118"/>
      <c r="U67" s="129"/>
      <c r="V67" s="13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row>
    <row r="68" spans="1:69">
      <c r="A68" s="169"/>
      <c r="C68" s="170" t="s">
        <v>10</v>
      </c>
      <c r="D68" s="170" t="s">
        <v>11</v>
      </c>
      <c r="E68" s="170" t="s">
        <v>12</v>
      </c>
      <c r="F68" s="170" t="s">
        <v>77</v>
      </c>
      <c r="G68" s="170" t="s">
        <v>78</v>
      </c>
      <c r="H68" s="170" t="s">
        <v>519</v>
      </c>
      <c r="I68" s="170" t="s">
        <v>520</v>
      </c>
      <c r="J68" s="170" t="s">
        <v>521</v>
      </c>
      <c r="K68" s="170" t="s">
        <v>522</v>
      </c>
      <c r="L68" s="170" t="s">
        <v>523</v>
      </c>
      <c r="M68" s="170" t="s">
        <v>524</v>
      </c>
      <c r="N68" s="170" t="s">
        <v>525</v>
      </c>
      <c r="O68" s="170" t="s">
        <v>526</v>
      </c>
      <c r="P68" s="170" t="s">
        <v>527</v>
      </c>
      <c r="Q68" s="170" t="s">
        <v>528</v>
      </c>
      <c r="R68" s="170" t="s">
        <v>529</v>
      </c>
      <c r="S68" s="129"/>
      <c r="T68" s="118"/>
      <c r="U68" s="129"/>
      <c r="V68" s="13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row>
    <row r="69" spans="1:69" ht="85.5" customHeight="1">
      <c r="A69" s="171" t="s">
        <v>443</v>
      </c>
      <c r="B69" s="172"/>
      <c r="C69" s="173" t="s">
        <v>444</v>
      </c>
      <c r="D69" s="173" t="s">
        <v>445</v>
      </c>
      <c r="E69" s="173" t="s">
        <v>530</v>
      </c>
      <c r="F69" s="173" t="s">
        <v>531</v>
      </c>
      <c r="G69" s="173" t="s">
        <v>532</v>
      </c>
      <c r="H69" s="174" t="s">
        <v>533</v>
      </c>
      <c r="I69" s="174" t="s">
        <v>534</v>
      </c>
      <c r="J69" s="175" t="s">
        <v>535</v>
      </c>
      <c r="K69" s="176" t="s">
        <v>447</v>
      </c>
      <c r="L69" s="174" t="s">
        <v>448</v>
      </c>
      <c r="M69" s="174" t="s">
        <v>439</v>
      </c>
      <c r="N69" s="176" t="s">
        <v>449</v>
      </c>
      <c r="O69" s="174" t="s">
        <v>450</v>
      </c>
      <c r="P69" s="177" t="s">
        <v>451</v>
      </c>
      <c r="Q69" s="178" t="s">
        <v>452</v>
      </c>
      <c r="R69" s="177" t="s">
        <v>536</v>
      </c>
      <c r="S69" s="149"/>
      <c r="T69" s="118"/>
      <c r="U69" s="129"/>
      <c r="V69" s="13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row>
    <row r="70" spans="1:69" ht="46.5" customHeight="1">
      <c r="A70" s="179"/>
      <c r="B70" s="180"/>
      <c r="C70" s="180"/>
      <c r="D70" s="180"/>
      <c r="E70" s="181" t="s">
        <v>50</v>
      </c>
      <c r="F70" s="182" t="s">
        <v>179</v>
      </c>
      <c r="G70" s="180" t="s">
        <v>537</v>
      </c>
      <c r="H70" s="181" t="s">
        <v>538</v>
      </c>
      <c r="I70" s="182" t="s">
        <v>539</v>
      </c>
      <c r="J70" s="181" t="s">
        <v>540</v>
      </c>
      <c r="K70" s="183" t="s">
        <v>541</v>
      </c>
      <c r="L70" s="181" t="s">
        <v>542</v>
      </c>
      <c r="M70" s="182" t="s">
        <v>456</v>
      </c>
      <c r="N70" s="184" t="s">
        <v>543</v>
      </c>
      <c r="O70" s="182" t="s">
        <v>74</v>
      </c>
      <c r="P70" s="184" t="s">
        <v>544</v>
      </c>
      <c r="Q70" s="185" t="s">
        <v>459</v>
      </c>
      <c r="R70" s="186" t="s">
        <v>545</v>
      </c>
      <c r="S70" s="129"/>
      <c r="T70" s="118"/>
      <c r="U70" s="129"/>
      <c r="V70" s="13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row>
    <row r="71" spans="1:69">
      <c r="A71" s="187" t="s">
        <v>546</v>
      </c>
      <c r="B71" s="116"/>
      <c r="C71" s="116"/>
      <c r="D71" s="116"/>
      <c r="E71" s="116"/>
      <c r="F71" s="116"/>
      <c r="G71" s="116"/>
      <c r="H71" s="116"/>
      <c r="I71" s="116"/>
      <c r="J71" s="116"/>
      <c r="K71" s="188"/>
      <c r="L71" s="116"/>
      <c r="M71" s="116"/>
      <c r="N71" s="188"/>
      <c r="O71" s="116"/>
      <c r="P71" s="188"/>
      <c r="Q71" s="121"/>
      <c r="R71" s="189"/>
      <c r="S71" s="129"/>
      <c r="T71" s="118"/>
      <c r="U71" s="129"/>
      <c r="V71" s="13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row>
    <row r="72" spans="1:69">
      <c r="A72" s="190" t="s">
        <v>147</v>
      </c>
      <c r="C72" s="111" t="s">
        <v>560</v>
      </c>
      <c r="D72" s="191">
        <v>1203</v>
      </c>
      <c r="E72" s="192">
        <v>26517681</v>
      </c>
      <c r="F72" s="192">
        <v>866039</v>
      </c>
      <c r="G72" s="45">
        <f>$L$29</f>
        <v>7.7249000929072872E-2</v>
      </c>
      <c r="H72" s="193">
        <f>F72*G72</f>
        <v>66900.647515613338</v>
      </c>
      <c r="I72" s="45">
        <f>$L$44</f>
        <v>2.2824853361238854E-2</v>
      </c>
      <c r="J72" s="111">
        <f>E72*I72</f>
        <v>605262.18030510971</v>
      </c>
      <c r="K72" s="194">
        <f>H72+J72</f>
        <v>672162.82782072306</v>
      </c>
      <c r="L72" s="193">
        <f>E72-F72</f>
        <v>25651642</v>
      </c>
      <c r="M72" s="45">
        <f>$L$54</f>
        <v>0.11527691882642752</v>
      </c>
      <c r="N72" s="195">
        <f>L72*M72</f>
        <v>2957042.2525985786</v>
      </c>
      <c r="O72" s="192">
        <v>430813</v>
      </c>
      <c r="P72" s="195">
        <f>K72+N72+O72</f>
        <v>4060018.0804193015</v>
      </c>
      <c r="Q72" s="196">
        <v>70842</v>
      </c>
      <c r="R72" s="197">
        <f>P72+Q72</f>
        <v>4130860.0804193015</v>
      </c>
      <c r="S72" s="198"/>
      <c r="T72" s="198"/>
      <c r="U72" s="198"/>
      <c r="V72" s="198"/>
      <c r="W72" s="198"/>
      <c r="X72" s="198"/>
      <c r="Y72" s="198"/>
    </row>
    <row r="73" spans="1:69">
      <c r="A73" s="190" t="s">
        <v>461</v>
      </c>
      <c r="C73" s="111" t="s">
        <v>561</v>
      </c>
      <c r="D73" s="191">
        <v>2220</v>
      </c>
      <c r="E73" s="192">
        <v>30864648</v>
      </c>
      <c r="F73" s="192">
        <v>0</v>
      </c>
      <c r="G73" s="45">
        <f t="shared" ref="G73:G74" si="0">$L$29</f>
        <v>7.7249000929072872E-2</v>
      </c>
      <c r="H73" s="193">
        <f>F73*G73</f>
        <v>0</v>
      </c>
      <c r="I73" s="45">
        <f t="shared" ref="I73:I74" si="1">$L$44</f>
        <v>2.2824853361238854E-2</v>
      </c>
      <c r="J73" s="111">
        <f>E73*I73</f>
        <v>704481.06464625406</v>
      </c>
      <c r="K73" s="194">
        <f>H73+J73</f>
        <v>704481.06464625406</v>
      </c>
      <c r="L73" s="193">
        <f>E73-F73</f>
        <v>30864648</v>
      </c>
      <c r="M73" s="45">
        <f t="shared" ref="M73:M74" si="2">$L$54</f>
        <v>0.11527691882642752</v>
      </c>
      <c r="N73" s="195">
        <f>L73*M73</f>
        <v>3557981.5221022582</v>
      </c>
      <c r="O73" s="192">
        <v>0</v>
      </c>
      <c r="P73" s="195">
        <f>K73+N73+O73</f>
        <v>4262462.5867485125</v>
      </c>
      <c r="Q73" s="196">
        <v>-47288</v>
      </c>
      <c r="R73" s="197">
        <f>P73+Q73</f>
        <v>4215174.5867485125</v>
      </c>
      <c r="S73" s="198"/>
      <c r="T73" s="198"/>
      <c r="U73" s="198"/>
      <c r="V73" s="198"/>
      <c r="W73" s="198"/>
      <c r="X73" s="198"/>
      <c r="Y73" s="198"/>
    </row>
    <row r="74" spans="1:69">
      <c r="A74" s="190" t="s">
        <v>462</v>
      </c>
      <c r="C74" s="111" t="s">
        <v>562</v>
      </c>
      <c r="D74" s="191">
        <v>2221</v>
      </c>
      <c r="E74" s="192">
        <v>42628946</v>
      </c>
      <c r="F74" s="192">
        <v>4997</v>
      </c>
      <c r="G74" s="45">
        <f t="shared" si="0"/>
        <v>7.7249000929072872E-2</v>
      </c>
      <c r="H74" s="193">
        <f>F74*G74</f>
        <v>386.01325764257712</v>
      </c>
      <c r="I74" s="45">
        <f t="shared" si="1"/>
        <v>2.2824853361238854E-2</v>
      </c>
      <c r="J74" s="111">
        <f>E74*I74</f>
        <v>972999.44139416958</v>
      </c>
      <c r="K74" s="194">
        <f>H74+J74</f>
        <v>973385.45465181221</v>
      </c>
      <c r="L74" s="193">
        <f>E74-F74</f>
        <v>42623949</v>
      </c>
      <c r="M74" s="45">
        <f t="shared" si="2"/>
        <v>0.11527691882642752</v>
      </c>
      <c r="N74" s="195">
        <f>L74*M74</f>
        <v>4913557.5089347865</v>
      </c>
      <c r="O74" s="192">
        <v>6032</v>
      </c>
      <c r="P74" s="195">
        <f>K74+N74+O74</f>
        <v>5892974.9635865986</v>
      </c>
      <c r="Q74" s="192">
        <v>-78710</v>
      </c>
      <c r="R74" s="197">
        <f>P74+Q74</f>
        <v>5814264.9635865986</v>
      </c>
      <c r="S74" s="198"/>
      <c r="T74" s="198"/>
      <c r="U74" s="198"/>
      <c r="V74" s="198"/>
      <c r="W74" s="198"/>
      <c r="X74" s="198"/>
      <c r="Y74" s="198"/>
    </row>
    <row r="75" spans="1:69">
      <c r="A75" s="190"/>
      <c r="D75" s="191"/>
      <c r="K75" s="194"/>
      <c r="N75" s="194"/>
      <c r="P75" s="194"/>
      <c r="R75" s="194"/>
      <c r="S75" s="198"/>
      <c r="T75" s="198"/>
      <c r="U75" s="198"/>
      <c r="V75" s="198"/>
      <c r="W75" s="198"/>
      <c r="X75" s="198"/>
      <c r="Y75" s="198"/>
    </row>
    <row r="76" spans="1:69">
      <c r="A76" s="190"/>
      <c r="D76" s="191"/>
      <c r="K76" s="194"/>
      <c r="N76" s="194"/>
      <c r="P76" s="194"/>
      <c r="R76" s="194"/>
      <c r="S76" s="198"/>
      <c r="T76" s="198"/>
      <c r="U76" s="198"/>
      <c r="V76" s="198"/>
      <c r="W76" s="198"/>
      <c r="X76" s="198"/>
      <c r="Y76" s="198"/>
    </row>
    <row r="77" spans="1:69">
      <c r="A77" s="190"/>
      <c r="D77" s="191"/>
      <c r="K77" s="194"/>
      <c r="N77" s="194"/>
      <c r="P77" s="194"/>
      <c r="R77" s="194"/>
      <c r="S77" s="198"/>
      <c r="T77" s="198"/>
      <c r="U77" s="198"/>
      <c r="V77" s="198"/>
      <c r="W77" s="198"/>
      <c r="X77" s="198"/>
      <c r="Y77" s="198"/>
    </row>
    <row r="78" spans="1:69">
      <c r="A78" s="190"/>
      <c r="D78" s="191"/>
      <c r="K78" s="194"/>
      <c r="N78" s="194"/>
      <c r="P78" s="194"/>
      <c r="R78" s="194"/>
      <c r="S78" s="198"/>
      <c r="T78" s="198"/>
      <c r="U78" s="198"/>
      <c r="V78" s="198"/>
      <c r="W78" s="198"/>
      <c r="X78" s="198"/>
      <c r="Y78" s="198"/>
    </row>
    <row r="79" spans="1:69">
      <c r="A79" s="190"/>
      <c r="D79" s="191"/>
      <c r="K79" s="194"/>
      <c r="N79" s="194"/>
      <c r="P79" s="194"/>
      <c r="R79" s="194"/>
      <c r="S79" s="198"/>
      <c r="T79" s="198"/>
      <c r="U79" s="198"/>
      <c r="V79" s="198"/>
      <c r="W79" s="198"/>
      <c r="X79" s="198"/>
      <c r="Y79" s="198"/>
    </row>
    <row r="80" spans="1:69">
      <c r="A80" s="190"/>
      <c r="C80" s="198"/>
      <c r="D80" s="199"/>
      <c r="E80" s="198"/>
      <c r="F80" s="198"/>
      <c r="G80" s="198"/>
      <c r="H80" s="198"/>
      <c r="I80" s="198"/>
      <c r="J80" s="198"/>
      <c r="K80" s="200"/>
      <c r="L80" s="198"/>
      <c r="M80" s="198"/>
      <c r="N80" s="200"/>
      <c r="O80" s="198"/>
      <c r="P80" s="200"/>
      <c r="Q80" s="198"/>
      <c r="R80" s="200"/>
      <c r="S80" s="198"/>
      <c r="T80" s="198"/>
      <c r="U80" s="198"/>
      <c r="V80" s="198"/>
      <c r="W80" s="198"/>
      <c r="X80" s="198"/>
      <c r="Y80" s="198"/>
    </row>
    <row r="81" spans="1:25">
      <c r="A81" s="190"/>
      <c r="C81" s="198"/>
      <c r="D81" s="199"/>
      <c r="E81" s="198"/>
      <c r="F81" s="198"/>
      <c r="G81" s="198"/>
      <c r="H81" s="198"/>
      <c r="I81" s="198"/>
      <c r="J81" s="198"/>
      <c r="K81" s="200"/>
      <c r="L81" s="198"/>
      <c r="M81" s="198"/>
      <c r="N81" s="200"/>
      <c r="O81" s="198"/>
      <c r="P81" s="200"/>
      <c r="Q81" s="198"/>
      <c r="R81" s="200"/>
      <c r="S81" s="198"/>
      <c r="T81" s="198"/>
      <c r="U81" s="198"/>
      <c r="V81" s="198"/>
      <c r="W81" s="198"/>
      <c r="X81" s="198"/>
      <c r="Y81" s="198"/>
    </row>
    <row r="82" spans="1:25">
      <c r="A82" s="190"/>
      <c r="C82" s="198"/>
      <c r="D82" s="199"/>
      <c r="E82" s="198"/>
      <c r="F82" s="198"/>
      <c r="G82" s="198"/>
      <c r="H82" s="198"/>
      <c r="I82" s="198"/>
      <c r="J82" s="198"/>
      <c r="K82" s="200"/>
      <c r="L82" s="198"/>
      <c r="M82" s="198"/>
      <c r="N82" s="200"/>
      <c r="O82" s="198"/>
      <c r="P82" s="200"/>
      <c r="Q82" s="198"/>
      <c r="R82" s="200"/>
      <c r="S82" s="198"/>
      <c r="T82" s="198"/>
      <c r="U82" s="198"/>
      <c r="V82" s="198"/>
      <c r="W82" s="198"/>
      <c r="X82" s="198"/>
      <c r="Y82" s="198"/>
    </row>
    <row r="83" spans="1:25">
      <c r="A83" s="190"/>
      <c r="C83" s="198"/>
      <c r="D83" s="199"/>
      <c r="E83" s="198"/>
      <c r="F83" s="198"/>
      <c r="G83" s="198"/>
      <c r="H83" s="198"/>
      <c r="I83" s="198"/>
      <c r="J83" s="198"/>
      <c r="K83" s="200"/>
      <c r="L83" s="198"/>
      <c r="M83" s="198"/>
      <c r="N83" s="200"/>
      <c r="O83" s="198"/>
      <c r="P83" s="200"/>
      <c r="Q83" s="198"/>
      <c r="R83" s="200"/>
      <c r="S83" s="198"/>
      <c r="T83" s="198"/>
      <c r="U83" s="198"/>
      <c r="V83" s="198"/>
      <c r="W83" s="198"/>
      <c r="X83" s="198"/>
      <c r="Y83" s="198"/>
    </row>
    <row r="84" spans="1:25">
      <c r="A84" s="190"/>
      <c r="C84" s="198"/>
      <c r="D84" s="199"/>
      <c r="E84" s="198"/>
      <c r="F84" s="198"/>
      <c r="G84" s="198"/>
      <c r="H84" s="198"/>
      <c r="I84" s="198"/>
      <c r="J84" s="198"/>
      <c r="K84" s="200"/>
      <c r="L84" s="198"/>
      <c r="M84" s="198"/>
      <c r="N84" s="200"/>
      <c r="O84" s="198"/>
      <c r="P84" s="200"/>
      <c r="Q84" s="198"/>
      <c r="R84" s="200"/>
      <c r="S84" s="198"/>
      <c r="T84" s="198"/>
      <c r="U84" s="198"/>
      <c r="V84" s="198"/>
      <c r="W84" s="198"/>
      <c r="X84" s="198"/>
      <c r="Y84" s="198"/>
    </row>
    <row r="85" spans="1:25">
      <c r="A85" s="190"/>
      <c r="C85" s="198"/>
      <c r="D85" s="199"/>
      <c r="E85" s="198"/>
      <c r="F85" s="198"/>
      <c r="G85" s="198"/>
      <c r="H85" s="198"/>
      <c r="I85" s="198"/>
      <c r="J85" s="198"/>
      <c r="K85" s="200"/>
      <c r="L85" s="198"/>
      <c r="M85" s="198"/>
      <c r="N85" s="200"/>
      <c r="O85" s="198"/>
      <c r="P85" s="200"/>
      <c r="Q85" s="198"/>
      <c r="R85" s="200"/>
      <c r="S85" s="198"/>
      <c r="T85" s="198"/>
      <c r="U85" s="198"/>
      <c r="V85" s="198"/>
      <c r="W85" s="198"/>
      <c r="X85" s="198"/>
      <c r="Y85" s="198"/>
    </row>
    <row r="86" spans="1:25">
      <c r="A86" s="190"/>
      <c r="C86" s="198"/>
      <c r="D86" s="199"/>
      <c r="E86" s="198"/>
      <c r="F86" s="198"/>
      <c r="G86" s="198"/>
      <c r="H86" s="198"/>
      <c r="I86" s="198"/>
      <c r="J86" s="198"/>
      <c r="K86" s="200"/>
      <c r="L86" s="198"/>
      <c r="M86" s="198"/>
      <c r="N86" s="200"/>
      <c r="O86" s="198"/>
      <c r="P86" s="200"/>
      <c r="Q86" s="198"/>
      <c r="R86" s="200"/>
      <c r="S86" s="198"/>
      <c r="T86" s="198"/>
      <c r="U86" s="198"/>
      <c r="V86" s="198"/>
      <c r="W86" s="198"/>
      <c r="X86" s="198"/>
      <c r="Y86" s="198"/>
    </row>
    <row r="87" spans="1:25">
      <c r="A87" s="190"/>
      <c r="C87" s="198"/>
      <c r="D87" s="199"/>
      <c r="E87" s="198"/>
      <c r="F87" s="198"/>
      <c r="G87" s="198"/>
      <c r="H87" s="198"/>
      <c r="I87" s="198"/>
      <c r="J87" s="198"/>
      <c r="K87" s="200"/>
      <c r="L87" s="198"/>
      <c r="M87" s="198"/>
      <c r="N87" s="200"/>
      <c r="O87" s="198"/>
      <c r="P87" s="200"/>
      <c r="Q87" s="198"/>
      <c r="R87" s="200"/>
      <c r="S87" s="198"/>
      <c r="T87" s="198"/>
      <c r="U87" s="198"/>
      <c r="V87" s="198"/>
      <c r="W87" s="198"/>
      <c r="X87" s="198"/>
      <c r="Y87" s="198"/>
    </row>
    <row r="88" spans="1:25">
      <c r="A88" s="190"/>
      <c r="C88" s="198"/>
      <c r="D88" s="199"/>
      <c r="E88" s="198"/>
      <c r="F88" s="198"/>
      <c r="G88" s="198"/>
      <c r="H88" s="198"/>
      <c r="I88" s="198"/>
      <c r="J88" s="198"/>
      <c r="K88" s="200"/>
      <c r="L88" s="198"/>
      <c r="M88" s="198"/>
      <c r="N88" s="200"/>
      <c r="O88" s="198"/>
      <c r="P88" s="200"/>
      <c r="Q88" s="198"/>
      <c r="R88" s="200"/>
      <c r="S88" s="198"/>
      <c r="T88" s="198"/>
      <c r="U88" s="198"/>
      <c r="V88" s="198"/>
      <c r="W88" s="198"/>
      <c r="X88" s="198"/>
      <c r="Y88" s="198"/>
    </row>
    <row r="89" spans="1:25">
      <c r="A89" s="190"/>
      <c r="C89" s="198"/>
      <c r="D89" s="199"/>
      <c r="E89" s="198"/>
      <c r="F89" s="198"/>
      <c r="G89" s="198"/>
      <c r="H89" s="198"/>
      <c r="I89" s="198"/>
      <c r="J89" s="198"/>
      <c r="K89" s="200"/>
      <c r="L89" s="198"/>
      <c r="M89" s="198"/>
      <c r="N89" s="200"/>
      <c r="O89" s="198"/>
      <c r="P89" s="200"/>
      <c r="Q89" s="198"/>
      <c r="R89" s="200"/>
      <c r="S89" s="198"/>
      <c r="T89" s="198"/>
      <c r="U89" s="198"/>
      <c r="V89" s="198"/>
      <c r="W89" s="198"/>
      <c r="X89" s="198"/>
      <c r="Y89" s="198"/>
    </row>
    <row r="90" spans="1:25">
      <c r="A90" s="190"/>
      <c r="C90" s="198"/>
      <c r="D90" s="199"/>
      <c r="E90" s="198"/>
      <c r="F90" s="198"/>
      <c r="G90" s="198"/>
      <c r="H90" s="198"/>
      <c r="I90" s="198"/>
      <c r="J90" s="198"/>
      <c r="K90" s="200"/>
      <c r="L90" s="198"/>
      <c r="M90" s="198"/>
      <c r="N90" s="200"/>
      <c r="O90" s="198"/>
      <c r="P90" s="200"/>
      <c r="Q90" s="198"/>
      <c r="R90" s="200"/>
      <c r="S90" s="198"/>
      <c r="T90" s="198"/>
      <c r="U90" s="198"/>
      <c r="V90" s="198"/>
      <c r="W90" s="198"/>
      <c r="X90" s="198"/>
      <c r="Y90" s="198"/>
    </row>
    <row r="91" spans="1:25">
      <c r="A91" s="201"/>
      <c r="B91" s="202"/>
      <c r="C91" s="203"/>
      <c r="D91" s="203"/>
      <c r="E91" s="203"/>
      <c r="F91" s="203"/>
      <c r="G91" s="203"/>
      <c r="H91" s="203"/>
      <c r="I91" s="203"/>
      <c r="J91" s="203"/>
      <c r="K91" s="204"/>
      <c r="L91" s="203"/>
      <c r="M91" s="203"/>
      <c r="N91" s="204"/>
      <c r="O91" s="203"/>
      <c r="P91" s="204"/>
      <c r="Q91" s="203"/>
      <c r="R91" s="204"/>
      <c r="S91" s="198"/>
      <c r="T91" s="198"/>
      <c r="U91" s="198"/>
      <c r="V91" s="198"/>
      <c r="W91" s="198"/>
      <c r="X91" s="198"/>
      <c r="Y91" s="198"/>
    </row>
    <row r="92" spans="1:25">
      <c r="A92" s="128" t="s">
        <v>463</v>
      </c>
      <c r="B92" s="160"/>
      <c r="C92" s="131" t="s">
        <v>547</v>
      </c>
      <c r="D92" s="131"/>
      <c r="E92" s="131"/>
      <c r="F92" s="131"/>
      <c r="G92" s="131"/>
      <c r="H92" s="152"/>
      <c r="I92" s="152"/>
      <c r="J92" s="121"/>
      <c r="K92" s="121"/>
      <c r="L92" s="121"/>
      <c r="M92" s="121"/>
      <c r="N92" s="121"/>
      <c r="O92" s="121"/>
      <c r="P92" s="205">
        <f>SUM(P72:P91)</f>
        <v>14215455.630754413</v>
      </c>
      <c r="Q92" s="205">
        <f>SUM(Q72:Q91)</f>
        <v>-55156</v>
      </c>
      <c r="R92" s="205">
        <f>SUM(R72:R91)</f>
        <v>14160299.630754413</v>
      </c>
      <c r="S92" s="198"/>
      <c r="T92" s="198"/>
      <c r="U92" s="198"/>
      <c r="V92" s="198"/>
      <c r="W92" s="198"/>
      <c r="X92" s="198"/>
      <c r="Y92" s="198"/>
    </row>
    <row r="93" spans="1:25">
      <c r="A93" s="206"/>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row>
    <row r="94" spans="1:25">
      <c r="A94" s="207">
        <v>3</v>
      </c>
      <c r="B94" s="198"/>
      <c r="C94" s="167" t="s">
        <v>548</v>
      </c>
      <c r="D94" s="167"/>
      <c r="E94" s="167"/>
      <c r="F94" s="167"/>
      <c r="G94" s="198"/>
      <c r="H94" s="198"/>
      <c r="I94" s="198"/>
      <c r="J94" s="198"/>
      <c r="K94" s="198"/>
      <c r="L94" s="198"/>
      <c r="M94" s="198"/>
      <c r="N94" s="198"/>
      <c r="O94" s="198"/>
      <c r="P94" s="205">
        <f>P92</f>
        <v>14215455.630754413</v>
      </c>
      <c r="Q94" s="198"/>
      <c r="R94" s="198"/>
      <c r="S94" s="198"/>
      <c r="T94" s="198"/>
      <c r="U94" s="198"/>
      <c r="V94" s="198"/>
      <c r="W94" s="198"/>
      <c r="X94" s="198"/>
      <c r="Y94" s="198"/>
    </row>
    <row r="95" spans="1:25">
      <c r="A95" s="198"/>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row>
    <row r="96" spans="1:25">
      <c r="A96" s="198"/>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row>
    <row r="97" spans="1:25">
      <c r="A97" s="167" t="s">
        <v>273</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row>
    <row r="98" spans="1:25" ht="16" thickBot="1">
      <c r="A98" s="208" t="s">
        <v>274</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row>
    <row r="99" spans="1:25" ht="36" customHeight="1">
      <c r="A99" s="209" t="s">
        <v>275</v>
      </c>
      <c r="B99" s="210"/>
      <c r="C99" s="447" t="s">
        <v>549</v>
      </c>
      <c r="D99" s="447"/>
      <c r="E99" s="447"/>
      <c r="F99" s="447"/>
      <c r="G99" s="448"/>
      <c r="H99" s="448"/>
      <c r="I99" s="448"/>
      <c r="J99" s="448"/>
      <c r="K99" s="448"/>
      <c r="L99" s="448"/>
      <c r="M99" s="448"/>
      <c r="N99" s="448"/>
      <c r="O99" s="448"/>
      <c r="P99" s="448"/>
      <c r="Q99" s="448"/>
      <c r="R99" s="448"/>
      <c r="S99" s="198"/>
      <c r="T99" s="198"/>
      <c r="U99" s="198"/>
      <c r="V99" s="198"/>
      <c r="W99" s="198"/>
      <c r="X99" s="198"/>
      <c r="Y99" s="198"/>
    </row>
    <row r="100" spans="1:25" ht="17.149999999999999" customHeight="1">
      <c r="A100" s="209" t="s">
        <v>276</v>
      </c>
      <c r="B100" s="210"/>
      <c r="C100" s="447" t="s">
        <v>550</v>
      </c>
      <c r="D100" s="447"/>
      <c r="E100" s="447"/>
      <c r="F100" s="447"/>
      <c r="G100" s="448"/>
      <c r="H100" s="448"/>
      <c r="I100" s="448"/>
      <c r="J100" s="448"/>
      <c r="K100" s="448"/>
      <c r="L100" s="448"/>
      <c r="M100" s="448"/>
      <c r="N100" s="448"/>
      <c r="O100" s="448"/>
      <c r="P100" s="448"/>
      <c r="Q100" s="448"/>
      <c r="R100" s="448"/>
      <c r="S100" s="198"/>
      <c r="T100" s="198"/>
      <c r="U100" s="198"/>
      <c r="V100" s="198"/>
      <c r="W100" s="198"/>
      <c r="X100" s="198"/>
      <c r="Y100" s="198"/>
    </row>
    <row r="101" spans="1:25" ht="15" customHeight="1">
      <c r="A101" s="209" t="s">
        <v>277</v>
      </c>
      <c r="B101" s="210"/>
      <c r="C101" s="447" t="s">
        <v>551</v>
      </c>
      <c r="D101" s="447"/>
      <c r="E101" s="447"/>
      <c r="F101" s="447"/>
      <c r="G101" s="448"/>
      <c r="H101" s="448"/>
      <c r="I101" s="448"/>
      <c r="J101" s="448"/>
      <c r="K101" s="448"/>
      <c r="L101" s="448"/>
      <c r="M101" s="448"/>
      <c r="N101" s="448"/>
      <c r="O101" s="448"/>
      <c r="P101" s="448"/>
      <c r="Q101" s="448"/>
      <c r="R101" s="448"/>
      <c r="S101" s="198"/>
      <c r="T101" s="198"/>
      <c r="U101" s="198"/>
      <c r="V101" s="198"/>
      <c r="W101" s="198"/>
      <c r="X101" s="198"/>
      <c r="Y101" s="198"/>
    </row>
    <row r="102" spans="1:25" ht="17.149999999999999" customHeight="1">
      <c r="A102" s="209"/>
      <c r="B102" s="210"/>
      <c r="C102" s="447" t="s">
        <v>552</v>
      </c>
      <c r="D102" s="447"/>
      <c r="E102" s="447"/>
      <c r="F102" s="447"/>
      <c r="G102" s="448"/>
      <c r="H102" s="448"/>
      <c r="I102" s="448"/>
      <c r="J102" s="448"/>
      <c r="K102" s="448"/>
      <c r="L102" s="448"/>
      <c r="M102" s="448"/>
      <c r="N102" s="448"/>
      <c r="O102" s="448"/>
      <c r="P102" s="448"/>
      <c r="Q102" s="448"/>
      <c r="R102" s="448"/>
      <c r="S102" s="198"/>
      <c r="T102" s="198"/>
      <c r="U102" s="198"/>
      <c r="V102" s="198"/>
      <c r="W102" s="198"/>
      <c r="X102" s="198"/>
      <c r="Y102" s="198"/>
    </row>
    <row r="103" spans="1:25" ht="17.149999999999999" customHeight="1">
      <c r="A103" s="209" t="s">
        <v>278</v>
      </c>
      <c r="B103" s="210"/>
      <c r="C103" s="447" t="s">
        <v>553</v>
      </c>
      <c r="D103" s="447"/>
      <c r="E103" s="447"/>
      <c r="F103" s="447"/>
      <c r="G103" s="448"/>
      <c r="H103" s="448"/>
      <c r="I103" s="448"/>
      <c r="J103" s="448"/>
      <c r="K103" s="448"/>
      <c r="L103" s="448"/>
      <c r="M103" s="448"/>
      <c r="N103" s="448"/>
      <c r="O103" s="448"/>
      <c r="P103" s="448"/>
      <c r="Q103" s="448"/>
      <c r="R103" s="448"/>
      <c r="S103" s="198"/>
      <c r="T103" s="198"/>
      <c r="U103" s="198"/>
      <c r="V103" s="198"/>
      <c r="W103" s="198"/>
      <c r="X103" s="198"/>
      <c r="Y103" s="198"/>
    </row>
    <row r="104" spans="1:25" ht="17.149999999999999" customHeight="1">
      <c r="A104" s="211" t="s">
        <v>279</v>
      </c>
      <c r="B104" s="210"/>
      <c r="C104" s="447" t="s">
        <v>554</v>
      </c>
      <c r="D104" s="447"/>
      <c r="E104" s="447"/>
      <c r="F104" s="447"/>
      <c r="G104" s="448"/>
      <c r="H104" s="448"/>
      <c r="I104" s="448"/>
      <c r="J104" s="448"/>
      <c r="K104" s="448"/>
      <c r="L104" s="448"/>
      <c r="M104" s="448"/>
      <c r="N104" s="448"/>
      <c r="O104" s="448"/>
      <c r="P104" s="448"/>
      <c r="Q104" s="448"/>
      <c r="R104" s="448"/>
      <c r="S104" s="198"/>
      <c r="T104" s="198"/>
      <c r="U104" s="198"/>
      <c r="V104" s="198"/>
      <c r="W104" s="198"/>
      <c r="X104" s="198"/>
      <c r="Y104" s="198"/>
    </row>
    <row r="105" spans="1:25" ht="17.149999999999999" customHeight="1">
      <c r="A105" s="211" t="s">
        <v>281</v>
      </c>
      <c r="B105" s="210"/>
      <c r="C105" s="447" t="s">
        <v>555</v>
      </c>
      <c r="D105" s="447"/>
      <c r="E105" s="447"/>
      <c r="F105" s="447"/>
      <c r="G105" s="448"/>
      <c r="H105" s="448"/>
      <c r="I105" s="448"/>
      <c r="J105" s="448"/>
      <c r="K105" s="448"/>
      <c r="L105" s="448"/>
      <c r="M105" s="448"/>
      <c r="N105" s="448"/>
      <c r="O105" s="448"/>
      <c r="P105" s="448"/>
      <c r="Q105" s="448"/>
      <c r="R105" s="448"/>
      <c r="S105" s="198"/>
      <c r="T105" s="198"/>
      <c r="U105" s="198"/>
      <c r="V105" s="198"/>
      <c r="W105" s="198"/>
      <c r="X105" s="198"/>
      <c r="Y105" s="198"/>
    </row>
    <row r="106" spans="1:25" ht="17.149999999999999" customHeight="1">
      <c r="A106" s="211" t="s">
        <v>282</v>
      </c>
      <c r="B106" s="210"/>
      <c r="C106" s="447" t="s">
        <v>556</v>
      </c>
      <c r="D106" s="447"/>
      <c r="E106" s="447"/>
      <c r="F106" s="447"/>
      <c r="G106" s="448"/>
      <c r="H106" s="448"/>
      <c r="I106" s="448"/>
      <c r="J106" s="448"/>
      <c r="K106" s="448"/>
      <c r="L106" s="448"/>
      <c r="M106" s="448"/>
      <c r="N106" s="448"/>
      <c r="O106" s="448"/>
      <c r="P106" s="448"/>
      <c r="Q106" s="448"/>
      <c r="R106" s="448"/>
      <c r="S106" s="198"/>
      <c r="T106" s="198"/>
      <c r="U106" s="198"/>
      <c r="V106" s="198"/>
      <c r="W106" s="198"/>
      <c r="X106" s="198"/>
      <c r="Y106" s="198"/>
    </row>
    <row r="107" spans="1:25" ht="17.149999999999999" customHeight="1">
      <c r="A107" s="212" t="s">
        <v>284</v>
      </c>
      <c r="B107" s="120"/>
      <c r="C107" s="447" t="s">
        <v>557</v>
      </c>
      <c r="D107" s="447"/>
      <c r="E107" s="447"/>
      <c r="F107" s="447"/>
      <c r="G107" s="448"/>
      <c r="H107" s="448"/>
      <c r="I107" s="448"/>
      <c r="J107" s="448"/>
      <c r="K107" s="448"/>
      <c r="L107" s="448"/>
      <c r="M107" s="448"/>
      <c r="N107" s="448"/>
      <c r="O107" s="448"/>
      <c r="P107" s="448"/>
      <c r="Q107" s="448"/>
      <c r="R107" s="448"/>
      <c r="S107" s="198"/>
      <c r="T107" s="198"/>
      <c r="U107" s="198"/>
      <c r="V107" s="198"/>
      <c r="W107" s="198"/>
      <c r="X107" s="198"/>
      <c r="Y107" s="198"/>
    </row>
    <row r="108" spans="1:25" ht="17.149999999999999" customHeight="1">
      <c r="A108" s="211" t="s">
        <v>287</v>
      </c>
      <c r="B108" s="198"/>
      <c r="C108" s="447" t="s">
        <v>558</v>
      </c>
      <c r="D108" s="447"/>
      <c r="E108" s="447"/>
      <c r="F108" s="447"/>
      <c r="G108" s="448"/>
      <c r="H108" s="448"/>
      <c r="I108" s="448"/>
      <c r="J108" s="448"/>
      <c r="K108" s="448"/>
      <c r="L108" s="448"/>
      <c r="M108" s="448"/>
      <c r="N108" s="448"/>
      <c r="O108" s="448"/>
      <c r="P108" s="448"/>
      <c r="Q108" s="448"/>
      <c r="R108" s="448"/>
      <c r="S108" s="198"/>
      <c r="T108" s="198"/>
      <c r="U108" s="198"/>
      <c r="V108" s="198"/>
      <c r="W108" s="198"/>
      <c r="X108" s="198"/>
      <c r="Y108" s="198"/>
    </row>
    <row r="109" spans="1:25" ht="17.149999999999999" customHeight="1">
      <c r="A109" s="211" t="s">
        <v>288</v>
      </c>
      <c r="B109" s="213"/>
      <c r="C109" s="447" t="s">
        <v>559</v>
      </c>
      <c r="D109" s="447"/>
      <c r="E109" s="447"/>
      <c r="F109" s="447"/>
      <c r="G109" s="448"/>
      <c r="H109" s="448"/>
      <c r="I109" s="448"/>
      <c r="J109" s="448"/>
      <c r="K109" s="448"/>
      <c r="L109" s="448"/>
      <c r="M109" s="448"/>
      <c r="N109" s="448"/>
      <c r="O109" s="448"/>
      <c r="P109" s="448"/>
      <c r="Q109" s="448"/>
      <c r="R109" s="448"/>
      <c r="S109" s="198"/>
      <c r="T109" s="198"/>
      <c r="U109" s="198"/>
      <c r="V109" s="198"/>
      <c r="W109" s="198"/>
      <c r="X109" s="198"/>
      <c r="Y109" s="198"/>
    </row>
    <row r="110" spans="1:25">
      <c r="A110" s="214"/>
      <c r="B110" s="213"/>
      <c r="C110" s="215"/>
      <c r="D110" s="215"/>
      <c r="E110" s="215"/>
      <c r="F110" s="215"/>
      <c r="G110" s="151"/>
      <c r="H110" s="152"/>
      <c r="I110" s="152"/>
      <c r="J110" s="121"/>
      <c r="K110" s="121"/>
      <c r="L110" s="167"/>
      <c r="M110" s="167"/>
      <c r="N110" s="148"/>
      <c r="O110" s="167"/>
      <c r="Q110" s="121"/>
      <c r="R110" s="146"/>
      <c r="S110" s="198"/>
      <c r="T110" s="198"/>
      <c r="U110" s="198"/>
      <c r="V110" s="198"/>
      <c r="W110" s="198"/>
      <c r="X110" s="198"/>
      <c r="Y110" s="198"/>
    </row>
    <row r="111" spans="1:25">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row>
    <row r="112" spans="1:25">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row>
    <row r="113" spans="3:25">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row>
    <row r="114" spans="3:25">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row>
    <row r="115" spans="3:25">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row>
    <row r="116" spans="3:25">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row>
    <row r="117" spans="3:25">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row>
    <row r="118" spans="3:25">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row>
    <row r="119" spans="3:25">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row>
    <row r="120" spans="3:25">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row>
    <row r="121" spans="3:25">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row>
    <row r="122" spans="3:25">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row>
    <row r="123" spans="3:25">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row>
    <row r="124" spans="3:25">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row>
    <row r="125" spans="3:25">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row>
    <row r="126" spans="3:25">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row>
    <row r="127" spans="3:25">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row>
    <row r="128" spans="3:25">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row>
    <row r="129" spans="3:25">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row>
    <row r="130" spans="3:25">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row>
    <row r="131" spans="3:25">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row>
    <row r="132" spans="3:25">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row>
    <row r="133" spans="3:25">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row>
    <row r="134" spans="3:25">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row>
    <row r="135" spans="3:25">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row>
    <row r="136" spans="3:25">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row>
    <row r="137" spans="3:25">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row>
    <row r="138" spans="3:25">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row>
    <row r="139" spans="3:25">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row>
    <row r="140" spans="3:25">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row>
    <row r="141" spans="3:25">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row>
    <row r="142" spans="3:25">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row>
    <row r="143" spans="3:25">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row>
    <row r="144" spans="3:25">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row>
    <row r="145" spans="3:25">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row>
    <row r="146" spans="3:25">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row>
    <row r="147" spans="3:25">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row>
    <row r="148" spans="3:25">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row>
    <row r="149" spans="3:25">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row>
    <row r="150" spans="3:25">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row>
    <row r="151" spans="3:25">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row>
    <row r="152" spans="3:25">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row>
    <row r="153" spans="3:25">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row>
    <row r="154" spans="3:25">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row>
    <row r="155" spans="3:25">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row>
    <row r="156" spans="3:25">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row>
    <row r="157" spans="3:25">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row>
    <row r="158" spans="3:25">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row>
    <row r="159" spans="3:25">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row>
    <row r="160" spans="3:25">
      <c r="C160" s="198"/>
      <c r="D160" s="198"/>
      <c r="E160" s="198"/>
      <c r="F160" s="198"/>
      <c r="G160" s="198"/>
      <c r="H160" s="198"/>
      <c r="I160" s="198"/>
      <c r="J160" s="198"/>
      <c r="K160" s="198"/>
      <c r="L160" s="198"/>
      <c r="M160" s="198"/>
      <c r="N160" s="198"/>
      <c r="O160" s="198"/>
      <c r="P160" s="198"/>
      <c r="Q160" s="198"/>
      <c r="R160" s="198"/>
      <c r="S160" s="198"/>
      <c r="T160" s="198"/>
      <c r="U160" s="198"/>
      <c r="V160" s="198"/>
      <c r="W160" s="198"/>
      <c r="X160" s="198"/>
      <c r="Y160" s="198"/>
    </row>
    <row r="161" spans="3:25">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row>
    <row r="162" spans="3:25">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row>
    <row r="163" spans="3:25">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row>
    <row r="164" spans="3:25">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98"/>
    </row>
    <row r="165" spans="3:25">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98"/>
    </row>
    <row r="166" spans="3:25">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row>
    <row r="167" spans="3:25">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row>
    <row r="168" spans="3:25">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row>
    <row r="169" spans="3:25">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row>
    <row r="170" spans="3:25">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row>
    <row r="171" spans="3:25">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row>
    <row r="172" spans="3:25">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row>
    <row r="173" spans="3:25">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row>
    <row r="174" spans="3:25">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row>
    <row r="175" spans="3:25">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row>
    <row r="176" spans="3:25">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row>
    <row r="177" spans="3:25">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row>
    <row r="178" spans="3:25">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row>
    <row r="179" spans="3:25">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row>
    <row r="180" spans="3:25">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row>
    <row r="181" spans="3:25">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row>
    <row r="182" spans="3:25">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row>
    <row r="183" spans="3:25">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row>
    <row r="184" spans="3:25">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row>
    <row r="185" spans="3:25">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row>
    <row r="186" spans="3:25">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row>
    <row r="187" spans="3:25">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row>
    <row r="188" spans="3:25">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row>
    <row r="189" spans="3:25">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row>
    <row r="190" spans="3:25">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row>
    <row r="191" spans="3:25">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row>
    <row r="192" spans="3:25">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row>
    <row r="193" spans="3:25">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row>
    <row r="194" spans="3:25">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row>
    <row r="195" spans="3:25">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row>
    <row r="196" spans="3:25">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row>
    <row r="197" spans="3:25">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row>
    <row r="198" spans="3:25">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198"/>
      <c r="Y198" s="198"/>
    </row>
    <row r="199" spans="3:25">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row>
    <row r="200" spans="3:25">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row>
    <row r="201" spans="3:25">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row>
    <row r="202" spans="3:25">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row>
    <row r="203" spans="3:25">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row>
    <row r="204" spans="3:25">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row>
    <row r="205" spans="3:25">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row>
    <row r="206" spans="3:25">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row>
    <row r="207" spans="3:25">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row>
    <row r="208" spans="3:25">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row>
    <row r="209" spans="3:25">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row>
    <row r="210" spans="3:25">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row>
    <row r="211" spans="3:25">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row>
    <row r="212" spans="3:25">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row>
    <row r="213" spans="3:25">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198"/>
      <c r="Y213" s="198"/>
    </row>
    <row r="214" spans="3:25">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row>
    <row r="215" spans="3:25">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row>
    <row r="216" spans="3:25">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row>
    <row r="217" spans="3:25">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row>
    <row r="218" spans="3:25">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row>
    <row r="219" spans="3:25">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row>
    <row r="220" spans="3:25">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row>
    <row r="221" spans="3:25">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row>
    <row r="222" spans="3:25">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row>
    <row r="223" spans="3:25">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row>
    <row r="224" spans="3:25">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row>
    <row r="225" spans="3:25">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row>
    <row r="226" spans="3:25">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row>
    <row r="227" spans="3:25">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row>
    <row r="228" spans="3:25">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row>
    <row r="229" spans="3:25">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row>
    <row r="230" spans="3:25">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row>
    <row r="231" spans="3:25">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row>
    <row r="232" spans="3:25">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row>
    <row r="233" spans="3:25">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row>
    <row r="234" spans="3:25">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row>
    <row r="235" spans="3:25">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row>
    <row r="236" spans="3:25">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row>
    <row r="237" spans="3:25">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row>
    <row r="238" spans="3:25">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row>
    <row r="239" spans="3:25">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row>
    <row r="240" spans="3:25">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row>
    <row r="241" spans="3:25">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row>
    <row r="242" spans="3:25">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row>
    <row r="243" spans="3:25">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row>
    <row r="244" spans="3:25">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row>
    <row r="245" spans="3:25">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row>
    <row r="246" spans="3:25">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row>
    <row r="247" spans="3:25">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row>
    <row r="248" spans="3:25">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row>
    <row r="249" spans="3:25">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row>
    <row r="250" spans="3:25">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row>
    <row r="251" spans="3:25">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row>
    <row r="252" spans="3:25">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row>
    <row r="253" spans="3:25">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row>
    <row r="254" spans="3:25">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row>
    <row r="255" spans="3:25">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row>
    <row r="256" spans="3:25">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row>
    <row r="257" spans="3:25">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row>
    <row r="258" spans="3:25">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row>
    <row r="259" spans="3:25">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row>
    <row r="260" spans="3:25">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row>
    <row r="261" spans="3:25">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row>
    <row r="262" spans="3:25">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row>
    <row r="263" spans="3:25">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row>
    <row r="264" spans="3:25">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row>
    <row r="265" spans="3:25">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row>
    <row r="266" spans="3:25">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row>
    <row r="267" spans="3:25">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row>
    <row r="268" spans="3:25">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row>
    <row r="269" spans="3:25">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row>
    <row r="270" spans="3:25">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row>
    <row r="271" spans="3:25">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row>
    <row r="272" spans="3:25">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row>
    <row r="273" spans="3:25">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row>
    <row r="274" spans="3:25">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row>
    <row r="275" spans="3:25">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row>
    <row r="276" spans="3:25">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row>
    <row r="277" spans="3:25">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row>
    <row r="278" spans="3:25">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row>
    <row r="279" spans="3:25">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row>
    <row r="280" spans="3:25">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row>
    <row r="281" spans="3:25">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row>
    <row r="282" spans="3:25">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row>
    <row r="283" spans="3:25">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row>
    <row r="284" spans="3:25">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row>
    <row r="285" spans="3:25">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row>
    <row r="286" spans="3:25">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row>
    <row r="287" spans="3:25">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row>
    <row r="288" spans="3:25">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row>
    <row r="289" spans="3:25">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row>
    <row r="290" spans="3:25">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row>
    <row r="291" spans="3:25">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row>
    <row r="292" spans="3:25">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row>
    <row r="293" spans="3:25">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row>
    <row r="294" spans="3:25">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row>
    <row r="295" spans="3:25">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row>
    <row r="296" spans="3:25">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row>
    <row r="297" spans="3:25">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row>
    <row r="298" spans="3:25">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row>
    <row r="299" spans="3:25">
      <c r="C299" s="198"/>
      <c r="D299" s="198"/>
      <c r="E299" s="198"/>
      <c r="F299" s="198"/>
      <c r="G299" s="198"/>
      <c r="H299" s="198"/>
      <c r="I299" s="198"/>
      <c r="J299" s="198"/>
      <c r="K299" s="198"/>
      <c r="L299" s="198"/>
      <c r="M299" s="198"/>
      <c r="N299" s="198"/>
      <c r="O299" s="198"/>
      <c r="P299" s="198"/>
      <c r="Q299" s="198"/>
      <c r="R299" s="198"/>
    </row>
    <row r="300" spans="3:25">
      <c r="C300" s="198"/>
      <c r="D300" s="198"/>
      <c r="E300" s="198"/>
      <c r="F300" s="198"/>
      <c r="G300" s="198"/>
      <c r="H300" s="198"/>
      <c r="I300" s="198"/>
      <c r="J300" s="198"/>
      <c r="K300" s="198"/>
      <c r="L300" s="198"/>
      <c r="M300" s="198"/>
      <c r="N300" s="198"/>
      <c r="O300" s="198"/>
      <c r="P300" s="198"/>
      <c r="Q300" s="198"/>
      <c r="R300" s="198"/>
    </row>
    <row r="301" spans="3:25">
      <c r="C301" s="198"/>
      <c r="D301" s="198"/>
      <c r="E301" s="198"/>
      <c r="F301" s="198"/>
      <c r="G301" s="198"/>
      <c r="H301" s="198"/>
      <c r="I301" s="198"/>
      <c r="J301" s="198"/>
      <c r="K301" s="198"/>
      <c r="L301" s="198"/>
      <c r="M301" s="198"/>
      <c r="N301" s="198"/>
      <c r="O301" s="198"/>
      <c r="P301" s="198"/>
      <c r="Q301" s="198"/>
      <c r="R301" s="198"/>
    </row>
    <row r="302" spans="3:25">
      <c r="C302" s="198"/>
      <c r="D302" s="198"/>
      <c r="E302" s="198"/>
      <c r="F302" s="198"/>
      <c r="G302" s="198"/>
      <c r="H302" s="198"/>
      <c r="I302" s="198"/>
      <c r="J302" s="198"/>
      <c r="K302" s="198"/>
      <c r="L302" s="198"/>
      <c r="M302" s="198"/>
      <c r="N302" s="198"/>
      <c r="O302" s="198"/>
      <c r="P302" s="198"/>
      <c r="Q302" s="198"/>
      <c r="R302" s="198"/>
    </row>
    <row r="303" spans="3:25">
      <c r="C303" s="198"/>
      <c r="D303" s="198"/>
      <c r="E303" s="198"/>
      <c r="F303" s="198"/>
      <c r="G303" s="198"/>
      <c r="H303" s="198"/>
      <c r="I303" s="198"/>
      <c r="J303" s="198"/>
      <c r="K303" s="198"/>
      <c r="L303" s="198"/>
      <c r="M303" s="198"/>
      <c r="N303" s="198"/>
      <c r="O303" s="198"/>
      <c r="P303" s="198"/>
      <c r="Q303" s="198"/>
      <c r="R303" s="198"/>
    </row>
    <row r="304" spans="3:25">
      <c r="C304" s="198"/>
      <c r="D304" s="198"/>
      <c r="E304" s="198"/>
      <c r="F304" s="198"/>
      <c r="G304" s="198"/>
      <c r="H304" s="198"/>
      <c r="I304" s="198"/>
      <c r="J304" s="198"/>
      <c r="K304" s="198"/>
      <c r="L304" s="198"/>
      <c r="M304" s="198"/>
      <c r="N304" s="198"/>
      <c r="O304" s="198"/>
      <c r="P304" s="198"/>
      <c r="Q304" s="198"/>
      <c r="R304" s="198"/>
    </row>
    <row r="305" spans="3:18">
      <c r="C305" s="198"/>
      <c r="D305" s="198"/>
      <c r="E305" s="198"/>
      <c r="F305" s="198"/>
      <c r="G305" s="198"/>
      <c r="H305" s="198"/>
      <c r="I305" s="198"/>
      <c r="J305" s="198"/>
      <c r="K305" s="198"/>
      <c r="L305" s="198"/>
      <c r="M305" s="198"/>
      <c r="N305" s="198"/>
      <c r="O305" s="198"/>
      <c r="P305" s="198"/>
      <c r="Q305" s="198"/>
      <c r="R305" s="198"/>
    </row>
    <row r="306" spans="3:18">
      <c r="C306" s="198"/>
      <c r="D306" s="198"/>
      <c r="E306" s="198"/>
      <c r="F306" s="198"/>
      <c r="G306" s="198"/>
      <c r="H306" s="198"/>
      <c r="I306" s="198"/>
      <c r="J306" s="198"/>
      <c r="K306" s="198"/>
      <c r="L306" s="198"/>
      <c r="M306" s="198"/>
      <c r="N306" s="198"/>
      <c r="O306" s="198"/>
      <c r="P306" s="198"/>
      <c r="Q306" s="198"/>
      <c r="R306" s="198"/>
    </row>
  </sheetData>
  <mergeCells count="11">
    <mergeCell ref="C105:R105"/>
    <mergeCell ref="C106:R106"/>
    <mergeCell ref="C107:R107"/>
    <mergeCell ref="C108:R108"/>
    <mergeCell ref="C109:R109"/>
    <mergeCell ref="C104:R104"/>
    <mergeCell ref="C99:R99"/>
    <mergeCell ref="C100:R100"/>
    <mergeCell ref="C101:R101"/>
    <mergeCell ref="C102:R102"/>
    <mergeCell ref="C103:R103"/>
  </mergeCells>
  <printOptions horizontalCentered="1"/>
  <pageMargins left="0.25" right="0.25" top="0.77" bottom="0.75" header="0.25" footer="0.25"/>
  <pageSetup scale="50" fitToHeight="0" orientation="landscape" horizontalDpi="300" verticalDpi="300" r:id="rId1"/>
  <headerFooter alignWithMargins="0">
    <oddFooter>&amp;RV35
EFF 01.01.16</oddFooter>
  </headerFooter>
  <rowBreaks count="1" manualBreakCount="1">
    <brk id="56"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F9B2DBB093EA43A5D64860B5BF6B9E" ma:contentTypeVersion="" ma:contentTypeDescription="Create a new document." ma:contentTypeScope="" ma:versionID="e4cdbf82538e4b8536a0cbff33ab8193">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A97E35-A3DE-4482-810C-493C4426AEF8}"/>
</file>

<file path=customXml/itemProps2.xml><?xml version="1.0" encoding="utf-8"?>
<ds:datastoreItem xmlns:ds="http://schemas.openxmlformats.org/officeDocument/2006/customXml" ds:itemID="{EC2A05D2-52EE-4064-8B4F-D79D79B3A1E3}"/>
</file>

<file path=customXml/itemProps3.xml><?xml version="1.0" encoding="utf-8"?>
<ds:datastoreItem xmlns:ds="http://schemas.openxmlformats.org/officeDocument/2006/customXml" ds:itemID="{073664EB-6D8D-4983-8D75-92F42182DB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OTP Attach O</vt:lpstr>
      <vt:lpstr>OTP Attach GG</vt:lpstr>
      <vt:lpstr>Attach MM </vt:lpstr>
      <vt:lpstr>'Attach MM '!Print_Area</vt:lpstr>
      <vt:lpstr>'OTP Attach GG'!Print_Area</vt:lpstr>
      <vt:lpstr>'OTP Attach O'!Print_Area</vt:lpstr>
    </vt:vector>
  </TitlesOfParts>
  <Company>Otter Tail Power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Ice, Gina</cp:lastModifiedBy>
  <cp:lastPrinted>2011-11-17T16:14:17Z</cp:lastPrinted>
  <dcterms:created xsi:type="dcterms:W3CDTF">2009-10-01T13:58:58Z</dcterms:created>
  <dcterms:modified xsi:type="dcterms:W3CDTF">2017-12-11T14:11:38Z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0x010100ECF9B2DBB093EA43A5D64860B5BF6B9E</vt:lpwstr>
  </property>
</Properties>
</file>