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416" yWindow="1380" windowWidth="19260" windowHeight="8316" tabRatio="922" firstSheet="20" activeTab="24"/>
  </bookViews>
  <sheets>
    <sheet name="Page 1 - PIS" sheetId="17" r:id="rId1"/>
    <sheet name="Page 2 - Accum Depr" sheetId="1" r:id="rId2"/>
    <sheet name="Page 3 - CWIP" sheetId="18" r:id="rId3"/>
    <sheet name="Page 4 - ADIT" sheetId="6" r:id="rId4"/>
    <sheet name="Page 5 - Net Prefunded AFUDC" sheetId="19" r:id="rId5"/>
    <sheet name="Page 6 - PHFU" sheetId="15" r:id="rId6"/>
    <sheet name="Page 7 - M&amp;S" sheetId="7" r:id="rId7"/>
    <sheet name="Page 8 - Prepayments" sheetId="8" r:id="rId8"/>
    <sheet name="Page 9-11 - Funct" sheetId="13" r:id="rId9"/>
    <sheet name="Page 12a - Sch 10 Exp" sheetId="31" r:id="rId10"/>
    <sheet name="Page 12b - A&amp;G Exp" sheetId="20" r:id="rId11"/>
    <sheet name="Page 13 - Depr Exp" sheetId="9" r:id="rId12"/>
    <sheet name="Page 14 - Prop Tax" sheetId="21" r:id="rId13"/>
    <sheet name="Page 15 - Invest Tax" sheetId="14" r:id="rId14"/>
    <sheet name="Page 16 - FERC Acct 561" sheetId="22" r:id="rId15"/>
    <sheet name="Page 17 - Labor Ratios" sheetId="10" r:id="rId16"/>
    <sheet name="Page 18 - Equity" sheetId="12" r:id="rId17"/>
    <sheet name="Page 19 - Elec Debt" sheetId="11" r:id="rId18"/>
    <sheet name="Page 20 - Revenues" sheetId="23" r:id="rId19"/>
    <sheet name="Page 20a - FERC 454 Recon" sheetId="30" r:id="rId20"/>
    <sheet name="Page 20b - MISO Tariff Revenue" sheetId="25" r:id="rId21"/>
    <sheet name="Page 21 - Income Tax Rate Calc" sheetId="28" r:id="rId22"/>
    <sheet name="Page 21a - Income Tax Rate Calc" sheetId="29" r:id="rId23"/>
    <sheet name="Page 22 - Acct Changes" sheetId="33" r:id="rId24"/>
    <sheet name="Page 23 - Short Term Debt" sheetId="34" r:id="rId25"/>
    <sheet name="Attachment GG Projects" sheetId="24" r:id="rId26"/>
    <sheet name="Attachment MM Projects" sheetId="26" r:id="rId27"/>
    <sheet name="Info" sheetId="27" state="hidden" r:id="rId28"/>
  </sheets>
  <externalReferences>
    <externalReference r:id="rId29"/>
  </externalReferences>
  <definedNames>
    <definedName name="\P" localSheetId="26">#REF!</definedName>
    <definedName name="\P" localSheetId="9">#REF!</definedName>
    <definedName name="\P" localSheetId="2">#REF!</definedName>
    <definedName name="\P" localSheetId="4">#REF!</definedName>
    <definedName name="\P">#REF!</definedName>
    <definedName name="__HH_F">[1]factors:memo!$G$36:$N$82</definedName>
    <definedName name="_xlnm._FilterDatabase" localSheetId="19" hidden="1">'Page 20a - FERC 454 Recon'!$B$7:$K$7</definedName>
    <definedName name="_Order1" hidden="1">255</definedName>
    <definedName name="_PG1" localSheetId="26">#REF!</definedName>
    <definedName name="_PG1" localSheetId="9">#REF!</definedName>
    <definedName name="_PG1" localSheetId="2">#REF!</definedName>
    <definedName name="_PG1" localSheetId="4">#REF!</definedName>
    <definedName name="_PG1">#REF!</definedName>
    <definedName name="_PG2" localSheetId="26">#REF!</definedName>
    <definedName name="_PG2" localSheetId="9">#REF!</definedName>
    <definedName name="_PG2" localSheetId="2">#REF!</definedName>
    <definedName name="_PG2" localSheetId="4">#REF!</definedName>
    <definedName name="_PG2">#REF!</definedName>
    <definedName name="_PR1" localSheetId="26">#REF!</definedName>
    <definedName name="_PR1" localSheetId="9">#REF!</definedName>
    <definedName name="_PR1" localSheetId="13">#REF!</definedName>
    <definedName name="_PR1" localSheetId="2">#REF!</definedName>
    <definedName name="_PR1" localSheetId="4">#REF!</definedName>
    <definedName name="_PR1">#REF!</definedName>
    <definedName name="_PR2" localSheetId="26">#REF!</definedName>
    <definedName name="_PR2" localSheetId="9">#REF!</definedName>
    <definedName name="_PR2" localSheetId="13">#REF!</definedName>
    <definedName name="_PR2" localSheetId="2">#REF!</definedName>
    <definedName name="_PR2" localSheetId="4">#REF!</definedName>
    <definedName name="_PR2">#REF!</definedName>
    <definedName name="_PR3" localSheetId="26">#REF!</definedName>
    <definedName name="_PR3" localSheetId="9">#REF!</definedName>
    <definedName name="_PR3" localSheetId="13">#REF!</definedName>
    <definedName name="_PR3" localSheetId="2">#REF!</definedName>
    <definedName name="_PR3" localSheetId="4">#REF!</definedName>
    <definedName name="_PR3">#REF!</definedName>
    <definedName name="Amount" localSheetId="26">#REF!</definedName>
    <definedName name="Amount" localSheetId="9">#REF!</definedName>
    <definedName name="Amount" localSheetId="2">#REF!</definedName>
    <definedName name="Amount" localSheetId="4">#REF!</definedName>
    <definedName name="Amount">#REF!</definedName>
    <definedName name="CCOSS_Data" localSheetId="26">#REF!</definedName>
    <definedName name="CCOSS_Data" localSheetId="9">#REF!</definedName>
    <definedName name="CCOSS_Data" localSheetId="13">#REF!</definedName>
    <definedName name="CCOSS_Data" localSheetId="2">#REF!</definedName>
    <definedName name="CCOSS_Data" localSheetId="4">#REF!</definedName>
    <definedName name="CCOSS_Data">#REF!</definedName>
    <definedName name="D__M" localSheetId="26">#REF!</definedName>
    <definedName name="D__M" localSheetId="9">#REF!</definedName>
    <definedName name="D__M" localSheetId="13">#REF!</definedName>
    <definedName name="D__M" localSheetId="2">#REF!</definedName>
    <definedName name="D__M" localSheetId="4">#REF!</definedName>
    <definedName name="D__M">#REF!</definedName>
    <definedName name="DB" localSheetId="26">#REF!</definedName>
    <definedName name="DB" localSheetId="9">#REF!</definedName>
    <definedName name="DB" localSheetId="2">#REF!</definedName>
    <definedName name="DB" localSheetId="4">#REF!</definedName>
    <definedName name="DB">#REF!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Federal" localSheetId="26">#REF!</definedName>
    <definedName name="Federal" localSheetId="9">#REF!</definedName>
    <definedName name="Federal" localSheetId="2">#REF!</definedName>
    <definedName name="Federal" localSheetId="4">#REF!</definedName>
    <definedName name="Federal">#REF!</definedName>
    <definedName name="FERC" localSheetId="26">#REF!</definedName>
    <definedName name="FERC" localSheetId="9">#REF!</definedName>
    <definedName name="FERC" localSheetId="2">#REF!</definedName>
    <definedName name="FERC" localSheetId="4">#REF!</definedName>
    <definedName name="FERC">#REF!</definedName>
    <definedName name="K2_WBEVMODE" hidden="1">0</definedName>
    <definedName name="PNT" localSheetId="26">#REF!</definedName>
    <definedName name="PNT" localSheetId="9">#REF!</definedName>
    <definedName name="PNT" localSheetId="2">#REF!</definedName>
    <definedName name="PNT" localSheetId="4">#REF!</definedName>
    <definedName name="PNT">#REF!</definedName>
    <definedName name="PRINT" localSheetId="26">#REF!</definedName>
    <definedName name="PRINT" localSheetId="9">#REF!</definedName>
    <definedName name="PRINT" localSheetId="2">#REF!</definedName>
    <definedName name="PRINT" localSheetId="4">#REF!</definedName>
    <definedName name="PRINT">#REF!</definedName>
    <definedName name="_xlnm.Print_Area" localSheetId="0">'Page 1 - PIS'!$A$1:$M$27</definedName>
    <definedName name="_xlnm.Print_Area" localSheetId="15">'Page 17 - Labor Ratios'!$A$1:$F$28</definedName>
    <definedName name="_xlnm.Print_Area" localSheetId="16">'Page 18 - Equity'!$A$1:$P$27</definedName>
    <definedName name="_xlnm.Print_Area" localSheetId="17">'Page 19 - Elec Debt'!$B$1:$V$31</definedName>
    <definedName name="_xlnm.Print_Area" localSheetId="1">'Page 2 - Accum Depr'!$H$1:$Q$27</definedName>
    <definedName name="_xlnm.Print_Area" localSheetId="21">'Page 21 - Income Tax Rate Calc'!$A$1:$K$75</definedName>
    <definedName name="_xlnm.Print_Area" localSheetId="22">'Page 21a - Income Tax Rate Calc'!$A$1:$H$29</definedName>
    <definedName name="_xlnm.Print_Area" localSheetId="24">'Page 23 - Short Term Debt'!$A$1:$T$4</definedName>
    <definedName name="_xlnm.Print_Area" localSheetId="2">'Page 3 - CWIP'!$A$1:$I$30</definedName>
    <definedName name="_xlnm.Print_Area" localSheetId="3">'Page 4 - ADIT'!$A$1:$F$30</definedName>
    <definedName name="_xlnm.Print_Area" localSheetId="7">'Page 8 - Prepayments'!$A$1:$D$27</definedName>
    <definedName name="_xlnm.Print_Area" localSheetId="8">'Page 9-11 - Funct'!$A$1:$D$198</definedName>
    <definedName name="_xlnm.Print_Titles" localSheetId="8">'Page 9-11 - Funct'!$1:$6</definedName>
    <definedName name="Print_Titles_MI" localSheetId="26">#REF!</definedName>
    <definedName name="Print_Titles_MI" localSheetId="9">#REF!</definedName>
    <definedName name="Print_Titles_MI" localSheetId="2">#REF!</definedName>
    <definedName name="Print_Titles_MI" localSheetId="4">#REF!</definedName>
    <definedName name="Print_Titles_MI">#REF!</definedName>
    <definedName name="PRNT" localSheetId="26">#REF!</definedName>
    <definedName name="PRNT" localSheetId="9">#REF!</definedName>
    <definedName name="PRNT" localSheetId="2">#REF!</definedName>
    <definedName name="PRNT" localSheetId="4">#REF!</definedName>
    <definedName name="PRNT">#REF!</definedName>
    <definedName name="TOTAL" localSheetId="26">#REF!</definedName>
    <definedName name="TOTAL" localSheetId="9">#REF!</definedName>
    <definedName name="TOTAL" localSheetId="13">#REF!</definedName>
    <definedName name="TOTAL" localSheetId="2">#REF!</definedName>
    <definedName name="TOTAL" localSheetId="4">#REF!</definedName>
    <definedName name="TOTAL">#REF!</definedName>
    <definedName name="TOTAL2" localSheetId="26">#REF!</definedName>
    <definedName name="TOTAL2" localSheetId="9">#REF!</definedName>
    <definedName name="TOTAL2" localSheetId="13">#REF!</definedName>
    <definedName name="TOTAL2" localSheetId="2">#REF!</definedName>
    <definedName name="TOTAL2" localSheetId="4">#REF!</definedName>
    <definedName name="TOTAL2">#REF!</definedName>
  </definedNames>
  <calcPr calcId="145621" iterate="1" iterateCount="1000"/>
</workbook>
</file>

<file path=xl/calcChain.xml><?xml version="1.0" encoding="utf-8"?>
<calcChain xmlns="http://schemas.openxmlformats.org/spreadsheetml/2006/main">
  <c r="U4" i="34" l="1"/>
  <c r="U6" i="34"/>
  <c r="D62" i="13" l="1"/>
  <c r="G83" i="22" l="1"/>
  <c r="H12" i="7" l="1"/>
  <c r="H13" i="7"/>
  <c r="C16" i="6"/>
  <c r="B6" i="30" l="1"/>
  <c r="B13" i="23"/>
  <c r="C25" i="26" l="1"/>
  <c r="C24" i="26"/>
  <c r="C23" i="26"/>
  <c r="C22" i="26"/>
  <c r="C21" i="26"/>
  <c r="C20" i="26"/>
  <c r="C19" i="26"/>
  <c r="C18" i="26"/>
  <c r="C17" i="26"/>
  <c r="C16" i="26"/>
  <c r="C15" i="26"/>
  <c r="C14" i="26"/>
  <c r="C13" i="26"/>
  <c r="E16" i="24"/>
  <c r="E15" i="24"/>
  <c r="E14" i="24"/>
  <c r="E13" i="24"/>
  <c r="H13" i="24"/>
  <c r="E13" i="10" l="1"/>
  <c r="G71" i="22" l="1"/>
  <c r="G41" i="22"/>
  <c r="G37" i="22"/>
  <c r="C15" i="9" l="1"/>
  <c r="C17" i="9" s="1"/>
  <c r="C27" i="9"/>
  <c r="G49" i="20"/>
  <c r="G71" i="20"/>
  <c r="G11" i="20" s="1"/>
  <c r="H28" i="11" l="1"/>
  <c r="I20" i="28"/>
  <c r="F23" i="12"/>
  <c r="H23" i="28"/>
  <c r="G51" i="28"/>
  <c r="H39" i="28"/>
  <c r="H51" i="28"/>
  <c r="R19" i="25"/>
  <c r="D23" i="12"/>
  <c r="G23" i="12"/>
  <c r="E23" i="12"/>
  <c r="C18" i="12"/>
  <c r="R20" i="25"/>
  <c r="C20" i="9"/>
  <c r="D189" i="13"/>
  <c r="D66" i="13"/>
  <c r="D59" i="13"/>
  <c r="D30" i="13"/>
  <c r="D18" i="13"/>
  <c r="K25" i="23" l="1"/>
  <c r="E40" i="18"/>
  <c r="E41" i="18" s="1"/>
  <c r="F50" i="18"/>
  <c r="F51" i="18" s="1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J56" i="1" l="1"/>
  <c r="H33" i="17"/>
  <c r="H32" i="17"/>
  <c r="J54" i="17" l="1"/>
  <c r="K54" i="17"/>
  <c r="L54" i="17"/>
  <c r="J55" i="17"/>
  <c r="K55" i="17"/>
  <c r="L55" i="17"/>
  <c r="J56" i="17"/>
  <c r="K56" i="17"/>
  <c r="L56" i="17"/>
  <c r="J57" i="17"/>
  <c r="K57" i="17"/>
  <c r="L57" i="17"/>
  <c r="J58" i="17"/>
  <c r="K58" i="17"/>
  <c r="L58" i="17"/>
  <c r="J59" i="17"/>
  <c r="K59" i="17"/>
  <c r="L59" i="17"/>
  <c r="J60" i="17"/>
  <c r="K60" i="17"/>
  <c r="L60" i="17"/>
  <c r="J61" i="17"/>
  <c r="K61" i="17"/>
  <c r="L61" i="17"/>
  <c r="J62" i="17"/>
  <c r="K62" i="17"/>
  <c r="L62" i="17"/>
  <c r="J63" i="17"/>
  <c r="K63" i="17"/>
  <c r="L63" i="17"/>
  <c r="J64" i="17"/>
  <c r="K64" i="17"/>
  <c r="L64" i="17"/>
  <c r="J65" i="17"/>
  <c r="K65" i="17"/>
  <c r="L65" i="17"/>
  <c r="J66" i="17"/>
  <c r="K66" i="17"/>
  <c r="L66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54" i="17"/>
  <c r="H55" i="17"/>
  <c r="G55" i="17"/>
  <c r="G56" i="17" s="1"/>
  <c r="G57" i="17" s="1"/>
  <c r="G58" i="17" s="1"/>
  <c r="G59" i="17" s="1"/>
  <c r="G60" i="17" s="1"/>
  <c r="G61" i="17" s="1"/>
  <c r="G62" i="17" s="1"/>
  <c r="G63" i="17" s="1"/>
  <c r="G64" i="17" s="1"/>
  <c r="G65" i="17" s="1"/>
  <c r="G66" i="17" s="1"/>
  <c r="G67" i="17" s="1"/>
  <c r="G68" i="17" s="1"/>
  <c r="H54" i="17"/>
  <c r="L46" i="17"/>
  <c r="K46" i="17"/>
  <c r="J46" i="17"/>
  <c r="I46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G33" i="17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M32" i="17"/>
  <c r="I57" i="1"/>
  <c r="I56" i="1"/>
  <c r="I34" i="1"/>
  <c r="I33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K65" i="1"/>
  <c r="L65" i="1"/>
  <c r="M65" i="1"/>
  <c r="K66" i="1"/>
  <c r="L66" i="1"/>
  <c r="M66" i="1"/>
  <c r="K67" i="1"/>
  <c r="L67" i="1"/>
  <c r="M67" i="1"/>
  <c r="K68" i="1"/>
  <c r="L68" i="1"/>
  <c r="M68" i="1"/>
  <c r="J57" i="1"/>
  <c r="J58" i="1"/>
  <c r="J59" i="1"/>
  <c r="J60" i="1"/>
  <c r="J61" i="1"/>
  <c r="J62" i="1"/>
  <c r="J63" i="1"/>
  <c r="J64" i="1"/>
  <c r="J65" i="1"/>
  <c r="J66" i="1"/>
  <c r="J67" i="1"/>
  <c r="J68" i="1"/>
  <c r="O70" i="1"/>
  <c r="N70" i="1"/>
  <c r="H57" i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J47" i="1"/>
  <c r="L47" i="1"/>
  <c r="M47" i="1"/>
  <c r="K47" i="1"/>
  <c r="N47" i="1"/>
  <c r="O47" i="1"/>
  <c r="P45" i="1"/>
  <c r="P44" i="1"/>
  <c r="P43" i="1"/>
  <c r="P42" i="1"/>
  <c r="P41" i="1"/>
  <c r="P40" i="1"/>
  <c r="P39" i="1"/>
  <c r="P38" i="1"/>
  <c r="P37" i="1"/>
  <c r="P36" i="1"/>
  <c r="P35" i="1"/>
  <c r="P34" i="1"/>
  <c r="H34" i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P33" i="1"/>
  <c r="K70" i="1" l="1"/>
  <c r="P68" i="1"/>
  <c r="P64" i="1"/>
  <c r="P60" i="1"/>
  <c r="P58" i="1"/>
  <c r="M60" i="17"/>
  <c r="M56" i="17"/>
  <c r="M54" i="17"/>
  <c r="M65" i="17"/>
  <c r="M61" i="17"/>
  <c r="P66" i="1"/>
  <c r="P67" i="1"/>
  <c r="P63" i="1"/>
  <c r="P59" i="1"/>
  <c r="M70" i="1"/>
  <c r="L70" i="1"/>
  <c r="P62" i="1"/>
  <c r="M57" i="17"/>
  <c r="L68" i="17"/>
  <c r="K68" i="17"/>
  <c r="M64" i="17"/>
  <c r="J68" i="17"/>
  <c r="M66" i="17"/>
  <c r="M63" i="17"/>
  <c r="M62" i="17"/>
  <c r="M58" i="17"/>
  <c r="M55" i="17"/>
  <c r="M59" i="17"/>
  <c r="I68" i="17"/>
  <c r="M46" i="17"/>
  <c r="P47" i="1"/>
  <c r="P65" i="1"/>
  <c r="P61" i="1"/>
  <c r="J70" i="1"/>
  <c r="P57" i="1"/>
  <c r="P56" i="1"/>
  <c r="P70" i="1" l="1"/>
  <c r="M68" i="17"/>
  <c r="C57" i="24"/>
  <c r="K13" i="23" l="1"/>
  <c r="R15" i="25" l="1"/>
  <c r="F26" i="6" l="1"/>
  <c r="F27" i="6"/>
  <c r="F28" i="6"/>
  <c r="F29" i="6"/>
  <c r="F30" i="6" l="1"/>
  <c r="A11" i="31" l="1"/>
  <c r="J25" i="1" l="1"/>
  <c r="F61" i="24" l="1"/>
  <c r="E61" i="24"/>
  <c r="D61" i="24"/>
  <c r="C61" i="24"/>
  <c r="C27" i="18"/>
  <c r="E30" i="6" l="1"/>
  <c r="E10" i="6" s="1"/>
  <c r="C30" i="6"/>
  <c r="C10" i="6" s="1"/>
  <c r="C18" i="6" s="1"/>
  <c r="R18" i="25" l="1"/>
  <c r="D27" i="24" l="1"/>
  <c r="B4" i="29"/>
  <c r="B3" i="25"/>
  <c r="H35" i="28"/>
  <c r="K67" i="28" l="1"/>
  <c r="M67" i="28" s="1"/>
  <c r="J35" i="28"/>
  <c r="R22" i="25"/>
  <c r="R21" i="25"/>
  <c r="R17" i="25"/>
  <c r="K23" i="30"/>
  <c r="A11" i="22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G79" i="22"/>
  <c r="G75" i="22"/>
  <c r="G16" i="22"/>
  <c r="B10" i="22"/>
  <c r="G81" i="22" l="1"/>
  <c r="K24" i="23"/>
  <c r="B50" i="22"/>
  <c r="B49" i="22"/>
  <c r="B54" i="22"/>
  <c r="B53" i="22"/>
  <c r="B70" i="22"/>
  <c r="B57" i="22"/>
  <c r="B69" i="22"/>
  <c r="B65" i="22"/>
  <c r="B58" i="22"/>
  <c r="B45" i="22"/>
  <c r="B34" i="22"/>
  <c r="B40" i="22"/>
  <c r="B39" i="22"/>
  <c r="B51" i="22"/>
  <c r="A29" i="22"/>
  <c r="A30" i="22" s="1"/>
  <c r="A31" i="22" s="1"/>
  <c r="A32" i="22" s="1"/>
  <c r="A33" i="22" s="1"/>
  <c r="B11" i="22"/>
  <c r="B29" i="22"/>
  <c r="B77" i="22"/>
  <c r="B78" i="22"/>
  <c r="B74" i="22"/>
  <c r="B67" i="22"/>
  <c r="B66" i="22"/>
  <c r="B15" i="22"/>
  <c r="G74" i="20"/>
  <c r="B31" i="20"/>
  <c r="B41" i="20" s="1"/>
  <c r="G85" i="22" l="1"/>
  <c r="A35" i="22"/>
  <c r="A36" i="22" s="1"/>
  <c r="A37" i="22" s="1"/>
  <c r="A38" i="22" s="1"/>
  <c r="A39" i="22" s="1"/>
  <c r="A34" i="22"/>
  <c r="B48" i="20"/>
  <c r="B35" i="20"/>
  <c r="B44" i="20"/>
  <c r="B61" i="20"/>
  <c r="B38" i="20"/>
  <c r="B54" i="20"/>
  <c r="B42" i="20"/>
  <c r="B43" i="20"/>
  <c r="B36" i="20"/>
  <c r="B33" i="20"/>
  <c r="B47" i="20"/>
  <c r="B73" i="20"/>
  <c r="B40" i="20"/>
  <c r="B37" i="20"/>
  <c r="A4" i="13"/>
  <c r="A4" i="31" s="1"/>
  <c r="A40" i="22" l="1"/>
  <c r="A41" i="22" s="1"/>
  <c r="A42" i="22" s="1"/>
  <c r="A43" i="22" s="1"/>
  <c r="A44" i="22" s="1"/>
  <c r="F18" i="29"/>
  <c r="A45" i="22" l="1"/>
  <c r="A46" i="22" s="1"/>
  <c r="A47" i="22" s="1"/>
  <c r="A48" i="22" s="1"/>
  <c r="E20" i="29"/>
  <c r="F20" i="29"/>
  <c r="F23" i="29" s="1"/>
  <c r="G20" i="29"/>
  <c r="G18" i="29"/>
  <c r="J39" i="28"/>
  <c r="J38" i="28"/>
  <c r="I22" i="28"/>
  <c r="E12" i="29" l="1"/>
  <c r="F25" i="29"/>
  <c r="F27" i="29" s="1"/>
  <c r="I70" i="28" s="1"/>
  <c r="H20" i="28"/>
  <c r="H22" i="28" s="1"/>
  <c r="H25" i="28" s="1"/>
  <c r="H27" i="28" s="1"/>
  <c r="I27" i="28"/>
  <c r="A49" i="22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J41" i="28"/>
  <c r="J43" i="28" s="1"/>
  <c r="G23" i="29"/>
  <c r="G25" i="29" s="1"/>
  <c r="H36" i="28" l="1"/>
  <c r="G27" i="28"/>
  <c r="K30" i="28" s="1"/>
  <c r="M30" i="28" s="1"/>
  <c r="A69" i="22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G27" i="29"/>
  <c r="J70" i="28" s="1"/>
  <c r="E13" i="29"/>
  <c r="E14" i="29" s="1"/>
  <c r="E18" i="29" s="1"/>
  <c r="E23" i="29" s="1"/>
  <c r="A6" i="26"/>
  <c r="A9" i="30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E25" i="29" l="1"/>
  <c r="H38" i="28"/>
  <c r="E27" i="29" l="1"/>
  <c r="H25" i="29"/>
  <c r="H41" i="28"/>
  <c r="H70" i="28" l="1"/>
  <c r="H27" i="29"/>
  <c r="G70" i="28" s="1"/>
  <c r="K73" i="28" s="1"/>
  <c r="H43" i="28"/>
  <c r="G61" i="24"/>
  <c r="G57" i="24"/>
  <c r="B14" i="24"/>
  <c r="B14" i="26" s="1"/>
  <c r="B13" i="24"/>
  <c r="B13" i="26" s="1"/>
  <c r="E27" i="24"/>
  <c r="G43" i="28" l="1"/>
  <c r="K46" i="28" s="1"/>
  <c r="M46" i="28" s="1"/>
  <c r="F7" i="25"/>
  <c r="R14" i="25" l="1"/>
  <c r="B17" i="11"/>
  <c r="B18" i="11" s="1"/>
  <c r="B19" i="11" s="1"/>
  <c r="B20" i="11" s="1"/>
  <c r="B21" i="11" l="1"/>
  <c r="B22" i="11" s="1"/>
  <c r="B23" i="11" s="1"/>
  <c r="B24" i="11" s="1"/>
  <c r="B25" i="11" s="1"/>
  <c r="B48" i="22"/>
  <c r="B55" i="22" l="1"/>
  <c r="B60" i="22"/>
  <c r="E9" i="10"/>
  <c r="B60" i="20" l="1"/>
  <c r="D9" i="13"/>
  <c r="E12" i="15"/>
  <c r="E11" i="15"/>
  <c r="B14" i="19"/>
  <c r="B13" i="19"/>
  <c r="B13" i="18"/>
  <c r="B14" i="18"/>
  <c r="G5" i="7"/>
  <c r="A6" i="19"/>
  <c r="D5" i="15"/>
  <c r="A6" i="18"/>
  <c r="I12" i="1"/>
  <c r="I11" i="1"/>
  <c r="H5" i="1" l="1"/>
  <c r="G5" i="17"/>
  <c r="H11" i="17"/>
  <c r="H10" i="17" l="1"/>
  <c r="D57" i="24"/>
  <c r="D59" i="24" s="1"/>
  <c r="F57" i="24"/>
  <c r="D40" i="24" l="1"/>
  <c r="D41" i="24"/>
  <c r="D42" i="24"/>
  <c r="F14" i="24" l="1"/>
  <c r="F15" i="24" s="1"/>
  <c r="F16" i="24" s="1"/>
  <c r="F17" i="24" s="1"/>
  <c r="F18" i="24" s="1"/>
  <c r="F19" i="24" s="1"/>
  <c r="F20" i="24" s="1"/>
  <c r="F21" i="24" s="1"/>
  <c r="F22" i="24" s="1"/>
  <c r="F23" i="24" s="1"/>
  <c r="F24" i="24" s="1"/>
  <c r="F25" i="24" s="1"/>
  <c r="D61" i="26" l="1"/>
  <c r="C61" i="26"/>
  <c r="C57" i="26"/>
  <c r="F43" i="26" l="1"/>
  <c r="G19" i="20" l="1"/>
  <c r="G15" i="20" l="1"/>
  <c r="G55" i="20" l="1"/>
  <c r="B52" i="20"/>
  <c r="B72" i="20"/>
  <c r="B71" i="20"/>
  <c r="B68" i="20"/>
  <c r="B67" i="20"/>
  <c r="B66" i="20"/>
  <c r="B65" i="20"/>
  <c r="B64" i="20"/>
  <c r="B59" i="20"/>
  <c r="B58" i="20"/>
  <c r="B57" i="20"/>
  <c r="B53" i="20"/>
  <c r="B51" i="20"/>
  <c r="B34" i="20"/>
  <c r="B39" i="20"/>
  <c r="B45" i="20"/>
  <c r="B46" i="20"/>
  <c r="B32" i="20"/>
  <c r="C38" i="26" l="1"/>
  <c r="D38" i="26"/>
  <c r="E38" i="26"/>
  <c r="F38" i="26"/>
  <c r="B38" i="26"/>
  <c r="D57" i="26" l="1"/>
  <c r="E57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13" i="26"/>
  <c r="E61" i="26"/>
  <c r="F52" i="26"/>
  <c r="F51" i="26"/>
  <c r="F50" i="26"/>
  <c r="F49" i="26"/>
  <c r="F48" i="26"/>
  <c r="F47" i="26"/>
  <c r="F46" i="26"/>
  <c r="F45" i="26"/>
  <c r="F44" i="26"/>
  <c r="B44" i="26"/>
  <c r="A44" i="26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B43" i="26"/>
  <c r="E42" i="26"/>
  <c r="D42" i="26"/>
  <c r="C42" i="26"/>
  <c r="E41" i="26"/>
  <c r="D41" i="26"/>
  <c r="C41" i="26"/>
  <c r="E40" i="26"/>
  <c r="D40" i="26"/>
  <c r="C40" i="26"/>
  <c r="A14" i="26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F57" i="26" l="1"/>
  <c r="F19" i="26"/>
  <c r="F17" i="26"/>
  <c r="F15" i="26"/>
  <c r="F24" i="26"/>
  <c r="F22" i="26"/>
  <c r="F13" i="26"/>
  <c r="C27" i="26"/>
  <c r="C59" i="26" s="1"/>
  <c r="F20" i="26"/>
  <c r="F18" i="26"/>
  <c r="F16" i="26"/>
  <c r="F14" i="26"/>
  <c r="F25" i="26"/>
  <c r="F23" i="26"/>
  <c r="F21" i="26"/>
  <c r="F55" i="26"/>
  <c r="F61" i="26" s="1"/>
  <c r="F62" i="26" s="1"/>
  <c r="F54" i="26"/>
  <c r="F53" i="26"/>
  <c r="E27" i="26"/>
  <c r="E59" i="26" s="1"/>
  <c r="D27" i="26"/>
  <c r="D59" i="26" s="1"/>
  <c r="F27" i="26" l="1"/>
  <c r="G27" i="26" l="1"/>
  <c r="F59" i="26"/>
  <c r="G59" i="26" s="1"/>
  <c r="F12" i="6" l="1"/>
  <c r="F10" i="6"/>
  <c r="D27" i="18"/>
  <c r="E27" i="18"/>
  <c r="F27" i="18"/>
  <c r="G27" i="18" l="1"/>
  <c r="H44" i="24"/>
  <c r="H45" i="24"/>
  <c r="H46" i="24"/>
  <c r="H47" i="24"/>
  <c r="H48" i="24"/>
  <c r="H49" i="24"/>
  <c r="H50" i="24"/>
  <c r="H51" i="24"/>
  <c r="H52" i="24"/>
  <c r="H53" i="24"/>
  <c r="H54" i="24"/>
  <c r="H55" i="24"/>
  <c r="H43" i="24"/>
  <c r="H25" i="24"/>
  <c r="H24" i="24"/>
  <c r="H22" i="24"/>
  <c r="H20" i="24"/>
  <c r="H18" i="24"/>
  <c r="H16" i="24"/>
  <c r="H14" i="24"/>
  <c r="G42" i="24"/>
  <c r="H61" i="24" l="1"/>
  <c r="H23" i="24"/>
  <c r="H21" i="24"/>
  <c r="H19" i="24"/>
  <c r="H17" i="24"/>
  <c r="H15" i="24"/>
  <c r="B44" i="24" l="1"/>
  <c r="B43" i="24"/>
  <c r="G40" i="24"/>
  <c r="G41" i="24"/>
  <c r="G27" i="24"/>
  <c r="G59" i="24" s="1"/>
  <c r="B73" i="22" l="1"/>
  <c r="B59" i="22"/>
  <c r="B61" i="22"/>
  <c r="B62" i="22"/>
  <c r="B56" i="22"/>
  <c r="B44" i="22"/>
  <c r="B46" i="22"/>
  <c r="B47" i="22"/>
  <c r="B21" i="22"/>
  <c r="B22" i="22"/>
  <c r="B18" i="22"/>
  <c r="B19" i="22"/>
  <c r="A32" i="20" l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G62" i="20"/>
  <c r="G69" i="20"/>
  <c r="R16" i="25" l="1"/>
  <c r="R13" i="25"/>
  <c r="R12" i="25"/>
  <c r="R11" i="25"/>
  <c r="R10" i="25"/>
  <c r="R9" i="25"/>
  <c r="B10" i="25"/>
  <c r="B11" i="25" s="1"/>
  <c r="B12" i="25" s="1"/>
  <c r="B13" i="25" s="1"/>
  <c r="B14" i="25" s="1"/>
  <c r="R7" i="25"/>
  <c r="Q7" i="25"/>
  <c r="P7" i="25"/>
  <c r="O7" i="25"/>
  <c r="N7" i="25"/>
  <c r="M7" i="25"/>
  <c r="L7" i="25"/>
  <c r="K7" i="25"/>
  <c r="J7" i="25"/>
  <c r="I7" i="25"/>
  <c r="H7" i="25"/>
  <c r="G7" i="25"/>
  <c r="B26" i="11"/>
  <c r="B27" i="11" s="1"/>
  <c r="B28" i="11" s="1"/>
  <c r="B29" i="11" s="1"/>
  <c r="B30" i="11" s="1"/>
  <c r="B31" i="11" s="1"/>
  <c r="D12" i="6"/>
  <c r="P16" i="12"/>
  <c r="E40" i="24"/>
  <c r="C40" i="24"/>
  <c r="F40" i="24"/>
  <c r="E41" i="24"/>
  <c r="C41" i="24"/>
  <c r="F41" i="24"/>
  <c r="E42" i="24"/>
  <c r="C42" i="24"/>
  <c r="F42" i="24"/>
  <c r="B68" i="22"/>
  <c r="B64" i="22"/>
  <c r="B63" i="22"/>
  <c r="B52" i="22"/>
  <c r="B43" i="22"/>
  <c r="B36" i="22"/>
  <c r="B35" i="22"/>
  <c r="B33" i="22"/>
  <c r="B32" i="22"/>
  <c r="B31" i="22"/>
  <c r="B30" i="22"/>
  <c r="B28" i="22"/>
  <c r="B27" i="22"/>
  <c r="B26" i="22"/>
  <c r="B25" i="22"/>
  <c r="B24" i="22"/>
  <c r="B23" i="22"/>
  <c r="B20" i="22"/>
  <c r="B13" i="22"/>
  <c r="B14" i="22"/>
  <c r="B12" i="22"/>
  <c r="A36" i="24"/>
  <c r="A36" i="26" s="1"/>
  <c r="A5" i="10"/>
  <c r="A4" i="20"/>
  <c r="A5" i="9" s="1"/>
  <c r="A5" i="23" s="1"/>
  <c r="A4" i="30" s="1"/>
  <c r="E57" i="24"/>
  <c r="E59" i="24" s="1"/>
  <c r="A44" i="24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F27" i="24"/>
  <c r="F59" i="24" s="1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12" i="23"/>
  <c r="A13" i="23" s="1"/>
  <c r="A14" i="23" s="1"/>
  <c r="A15" i="23" s="1"/>
  <c r="A16" i="23" s="1"/>
  <c r="A17" i="23" s="1"/>
  <c r="A18" i="23" s="1"/>
  <c r="A19" i="23" s="1"/>
  <c r="B12" i="21"/>
  <c r="T11" i="21"/>
  <c r="S9" i="21"/>
  <c r="R9" i="21"/>
  <c r="Q9" i="21"/>
  <c r="P9" i="21"/>
  <c r="O9" i="21"/>
  <c r="N9" i="21"/>
  <c r="M9" i="21"/>
  <c r="L9" i="21"/>
  <c r="K9" i="21"/>
  <c r="J9" i="21"/>
  <c r="I9" i="21"/>
  <c r="A11" i="20"/>
  <c r="E27" i="19"/>
  <c r="D27" i="19"/>
  <c r="C27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F13" i="19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G11" i="17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D12" i="15"/>
  <c r="D13" i="15" s="1"/>
  <c r="D14" i="15" s="1"/>
  <c r="D15" i="15" s="1"/>
  <c r="D16" i="15" s="1"/>
  <c r="D17" i="15" s="1"/>
  <c r="D18" i="15" s="1"/>
  <c r="D19" i="15" s="1"/>
  <c r="D20" i="15" s="1"/>
  <c r="D21" i="15" s="1"/>
  <c r="D22" i="15" s="1"/>
  <c r="D23" i="15" s="1"/>
  <c r="D24" i="15" s="1"/>
  <c r="D25" i="15" s="1"/>
  <c r="C14" i="14"/>
  <c r="A11" i="14"/>
  <c r="A12" i="14" s="1"/>
  <c r="A13" i="14" s="1"/>
  <c r="A14" i="14" s="1"/>
  <c r="D140" i="13"/>
  <c r="D79" i="13"/>
  <c r="A11" i="13"/>
  <c r="A12" i="13" s="1"/>
  <c r="A13" i="13" s="1"/>
  <c r="A14" i="13" s="1"/>
  <c r="A15" i="13" s="1"/>
  <c r="A16" i="13" s="1"/>
  <c r="A18" i="13" s="1"/>
  <c r="A20" i="13" s="1"/>
  <c r="A21" i="13" s="1"/>
  <c r="A22" i="13" s="1"/>
  <c r="A23" i="13" s="1"/>
  <c r="A24" i="13" s="1"/>
  <c r="A25" i="13" s="1"/>
  <c r="A26" i="13" s="1"/>
  <c r="A28" i="13" s="1"/>
  <c r="A29" i="13" s="1"/>
  <c r="A30" i="13" s="1"/>
  <c r="A31" i="13" s="1"/>
  <c r="A33" i="13" s="1"/>
  <c r="A34" i="13" s="1"/>
  <c r="A35" i="13" s="1"/>
  <c r="A36" i="13" s="1"/>
  <c r="A37" i="13" s="1"/>
  <c r="A38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2" i="13" s="1"/>
  <c r="A53" i="13" s="1"/>
  <c r="A54" i="13" s="1"/>
  <c r="A55" i="13" s="1"/>
  <c r="A57" i="13" s="1"/>
  <c r="A58" i="13" s="1"/>
  <c r="A59" i="13" s="1"/>
  <c r="A60" i="13" s="1"/>
  <c r="A61" i="13" s="1"/>
  <c r="A13" i="10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C14" i="10"/>
  <c r="C25" i="10" s="1"/>
  <c r="D16" i="10" s="1"/>
  <c r="A13" i="9"/>
  <c r="A17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E15" i="6"/>
  <c r="F15" i="6" s="1"/>
  <c r="A11" i="6"/>
  <c r="A12" i="6" s="1"/>
  <c r="A13" i="6" s="1"/>
  <c r="A14" i="6" s="1"/>
  <c r="A15" i="6" s="1"/>
  <c r="A16" i="6" s="1"/>
  <c r="A17" i="6" s="1"/>
  <c r="A18" i="6" s="1"/>
  <c r="O25" i="1"/>
  <c r="N25" i="1"/>
  <c r="H12" i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A81" i="13"/>
  <c r="A82" i="13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1" i="13" s="1"/>
  <c r="A112" i="13" s="1"/>
  <c r="A113" i="13" s="1"/>
  <c r="A114" i="13" s="1"/>
  <c r="A115" i="13" s="1"/>
  <c r="A116" i="13" s="1"/>
  <c r="A117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42" i="13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7" i="13" s="1"/>
  <c r="K19" i="23" l="1"/>
  <c r="B15" i="25"/>
  <c r="B16" i="25" s="1"/>
  <c r="B17" i="25" s="1"/>
  <c r="B18" i="25" s="1"/>
  <c r="B19" i="25" s="1"/>
  <c r="B20" i="25" s="1"/>
  <c r="B21" i="25" s="1"/>
  <c r="A62" i="13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12" i="20"/>
  <c r="A13" i="20" s="1"/>
  <c r="A14" i="20" s="1"/>
  <c r="A15" i="20" s="1"/>
  <c r="A16" i="20" s="1"/>
  <c r="A17" i="20" s="1"/>
  <c r="A18" i="20" s="1"/>
  <c r="A19" i="20" s="1"/>
  <c r="A20" i="20" s="1"/>
  <c r="A21" i="20" s="1"/>
  <c r="E14" i="10"/>
  <c r="R23" i="25"/>
  <c r="P15" i="1"/>
  <c r="P23" i="1"/>
  <c r="K25" i="1"/>
  <c r="P16" i="1"/>
  <c r="P13" i="1"/>
  <c r="P20" i="1"/>
  <c r="P21" i="1"/>
  <c r="P22" i="1"/>
  <c r="P19" i="1"/>
  <c r="P18" i="1"/>
  <c r="J28" i="7"/>
  <c r="L25" i="1"/>
  <c r="P11" i="1"/>
  <c r="P17" i="1"/>
  <c r="P14" i="1"/>
  <c r="K28" i="7"/>
  <c r="P12" i="1"/>
  <c r="A4" i="22"/>
  <c r="A7" i="12"/>
  <c r="A5" i="14"/>
  <c r="F27" i="19"/>
  <c r="H57" i="24"/>
  <c r="A20" i="23"/>
  <c r="A21" i="23" s="1"/>
  <c r="A22" i="23" s="1"/>
  <c r="A24" i="23" s="1"/>
  <c r="A25" i="23" s="1"/>
  <c r="A23" i="23" s="1"/>
  <c r="A26" i="23" s="1"/>
  <c r="A27" i="23" s="1"/>
  <c r="A28" i="23" s="1"/>
  <c r="G62" i="24"/>
  <c r="D21" i="10"/>
  <c r="C27" i="24"/>
  <c r="C59" i="24" s="1"/>
  <c r="B13" i="2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M25" i="1"/>
  <c r="D10" i="6"/>
  <c r="D18" i="10"/>
  <c r="D22" i="10"/>
  <c r="B22" i="25" l="1"/>
  <c r="K18" i="23"/>
  <c r="D12" i="10"/>
  <c r="D25" i="10" s="1"/>
  <c r="H27" i="24"/>
  <c r="B26" i="21"/>
  <c r="B27" i="21" s="1"/>
  <c r="B28" i="21" s="1"/>
  <c r="B29" i="21" s="1"/>
  <c r="K20" i="23" l="1"/>
  <c r="H59" i="24"/>
  <c r="I59" i="24" s="1"/>
  <c r="I27" i="24"/>
  <c r="B30" i="21"/>
  <c r="B31" i="21" s="1"/>
  <c r="B32" i="21" s="1"/>
  <c r="B33" i="21" s="1"/>
  <c r="B34" i="21" s="1"/>
  <c r="B35" i="21" s="1"/>
  <c r="B36" i="21" s="1"/>
  <c r="B37" i="21" s="1"/>
  <c r="B38" i="21" l="1"/>
  <c r="B39" i="21" s="1"/>
  <c r="B40" i="21" s="1"/>
  <c r="F25" i="15" l="1"/>
  <c r="P25" i="1" l="1"/>
  <c r="G76" i="20" l="1"/>
  <c r="G79" i="20" s="1"/>
  <c r="M10" i="17" l="1"/>
  <c r="M22" i="17"/>
  <c r="T36" i="21" l="1"/>
  <c r="L18" i="7"/>
  <c r="D194" i="13"/>
  <c r="P38" i="21"/>
  <c r="M15" i="17"/>
  <c r="C11" i="8"/>
  <c r="S38" i="21"/>
  <c r="D109" i="13"/>
  <c r="T24" i="21"/>
  <c r="M12" i="17"/>
  <c r="Q23" i="11"/>
  <c r="C22" i="8"/>
  <c r="C24" i="12"/>
  <c r="L14" i="7"/>
  <c r="L19" i="7"/>
  <c r="G14" i="20"/>
  <c r="K23" i="11"/>
  <c r="Q28" i="11"/>
  <c r="H22" i="15"/>
  <c r="I28" i="11"/>
  <c r="L15" i="7"/>
  <c r="D26" i="13"/>
  <c r="P28" i="11"/>
  <c r="N38" i="21"/>
  <c r="D24" i="8"/>
  <c r="D25" i="8" s="1"/>
  <c r="H18" i="12"/>
  <c r="P22" i="12"/>
  <c r="L22" i="7"/>
  <c r="T21" i="21"/>
  <c r="C16" i="8"/>
  <c r="U26" i="11"/>
  <c r="U28" i="11" s="1"/>
  <c r="L23" i="7"/>
  <c r="F18" i="12"/>
  <c r="G16" i="20"/>
  <c r="D195" i="13"/>
  <c r="T27" i="21"/>
  <c r="M21" i="17"/>
  <c r="C12" i="8"/>
  <c r="T33" i="21"/>
  <c r="M23" i="11"/>
  <c r="N23" i="11"/>
  <c r="L28" i="11"/>
  <c r="C13" i="8"/>
  <c r="H20" i="15"/>
  <c r="D55" i="13"/>
  <c r="H14" i="15"/>
  <c r="H18" i="15"/>
  <c r="D50" i="13"/>
  <c r="L16" i="7"/>
  <c r="T20" i="21"/>
  <c r="T26" i="21"/>
  <c r="T16" i="21"/>
  <c r="M19" i="17"/>
  <c r="M18" i="17"/>
  <c r="H12" i="15"/>
  <c r="L24" i="7"/>
  <c r="L12" i="7"/>
  <c r="I28" i="7"/>
  <c r="T34" i="21"/>
  <c r="T15" i="21"/>
  <c r="T39" i="21" s="1"/>
  <c r="C17" i="8"/>
  <c r="H19" i="15"/>
  <c r="P21" i="12"/>
  <c r="Q38" i="21"/>
  <c r="O23" i="11"/>
  <c r="L24" i="17"/>
  <c r="N18" i="12"/>
  <c r="T30" i="21"/>
  <c r="N28" i="11"/>
  <c r="U18" i="11"/>
  <c r="I23" i="11"/>
  <c r="T28" i="21"/>
  <c r="C19" i="8"/>
  <c r="T18" i="21"/>
  <c r="M16" i="17"/>
  <c r="T23" i="21"/>
  <c r="K38" i="21"/>
  <c r="T22" i="21"/>
  <c r="U19" i="11"/>
  <c r="O38" i="21"/>
  <c r="H16" i="15"/>
  <c r="D73" i="13"/>
  <c r="I24" i="17"/>
  <c r="M11" i="17"/>
  <c r="H17" i="15"/>
  <c r="S28" i="11"/>
  <c r="E18" i="12"/>
  <c r="O28" i="11"/>
  <c r="T25" i="21"/>
  <c r="C15" i="8"/>
  <c r="H21" i="15"/>
  <c r="R38" i="21"/>
  <c r="K23" i="23"/>
  <c r="K26" i="23" s="1"/>
  <c r="K24" i="17"/>
  <c r="R23" i="11"/>
  <c r="H15" i="15"/>
  <c r="C21" i="8"/>
  <c r="D74" i="13"/>
  <c r="T13" i="21"/>
  <c r="I38" i="21"/>
  <c r="J23" i="11"/>
  <c r="T31" i="21"/>
  <c r="C20" i="8"/>
  <c r="E23" i="10"/>
  <c r="M38" i="21"/>
  <c r="H11" i="15"/>
  <c r="G25" i="15"/>
  <c r="M20" i="17"/>
  <c r="T19" i="21"/>
  <c r="H38" i="21"/>
  <c r="H23" i="15"/>
  <c r="T17" i="21"/>
  <c r="G18" i="12"/>
  <c r="F14" i="6"/>
  <c r="F16" i="6" s="1"/>
  <c r="F18" i="6" s="1"/>
  <c r="D14" i="6"/>
  <c r="D16" i="6" s="1"/>
  <c r="D18" i="6" s="1"/>
  <c r="E16" i="6"/>
  <c r="E18" i="6" s="1"/>
  <c r="C14" i="8"/>
  <c r="L17" i="7"/>
  <c r="M28" i="11"/>
  <c r="T35" i="21"/>
  <c r="R28" i="11"/>
  <c r="D18" i="12"/>
  <c r="T14" i="21"/>
  <c r="T29" i="21"/>
  <c r="D178" i="13"/>
  <c r="L21" i="7"/>
  <c r="T37" i="21"/>
  <c r="T28" i="11"/>
  <c r="O18" i="12"/>
  <c r="V23" i="11"/>
  <c r="V31" i="11" s="1"/>
  <c r="K28" i="11"/>
  <c r="U17" i="11"/>
  <c r="T32" i="21"/>
  <c r="J28" i="11"/>
  <c r="C29" i="9"/>
  <c r="L13" i="7"/>
  <c r="L20" i="7"/>
  <c r="D38" i="13"/>
  <c r="L38" i="21"/>
  <c r="T12" i="21"/>
  <c r="U21" i="11"/>
  <c r="J18" i="12"/>
  <c r="M14" i="17"/>
  <c r="D136" i="13"/>
  <c r="J24" i="17"/>
  <c r="M13" i="17"/>
  <c r="H13" i="15"/>
  <c r="S23" i="11"/>
  <c r="M17" i="17"/>
  <c r="C18" i="8"/>
  <c r="P23" i="11"/>
  <c r="I18" i="12"/>
  <c r="U16" i="11"/>
  <c r="H23" i="11"/>
  <c r="L18" i="12"/>
  <c r="D117" i="13"/>
  <c r="J38" i="21"/>
  <c r="L23" i="11"/>
  <c r="K18" i="12"/>
  <c r="U22" i="11"/>
  <c r="T23" i="11"/>
  <c r="M18" i="12"/>
  <c r="P14" i="12"/>
  <c r="P18" i="12" s="1"/>
  <c r="U20" i="11"/>
  <c r="T31" i="11" l="1"/>
  <c r="C26" i="12"/>
  <c r="P31" i="11"/>
  <c r="T38" i="21"/>
  <c r="T40" i="21" s="1"/>
  <c r="R31" i="11"/>
  <c r="M31" i="11"/>
  <c r="H25" i="15"/>
  <c r="D75" i="13"/>
  <c r="K28" i="23"/>
  <c r="J31" i="11"/>
  <c r="G17" i="20"/>
  <c r="G21" i="20" s="1"/>
  <c r="Q31" i="11"/>
  <c r="L31" i="11"/>
  <c r="H31" i="11"/>
  <c r="E25" i="10"/>
  <c r="F23" i="10" s="1"/>
  <c r="O31" i="11"/>
  <c r="L28" i="7"/>
  <c r="N31" i="11"/>
  <c r="D20" i="12"/>
  <c r="D197" i="13"/>
  <c r="U23" i="11"/>
  <c r="U31" i="11" s="1"/>
  <c r="M24" i="17"/>
  <c r="S31" i="11"/>
  <c r="I31" i="11"/>
  <c r="K31" i="11"/>
  <c r="D24" i="12" l="1"/>
  <c r="F18" i="10"/>
  <c r="F14" i="10"/>
  <c r="F16" i="10"/>
  <c r="F22" i="10"/>
  <c r="F21" i="10"/>
  <c r="F25" i="10" l="1"/>
  <c r="E20" i="12"/>
  <c r="D26" i="12"/>
  <c r="E24" i="12" l="1"/>
  <c r="F20" i="12" l="1"/>
  <c r="E26" i="12"/>
  <c r="F24" i="12" l="1"/>
  <c r="G20" i="12" l="1"/>
  <c r="F26" i="12"/>
  <c r="G24" i="12" l="1"/>
  <c r="H20" i="12" l="1"/>
  <c r="H24" i="12" s="1"/>
  <c r="G26" i="12"/>
  <c r="I20" i="12" l="1"/>
  <c r="I24" i="12" s="1"/>
  <c r="J20" i="12" l="1"/>
  <c r="J24" i="12" s="1"/>
  <c r="K20" i="12" l="1"/>
  <c r="K24" i="12" s="1"/>
  <c r="L20" i="12" l="1"/>
  <c r="L24" i="12" s="1"/>
  <c r="M20" i="12" l="1"/>
  <c r="M24" i="12" s="1"/>
  <c r="N20" i="12" l="1"/>
  <c r="N24" i="12" s="1"/>
  <c r="O20" i="12" l="1"/>
  <c r="O24" i="12" l="1"/>
  <c r="P20" i="12"/>
  <c r="P24" i="12" l="1"/>
  <c r="H23" i="12"/>
  <c r="H26" i="12"/>
  <c r="I23" i="12"/>
  <c r="I26" i="12"/>
  <c r="J23" i="12"/>
  <c r="J26" i="12"/>
  <c r="K23" i="12"/>
  <c r="K26" i="12"/>
  <c r="L23" i="12"/>
  <c r="L26" i="12"/>
  <c r="M23" i="12"/>
  <c r="M26" i="12"/>
  <c r="N23" i="12"/>
  <c r="N26" i="12"/>
  <c r="O23" i="12"/>
  <c r="P25" i="12"/>
  <c r="O26" i="12"/>
  <c r="P26" i="12" l="1"/>
  <c r="P23" i="12"/>
</calcChain>
</file>

<file path=xl/sharedStrings.xml><?xml version="1.0" encoding="utf-8"?>
<sst xmlns="http://schemas.openxmlformats.org/spreadsheetml/2006/main" count="1739" uniqueCount="731">
  <si>
    <t>Otter Tail Power Company</t>
  </si>
  <si>
    <t>(A)</t>
  </si>
  <si>
    <t>(B)</t>
  </si>
  <si>
    <t>(C)</t>
  </si>
  <si>
    <t>(D)</t>
  </si>
  <si>
    <t>(E)</t>
  </si>
  <si>
    <t>(G)</t>
  </si>
  <si>
    <t>(F)</t>
  </si>
  <si>
    <t>Line</t>
  </si>
  <si>
    <t>Unclassified</t>
  </si>
  <si>
    <t>No.</t>
  </si>
  <si>
    <t>Production</t>
  </si>
  <si>
    <t>Transmission</t>
  </si>
  <si>
    <t>Distribution</t>
  </si>
  <si>
    <t>Intangible</t>
  </si>
  <si>
    <t>Reserve</t>
  </si>
  <si>
    <t>Total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</si>
  <si>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</si>
  <si>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</si>
  <si>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</si>
  <si>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</si>
  <si>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</si>
  <si>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</si>
  <si>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</si>
  <si>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</si>
  <si>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</si>
  <si>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</si>
  <si>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</si>
  <si>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13-Month Average</t>
  </si>
  <si>
    <t>Plant Account Balances</t>
  </si>
  <si>
    <t>(H)</t>
  </si>
  <si>
    <t>(I)</t>
  </si>
  <si>
    <t>(J)</t>
  </si>
  <si>
    <t>FERC</t>
  </si>
  <si>
    <t>January</t>
  </si>
  <si>
    <t>Description</t>
  </si>
  <si>
    <t>Plant Held for Future Use</t>
  </si>
  <si>
    <t>Accumulated Deferred Income Tax</t>
  </si>
  <si>
    <t>Line No.</t>
  </si>
  <si>
    <t>Balance Per Books</t>
  </si>
  <si>
    <t>Change</t>
  </si>
  <si>
    <t>Account 282 ADIT - Utility operations</t>
  </si>
  <si>
    <t>Account 283 ADIT Other utility operations</t>
  </si>
  <si>
    <t>Account 283.10 ADIT Big Stone</t>
  </si>
  <si>
    <t>Account 190 Accumulated Deferred Income Taxes  - Utility</t>
  </si>
  <si>
    <t>Materials and Supplies</t>
  </si>
  <si>
    <t>End of Month</t>
  </si>
  <si>
    <t>Total M&amp;S</t>
  </si>
  <si>
    <t>Prepayments</t>
  </si>
  <si>
    <t>Monthly Change</t>
  </si>
  <si>
    <t>Prepaid Insurance and Interest                 FERC 165</t>
  </si>
  <si>
    <t>Depreciation Expense</t>
  </si>
  <si>
    <t>Minnesota</t>
  </si>
  <si>
    <t>North Dakota</t>
  </si>
  <si>
    <t xml:space="preserve">  Steam (Excl Un Tr &amp; Ort)</t>
  </si>
  <si>
    <t xml:space="preserve">  Hydro</t>
  </si>
  <si>
    <t xml:space="preserve">  Other - Wind</t>
  </si>
  <si>
    <t xml:space="preserve">    Total Production</t>
  </si>
  <si>
    <t xml:space="preserve">  Transmission</t>
  </si>
  <si>
    <t xml:space="preserve">  Distribution</t>
  </si>
  <si>
    <t xml:space="preserve">     Total</t>
  </si>
  <si>
    <t>Labor Ratios</t>
  </si>
  <si>
    <t>Function Labor</t>
  </si>
  <si>
    <t>Amount</t>
  </si>
  <si>
    <t>Portion of  Total</t>
  </si>
  <si>
    <t xml:space="preserve"> </t>
  </si>
  <si>
    <t>Customer Accounts</t>
  </si>
  <si>
    <t>Customer Service &amp; Information, &amp; Sales</t>
  </si>
  <si>
    <t>Budget 2009</t>
  </si>
  <si>
    <t>Total Production</t>
  </si>
  <si>
    <t>Embedded Cost of Debt Capital</t>
  </si>
  <si>
    <t>(K)</t>
  </si>
  <si>
    <t>(L)</t>
  </si>
  <si>
    <t>(M)</t>
  </si>
  <si>
    <t>(N)</t>
  </si>
  <si>
    <t>(O)</t>
  </si>
  <si>
    <t>(P)</t>
  </si>
  <si>
    <t>(Q)</t>
  </si>
  <si>
    <t>Rate</t>
  </si>
  <si>
    <t>Interest</t>
  </si>
  <si>
    <t>of</t>
  </si>
  <si>
    <t>Monthly</t>
  </si>
  <si>
    <t>Cost</t>
  </si>
  <si>
    <t>Principal Amounts Outstanding</t>
  </si>
  <si>
    <t>Balances</t>
  </si>
  <si>
    <t>Debentures</t>
  </si>
  <si>
    <t xml:space="preserve">  Total Debentures</t>
  </si>
  <si>
    <t>Total Long-Term Debt Capital</t>
  </si>
  <si>
    <t>Common Equity</t>
  </si>
  <si>
    <t>Title</t>
  </si>
  <si>
    <t xml:space="preserve">    Current Year Capital Contributions </t>
  </si>
  <si>
    <t>Common Stock Balance</t>
  </si>
  <si>
    <t>Retained Earnings -</t>
  </si>
  <si>
    <t>End of Month Balance</t>
  </si>
  <si>
    <t>Total Electric Common Equity</t>
  </si>
  <si>
    <t xml:space="preserve">   Other</t>
  </si>
  <si>
    <t>Accounts</t>
  </si>
  <si>
    <t xml:space="preserve">   Station Equipment</t>
  </si>
  <si>
    <t xml:space="preserve">   Radio Load Control Equipment</t>
  </si>
  <si>
    <t>Steam Power Generation:</t>
  </si>
  <si>
    <t xml:space="preserve">   Supervision and Engineering</t>
  </si>
  <si>
    <t>401 - 500</t>
  </si>
  <si>
    <t xml:space="preserve">   Fuel</t>
  </si>
  <si>
    <t>401 - 501</t>
  </si>
  <si>
    <t xml:space="preserve">   Steam Expense</t>
  </si>
  <si>
    <t>401 - 502</t>
  </si>
  <si>
    <t xml:space="preserve">   Electrical Expense</t>
  </si>
  <si>
    <t>401 - 505</t>
  </si>
  <si>
    <t xml:space="preserve">   Miscellaneous Expense</t>
  </si>
  <si>
    <t>401 - 506</t>
  </si>
  <si>
    <t xml:space="preserve">   Rent</t>
  </si>
  <si>
    <t>401 - 507</t>
  </si>
  <si>
    <t>Maintenance:</t>
  </si>
  <si>
    <t>402 - 510</t>
  </si>
  <si>
    <t xml:space="preserve">   Structures</t>
  </si>
  <si>
    <t>402 - 511</t>
  </si>
  <si>
    <t xml:space="preserve">   Boiler</t>
  </si>
  <si>
    <t>402 - 512</t>
  </si>
  <si>
    <t xml:space="preserve">   Electric</t>
  </si>
  <si>
    <t>402 - 513</t>
  </si>
  <si>
    <t xml:space="preserve">   Miscellaneous</t>
  </si>
  <si>
    <t>402 - 514</t>
  </si>
  <si>
    <t>Hydro:</t>
  </si>
  <si>
    <t>401 - 535</t>
  </si>
  <si>
    <t xml:space="preserve">   Electric Expense</t>
  </si>
  <si>
    <t>401 - 539</t>
  </si>
  <si>
    <t xml:space="preserve">   Supervision &amp; Engineering</t>
  </si>
  <si>
    <t>402 - 541</t>
  </si>
  <si>
    <t>402 - 542</t>
  </si>
  <si>
    <t xml:space="preserve">   Reservoirs - Dams</t>
  </si>
  <si>
    <t>402 - 543</t>
  </si>
  <si>
    <t>402 - 544</t>
  </si>
  <si>
    <t>402 - 545</t>
  </si>
  <si>
    <t>IC:</t>
  </si>
  <si>
    <t>401 - 546</t>
  </si>
  <si>
    <t>401 - 547</t>
  </si>
  <si>
    <t xml:space="preserve">   Generation Expense</t>
  </si>
  <si>
    <t>401 - 548</t>
  </si>
  <si>
    <t>401 - 549</t>
  </si>
  <si>
    <t xml:space="preserve">   Rents</t>
  </si>
  <si>
    <t>401 - 550</t>
  </si>
  <si>
    <t>402 - 551</t>
  </si>
  <si>
    <t>402 - 552</t>
  </si>
  <si>
    <t xml:space="preserve">   Generating and Electric</t>
  </si>
  <si>
    <t>402 - 553</t>
  </si>
  <si>
    <t>402 - 554</t>
  </si>
  <si>
    <t>Other Power Supply Expenses:</t>
  </si>
  <si>
    <t xml:space="preserve">   System Control and Dispatch</t>
  </si>
  <si>
    <t>401 - 556</t>
  </si>
  <si>
    <t xml:space="preserve">   Other Expenses</t>
  </si>
  <si>
    <t>401 - 557</t>
  </si>
  <si>
    <t>401 - 560</t>
  </si>
  <si>
    <t xml:space="preserve">   Load Dispatching</t>
  </si>
  <si>
    <t>401 - 561</t>
  </si>
  <si>
    <t xml:space="preserve">   Station Expense</t>
  </si>
  <si>
    <t>401 - 562</t>
  </si>
  <si>
    <t xml:space="preserve">   Overhead Lines</t>
  </si>
  <si>
    <t>401 - 563</t>
  </si>
  <si>
    <t xml:space="preserve">   Transmission of Electricity by Others</t>
  </si>
  <si>
    <t>401 - 565</t>
  </si>
  <si>
    <t>401 - 566</t>
  </si>
  <si>
    <t>401 - 567</t>
  </si>
  <si>
    <t>402 - 568</t>
  </si>
  <si>
    <t xml:space="preserve">   Computer Hardware, Software, etc</t>
  </si>
  <si>
    <t>402 - 569</t>
  </si>
  <si>
    <t>402 - 570</t>
  </si>
  <si>
    <t xml:space="preserve">   Overhead System</t>
  </si>
  <si>
    <t>402 - 571</t>
  </si>
  <si>
    <t xml:space="preserve">   Underground Lines</t>
  </si>
  <si>
    <t>402 - 572</t>
  </si>
  <si>
    <t xml:space="preserve">   Maintenance of Miscellaneous Plant</t>
  </si>
  <si>
    <t>402 - 573</t>
  </si>
  <si>
    <t xml:space="preserve">   Day-Ahead &amp; Real-Time and Transmission Market Expense</t>
  </si>
  <si>
    <t>401 - 575</t>
  </si>
  <si>
    <t xml:space="preserve">   Computer Software</t>
  </si>
  <si>
    <t>402 - 576</t>
  </si>
  <si>
    <t>Distribution Expense:</t>
  </si>
  <si>
    <t xml:space="preserve">   Operation, Supervision &amp; Engineering</t>
  </si>
  <si>
    <t>401 - 580</t>
  </si>
  <si>
    <t>401 - 581</t>
  </si>
  <si>
    <t xml:space="preserve">   Station Expenses</t>
  </si>
  <si>
    <t>401 - 582</t>
  </si>
  <si>
    <t xml:space="preserve">   Line Expenses</t>
  </si>
  <si>
    <t>401 - 583</t>
  </si>
  <si>
    <t xml:space="preserve">   Underground Line Expenses</t>
  </si>
  <si>
    <t>401 - 584</t>
  </si>
  <si>
    <t xml:space="preserve">   Streetlighting &amp; Signal System</t>
  </si>
  <si>
    <t>401 - 585</t>
  </si>
  <si>
    <t xml:space="preserve">     Not Used</t>
  </si>
  <si>
    <t>401 - 586.01</t>
  </si>
  <si>
    <t>401 - 586.02</t>
  </si>
  <si>
    <t>401 - 586.03</t>
  </si>
  <si>
    <t>401 - 586.04</t>
  </si>
  <si>
    <t>401 - 586.05</t>
  </si>
  <si>
    <t>401 - 586.06</t>
  </si>
  <si>
    <t>401 - 586.07</t>
  </si>
  <si>
    <t xml:space="preserve">   Meter Expenses:</t>
  </si>
  <si>
    <t>401 - 586</t>
  </si>
  <si>
    <t xml:space="preserve">   Other Distribution Expenses</t>
  </si>
  <si>
    <t>401 - 587</t>
  </si>
  <si>
    <t xml:space="preserve">   Miscellaneous Distribution Expenses</t>
  </si>
  <si>
    <t>401 - 588</t>
  </si>
  <si>
    <t>401 - 589</t>
  </si>
  <si>
    <t xml:space="preserve">   Maintenance, Supervision &amp; Engineering</t>
  </si>
  <si>
    <t>402 - 590</t>
  </si>
  <si>
    <t xml:space="preserve">   Maintenance of Station Equipment</t>
  </si>
  <si>
    <t>402 - 592</t>
  </si>
  <si>
    <t xml:space="preserve">   Maintenance of Overhead Lines</t>
  </si>
  <si>
    <t>402 - 593</t>
  </si>
  <si>
    <t xml:space="preserve">   Maintenance of Underground Lines</t>
  </si>
  <si>
    <t>402 - 594</t>
  </si>
  <si>
    <t xml:space="preserve">   Maintenance of Line Transformers</t>
  </si>
  <si>
    <t>402 - 595</t>
  </si>
  <si>
    <t xml:space="preserve">   Maintenance of Streetlighting &amp; Signal</t>
  </si>
  <si>
    <t>402 - 596</t>
  </si>
  <si>
    <t xml:space="preserve">   Maintenance of Meters:</t>
  </si>
  <si>
    <t>402 - 597.01</t>
  </si>
  <si>
    <t>402 - 597.02</t>
  </si>
  <si>
    <t>402 - 597.03</t>
  </si>
  <si>
    <t xml:space="preserve">   Maintenance of Property in A/C 371</t>
  </si>
  <si>
    <t>402 - 598</t>
  </si>
  <si>
    <t>Customer Accounting:</t>
  </si>
  <si>
    <t xml:space="preserve">   Supervision</t>
  </si>
  <si>
    <t>401 - 901</t>
  </si>
  <si>
    <t xml:space="preserve">   Meter Reading Expenses</t>
  </si>
  <si>
    <t>401 - 902</t>
  </si>
  <si>
    <t xml:space="preserve">   Customer Records &amp; Collection Expense</t>
  </si>
  <si>
    <t>401 - 903</t>
  </si>
  <si>
    <t xml:space="preserve">   Uncollectible Accounts</t>
  </si>
  <si>
    <t>401 - 904</t>
  </si>
  <si>
    <t xml:space="preserve">   Miscellaneous Expenses</t>
  </si>
  <si>
    <t>401 - 905</t>
  </si>
  <si>
    <t>Customer Service and Information Expense:</t>
  </si>
  <si>
    <t>401 - 907</t>
  </si>
  <si>
    <t xml:space="preserve">   Customer Assistance Expenses</t>
  </si>
  <si>
    <t xml:space="preserve">     Salary</t>
  </si>
  <si>
    <t>401 - 908</t>
  </si>
  <si>
    <t>401 - 908.2</t>
  </si>
  <si>
    <t>401 - 908.3</t>
  </si>
  <si>
    <t>401 - 908.4</t>
  </si>
  <si>
    <t>401 - 908.11</t>
  </si>
  <si>
    <t>401 - 908.12</t>
  </si>
  <si>
    <t>401 - 908.13</t>
  </si>
  <si>
    <t xml:space="preserve">     Conservation Investment Program - SD</t>
  </si>
  <si>
    <t>401 - 908.16</t>
  </si>
  <si>
    <t xml:space="preserve">     Conservation Investment Program - ND</t>
  </si>
  <si>
    <t>401 - 908.17</t>
  </si>
  <si>
    <t xml:space="preserve">     Conservation Investment Program - MN</t>
  </si>
  <si>
    <t>401 - 908.18</t>
  </si>
  <si>
    <t>401 - 908.22</t>
  </si>
  <si>
    <t>401 - 908.23</t>
  </si>
  <si>
    <t xml:space="preserve">     Info &amp; Instr Advertising Expense</t>
  </si>
  <si>
    <t>401 - 909</t>
  </si>
  <si>
    <t xml:space="preserve">     Miscellaneous Expenses</t>
  </si>
  <si>
    <t>401 - 910</t>
  </si>
  <si>
    <t>Sales Expenses:</t>
  </si>
  <si>
    <t xml:space="preserve">   Supervisory Labor and Expenses</t>
  </si>
  <si>
    <t>401 - 911</t>
  </si>
  <si>
    <t xml:space="preserve">   Minnesota Economic Development</t>
  </si>
  <si>
    <t>401 - 912</t>
  </si>
  <si>
    <t xml:space="preserve">   North Dakota Economic Development</t>
  </si>
  <si>
    <t xml:space="preserve">   South Dakota Economic Development</t>
  </si>
  <si>
    <t xml:space="preserve">   Labor - Sales &amp; Demonstrations</t>
  </si>
  <si>
    <t>401 - 912.04</t>
  </si>
  <si>
    <t xml:space="preserve">   Expenses - Sales &amp; Demonstrations</t>
  </si>
  <si>
    <t xml:space="preserve">   Not Used</t>
  </si>
  <si>
    <t>401 - 912.10</t>
  </si>
  <si>
    <t>401 - 912.11 &amp;12</t>
  </si>
  <si>
    <t>401 - 912.13</t>
  </si>
  <si>
    <t>401 - 912.14</t>
  </si>
  <si>
    <t>401 - 912.20</t>
  </si>
  <si>
    <t>401 - 912.21 &amp; .22</t>
  </si>
  <si>
    <t>401 - 912.23</t>
  </si>
  <si>
    <t>401 - 912.24</t>
  </si>
  <si>
    <t>401 - 912.30</t>
  </si>
  <si>
    <t>401 - 912.32</t>
  </si>
  <si>
    <t>401 - 912.33</t>
  </si>
  <si>
    <t>401 - 912.34</t>
  </si>
  <si>
    <t xml:space="preserve">   Advertising</t>
  </si>
  <si>
    <t>401 - 913</t>
  </si>
  <si>
    <t xml:space="preserve">   Communciations Services</t>
  </si>
  <si>
    <t>401 - 916</t>
  </si>
  <si>
    <t>401 - 916.02</t>
  </si>
  <si>
    <t>401 - 916.03</t>
  </si>
  <si>
    <t>401 - 916.04</t>
  </si>
  <si>
    <t>401 - 916.08</t>
  </si>
  <si>
    <t>401 - 916.10</t>
  </si>
  <si>
    <t>401 - 916.11</t>
  </si>
  <si>
    <t>401 - 916.12</t>
  </si>
  <si>
    <t>401 - 916.13</t>
  </si>
  <si>
    <t>401 - 916.20</t>
  </si>
  <si>
    <t>401 - 916.21</t>
  </si>
  <si>
    <t>401 - 916.22</t>
  </si>
  <si>
    <t>401 - 916.23</t>
  </si>
  <si>
    <t>401 - 916.30</t>
  </si>
  <si>
    <t>401 - 916.31</t>
  </si>
  <si>
    <t>401 - 916.32</t>
  </si>
  <si>
    <t>401 - 916.33</t>
  </si>
  <si>
    <t>Operating Expenses - Admin &amp; General:</t>
  </si>
  <si>
    <t xml:space="preserve">   Salaries, Office Supplies &amp; Expenses</t>
  </si>
  <si>
    <t>401 - 920</t>
  </si>
  <si>
    <t xml:space="preserve">   Various Admin &amp; General Expenses</t>
  </si>
  <si>
    <t>401 - 921</t>
  </si>
  <si>
    <t xml:space="preserve">   Capitalized Admin &amp; General Expenses</t>
  </si>
  <si>
    <t>401 - 922</t>
  </si>
  <si>
    <t xml:space="preserve">   Outside Services Employed</t>
  </si>
  <si>
    <t>401 - 923</t>
  </si>
  <si>
    <t xml:space="preserve">   Property Insurance</t>
  </si>
  <si>
    <t>401 - 924</t>
  </si>
  <si>
    <t xml:space="preserve">   Injuries &amp; Damages</t>
  </si>
  <si>
    <t>401 - 925</t>
  </si>
  <si>
    <t xml:space="preserve">   Employee Pensions &amp; Benefits</t>
  </si>
  <si>
    <t>401 - 926</t>
  </si>
  <si>
    <t xml:space="preserve">   Regulatory Commission Expenses</t>
  </si>
  <si>
    <t>401 - 928</t>
  </si>
  <si>
    <t xml:space="preserve">   Miscellaneous General Expenses</t>
  </si>
  <si>
    <t>401 - 930</t>
  </si>
  <si>
    <t xml:space="preserve">   Informational Advertising</t>
  </si>
  <si>
    <t>401 - 930.01</t>
  </si>
  <si>
    <t>401 - 931</t>
  </si>
  <si>
    <t xml:space="preserve">   Maintenance Expenses</t>
  </si>
  <si>
    <t>402 - 935</t>
  </si>
  <si>
    <t>402 - 935.06</t>
  </si>
  <si>
    <t>Subtotal</t>
  </si>
  <si>
    <t>Statement Amounts</t>
  </si>
  <si>
    <t>Less: 930.01 (Included in 930.0)</t>
  </si>
  <si>
    <t>Labor &amp; Travel Expenses</t>
  </si>
  <si>
    <t>Repair Parts&amp; Supplies</t>
  </si>
  <si>
    <t>Maintenance of Load Management Switches</t>
  </si>
  <si>
    <t>Total Operating Expenses - Admin &amp; General</t>
  </si>
  <si>
    <t>Investment Tax Credit</t>
  </si>
  <si>
    <t>Accout 255</t>
  </si>
  <si>
    <t>Current Year ITC Amortization</t>
  </si>
  <si>
    <t xml:space="preserve">North Dakota Wind ITC </t>
  </si>
  <si>
    <t>Account 283 Subtotal</t>
  </si>
  <si>
    <t>Simple Average Calculation</t>
  </si>
  <si>
    <t>Total Utility Accumulated Deferred Income Taxes Per Books</t>
  </si>
  <si>
    <t>Total Steam Power Generation</t>
  </si>
  <si>
    <t>Total Maintenance</t>
  </si>
  <si>
    <t>Total Hydro</t>
  </si>
  <si>
    <t>Total IC</t>
  </si>
  <si>
    <t>Total Other Power Supply Expenses</t>
  </si>
  <si>
    <t>Transmission:</t>
  </si>
  <si>
    <t>Total Distribution Expense</t>
  </si>
  <si>
    <t>Total Customer Accounting</t>
  </si>
  <si>
    <t>Total Customer Service and Information Expense</t>
  </si>
  <si>
    <t>Total Sales Expense</t>
  </si>
  <si>
    <t>Total Other</t>
  </si>
  <si>
    <t>Other:</t>
  </si>
  <si>
    <t>General &amp; Intangible</t>
  </si>
  <si>
    <t>CapX 2020 CWIP 13-Month Average</t>
  </si>
  <si>
    <t>CAPX 2020 Bemidji</t>
  </si>
  <si>
    <t>CAPX 2020 Fargo</t>
  </si>
  <si>
    <t>CAPX 2020 Brookings</t>
  </si>
  <si>
    <t>(103487)</t>
  </si>
  <si>
    <t>Operating and Maintenance Expense</t>
  </si>
  <si>
    <t>Net Prefunded AFUDC on CWIP</t>
  </si>
  <si>
    <t>Project</t>
  </si>
  <si>
    <t>Total Transmission O&amp;M for Attachment O</t>
  </si>
  <si>
    <t xml:space="preserve">                  Total Transmission</t>
  </si>
  <si>
    <t xml:space="preserve">                  Less: FERC 575 &amp; 576</t>
  </si>
  <si>
    <t>Administrative &amp; General Expense</t>
  </si>
  <si>
    <t>Administrative &amp; General Expenses</t>
  </si>
  <si>
    <t>FERC Annual Fees:</t>
  </si>
  <si>
    <t>Filing Fees</t>
  </si>
  <si>
    <t>(1)</t>
  </si>
  <si>
    <t>(2)</t>
  </si>
  <si>
    <t>EPRI &amp; Regulatory Commission Expense &amp; Non-safety Ad:</t>
  </si>
  <si>
    <t>Regulatory Commission Expenses</t>
  </si>
  <si>
    <t>Less: FERC Annual Fees</t>
  </si>
  <si>
    <t>Plus: Informational Advertising</t>
  </si>
  <si>
    <t>External Services - FERC Transmission Legal Fees</t>
  </si>
  <si>
    <t>Total A&amp;G Expenses</t>
  </si>
  <si>
    <t>BU</t>
  </si>
  <si>
    <t>CC</t>
  </si>
  <si>
    <t>Sub</t>
  </si>
  <si>
    <t>Misc</t>
  </si>
  <si>
    <t>100</t>
  </si>
  <si>
    <t>0570</t>
  </si>
  <si>
    <t>5101</t>
  </si>
  <si>
    <t>2500</t>
  </si>
  <si>
    <t>000000</t>
  </si>
  <si>
    <t>5100</t>
  </si>
  <si>
    <t>1100</t>
  </si>
  <si>
    <t>0690</t>
  </si>
  <si>
    <t>0850</t>
  </si>
  <si>
    <t>Meals</t>
  </si>
  <si>
    <t>2600</t>
  </si>
  <si>
    <t>Travel</t>
  </si>
  <si>
    <t>5103</t>
  </si>
  <si>
    <t>0000</t>
  </si>
  <si>
    <t>External Services</t>
  </si>
  <si>
    <t>0670</t>
  </si>
  <si>
    <t>5110</t>
  </si>
  <si>
    <t>1000</t>
  </si>
  <si>
    <t>Filing Fees and Assessments</t>
  </si>
  <si>
    <t>5106</t>
  </si>
  <si>
    <t>2000</t>
  </si>
  <si>
    <t xml:space="preserve">Total </t>
  </si>
  <si>
    <t>Less: Corporate Amounts</t>
  </si>
  <si>
    <t>Forecast</t>
  </si>
  <si>
    <t>Item</t>
  </si>
  <si>
    <t>Account</t>
  </si>
  <si>
    <t>Sub-Acct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</si>
  <si>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</si>
  <si>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</si>
  <si>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</si>
  <si>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</si>
  <si>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</si>
  <si>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</si>
  <si>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</si>
  <si>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</si>
  <si>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</si>
  <si>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</si>
  <si>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</si>
  <si>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Property Taxes</t>
  </si>
  <si>
    <t>1020 Hoot Lake Plant</t>
  </si>
  <si>
    <t>1100 Big Stone Plant</t>
  </si>
  <si>
    <t>1200 Coyote Plant</t>
  </si>
  <si>
    <t>1200 ND Conversion Tax</t>
  </si>
  <si>
    <t>1310 Hoot Lake Hydro</t>
  </si>
  <si>
    <t>1320 Wright Hydro</t>
  </si>
  <si>
    <t>1330 Pisgah Hydro</t>
  </si>
  <si>
    <t>1340 Dayton Hollow Hydro</t>
  </si>
  <si>
    <t>1350 Taplin Gorge Hydro</t>
  </si>
  <si>
    <t>1380 Bemidji Hydro</t>
  </si>
  <si>
    <t>1400 Jamestown CT</t>
  </si>
  <si>
    <t>1410 Lake Preston CT</t>
  </si>
  <si>
    <t>1430 Fergus Control Center Unit #1</t>
  </si>
  <si>
    <t>1440 Solway Combustion Turbine</t>
  </si>
  <si>
    <t>1600 Langdon</t>
  </si>
  <si>
    <t>1610 Ashtabula</t>
  </si>
  <si>
    <t>1620 Luverne</t>
  </si>
  <si>
    <t>T&amp;D and General Assets</t>
  </si>
  <si>
    <t>CAPX2020</t>
  </si>
  <si>
    <t>Others</t>
  </si>
  <si>
    <t>1990 Transportation</t>
  </si>
  <si>
    <t>0360</t>
  </si>
  <si>
    <t>0460</t>
  </si>
  <si>
    <t>Year</t>
  </si>
  <si>
    <t>Acct</t>
  </si>
  <si>
    <t>Acty</t>
  </si>
  <si>
    <t>Proj</t>
  </si>
  <si>
    <t>Co</t>
  </si>
  <si>
    <t>0310</t>
  </si>
  <si>
    <t>5615</t>
  </si>
  <si>
    <t>0320</t>
  </si>
  <si>
    <t>Total FERC Acct 561</t>
  </si>
  <si>
    <t>Totals</t>
  </si>
  <si>
    <t>(1)  Not included in Attachment O calculation.</t>
  </si>
  <si>
    <t>FERC Account 561</t>
  </si>
  <si>
    <t>Revenues</t>
  </si>
  <si>
    <t>ITA Deficiency Payments</t>
  </si>
  <si>
    <t>Wheeling</t>
  </si>
  <si>
    <t>MISO Tariff Revenue</t>
  </si>
  <si>
    <t>4110</t>
  </si>
  <si>
    <t>4540</t>
  </si>
  <si>
    <t>Rent from Electric Property:</t>
  </si>
  <si>
    <t>Less: Schedule 1 &amp; 2 Revenue</t>
  </si>
  <si>
    <t>Other Electric Revenue:</t>
  </si>
  <si>
    <t>Total Other Electric Revenue</t>
  </si>
  <si>
    <t>Less: Other Plant Related Taxes</t>
  </si>
  <si>
    <t xml:space="preserve">   Total Property Taxes</t>
  </si>
  <si>
    <t>MTEP No. 279</t>
  </si>
  <si>
    <t>MTEP No. 286</t>
  </si>
  <si>
    <t>MTEP No. 1203</t>
  </si>
  <si>
    <t>Project (103897)</t>
  </si>
  <si>
    <t>MTEP No. 1462</t>
  </si>
  <si>
    <t>13-Month Average CWIP and Plant Balances for GG Projects</t>
  </si>
  <si>
    <t>Total Depreciation Expense</t>
  </si>
  <si>
    <t>13-Month Average Accumulated Depreciation and Net Plant for GG Projects</t>
  </si>
  <si>
    <t>13-Month Net Plant Balance</t>
  </si>
  <si>
    <t>13-Month Average A/D</t>
  </si>
  <si>
    <t>Accumulated</t>
  </si>
  <si>
    <t>Depreciation</t>
  </si>
  <si>
    <t>Rugby - G380</t>
  </si>
  <si>
    <t>AQCS Big Stone Plant</t>
  </si>
  <si>
    <t>401 - 537 &amp; 538</t>
  </si>
  <si>
    <t>Rents</t>
  </si>
  <si>
    <t>401 - 540</t>
  </si>
  <si>
    <t>Average</t>
  </si>
  <si>
    <t>Unsecured Series A 2017 Senior Notes</t>
  </si>
  <si>
    <t>Unsecured Series B 2022 Senior Notes</t>
  </si>
  <si>
    <t>Unsecured Series C 2027 Senior Notes</t>
  </si>
  <si>
    <t>Series D 2037 Unsecured Senior Notes</t>
  </si>
  <si>
    <t>New 2011 December Debt/2021</t>
  </si>
  <si>
    <t>Loss/Gain on Reacquired Debt</t>
  </si>
  <si>
    <t xml:space="preserve">Less:  </t>
  </si>
  <si>
    <t>General &amp;</t>
  </si>
  <si>
    <t>(1)  See Detail below</t>
  </si>
  <si>
    <t>0760</t>
  </si>
  <si>
    <t>0100</t>
  </si>
  <si>
    <t>Remove Loss/Gain on Reacquired Debt</t>
  </si>
  <si>
    <t>Other Operating Revenues</t>
  </si>
  <si>
    <t>Otter Tail Power</t>
  </si>
  <si>
    <t>Code</t>
  </si>
  <si>
    <t>4045.0000.4560</t>
  </si>
  <si>
    <t>Other Power Supply Rev / Misc MISO Trans Rev</t>
  </si>
  <si>
    <t>4045.0010.4560</t>
  </si>
  <si>
    <t>Other Power Supply Rev / MISO Trans Rev Sched 1</t>
  </si>
  <si>
    <t>4045.0020.4560</t>
  </si>
  <si>
    <t>Other Power Supply Rev / MISO Trans Rev Sched 2</t>
  </si>
  <si>
    <t>4045.0070.4560</t>
  </si>
  <si>
    <t>Other Power Supply Rev / MISO Trans Rev Sched 7</t>
  </si>
  <si>
    <t>4045.0080.4560</t>
  </si>
  <si>
    <t>Other Power Supply Rev / MISO Trans Rev Sched 8</t>
  </si>
  <si>
    <t>4045.0240.4560</t>
  </si>
  <si>
    <t>Other Power Supply Rev / MISO Trans Rev Sched 24</t>
  </si>
  <si>
    <t>4045.0260.4560</t>
  </si>
  <si>
    <t>Other Power Supply Rev / MISO Trans Rev Sched 26</t>
  </si>
  <si>
    <t>Source:</t>
  </si>
  <si>
    <t>BSS - Brookings</t>
  </si>
  <si>
    <t>BSS - Ellendale</t>
  </si>
  <si>
    <t>MTEP No. 2220</t>
  </si>
  <si>
    <t>MTEP No. 2221</t>
  </si>
  <si>
    <t>0200</t>
  </si>
  <si>
    <t>0480</t>
  </si>
  <si>
    <t>Casselton-Buffalo 115kv Line</t>
  </si>
  <si>
    <t>Project (104761)</t>
  </si>
  <si>
    <t>Schedule 26a</t>
  </si>
  <si>
    <t>4045.0265.4560</t>
  </si>
  <si>
    <t>Other Power Supply Rev / MISO Trans Rev Sched 26a</t>
  </si>
  <si>
    <t>MTEP No. 3481</t>
  </si>
  <si>
    <t>&lt;=check</t>
  </si>
  <si>
    <t>13-Month Average CWIP and Plant Balances for MM Projects</t>
  </si>
  <si>
    <t>Accumulated Depreciation</t>
  </si>
  <si>
    <t>Project (104593)</t>
  </si>
  <si>
    <t>Project (See Below)</t>
  </si>
  <si>
    <t>MTEP 1203 - CAPX Brookings consists of numerous Internal Project #'s.</t>
  </si>
  <si>
    <t>MTEP 286 - CAPX Fargo consists of numerous Internal Project #'s.</t>
  </si>
  <si>
    <t>MTEP No. 3156</t>
  </si>
  <si>
    <t>Project 103487</t>
  </si>
  <si>
    <t>Project 104395 &amp; 104587</t>
  </si>
  <si>
    <t>Scenario</t>
  </si>
  <si>
    <t>Month</t>
  </si>
  <si>
    <t>Report</t>
  </si>
  <si>
    <t>Non-Plant Amortization</t>
  </si>
  <si>
    <t>COSS - NOI - Total Company</t>
  </si>
  <si>
    <t>COSS - WP - NOI - per Books</t>
  </si>
  <si>
    <t>COSS - WP - NOI - 12ME</t>
  </si>
  <si>
    <t>COSS - WP - RB - per Books</t>
  </si>
  <si>
    <t>COSS - WP - RB - 13MA</t>
  </si>
  <si>
    <t>COSS - Adjustment - Setup</t>
  </si>
  <si>
    <t>COSS - Labor Ratios</t>
  </si>
  <si>
    <t>COSS - Allocation Factors</t>
  </si>
  <si>
    <t>COSS - Effective Tax Rates</t>
  </si>
  <si>
    <t>Income Tax - Ms - Common</t>
  </si>
  <si>
    <t>Income Statement</t>
  </si>
  <si>
    <t>Balance Sheet</t>
  </si>
  <si>
    <t>Entity</t>
  </si>
  <si>
    <t>Minnesota State</t>
  </si>
  <si>
    <t>North Dakota State</t>
  </si>
  <si>
    <t>Intang</t>
  </si>
  <si>
    <t>General</t>
  </si>
  <si>
    <t>Hydro Intangible</t>
  </si>
  <si>
    <t>Intangible Software</t>
  </si>
  <si>
    <t>Other Trans</t>
  </si>
  <si>
    <t>Other Dist</t>
  </si>
  <si>
    <t>O&amp;M by FERC</t>
  </si>
  <si>
    <t>Difference</t>
  </si>
  <si>
    <t>0860</t>
  </si>
  <si>
    <t>Casselton Buffalo</t>
  </si>
  <si>
    <t>Sheyenne Audubon</t>
  </si>
  <si>
    <t>Mapleton-Sheyenne</t>
  </si>
  <si>
    <t>NERC Compliance</t>
  </si>
  <si>
    <t>Less: Regional Market Labor (1)</t>
  </si>
  <si>
    <t>Dividends</t>
  </si>
  <si>
    <t xml:space="preserve">   Beginning Balance   (1)</t>
  </si>
  <si>
    <t>Contributed Capital (1)</t>
  </si>
  <si>
    <t xml:space="preserve">   Net Income (2)</t>
  </si>
  <si>
    <t xml:space="preserve">   Dividends (3)</t>
  </si>
  <si>
    <t>Other Comprehensive Income (1)</t>
  </si>
  <si>
    <t>2028 Series</t>
  </si>
  <si>
    <t>2043 Series</t>
  </si>
  <si>
    <t>Other Power Supply Rev / MISO Trans Rev Sched 9</t>
  </si>
  <si>
    <t>4045.0090.4560</t>
  </si>
  <si>
    <t>Income Tax - Ms - Common-DIT Bal Fed</t>
  </si>
  <si>
    <t>See Below</t>
  </si>
  <si>
    <t>MTEP 286 - CAPX 2020  Fargo consists of numerous Internal Project #'s.</t>
  </si>
  <si>
    <t>Effective Tax Rates</t>
  </si>
  <si>
    <t>Tax Rates:</t>
  </si>
  <si>
    <t>SD Special Hearing Fund Assessment Rate:</t>
  </si>
  <si>
    <t xml:space="preserve">  Federal</t>
  </si>
  <si>
    <t xml:space="preserve">  Minnesota</t>
  </si>
  <si>
    <t xml:space="preserve">  North Dakota</t>
  </si>
  <si>
    <t>Federal</t>
  </si>
  <si>
    <t xml:space="preserve">          ==&gt;  Minnesota</t>
  </si>
  <si>
    <t xml:space="preserve">  Income</t>
  </si>
  <si>
    <t xml:space="preserve">  MN Income Tax</t>
  </si>
  <si>
    <t xml:space="preserve">  Federal Tax Rate</t>
  </si>
  <si>
    <t xml:space="preserve">  Total Tax</t>
  </si>
  <si>
    <t xml:space="preserve">  Effective Tax Rates - MN</t>
  </si>
  <si>
    <t>Gross Revenue Conversion Factor:</t>
  </si>
  <si>
    <t>1 / (1 - Total ETR)</t>
  </si>
  <si>
    <t xml:space="preserve">          ==&gt;  North Dakota</t>
  </si>
  <si>
    <t xml:space="preserve">  ND / Federal Income Tax</t>
  </si>
  <si>
    <t xml:space="preserve">  Effective Tax Rates - ND</t>
  </si>
  <si>
    <t xml:space="preserve">          ==&gt;  South Dakota</t>
  </si>
  <si>
    <t xml:space="preserve">  Effective Tax Rates - SD</t>
  </si>
  <si>
    <t xml:space="preserve">    (No State Income Tax in South Dakota)</t>
  </si>
  <si>
    <t>SD Gross Revenue Conversion Factor:</t>
  </si>
  <si>
    <t xml:space="preserve">  (Including Recognition of SD Special Hearing Fund Assessment)</t>
  </si>
  <si>
    <t xml:space="preserve">      Where "X" = Gross Revenue Deficiency</t>
  </si>
  <si>
    <t xml:space="preserve">            "Y" = Conversion Factor</t>
  </si>
  <si>
    <t xml:space="preserve"> = SDPUC Special Hearing Fund Assessment</t>
  </si>
  <si>
    <t xml:space="preserve"> = Federal Tax Rate</t>
  </si>
  <si>
    <t>X = [X - .0015X - [(X - .0015X) * .34]] * Y</t>
  </si>
  <si>
    <t>X = [.9985X - (.9985X * .34)] * Y</t>
  </si>
  <si>
    <t>X = (.9985X - .33949X) * Y</t>
  </si>
  <si>
    <t>X = .65901XY</t>
  </si>
  <si>
    <t>1 = .65901Y</t>
  </si>
  <si>
    <t xml:space="preserve">Y = </t>
  </si>
  <si>
    <t xml:space="preserve">          ==&gt;  Total Company</t>
  </si>
  <si>
    <t xml:space="preserve">  Effective Tax Rates - System</t>
  </si>
  <si>
    <t>Otter Tail Corporation</t>
  </si>
  <si>
    <t>(Stand Alone)</t>
  </si>
  <si>
    <t>Effective Tax Rate</t>
  </si>
  <si>
    <t>Income</t>
  </si>
  <si>
    <t>Tax Expense Deductions</t>
  </si>
  <si>
    <t>Appotionment Factor (OTP Separate)</t>
  </si>
  <si>
    <t>Taxable Income</t>
  </si>
  <si>
    <t>Tax Rate</t>
  </si>
  <si>
    <t>Tax</t>
  </si>
  <si>
    <t>Rate to Use:  (Insert for Rounding)</t>
  </si>
  <si>
    <t>Comp</t>
  </si>
  <si>
    <t>Activity</t>
  </si>
  <si>
    <t>FERC1</t>
  </si>
  <si>
    <t>FERC2</t>
  </si>
  <si>
    <t>Dec-10 Bal</t>
  </si>
  <si>
    <t>Property Tax summary</t>
  </si>
  <si>
    <t>0960</t>
  </si>
  <si>
    <t>020</t>
  </si>
  <si>
    <t>4045.0370.4560</t>
  </si>
  <si>
    <t>4045.0380.4560</t>
  </si>
  <si>
    <t>Other Power Supply Rev / MISO Trans Rev Sched 37</t>
  </si>
  <si>
    <t>Other Power Supply Rev / MISO Trans Rev Sched 38</t>
  </si>
  <si>
    <t>South Dakota State</t>
  </si>
  <si>
    <t>Income Tax - State Rates</t>
  </si>
  <si>
    <t>States for income tax</t>
  </si>
  <si>
    <t>Account 282 and 283 found on page 274-277 FERC Form 1</t>
  </si>
  <si>
    <t>FERC Acct 190 Balance at year end</t>
  </si>
  <si>
    <t>Less account 1900.1895.9300 SFAS 109 ADIT Debits</t>
  </si>
  <si>
    <t xml:space="preserve">  General &amp; Intangible</t>
  </si>
  <si>
    <t>4045.0261.4560</t>
  </si>
  <si>
    <t>4045.0266.4560</t>
  </si>
  <si>
    <t>Other Power Supply Rev / MISO Trans Rev Sched 26 True up</t>
  </si>
  <si>
    <t>Other Power Supply Rev / MISO Trans Rev Sched 26a True up</t>
  </si>
  <si>
    <t>Inventory Balances</t>
  </si>
  <si>
    <t>MTEP 2221 - BSS - Brookings consists of numerous Internal Project #'s.</t>
  </si>
  <si>
    <t>Schedules 26, 37 and 38</t>
  </si>
  <si>
    <t>Transmission: Miscellaneous Expense</t>
  </si>
  <si>
    <t xml:space="preserve">Schedule 10 </t>
  </si>
  <si>
    <t>LSE Expense</t>
  </si>
  <si>
    <t>Accounting Changes for MISO Attachments</t>
  </si>
  <si>
    <t>Time Period:</t>
  </si>
  <si>
    <t>Sources:</t>
  </si>
  <si>
    <t>Quarterly Checklists, Abby Reports, 10-K, Accounting Circulars, Deloitte Error Listing, and Position Papers</t>
  </si>
  <si>
    <t>4. With respect to any change in accounting that affects inputs to the formula rate or the resulting charges billed under the formula rate (“Accounting Change”):</t>
  </si>
  <si>
    <t>i.             The initial implementation of an accounting standard or policy;</t>
  </si>
  <si>
    <t>None</t>
  </si>
  <si>
    <t>iii.           correction of errors and prior period adjustments that impact the projected net revenue requirement calculation;</t>
  </si>
  <si>
    <t>iv.           the implementation of new estimation methods or policies that change prior estimates; and</t>
  </si>
  <si>
    <t>v.            changes to income tax elections;</t>
  </si>
  <si>
    <t>Line 5</t>
  </si>
  <si>
    <t>Line 2</t>
  </si>
  <si>
    <t>BSS Ellendale recon to FERC Form 1 Page 216</t>
  </si>
  <si>
    <t>BSS Brookings recon to FERC Form 1 Page 216</t>
  </si>
  <si>
    <t>Line 4</t>
  </si>
  <si>
    <t>(2)  See Tab "Pages 9-11 - Funct"</t>
  </si>
  <si>
    <t>Total Non-Utility Property Taxes</t>
  </si>
  <si>
    <t>Less account 1900.1895.2000 ITC</t>
  </si>
  <si>
    <t xml:space="preserve">  I.C. from UI</t>
  </si>
  <si>
    <t xml:space="preserve">  Total - I.C.</t>
  </si>
  <si>
    <t>0361</t>
  </si>
  <si>
    <t>4045.0090.4561</t>
  </si>
  <si>
    <t>Other Power Supply Rev / MISO Trans Rev Sched 11</t>
  </si>
  <si>
    <t>Actual Year Ended 2014</t>
  </si>
  <si>
    <t>Total Other Electric Revenue w/o Wheeling &amp; Sch 26/26A</t>
  </si>
  <si>
    <t>ARO Accumulated Depreciation</t>
  </si>
  <si>
    <t>Total Accumulated Depreciation to report on Att O</t>
  </si>
  <si>
    <r>
      <t xml:space="preserve"> Less: </t>
    </r>
    <r>
      <rPr>
        <sz val="10"/>
        <rFont val="Arial"/>
        <family val="2"/>
      </rPr>
      <t>FERC Acct 5614 through 5617</t>
    </r>
  </si>
  <si>
    <t>ARO Plant Account Balances</t>
  </si>
  <si>
    <t>Total Plant Account Balances to report on Att O</t>
  </si>
  <si>
    <t>Working Forecast</t>
  </si>
  <si>
    <t>MTEP 2221 - BSS- Brookings consists of Internal Project #'s 104393, 104829, 105046, 105047 &amp; 105374.</t>
  </si>
  <si>
    <t>Line 11</t>
  </si>
  <si>
    <t>Line 1</t>
  </si>
  <si>
    <t>Line 3</t>
  </si>
  <si>
    <t>Misc projects under $100K</t>
  </si>
  <si>
    <t>2015 Simple Average Calculation</t>
  </si>
  <si>
    <t>Account 190 found on page 234 FERC Form 1</t>
  </si>
  <si>
    <t>Post Retirement Pension M-00300 from Tax Recon Report in UI</t>
  </si>
  <si>
    <t>For the 13 Months Ended December 31, 2015</t>
  </si>
  <si>
    <t>December 2014</t>
  </si>
  <si>
    <t>January 2015</t>
  </si>
  <si>
    <t>402 - 509</t>
  </si>
  <si>
    <t xml:space="preserve">  Less: I.C ARO from FERC Form 1, Pg 336 column C</t>
  </si>
  <si>
    <t>Less: Steam ARO from FERC Form 1, Pg 336 column C</t>
  </si>
  <si>
    <t>Depreciation Expense Less ARO</t>
  </si>
  <si>
    <t>5616</t>
  </si>
  <si>
    <t>Common Stock</t>
  </si>
  <si>
    <t>Actual Year 2015</t>
  </si>
  <si>
    <t>check</t>
  </si>
  <si>
    <t>UI Gross Conversion Factor</t>
  </si>
  <si>
    <t>Historic 2015</t>
  </si>
  <si>
    <t>uigetwork argument 5: '' not Found.</t>
  </si>
  <si>
    <r>
      <t xml:space="preserve">    a.            </t>
    </r>
    <r>
      <rPr>
        <b/>
        <sz val="11"/>
        <rFont val="Calibri"/>
        <family val="2"/>
        <scheme val="minor"/>
      </rPr>
      <t>Identify any Accounting Changes, including</t>
    </r>
  </si>
  <si>
    <t>ii.            the initial implementation of accounting practices for unusual or unconventional items where FERC has not provided specific accounting direction;</t>
  </si>
  <si>
    <t>13-Month Average Accumulated Depreciation and Net Plant for MM Projects</t>
  </si>
  <si>
    <t xml:space="preserve">(1) Removed accrual in Schedules 26 and 26A Expenses to remove monthly lag in expenses. </t>
  </si>
  <si>
    <t>a-Jul 2016</t>
  </si>
  <si>
    <t>a-Jun 2016</t>
  </si>
  <si>
    <t>a-May 2016</t>
  </si>
  <si>
    <t>a-Apr 2016</t>
  </si>
  <si>
    <t>a-Mar 2016</t>
  </si>
  <si>
    <t>a-Feb 2016</t>
  </si>
  <si>
    <t>a-Jan 2016</t>
  </si>
  <si>
    <t>a-Dec 2015</t>
  </si>
  <si>
    <t>a-Nov 2015</t>
  </si>
  <si>
    <t>a-Oct 2015</t>
  </si>
  <si>
    <t>a-Sep 2015</t>
  </si>
  <si>
    <t>a-Aug 2015</t>
  </si>
  <si>
    <t>a-Jul 2015</t>
  </si>
  <si>
    <t>a-Jun 2015</t>
  </si>
  <si>
    <t>a-May 2015</t>
  </si>
  <si>
    <t>a-Apr 2015</t>
  </si>
  <si>
    <t>a-Mar 2015</t>
  </si>
  <si>
    <t>a-Feb 2015</t>
  </si>
  <si>
    <t>a-Jan 2015</t>
  </si>
  <si>
    <t>Otter Tail Current Month ST Debt Interest Rate</t>
  </si>
  <si>
    <t>FERC Approved ST Debt 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</si>
</sst>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mm/dd/yy_)"/>
    <numFmt numFmtId="167" formatCode="hh:mm\ AM/PM_)"/>
    <numFmt numFmtId="168" formatCode="dd\-mmm\-yy_)"/>
    <numFmt numFmtId="169" formatCode="#,##0;\-#,##0;&quot;-&quot;"/>
    <numFmt numFmtId="170" formatCode="#,##0.00&quot;£&quot;_);\(#,##0.00&quot;£&quot;\)"/>
    <numFmt numFmtId="171" formatCode="mm/dd/yy"/>
    <numFmt numFmtId="172" formatCode="0.000%"/>
    <numFmt numFmtId="173" formatCode="0.000000_)"/>
    <numFmt numFmtId="174" formatCode="0_)"/>
    <numFmt numFmtId="175" formatCode="_(&quot;$&quot;* #,##0_);_(&quot;$&quot;* \(#,##0\);_(&quot;$&quot;* &quot;-&quot;??_);_(@_)"/>
    <numFmt numFmtId="176" formatCode="#,##0_);[Red]\(#,##0\);&quot; &quot;"/>
    <numFmt numFmtId="177" formatCode="0.0000_)"/>
    <numFmt numFmtId="178" formatCode="0.0_)"/>
    <numFmt numFmtId="179" formatCode="0.00_)"/>
    <numFmt numFmtId="180" formatCode="0.0%"/>
    <numFmt numFmtId="181" formatCode="0.0000%"/>
    <numFmt numFmtId="182" formatCode="0.000000"/>
    <numFmt numFmtId="183" formatCode="000"/>
    <numFmt numFmtId="184" formatCode="0000"/>
    <numFmt numFmtId="185" formatCode="000000"/>
    <numFmt numFmtId="186" formatCode="00000"/>
    <numFmt numFmtId="187" formatCode="_(* #,##0.0000_);_(* \(#,##0.0000\);_(* &quot;-&quot;??_);_(@_)"/>
    <numFmt numFmtId="188" formatCode="0.00000"/>
    <numFmt numFmtId="189" formatCode="#,##0.00%_);[Red]\(#,##0.00%\);&quot; &quot;"/>
    <numFmt numFmtId="190" formatCode="#,##0.0000%_);[Red]\(#,##0.0000%\);&quot; &quot;"/>
    <numFmt numFmtId="191" formatCode="&quot;$&quot;#,##0.00"/>
  </numFmts>
  <fonts count="135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b/>
      <sz val="10"/>
      <name val="Arial MT"/>
    </font>
    <font>
      <sz val="10"/>
      <name val="Arial MT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0"/>
      <color indexed="8"/>
      <name val="Arial"/>
      <family val="2"/>
    </font>
    <font>
      <b/>
      <sz val="12"/>
      <name val="Arial MT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rebuchet MS"/>
      <family val="2"/>
    </font>
    <font>
      <b/>
      <sz val="18"/>
      <color indexed="56"/>
      <name val="Cambria"/>
      <family val="2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1"/>
      <color rgb="FF000000"/>
      <name val="Calibri"/>
      <family val="2"/>
    </font>
    <font>
      <sz val="10"/>
      <name val="Arial MT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TimesNewRomanPS"/>
    </font>
    <font>
      <b/>
      <sz val="10"/>
      <name val="Arial MT"/>
      <family val="2"/>
    </font>
    <font>
      <u val="double"/>
      <sz val="10"/>
      <name val="Arial MT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22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indexed="8"/>
      </top>
      <bottom/>
      <diagonal/>
    </border>
    <border>
      <left/>
      <right style="thin">
        <color theme="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998">
    <xf numFmtId="0" fontId="0" fillId="0" borderId="0"/>
    <xf numFmtId="0" fontId="53" fillId="2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4" borderId="0" applyNumberFormat="0" applyBorder="0" applyAlignment="0" applyProtection="0"/>
    <xf numFmtId="0" fontId="53" fillId="9" borderId="0" applyNumberFormat="0" applyBorder="0" applyAlignment="0" applyProtection="0"/>
    <xf numFmtId="0" fontId="53" fillId="3" borderId="0" applyNumberFormat="0" applyBorder="0" applyAlignment="0" applyProtection="0"/>
    <xf numFmtId="0" fontId="53" fillId="8" borderId="0" applyNumberFormat="0" applyBorder="0" applyAlignment="0" applyProtection="0"/>
    <xf numFmtId="0" fontId="53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8" borderId="0" applyNumberFormat="0" applyBorder="0" applyAlignment="0" applyProtection="0"/>
    <xf numFmtId="0" fontId="54" fillId="4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4" borderId="0" applyNumberFormat="0" applyBorder="0" applyAlignment="0" applyProtection="0"/>
    <xf numFmtId="0" fontId="55" fillId="6" borderId="0" applyNumberFormat="0" applyBorder="0" applyAlignment="0" applyProtection="0"/>
    <xf numFmtId="0" fontId="38" fillId="0" borderId="1">
      <alignment horizontal="right"/>
    </xf>
    <xf numFmtId="169" fontId="36" fillId="0" borderId="0" applyFill="0" applyBorder="0" applyAlignment="0"/>
    <xf numFmtId="0" fontId="56" fillId="16" borderId="2" applyNumberFormat="0" applyAlignment="0" applyProtection="0"/>
    <xf numFmtId="0" fontId="57" fillId="17" borderId="3" applyNumberFormat="0" applyAlignment="0" applyProtection="0"/>
    <xf numFmtId="43" fontId="3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41" fillId="0" borderId="0" applyNumberFormat="0" applyAlignment="0">
      <alignment horizontal="left"/>
    </xf>
    <xf numFmtId="0" fontId="38" fillId="0" borderId="0"/>
    <xf numFmtId="44" fontId="3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70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42" fillId="0" borderId="0" applyNumberFormat="0" applyAlignment="0">
      <alignment horizontal="left"/>
    </xf>
    <xf numFmtId="0" fontId="58" fillId="0" borderId="0" applyNumberFormat="0" applyFill="0" applyBorder="0" applyAlignment="0" applyProtection="0"/>
    <xf numFmtId="0" fontId="59" fillId="8" borderId="0" applyNumberFormat="0" applyBorder="0" applyAlignment="0" applyProtection="0"/>
    <xf numFmtId="38" fontId="43" fillId="18" borderId="0" applyNumberFormat="0" applyBorder="0" applyAlignment="0" applyProtection="0"/>
    <xf numFmtId="0" fontId="44" fillId="0" borderId="4" applyNumberFormat="0" applyAlignment="0" applyProtection="0">
      <alignment horizontal="left" vertical="center"/>
    </xf>
    <xf numFmtId="0" fontId="44" fillId="0" borderId="5">
      <alignment horizontal="left" vertical="center"/>
    </xf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10" fontId="43" fillId="19" borderId="9" applyNumberFormat="0" applyBorder="0" applyAlignment="0" applyProtection="0"/>
    <xf numFmtId="0" fontId="63" fillId="9" borderId="2" applyNumberFormat="0" applyAlignment="0" applyProtection="0"/>
    <xf numFmtId="0" fontId="64" fillId="0" borderId="10" applyNumberFormat="0" applyFill="0" applyAlignment="0" applyProtection="0"/>
    <xf numFmtId="0" fontId="65" fillId="9" borderId="0" applyNumberFormat="0" applyBorder="0" applyAlignment="0" applyProtection="0"/>
    <xf numFmtId="170" fontId="37" fillId="0" borderId="0"/>
    <xf numFmtId="17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0" fillId="0" borderId="0"/>
    <xf numFmtId="0" fontId="34" fillId="0" borderId="0"/>
    <xf numFmtId="0" fontId="70" fillId="0" borderId="0"/>
    <xf numFmtId="0" fontId="70" fillId="0" borderId="0"/>
    <xf numFmtId="0" fontId="39" fillId="0" borderId="0"/>
    <xf numFmtId="0" fontId="39" fillId="0" borderId="0"/>
    <xf numFmtId="0" fontId="39" fillId="0" borderId="0"/>
    <xf numFmtId="0" fontId="70" fillId="0" borderId="0"/>
    <xf numFmtId="0" fontId="39" fillId="0" borderId="0"/>
    <xf numFmtId="0" fontId="7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7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70" fillId="0" borderId="0"/>
    <xf numFmtId="0" fontId="34" fillId="0" borderId="0"/>
    <xf numFmtId="0" fontId="34" fillId="0" borderId="0"/>
    <xf numFmtId="0" fontId="34" fillId="0" borderId="0"/>
    <xf numFmtId="0" fontId="7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6" fillId="0" borderId="0"/>
    <xf numFmtId="0" fontId="34" fillId="0" borderId="0"/>
    <xf numFmtId="0" fontId="39" fillId="0" borderId="0"/>
    <xf numFmtId="0" fontId="69" fillId="0" borderId="0"/>
    <xf numFmtId="0" fontId="7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9" fontId="30" fillId="0" borderId="0"/>
    <xf numFmtId="39" fontId="30" fillId="0" borderId="0"/>
    <xf numFmtId="0" fontId="39" fillId="0" borderId="0"/>
    <xf numFmtId="0" fontId="7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39" fontId="30" fillId="0" borderId="0"/>
    <xf numFmtId="0" fontId="39" fillId="0" borderId="0"/>
    <xf numFmtId="0" fontId="70" fillId="0" borderId="0"/>
    <xf numFmtId="0" fontId="34" fillId="0" borderId="0"/>
    <xf numFmtId="0" fontId="34" fillId="0" borderId="0"/>
    <xf numFmtId="0" fontId="34" fillId="0" borderId="0"/>
    <xf numFmtId="0" fontId="70" fillId="0" borderId="0"/>
    <xf numFmtId="0" fontId="34" fillId="0" borderId="0"/>
    <xf numFmtId="0" fontId="70" fillId="0" borderId="0"/>
    <xf numFmtId="0" fontId="34" fillId="0" borderId="0"/>
    <xf numFmtId="0" fontId="70" fillId="0" borderId="0"/>
    <xf numFmtId="0" fontId="34" fillId="0" borderId="0"/>
    <xf numFmtId="0" fontId="70" fillId="0" borderId="0"/>
    <xf numFmtId="0" fontId="34" fillId="0" borderId="0"/>
    <xf numFmtId="0" fontId="70" fillId="0" borderId="0"/>
    <xf numFmtId="0" fontId="34" fillId="0" borderId="0"/>
    <xf numFmtId="0" fontId="70" fillId="0" borderId="0"/>
    <xf numFmtId="0" fontId="34" fillId="0" borderId="0"/>
    <xf numFmtId="0" fontId="70" fillId="0" borderId="0"/>
    <xf numFmtId="0" fontId="34" fillId="0" borderId="0"/>
    <xf numFmtId="0" fontId="39" fillId="0" borderId="0"/>
    <xf numFmtId="0" fontId="34" fillId="0" borderId="0"/>
    <xf numFmtId="0" fontId="70" fillId="0" borderId="0"/>
    <xf numFmtId="0" fontId="70" fillId="0" borderId="0"/>
    <xf numFmtId="0" fontId="34" fillId="0" borderId="0"/>
    <xf numFmtId="0" fontId="39" fillId="0" borderId="0"/>
    <xf numFmtId="0" fontId="34" fillId="0" borderId="0"/>
    <xf numFmtId="0" fontId="39" fillId="0" borderId="0"/>
    <xf numFmtId="0" fontId="34" fillId="0" borderId="0"/>
    <xf numFmtId="0" fontId="39" fillId="0" borderId="0"/>
    <xf numFmtId="0" fontId="34" fillId="0" borderId="0"/>
    <xf numFmtId="0" fontId="39" fillId="0" borderId="0"/>
    <xf numFmtId="0" fontId="34" fillId="0" borderId="0"/>
    <xf numFmtId="0" fontId="39" fillId="0" borderId="0"/>
    <xf numFmtId="0" fontId="34" fillId="0" borderId="0"/>
    <xf numFmtId="39" fontId="30" fillId="0" borderId="0"/>
    <xf numFmtId="0" fontId="34" fillId="0" borderId="0"/>
    <xf numFmtId="39" fontId="30" fillId="0" borderId="0"/>
    <xf numFmtId="0" fontId="34" fillId="0" borderId="0"/>
    <xf numFmtId="39" fontId="30" fillId="0" borderId="0"/>
    <xf numFmtId="0" fontId="34" fillId="0" borderId="0"/>
    <xf numFmtId="39" fontId="30" fillId="0" borderId="0"/>
    <xf numFmtId="0" fontId="34" fillId="0" borderId="0"/>
    <xf numFmtId="0" fontId="34" fillId="0" borderId="0"/>
    <xf numFmtId="39" fontId="30" fillId="0" borderId="0"/>
    <xf numFmtId="0" fontId="34" fillId="0" borderId="0"/>
    <xf numFmtId="39" fontId="30" fillId="0" borderId="0"/>
    <xf numFmtId="0" fontId="34" fillId="0" borderId="0"/>
    <xf numFmtId="39" fontId="30" fillId="0" borderId="0"/>
    <xf numFmtId="0" fontId="34" fillId="0" borderId="0"/>
    <xf numFmtId="39" fontId="30" fillId="0" borderId="0"/>
    <xf numFmtId="0" fontId="34" fillId="0" borderId="0"/>
    <xf numFmtId="39" fontId="30" fillId="0" borderId="0"/>
    <xf numFmtId="0" fontId="34" fillId="0" borderId="0"/>
    <xf numFmtId="39" fontId="30" fillId="0" borderId="0"/>
    <xf numFmtId="0" fontId="34" fillId="0" borderId="0"/>
    <xf numFmtId="39" fontId="30" fillId="0" borderId="0"/>
    <xf numFmtId="0" fontId="34" fillId="0" borderId="0"/>
    <xf numFmtId="39" fontId="30" fillId="0" borderId="0"/>
    <xf numFmtId="0" fontId="34" fillId="0" borderId="0"/>
    <xf numFmtId="39" fontId="30" fillId="0" borderId="0"/>
    <xf numFmtId="0" fontId="34" fillId="0" borderId="0"/>
    <xf numFmtId="0" fontId="70" fillId="0" borderId="0"/>
    <xf numFmtId="0" fontId="34" fillId="0" borderId="0"/>
    <xf numFmtId="39" fontId="30" fillId="0" borderId="0"/>
    <xf numFmtId="0" fontId="34" fillId="0" borderId="0"/>
    <xf numFmtId="39" fontId="30" fillId="0" borderId="0"/>
    <xf numFmtId="0" fontId="34" fillId="0" borderId="0"/>
    <xf numFmtId="39" fontId="30" fillId="0" borderId="0"/>
    <xf numFmtId="0" fontId="34" fillId="0" borderId="0"/>
    <xf numFmtId="39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5" borderId="11" applyNumberFormat="0" applyFont="0" applyAlignment="0" applyProtection="0"/>
    <xf numFmtId="0" fontId="39" fillId="5" borderId="11" applyNumberFormat="0" applyFont="0" applyAlignment="0" applyProtection="0"/>
    <xf numFmtId="0" fontId="39" fillId="5" borderId="11" applyNumberFormat="0" applyFont="0" applyAlignment="0" applyProtection="0"/>
    <xf numFmtId="0" fontId="66" fillId="16" borderId="12" applyNumberFormat="0" applyAlignment="0" applyProtection="0"/>
    <xf numFmtId="9" fontId="30" fillId="0" borderId="0" applyFont="0" applyFill="0" applyBorder="0" applyAlignment="0" applyProtection="0"/>
    <xf numFmtId="10" fontId="37" fillId="0" borderId="0" applyFont="0" applyFill="0" applyBorder="0" applyAlignment="0" applyProtection="0"/>
    <xf numFmtId="10" fontId="3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71" fontId="45" fillId="0" borderId="0" applyNumberFormat="0" applyFill="0" applyBorder="0" applyAlignment="0" applyProtection="0">
      <alignment horizontal="left"/>
    </xf>
    <xf numFmtId="40" fontId="46" fillId="0" borderId="0" applyBorder="0">
      <alignment horizontal="right"/>
    </xf>
    <xf numFmtId="0" fontId="67" fillId="0" borderId="0" applyNumberFormat="0" applyFill="0" applyBorder="0" applyAlignment="0" applyProtection="0"/>
    <xf numFmtId="0" fontId="68" fillId="0" borderId="13" applyNumberFormat="0" applyFill="0" applyAlignment="0" applyProtection="0"/>
    <xf numFmtId="0" fontId="6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7" applyNumberFormat="0" applyFill="0" applyAlignment="0" applyProtection="0"/>
    <xf numFmtId="0" fontId="73" fillId="0" borderId="68" applyNumberFormat="0" applyFill="0" applyAlignment="0" applyProtection="0"/>
    <xf numFmtId="0" fontId="74" fillId="0" borderId="69" applyNumberFormat="0" applyFill="0" applyAlignment="0" applyProtection="0"/>
    <xf numFmtId="0" fontId="74" fillId="0" borderId="0" applyNumberFormat="0" applyFill="0" applyBorder="0" applyAlignment="0" applyProtection="0"/>
    <xf numFmtId="0" fontId="75" fillId="21" borderId="0" applyNumberFormat="0" applyBorder="0" applyAlignment="0" applyProtection="0"/>
    <xf numFmtId="0" fontId="76" fillId="22" borderId="0" applyNumberFormat="0" applyBorder="0" applyAlignment="0" applyProtection="0"/>
    <xf numFmtId="0" fontId="77" fillId="23" borderId="0" applyNumberFormat="0" applyBorder="0" applyAlignment="0" applyProtection="0"/>
    <xf numFmtId="0" fontId="78" fillId="24" borderId="70" applyNumberFormat="0" applyAlignment="0" applyProtection="0"/>
    <xf numFmtId="0" fontId="79" fillId="25" borderId="71" applyNumberFormat="0" applyAlignment="0" applyProtection="0"/>
    <xf numFmtId="0" fontId="80" fillId="25" borderId="70" applyNumberFormat="0" applyAlignment="0" applyProtection="0"/>
    <xf numFmtId="0" fontId="81" fillId="0" borderId="72" applyNumberFormat="0" applyFill="0" applyAlignment="0" applyProtection="0"/>
    <xf numFmtId="0" fontId="82" fillId="26" borderId="73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75" applyNumberFormat="0" applyFill="0" applyAlignment="0" applyProtection="0"/>
    <xf numFmtId="0" fontId="8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86" fillId="35" borderId="0" applyNumberFormat="0" applyBorder="0" applyAlignment="0" applyProtection="0"/>
    <xf numFmtId="0" fontId="86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86" fillId="39" borderId="0" applyNumberFormat="0" applyBorder="0" applyAlignment="0" applyProtection="0"/>
    <xf numFmtId="0" fontId="86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86" fillId="51" borderId="0" applyNumberFormat="0" applyBorder="0" applyAlignment="0" applyProtection="0"/>
    <xf numFmtId="0" fontId="29" fillId="0" borderId="0"/>
    <xf numFmtId="0" fontId="29" fillId="0" borderId="0"/>
    <xf numFmtId="0" fontId="29" fillId="27" borderId="74" applyNumberFormat="0" applyFont="0" applyAlignment="0" applyProtection="0"/>
    <xf numFmtId="0" fontId="29" fillId="0" borderId="0"/>
    <xf numFmtId="0" fontId="28" fillId="0" borderId="0"/>
    <xf numFmtId="0" fontId="28" fillId="0" borderId="0"/>
    <xf numFmtId="0" fontId="28" fillId="27" borderId="74" applyNumberFormat="0" applyFont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27" borderId="74" applyNumberFormat="0" applyFont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6" fillId="0" borderId="0"/>
    <xf numFmtId="0" fontId="26" fillId="0" borderId="0"/>
    <xf numFmtId="0" fontId="26" fillId="27" borderId="74" applyNumberFormat="0" applyFont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5" fillId="0" borderId="0"/>
    <xf numFmtId="0" fontId="25" fillId="27" borderId="74" applyNumberFormat="0" applyFont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27" borderId="74" applyNumberFormat="0" applyFont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0" borderId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44" fontId="23" fillId="0" borderId="0" applyFont="0" applyFill="0" applyBorder="0" applyAlignment="0" applyProtection="0"/>
    <xf numFmtId="0" fontId="21" fillId="0" borderId="0"/>
    <xf numFmtId="0" fontId="30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7" borderId="74" applyNumberFormat="0" applyFont="0" applyAlignment="0" applyProtection="0"/>
    <xf numFmtId="0" fontId="20" fillId="0" borderId="0"/>
    <xf numFmtId="0" fontId="20" fillId="0" borderId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0" borderId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0" borderId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0" borderId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0" borderId="0"/>
    <xf numFmtId="0" fontId="19" fillId="0" borderId="0"/>
    <xf numFmtId="0" fontId="19" fillId="27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7" borderId="74" applyNumberFormat="0" applyFont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7" borderId="74" applyNumberFormat="0" applyFont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0" borderId="0"/>
    <xf numFmtId="0" fontId="19" fillId="0" borderId="0"/>
    <xf numFmtId="0" fontId="19" fillId="27" borderId="74" applyNumberFormat="0" applyFont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0" borderId="0"/>
    <xf numFmtId="0" fontId="19" fillId="27" borderId="74" applyNumberFormat="0" applyFont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7" borderId="74" applyNumberFormat="0" applyFont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0" borderId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7" borderId="74" applyNumberFormat="0" applyFont="0" applyAlignment="0" applyProtection="0"/>
    <xf numFmtId="0" fontId="19" fillId="0" borderId="0"/>
    <xf numFmtId="0" fontId="19" fillId="0" borderId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0" borderId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0" borderId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0" borderId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0" applyNumberFormat="0" applyBorder="0" applyAlignment="0" applyProtection="0"/>
    <xf numFmtId="0" fontId="53" fillId="53" borderId="0" applyNumberFormat="0" applyBorder="0" applyAlignment="0" applyProtection="0"/>
    <xf numFmtId="0" fontId="53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7" borderId="0" applyNumberFormat="0" applyBorder="0" applyAlignment="0" applyProtection="0"/>
    <xf numFmtId="0" fontId="53" fillId="54" borderId="0" applyNumberFormat="0" applyBorder="0" applyAlignment="0" applyProtection="0"/>
    <xf numFmtId="0" fontId="53" fillId="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1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9" borderId="0" applyNumberFormat="0" applyBorder="0" applyAlignment="0" applyProtection="0"/>
    <xf numFmtId="0" fontId="53" fillId="7" borderId="0" applyNumberFormat="0" applyBorder="0" applyAlignment="0" applyProtection="0"/>
    <xf numFmtId="0" fontId="53" fillId="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0" borderId="0" applyNumberFormat="0" applyBorder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8" borderId="0" applyNumberFormat="0" applyBorder="0" applyAlignment="0" applyProtection="0"/>
    <xf numFmtId="0" fontId="53" fillId="55" borderId="0" applyNumberFormat="0" applyBorder="0" applyAlignment="0" applyProtection="0"/>
    <xf numFmtId="0" fontId="53" fillId="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42" borderId="0" applyNumberFormat="0" applyBorder="0" applyAlignment="0" applyProtection="0"/>
    <xf numFmtId="0" fontId="53" fillId="6" borderId="0" applyNumberFormat="0" applyBorder="0" applyAlignment="0" applyProtection="0"/>
    <xf numFmtId="0" fontId="53" fillId="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6" borderId="0" applyNumberFormat="0" applyBorder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0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54" fillId="56" borderId="0" applyNumberFormat="0" applyBorder="0" applyAlignment="0" applyProtection="0"/>
    <xf numFmtId="0" fontId="54" fillId="8" borderId="0" applyNumberFormat="0" applyBorder="0" applyAlignment="0" applyProtection="0"/>
    <xf numFmtId="0" fontId="54" fillId="4" borderId="0" applyNumberFormat="0" applyBorder="0" applyAlignment="0" applyProtection="0"/>
    <xf numFmtId="0" fontId="54" fillId="11" borderId="0" applyNumberFormat="0" applyBorder="0" applyAlignment="0" applyProtection="0"/>
    <xf numFmtId="0" fontId="54" fillId="55" borderId="0" applyNumberFormat="0" applyBorder="0" applyAlignment="0" applyProtection="0"/>
    <xf numFmtId="0" fontId="54" fillId="10" borderId="0" applyNumberFormat="0" applyBorder="0" applyAlignment="0" applyProtection="0"/>
    <xf numFmtId="0" fontId="54" fillId="57" borderId="0" applyNumberFormat="0" applyBorder="0" applyAlignment="0" applyProtection="0"/>
    <xf numFmtId="0" fontId="54" fillId="3" borderId="0" applyNumberFormat="0" applyBorder="0" applyAlignment="0" applyProtection="0"/>
    <xf numFmtId="0" fontId="54" fillId="12" borderId="0" applyNumberFormat="0" applyBorder="0" applyAlignment="0" applyProtection="0"/>
    <xf numFmtId="0" fontId="54" fillId="8" borderId="0" applyNumberFormat="0" applyBorder="0" applyAlignment="0" applyProtection="0"/>
    <xf numFmtId="0" fontId="54" fillId="58" borderId="0" applyNumberFormat="0" applyBorder="0" applyAlignment="0" applyProtection="0"/>
    <xf numFmtId="0" fontId="54" fillId="4" borderId="0" applyNumberFormat="0" applyBorder="0" applyAlignment="0" applyProtection="0"/>
    <xf numFmtId="0" fontId="54" fillId="59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1" borderId="0" applyNumberFormat="0" applyBorder="0" applyAlignment="0" applyProtection="0"/>
    <xf numFmtId="0" fontId="54" fillId="60" borderId="0" applyNumberFormat="0" applyBorder="0" applyAlignment="0" applyProtection="0"/>
    <xf numFmtId="0" fontId="54" fillId="10" borderId="0" applyNumberFormat="0" applyBorder="0" applyAlignment="0" applyProtection="0"/>
    <xf numFmtId="0" fontId="54" fillId="57" borderId="0" applyNumberFormat="0" applyBorder="0" applyAlignment="0" applyProtection="0"/>
    <xf numFmtId="0" fontId="54" fillId="15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5" fillId="3" borderId="0" applyNumberFormat="0" applyBorder="0" applyAlignment="0" applyProtection="0"/>
    <xf numFmtId="0" fontId="55" fillId="6" borderId="0" applyNumberFormat="0" applyBorder="0" applyAlignment="0" applyProtection="0"/>
    <xf numFmtId="0" fontId="89" fillId="61" borderId="2" applyNumberFormat="0" applyAlignment="0" applyProtection="0"/>
    <xf numFmtId="0" fontId="89" fillId="61" borderId="2" applyNumberFormat="0" applyAlignment="0" applyProtection="0"/>
    <xf numFmtId="0" fontId="56" fillId="16" borderId="2" applyNumberFormat="0" applyAlignment="0" applyProtection="0"/>
    <xf numFmtId="0" fontId="56" fillId="16" borderId="2" applyNumberFormat="0" applyAlignment="0" applyProtection="0"/>
    <xf numFmtId="0" fontId="56" fillId="16" borderId="2" applyNumberFormat="0" applyAlignment="0" applyProtection="0"/>
    <xf numFmtId="41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4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59" fillId="54" borderId="0" applyNumberFormat="0" applyBorder="0" applyAlignment="0" applyProtection="0"/>
    <xf numFmtId="0" fontId="59" fillId="8" borderId="0" applyNumberFormat="0" applyBorder="0" applyAlignment="0" applyProtection="0"/>
    <xf numFmtId="0" fontId="44" fillId="0" borderId="5">
      <alignment horizontal="left" vertical="center"/>
    </xf>
    <xf numFmtId="0" fontId="90" fillId="0" borderId="77" applyNumberFormat="0" applyFill="0" applyAlignment="0" applyProtection="0"/>
    <xf numFmtId="0" fontId="60" fillId="0" borderId="6" applyNumberFormat="0" applyFill="0" applyAlignment="0" applyProtection="0"/>
    <xf numFmtId="0" fontId="91" fillId="0" borderId="78" applyNumberFormat="0" applyFill="0" applyAlignment="0" applyProtection="0"/>
    <xf numFmtId="0" fontId="61" fillId="0" borderId="7" applyNumberFormat="0" applyFill="0" applyAlignment="0" applyProtection="0"/>
    <xf numFmtId="0" fontId="92" fillId="0" borderId="79" applyNumberFormat="0" applyFill="0" applyAlignment="0" applyProtection="0"/>
    <xf numFmtId="0" fontId="6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0" fontId="43" fillId="19" borderId="9" applyNumberFormat="0" applyBorder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9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9" borderId="2" applyNumberFormat="0" applyAlignment="0" applyProtection="0"/>
    <xf numFmtId="0" fontId="63" fillId="9" borderId="2" applyNumberFormat="0" applyAlignment="0" applyProtection="0"/>
    <xf numFmtId="0" fontId="63" fillId="9" borderId="2" applyNumberFormat="0" applyAlignment="0" applyProtection="0"/>
    <xf numFmtId="0" fontId="63" fillId="9" borderId="2" applyNumberFormat="0" applyAlignment="0" applyProtection="0"/>
    <xf numFmtId="0" fontId="63" fillId="9" borderId="2" applyNumberFormat="0" applyAlignment="0" applyProtection="0"/>
    <xf numFmtId="0" fontId="63" fillId="9" borderId="2" applyNumberFormat="0" applyAlignment="0" applyProtection="0"/>
    <xf numFmtId="0" fontId="63" fillId="9" borderId="2" applyNumberFormat="0" applyAlignment="0" applyProtection="0"/>
    <xf numFmtId="0" fontId="63" fillId="9" borderId="2" applyNumberFormat="0" applyAlignment="0" applyProtection="0"/>
    <xf numFmtId="0" fontId="93" fillId="0" borderId="80" applyNumberFormat="0" applyFill="0" applyAlignment="0" applyProtection="0"/>
    <xf numFmtId="0" fontId="64" fillId="0" borderId="10" applyNumberFormat="0" applyFill="0" applyAlignment="0" applyProtection="0"/>
    <xf numFmtId="0" fontId="94" fillId="9" borderId="0" applyNumberFormat="0" applyBorder="0" applyAlignment="0" applyProtection="0"/>
    <xf numFmtId="0" fontId="65" fillId="9" borderId="0" applyNumberFormat="0" applyBorder="0" applyAlignment="0" applyProtection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39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30" fillId="0" borderId="0"/>
    <xf numFmtId="39" fontId="30" fillId="0" borderId="0"/>
    <xf numFmtId="39" fontId="30" fillId="0" borderId="0"/>
    <xf numFmtId="39" fontId="30" fillId="0" borderId="0"/>
    <xf numFmtId="39" fontId="30" fillId="0" borderId="0"/>
    <xf numFmtId="39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30" fillId="0" borderId="0"/>
    <xf numFmtId="39" fontId="30" fillId="0" borderId="0"/>
    <xf numFmtId="39" fontId="30" fillId="0" borderId="0"/>
    <xf numFmtId="39" fontId="30" fillId="0" borderId="0"/>
    <xf numFmtId="0" fontId="19" fillId="0" borderId="0"/>
    <xf numFmtId="0" fontId="3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34" fillId="0" borderId="0"/>
    <xf numFmtId="39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9" fillId="27" borderId="74" applyNumberFormat="0" applyFont="0" applyAlignment="0" applyProtection="0"/>
    <xf numFmtId="0" fontId="19" fillId="27" borderId="74" applyNumberFormat="0" applyFont="0" applyAlignment="0" applyProtection="0"/>
    <xf numFmtId="0" fontId="19" fillId="27" borderId="74" applyNumberFormat="0" applyFont="0" applyAlignment="0" applyProtection="0"/>
    <xf numFmtId="0" fontId="19" fillId="27" borderId="74" applyNumberFormat="0" applyFont="0" applyAlignment="0" applyProtection="0"/>
    <xf numFmtId="0" fontId="19" fillId="27" borderId="74" applyNumberFormat="0" applyFont="0" applyAlignment="0" applyProtection="0"/>
    <xf numFmtId="0" fontId="19" fillId="27" borderId="74" applyNumberFormat="0" applyFont="0" applyAlignment="0" applyProtection="0"/>
    <xf numFmtId="0" fontId="66" fillId="61" borderId="12" applyNumberFormat="0" applyAlignment="0" applyProtection="0"/>
    <xf numFmtId="0" fontId="66" fillId="16" borderId="12" applyNumberForma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1" applyNumberFormat="0" applyFill="0" applyAlignment="0" applyProtection="0"/>
    <xf numFmtId="0" fontId="68" fillId="0" borderId="13" applyNumberFormat="0" applyFill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27" borderId="74" applyNumberFormat="0" applyFont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56" fillId="16" borderId="87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44" fillId="0" borderId="88">
      <alignment horizontal="left" vertical="center"/>
    </xf>
    <xf numFmtId="10" fontId="43" fillId="19" borderId="85" applyNumberFormat="0" applyBorder="0" applyAlignment="0" applyProtection="0"/>
    <xf numFmtId="0" fontId="63" fillId="9" borderId="87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0" borderId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0" borderId="0"/>
    <xf numFmtId="0" fontId="15" fillId="0" borderId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0" borderId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0" borderId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0" borderId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0" borderId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0" borderId="0"/>
    <xf numFmtId="0" fontId="15" fillId="0" borderId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0" borderId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0" borderId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0" borderId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89" fillId="61" borderId="87" applyNumberFormat="0" applyAlignment="0" applyProtection="0"/>
    <xf numFmtId="0" fontId="89" fillId="61" borderId="87" applyNumberFormat="0" applyAlignment="0" applyProtection="0"/>
    <xf numFmtId="0" fontId="56" fillId="16" borderId="87" applyNumberFormat="0" applyAlignment="0" applyProtection="0"/>
    <xf numFmtId="0" fontId="56" fillId="16" borderId="87" applyNumberFormat="0" applyAlignment="0" applyProtection="0"/>
    <xf numFmtId="0" fontId="56" fillId="16" borderId="87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44" fillId="0" borderId="88">
      <alignment horizontal="left" vertical="center"/>
    </xf>
    <xf numFmtId="10" fontId="43" fillId="19" borderId="85" applyNumberFormat="0" applyBorder="0" applyAlignment="0" applyProtection="0"/>
    <xf numFmtId="0" fontId="63" fillId="7" borderId="87" applyNumberFormat="0" applyAlignment="0" applyProtection="0"/>
    <xf numFmtId="0" fontId="63" fillId="7" borderId="87" applyNumberFormat="0" applyAlignment="0" applyProtection="0"/>
    <xf numFmtId="0" fontId="63" fillId="9" borderId="87" applyNumberFormat="0" applyAlignment="0" applyProtection="0"/>
    <xf numFmtId="0" fontId="63" fillId="7" borderId="87" applyNumberFormat="0" applyAlignment="0" applyProtection="0"/>
    <xf numFmtId="0" fontId="63" fillId="7" borderId="87" applyNumberFormat="0" applyAlignment="0" applyProtection="0"/>
    <xf numFmtId="0" fontId="63" fillId="9" borderId="87" applyNumberFormat="0" applyAlignment="0" applyProtection="0"/>
    <xf numFmtId="0" fontId="63" fillId="9" borderId="87" applyNumberFormat="0" applyAlignment="0" applyProtection="0"/>
    <xf numFmtId="0" fontId="63" fillId="9" borderId="87" applyNumberFormat="0" applyAlignment="0" applyProtection="0"/>
    <xf numFmtId="0" fontId="63" fillId="9" borderId="87" applyNumberFormat="0" applyAlignment="0" applyProtection="0"/>
    <xf numFmtId="0" fontId="63" fillId="9" borderId="87" applyNumberFormat="0" applyAlignment="0" applyProtection="0"/>
    <xf numFmtId="0" fontId="63" fillId="9" borderId="87" applyNumberFormat="0" applyAlignment="0" applyProtection="0"/>
    <xf numFmtId="0" fontId="63" fillId="9" borderId="87" applyNumberFormat="0" applyAlignment="0" applyProtection="0"/>
    <xf numFmtId="0" fontId="63" fillId="9" borderId="87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7" borderId="74" applyNumberFormat="0" applyFont="0" applyAlignment="0" applyProtection="0"/>
    <xf numFmtId="0" fontId="15" fillId="27" borderId="74" applyNumberFormat="0" applyFont="0" applyAlignment="0" applyProtection="0"/>
    <xf numFmtId="0" fontId="15" fillId="27" borderId="74" applyNumberFormat="0" applyFont="0" applyAlignment="0" applyProtection="0"/>
    <xf numFmtId="0" fontId="15" fillId="27" borderId="74" applyNumberFormat="0" applyFont="0" applyAlignment="0" applyProtection="0"/>
    <xf numFmtId="0" fontId="15" fillId="27" borderId="74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43" fontId="14" fillId="0" borderId="0" applyFont="0" applyFill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0" borderId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9" fillId="0" borderId="0"/>
    <xf numFmtId="0" fontId="13" fillId="0" borderId="0"/>
    <xf numFmtId="43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3" fillId="9" borderId="87" applyNumberFormat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38" fillId="0" borderId="94">
      <alignment horizontal="righ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7" borderId="74" applyNumberFormat="0" applyFont="0" applyAlignment="0" applyProtection="0"/>
    <xf numFmtId="0" fontId="11" fillId="27" borderId="74" applyNumberFormat="0" applyFont="0" applyAlignment="0" applyProtection="0"/>
    <xf numFmtId="0" fontId="11" fillId="27" borderId="74" applyNumberFormat="0" applyFont="0" applyAlignment="0" applyProtection="0"/>
    <xf numFmtId="0" fontId="11" fillId="27" borderId="74" applyNumberFormat="0" applyFont="0" applyAlignment="0" applyProtection="0"/>
    <xf numFmtId="0" fontId="11" fillId="27" borderId="74" applyNumberFormat="0" applyFont="0" applyAlignment="0" applyProtection="0"/>
    <xf numFmtId="0" fontId="11" fillId="27" borderId="7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27" borderId="74" applyNumberFormat="0" applyFon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27" borderId="74" applyNumberFormat="0" applyFon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0" borderId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0" borderId="0"/>
    <xf numFmtId="0" fontId="9" fillId="0" borderId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0" borderId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0" borderId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0" borderId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27" borderId="74" applyNumberFormat="0" applyFon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27" borderId="74" applyNumberFormat="0" applyFon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0" borderId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0" borderId="0"/>
    <xf numFmtId="0" fontId="9" fillId="0" borderId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0" borderId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0" borderId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0" borderId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27" borderId="74" applyNumberFormat="0" applyFont="0" applyAlignment="0" applyProtection="0"/>
    <xf numFmtId="0" fontId="9" fillId="27" borderId="74" applyNumberFormat="0" applyFont="0" applyAlignment="0" applyProtection="0"/>
    <xf numFmtId="0" fontId="9" fillId="27" borderId="74" applyNumberFormat="0" applyFont="0" applyAlignment="0" applyProtection="0"/>
    <xf numFmtId="0" fontId="9" fillId="27" borderId="74" applyNumberFormat="0" applyFont="0" applyAlignment="0" applyProtection="0"/>
    <xf numFmtId="0" fontId="9" fillId="27" borderId="7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27" borderId="74" applyNumberFormat="0" applyFon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27" borderId="74" applyNumberFormat="0" applyFon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0" borderId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0" borderId="0"/>
    <xf numFmtId="0" fontId="9" fillId="0" borderId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0" borderId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0" borderId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0" borderId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27" borderId="74" applyNumberFormat="0" applyFon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27" borderId="74" applyNumberFormat="0" applyFon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0" borderId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0" borderId="0"/>
    <xf numFmtId="0" fontId="9" fillId="0" borderId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0" borderId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0" borderId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0" borderId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27" borderId="74" applyNumberFormat="0" applyFont="0" applyAlignment="0" applyProtection="0"/>
    <xf numFmtId="0" fontId="9" fillId="27" borderId="74" applyNumberFormat="0" applyFont="0" applyAlignment="0" applyProtection="0"/>
    <xf numFmtId="0" fontId="9" fillId="27" borderId="74" applyNumberFormat="0" applyFont="0" applyAlignment="0" applyProtection="0"/>
    <xf numFmtId="0" fontId="9" fillId="27" borderId="74" applyNumberFormat="0" applyFont="0" applyAlignment="0" applyProtection="0"/>
    <xf numFmtId="0" fontId="9" fillId="27" borderId="7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43" fontId="9" fillId="0" borderId="0" applyFont="0" applyFill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0" borderId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7" borderId="74" applyNumberFormat="0" applyFont="0" applyAlignment="0" applyProtection="0"/>
    <xf numFmtId="0" fontId="9" fillId="27" borderId="74" applyNumberFormat="0" applyFont="0" applyAlignment="0" applyProtection="0"/>
    <xf numFmtId="0" fontId="9" fillId="27" borderId="74" applyNumberFormat="0" applyFont="0" applyAlignment="0" applyProtection="0"/>
    <xf numFmtId="0" fontId="9" fillId="27" borderId="74" applyNumberFormat="0" applyFont="0" applyAlignment="0" applyProtection="0"/>
    <xf numFmtId="0" fontId="9" fillId="27" borderId="74" applyNumberFormat="0" applyFont="0" applyAlignment="0" applyProtection="0"/>
    <xf numFmtId="0" fontId="9" fillId="27" borderId="7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43" fontId="8" fillId="0" borderId="0" applyFont="0" applyFill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43" fontId="8" fillId="0" borderId="0" applyFont="0" applyFill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5" borderId="95" applyNumberFormat="0" applyFont="0" applyAlignment="0" applyProtection="0"/>
    <xf numFmtId="0" fontId="39" fillId="5" borderId="95" applyNumberFormat="0" applyFont="0" applyAlignment="0" applyProtection="0"/>
    <xf numFmtId="0" fontId="39" fillId="5" borderId="95" applyNumberFormat="0" applyFont="0" applyAlignment="0" applyProtection="0"/>
    <xf numFmtId="0" fontId="66" fillId="16" borderId="96" applyNumberFormat="0" applyAlignment="0" applyProtection="0"/>
    <xf numFmtId="0" fontId="68" fillId="0" borderId="97" applyNumberFormat="0" applyFill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66" fillId="61" borderId="96" applyNumberFormat="0" applyAlignment="0" applyProtection="0"/>
    <xf numFmtId="0" fontId="66" fillId="16" borderId="9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8" fillId="0" borderId="98" applyNumberFormat="0" applyFill="0" applyAlignment="0" applyProtection="0"/>
    <xf numFmtId="0" fontId="68" fillId="0" borderId="97" applyNumberFormat="0" applyFill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56" fillId="16" borderId="87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0" borderId="88">
      <alignment horizontal="left" vertical="center"/>
    </xf>
    <xf numFmtId="10" fontId="43" fillId="19" borderId="99" applyNumberFormat="0" applyBorder="0" applyAlignment="0" applyProtection="0"/>
    <xf numFmtId="0" fontId="63" fillId="9" borderId="8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9" fillId="61" borderId="87" applyNumberFormat="0" applyAlignment="0" applyProtection="0"/>
    <xf numFmtId="0" fontId="89" fillId="61" borderId="87" applyNumberFormat="0" applyAlignment="0" applyProtection="0"/>
    <xf numFmtId="0" fontId="56" fillId="16" borderId="87" applyNumberFormat="0" applyAlignment="0" applyProtection="0"/>
    <xf numFmtId="0" fontId="56" fillId="16" borderId="87" applyNumberFormat="0" applyAlignment="0" applyProtection="0"/>
    <xf numFmtId="0" fontId="56" fillId="16" borderId="87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0" borderId="88">
      <alignment horizontal="left" vertical="center"/>
    </xf>
    <xf numFmtId="10" fontId="43" fillId="19" borderId="99" applyNumberFormat="0" applyBorder="0" applyAlignment="0" applyProtection="0"/>
    <xf numFmtId="0" fontId="63" fillId="7" borderId="87" applyNumberFormat="0" applyAlignment="0" applyProtection="0"/>
    <xf numFmtId="0" fontId="63" fillId="7" borderId="87" applyNumberFormat="0" applyAlignment="0" applyProtection="0"/>
    <xf numFmtId="0" fontId="63" fillId="9" borderId="87" applyNumberFormat="0" applyAlignment="0" applyProtection="0"/>
    <xf numFmtId="0" fontId="63" fillId="7" borderId="87" applyNumberFormat="0" applyAlignment="0" applyProtection="0"/>
    <xf numFmtId="0" fontId="63" fillId="7" borderId="87" applyNumberFormat="0" applyAlignment="0" applyProtection="0"/>
    <xf numFmtId="0" fontId="63" fillId="9" borderId="87" applyNumberFormat="0" applyAlignment="0" applyProtection="0"/>
    <xf numFmtId="0" fontId="63" fillId="9" borderId="87" applyNumberFormat="0" applyAlignment="0" applyProtection="0"/>
    <xf numFmtId="0" fontId="63" fillId="9" borderId="87" applyNumberFormat="0" applyAlignment="0" applyProtection="0"/>
    <xf numFmtId="0" fontId="63" fillId="9" borderId="87" applyNumberFormat="0" applyAlignment="0" applyProtection="0"/>
    <xf numFmtId="0" fontId="63" fillId="9" borderId="87" applyNumberFormat="0" applyAlignment="0" applyProtection="0"/>
    <xf numFmtId="0" fontId="63" fillId="9" borderId="87" applyNumberFormat="0" applyAlignment="0" applyProtection="0"/>
    <xf numFmtId="0" fontId="63" fillId="9" borderId="87" applyNumberFormat="0" applyAlignment="0" applyProtection="0"/>
    <xf numFmtId="0" fontId="63" fillId="9" borderId="8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43" fontId="8" fillId="0" borderId="0" applyFont="0" applyFill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63" fillId="9" borderId="87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43" fontId="8" fillId="0" borderId="0" applyFont="0" applyFill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0" fontId="8" fillId="27" borderId="7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74" applyNumberFormat="0" applyFont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0" borderId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2" fillId="27" borderId="74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56" fillId="16" borderId="10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101">
      <alignment horizontal="left" vertical="center"/>
    </xf>
    <xf numFmtId="0" fontId="63" fillId="9" borderId="10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89" fillId="61" borderId="103" applyNumberFormat="0" applyAlignment="0" applyProtection="0"/>
    <xf numFmtId="0" fontId="89" fillId="61" borderId="103" applyNumberFormat="0" applyAlignment="0" applyProtection="0"/>
    <xf numFmtId="0" fontId="56" fillId="16" borderId="103" applyNumberFormat="0" applyAlignment="0" applyProtection="0"/>
    <xf numFmtId="0" fontId="56" fillId="16" borderId="103" applyNumberFormat="0" applyAlignment="0" applyProtection="0"/>
    <xf numFmtId="0" fontId="56" fillId="16" borderId="10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101">
      <alignment horizontal="left" vertical="center"/>
    </xf>
    <xf numFmtId="0" fontId="63" fillId="7" borderId="103" applyNumberFormat="0" applyAlignment="0" applyProtection="0"/>
    <xf numFmtId="0" fontId="63" fillId="7" borderId="103" applyNumberFormat="0" applyAlignment="0" applyProtection="0"/>
    <xf numFmtId="0" fontId="63" fillId="9" borderId="103" applyNumberFormat="0" applyAlignment="0" applyProtection="0"/>
    <xf numFmtId="0" fontId="63" fillId="7" borderId="103" applyNumberFormat="0" applyAlignment="0" applyProtection="0"/>
    <xf numFmtId="0" fontId="63" fillId="7" borderId="103" applyNumberFormat="0" applyAlignment="0" applyProtection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6" fillId="16" borderId="10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101">
      <alignment horizontal="left" vertical="center"/>
    </xf>
    <xf numFmtId="0" fontId="63" fillId="9" borderId="10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89" fillId="61" borderId="103" applyNumberFormat="0" applyAlignment="0" applyProtection="0"/>
    <xf numFmtId="0" fontId="89" fillId="61" borderId="103" applyNumberFormat="0" applyAlignment="0" applyProtection="0"/>
    <xf numFmtId="0" fontId="56" fillId="16" borderId="103" applyNumberFormat="0" applyAlignment="0" applyProtection="0"/>
    <xf numFmtId="0" fontId="56" fillId="16" borderId="103" applyNumberFormat="0" applyAlignment="0" applyProtection="0"/>
    <xf numFmtId="0" fontId="56" fillId="16" borderId="10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101">
      <alignment horizontal="left" vertical="center"/>
    </xf>
    <xf numFmtId="0" fontId="63" fillId="7" borderId="103" applyNumberFormat="0" applyAlignment="0" applyProtection="0"/>
    <xf numFmtId="0" fontId="63" fillId="7" borderId="103" applyNumberFormat="0" applyAlignment="0" applyProtection="0"/>
    <xf numFmtId="0" fontId="63" fillId="9" borderId="103" applyNumberFormat="0" applyAlignment="0" applyProtection="0"/>
    <xf numFmtId="0" fontId="63" fillId="7" borderId="103" applyNumberFormat="0" applyAlignment="0" applyProtection="0"/>
    <xf numFmtId="0" fontId="63" fillId="7" borderId="103" applyNumberFormat="0" applyAlignment="0" applyProtection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3" fillId="9" borderId="103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8" fillId="0" borderId="1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5" borderId="104" applyNumberFormat="0" applyFont="0" applyAlignment="0" applyProtection="0"/>
    <xf numFmtId="0" fontId="39" fillId="5" borderId="104" applyNumberFormat="0" applyFont="0" applyAlignment="0" applyProtection="0"/>
    <xf numFmtId="0" fontId="39" fillId="5" borderId="104" applyNumberFormat="0" applyFont="0" applyAlignment="0" applyProtection="0"/>
    <xf numFmtId="0" fontId="66" fillId="16" borderId="105" applyNumberFormat="0" applyAlignment="0" applyProtection="0"/>
    <xf numFmtId="0" fontId="68" fillId="0" borderId="106" applyNumberFormat="0" applyFill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66" fillId="61" borderId="105" applyNumberFormat="0" applyAlignment="0" applyProtection="0"/>
    <xf numFmtId="0" fontId="66" fillId="16" borderId="10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0" borderId="107" applyNumberFormat="0" applyFill="0" applyAlignment="0" applyProtection="0"/>
    <xf numFmtId="0" fontId="68" fillId="0" borderId="106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6" fillId="16" borderId="10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101">
      <alignment horizontal="left" vertical="center"/>
    </xf>
    <xf numFmtId="10" fontId="43" fillId="19" borderId="108" applyNumberFormat="0" applyBorder="0" applyAlignment="0" applyProtection="0"/>
    <xf numFmtId="0" fontId="63" fillId="9" borderId="10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89" fillId="61" borderId="103" applyNumberFormat="0" applyAlignment="0" applyProtection="0"/>
    <xf numFmtId="0" fontId="89" fillId="61" borderId="103" applyNumberFormat="0" applyAlignment="0" applyProtection="0"/>
    <xf numFmtId="0" fontId="56" fillId="16" borderId="103" applyNumberFormat="0" applyAlignment="0" applyProtection="0"/>
    <xf numFmtId="0" fontId="56" fillId="16" borderId="103" applyNumberFormat="0" applyAlignment="0" applyProtection="0"/>
    <xf numFmtId="0" fontId="56" fillId="16" borderId="10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101">
      <alignment horizontal="left" vertical="center"/>
    </xf>
    <xf numFmtId="10" fontId="43" fillId="19" borderId="108" applyNumberFormat="0" applyBorder="0" applyAlignment="0" applyProtection="0"/>
    <xf numFmtId="0" fontId="63" fillId="7" borderId="103" applyNumberFormat="0" applyAlignment="0" applyProtection="0"/>
    <xf numFmtId="0" fontId="63" fillId="7" borderId="103" applyNumberFormat="0" applyAlignment="0" applyProtection="0"/>
    <xf numFmtId="0" fontId="63" fillId="9" borderId="103" applyNumberFormat="0" applyAlignment="0" applyProtection="0"/>
    <xf numFmtId="0" fontId="63" fillId="7" borderId="103" applyNumberFormat="0" applyAlignment="0" applyProtection="0"/>
    <xf numFmtId="0" fontId="63" fillId="7" borderId="103" applyNumberFormat="0" applyAlignment="0" applyProtection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3" fillId="9" borderId="103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0" fontId="1" fillId="27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53" fillId="53" borderId="0" applyNumberFormat="0" applyBorder="0" applyAlignment="0" applyProtection="0"/>
    <xf numFmtId="0" fontId="53" fillId="2" borderId="0" applyNumberFormat="0" applyBorder="0" applyAlignment="0" applyProtection="0"/>
    <xf numFmtId="0" fontId="1" fillId="33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1" fillId="37" borderId="0" applyNumberFormat="0" applyBorder="0" applyAlignment="0" applyProtection="0"/>
    <xf numFmtId="0" fontId="53" fillId="54" borderId="0" applyNumberFormat="0" applyBorder="0" applyAlignment="0" applyProtection="0"/>
    <xf numFmtId="0" fontId="53" fillId="5" borderId="0" applyNumberFormat="0" applyBorder="0" applyAlignment="0" applyProtection="0"/>
    <xf numFmtId="0" fontId="1" fillId="41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1" fillId="45" borderId="0" applyNumberFormat="0" applyBorder="0" applyAlignment="0" applyProtection="0"/>
    <xf numFmtId="0" fontId="53" fillId="8" borderId="0" applyNumberFormat="0" applyBorder="0" applyAlignment="0" applyProtection="0"/>
    <xf numFmtId="0" fontId="1" fillId="49" borderId="0" applyNumberFormat="0" applyBorder="0" applyAlignment="0" applyProtection="0"/>
    <xf numFmtId="0" fontId="53" fillId="7" borderId="0" applyNumberFormat="0" applyBorder="0" applyAlignment="0" applyProtection="0"/>
    <xf numFmtId="0" fontId="53" fillId="5" borderId="0" applyNumberFormat="0" applyBorder="0" applyAlignment="0" applyProtection="0"/>
    <xf numFmtId="0" fontId="1" fillId="30" borderId="0" applyNumberFormat="0" applyBorder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4" borderId="0" applyNumberFormat="0" applyBorder="0" applyAlignment="0" applyProtection="0"/>
    <xf numFmtId="0" fontId="1" fillId="34" borderId="0" applyNumberFormat="0" applyBorder="0" applyAlignment="0" applyProtection="0"/>
    <xf numFmtId="0" fontId="53" fillId="4" borderId="0" applyNumberFormat="0" applyBorder="0" applyAlignment="0" applyProtection="0"/>
    <xf numFmtId="0" fontId="1" fillId="38" borderId="0" applyNumberFormat="0" applyBorder="0" applyAlignment="0" applyProtection="0"/>
    <xf numFmtId="0" fontId="53" fillId="55" borderId="0" applyNumberFormat="0" applyBorder="0" applyAlignment="0" applyProtection="0"/>
    <xf numFmtId="0" fontId="53" fillId="9" borderId="0" applyNumberFormat="0" applyBorder="0" applyAlignment="0" applyProtection="0"/>
    <xf numFmtId="0" fontId="1" fillId="42" borderId="0" applyNumberFormat="0" applyBorder="0" applyAlignment="0" applyProtection="0"/>
    <xf numFmtId="0" fontId="53" fillId="6" borderId="0" applyNumberFormat="0" applyBorder="0" applyAlignment="0" applyProtection="0"/>
    <xf numFmtId="0" fontId="53" fillId="3" borderId="0" applyNumberFormat="0" applyBorder="0" applyAlignment="0" applyProtection="0"/>
    <xf numFmtId="0" fontId="1" fillId="46" borderId="0" applyNumberFormat="0" applyBorder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1" fillId="50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86" fillId="31" borderId="0" applyNumberFormat="0" applyBorder="0" applyAlignment="0" applyProtection="0"/>
    <xf numFmtId="0" fontId="54" fillId="56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86" fillId="35" borderId="0" applyNumberFormat="0" applyBorder="0" applyAlignment="0" applyProtection="0"/>
    <xf numFmtId="0" fontId="54" fillId="4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86" fillId="39" borderId="0" applyNumberFormat="0" applyBorder="0" applyAlignment="0" applyProtection="0"/>
    <xf numFmtId="0" fontId="54" fillId="55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86" fillId="43" borderId="0" applyNumberFormat="0" applyBorder="0" applyAlignment="0" applyProtection="0"/>
    <xf numFmtId="0" fontId="54" fillId="57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86" fillId="47" borderId="0" applyNumberFormat="0" applyBorder="0" applyAlignment="0" applyProtection="0"/>
    <xf numFmtId="0" fontId="54" fillId="12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86" fillId="51" borderId="0" applyNumberFormat="0" applyBorder="0" applyAlignment="0" applyProtection="0"/>
    <xf numFmtId="0" fontId="54" fillId="58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86" fillId="28" borderId="0" applyNumberFormat="0" applyBorder="0" applyAlignment="0" applyProtection="0"/>
    <xf numFmtId="0" fontId="54" fillId="5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86" fillId="32" borderId="0" applyNumberFormat="0" applyBorder="0" applyAlignment="0" applyProtection="0"/>
    <xf numFmtId="0" fontId="54" fillId="14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86" fillId="36" borderId="0" applyNumberFormat="0" applyBorder="0" applyAlignment="0" applyProtection="0"/>
    <xf numFmtId="0" fontId="54" fillId="6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86" fillId="40" borderId="0" applyNumberFormat="0" applyBorder="0" applyAlignment="0" applyProtection="0"/>
    <xf numFmtId="0" fontId="54" fillId="57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86" fillId="44" borderId="0" applyNumberFormat="0" applyBorder="0" applyAlignment="0" applyProtection="0"/>
    <xf numFmtId="0" fontId="54" fillId="12" borderId="0" applyNumberFormat="0" applyBorder="0" applyAlignment="0" applyProtection="0"/>
    <xf numFmtId="0" fontId="86" fillId="48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76" fillId="22" borderId="0" applyNumberFormat="0" applyBorder="0" applyAlignment="0" applyProtection="0"/>
    <xf numFmtId="0" fontId="55" fillId="3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191" fontId="43" fillId="0" borderId="0" applyFill="0"/>
    <xf numFmtId="191" fontId="43" fillId="0" borderId="0">
      <alignment horizontal="center"/>
    </xf>
    <xf numFmtId="0" fontId="43" fillId="0" borderId="0" applyFill="0">
      <alignment horizontal="center"/>
    </xf>
    <xf numFmtId="191" fontId="107" fillId="0" borderId="111" applyFill="0"/>
    <xf numFmtId="0" fontId="34" fillId="0" borderId="0" applyFont="0" applyAlignment="0"/>
    <xf numFmtId="0" fontId="108" fillId="0" borderId="0" applyFill="0">
      <alignment vertical="top"/>
    </xf>
    <xf numFmtId="0" fontId="107" fillId="0" borderId="0" applyFill="0">
      <alignment horizontal="left" vertical="top"/>
    </xf>
    <xf numFmtId="191" fontId="44" fillId="0" borderId="112" applyFill="0"/>
    <xf numFmtId="0" fontId="34" fillId="0" borderId="0" applyNumberFormat="0" applyFont="0" applyAlignment="0"/>
    <xf numFmtId="0" fontId="108" fillId="0" borderId="0" applyFill="0">
      <alignment wrapText="1"/>
    </xf>
    <xf numFmtId="0" fontId="107" fillId="0" borderId="0" applyFill="0">
      <alignment horizontal="left" vertical="top" wrapText="1"/>
    </xf>
    <xf numFmtId="191" fontId="109" fillId="0" borderId="0" applyFill="0"/>
    <xf numFmtId="0" fontId="110" fillId="0" borderId="0" applyNumberFormat="0" applyFont="0" applyAlignment="0">
      <alignment horizontal="center"/>
    </xf>
    <xf numFmtId="0" fontId="111" fillId="0" borderId="0" applyFill="0">
      <alignment vertical="top" wrapText="1"/>
    </xf>
    <xf numFmtId="0" fontId="44" fillId="0" borderId="0" applyFill="0">
      <alignment horizontal="left" vertical="top" wrapText="1"/>
    </xf>
    <xf numFmtId="191" fontId="34" fillId="0" borderId="0" applyFill="0"/>
    <xf numFmtId="0" fontId="110" fillId="0" borderId="0" applyNumberFormat="0" applyFont="0" applyAlignment="0">
      <alignment horizontal="center"/>
    </xf>
    <xf numFmtId="0" fontId="112" fillId="0" borderId="0" applyFill="0">
      <alignment vertical="center" wrapText="1"/>
    </xf>
    <xf numFmtId="0" fontId="33" fillId="0" borderId="0">
      <alignment horizontal="left" vertical="center" wrapText="1"/>
    </xf>
    <xf numFmtId="191" fontId="113" fillId="0" borderId="0" applyFill="0"/>
    <xf numFmtId="0" fontId="110" fillId="0" borderId="0" applyNumberFormat="0" applyFont="0" applyAlignment="0">
      <alignment horizontal="center"/>
    </xf>
    <xf numFmtId="0" fontId="114" fillId="0" borderId="0" applyFill="0">
      <alignment horizontal="center" vertical="center" wrapText="1"/>
    </xf>
    <xf numFmtId="0" fontId="34" fillId="0" borderId="0" applyFill="0">
      <alignment horizontal="center" vertical="center" wrapText="1"/>
    </xf>
    <xf numFmtId="191" fontId="115" fillId="0" borderId="0" applyFill="0"/>
    <xf numFmtId="0" fontId="110" fillId="0" borderId="0" applyNumberFormat="0" applyFont="0" applyAlignment="0">
      <alignment horizontal="center"/>
    </xf>
    <xf numFmtId="0" fontId="116" fillId="0" borderId="0" applyFill="0">
      <alignment horizontal="center" vertical="center" wrapText="1"/>
    </xf>
    <xf numFmtId="0" fontId="117" fillId="0" borderId="0" applyFill="0">
      <alignment horizontal="center" vertical="center" wrapText="1"/>
    </xf>
    <xf numFmtId="191" fontId="118" fillId="0" borderId="0" applyFill="0"/>
    <xf numFmtId="0" fontId="110" fillId="0" borderId="0" applyNumberFormat="0" applyFont="0" applyAlignment="0">
      <alignment horizontal="center"/>
    </xf>
    <xf numFmtId="0" fontId="119" fillId="0" borderId="0">
      <alignment horizontal="center" wrapText="1"/>
    </xf>
    <xf numFmtId="0" fontId="115" fillId="0" borderId="0" applyFill="0">
      <alignment horizontal="center" wrapText="1"/>
    </xf>
    <xf numFmtId="0" fontId="57" fillId="17" borderId="3" applyNumberFormat="0" applyAlignment="0" applyProtection="0"/>
    <xf numFmtId="0" fontId="82" fillId="26" borderId="73" applyNumberFormat="0" applyAlignment="0" applyProtection="0"/>
    <xf numFmtId="0" fontId="57" fillId="17" borderId="3" applyNumberFormat="0" applyAlignment="0" applyProtection="0"/>
    <xf numFmtId="41" fontId="120" fillId="0" borderId="0" applyFont="0" applyFill="0" applyBorder="0" applyAlignment="0" applyProtection="0"/>
    <xf numFmtId="41" fontId="120" fillId="0" borderId="0" applyFont="0" applyFill="0" applyBorder="0" applyAlignment="0" applyProtection="0"/>
    <xf numFmtId="41" fontId="12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3" fontId="3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3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" fontId="34" fillId="0" borderId="0" applyFont="0" applyFill="0" applyBorder="0" applyAlignment="0" applyProtection="0"/>
    <xf numFmtId="0" fontId="75" fillId="21" borderId="0" applyNumberFormat="0" applyBorder="0" applyAlignment="0" applyProtection="0"/>
    <xf numFmtId="0" fontId="59" fillId="54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38" fontId="43" fillId="18" borderId="0" applyNumberFormat="0" applyBorder="0" applyAlignment="0" applyProtection="0"/>
    <xf numFmtId="0" fontId="72" fillId="0" borderId="67" applyNumberFormat="0" applyFill="0" applyAlignment="0" applyProtection="0"/>
    <xf numFmtId="0" fontId="90" fillId="0" borderId="77" applyNumberFormat="0" applyFill="0" applyAlignment="0" applyProtection="0"/>
    <xf numFmtId="0" fontId="60" fillId="0" borderId="6" applyNumberFormat="0" applyFill="0" applyAlignment="0" applyProtection="0"/>
    <xf numFmtId="0" fontId="121" fillId="0" borderId="0" applyFont="0" applyFill="0" applyBorder="0" applyAlignment="0" applyProtection="0"/>
    <xf numFmtId="0" fontId="122" fillId="0" borderId="77" applyNumberFormat="0" applyFill="0" applyAlignment="0" applyProtection="0"/>
    <xf numFmtId="0" fontId="60" fillId="0" borderId="6" applyNumberFormat="0" applyFill="0" applyAlignment="0" applyProtection="0"/>
    <xf numFmtId="0" fontId="90" fillId="0" borderId="77" applyNumberFormat="0" applyFill="0" applyAlignment="0" applyProtection="0"/>
    <xf numFmtId="0" fontId="73" fillId="0" borderId="68" applyNumberFormat="0" applyFill="0" applyAlignment="0" applyProtection="0"/>
    <xf numFmtId="0" fontId="91" fillId="0" borderId="78" applyNumberFormat="0" applyFill="0" applyAlignment="0" applyProtection="0"/>
    <xf numFmtId="0" fontId="61" fillId="0" borderId="7" applyNumberFormat="0" applyFill="0" applyAlignment="0" applyProtection="0"/>
    <xf numFmtId="0" fontId="44" fillId="0" borderId="0" applyFont="0" applyFill="0" applyBorder="0" applyAlignment="0" applyProtection="0"/>
    <xf numFmtId="0" fontId="123" fillId="0" borderId="78" applyNumberFormat="0" applyFill="0" applyAlignment="0" applyProtection="0"/>
    <xf numFmtId="0" fontId="61" fillId="0" borderId="7" applyNumberFormat="0" applyFill="0" applyAlignment="0" applyProtection="0"/>
    <xf numFmtId="0" fontId="91" fillId="0" borderId="78" applyNumberFormat="0" applyFill="0" applyAlignment="0" applyProtection="0"/>
    <xf numFmtId="0" fontId="74" fillId="0" borderId="69" applyNumberFormat="0" applyFill="0" applyAlignment="0" applyProtection="0"/>
    <xf numFmtId="0" fontId="92" fillId="0" borderId="79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4" fillId="0" borderId="113"/>
    <xf numFmtId="0" fontId="125" fillId="0" borderId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63" fillId="9" borderId="103" applyNumberFormat="0" applyAlignment="0" applyProtection="0"/>
    <xf numFmtId="0" fontId="81" fillId="0" borderId="72" applyNumberFormat="0" applyFill="0" applyAlignment="0" applyProtection="0"/>
    <xf numFmtId="0" fontId="93" fillId="0" borderId="8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77" fillId="23" borderId="0" applyNumberFormat="0" applyBorder="0" applyAlignment="0" applyProtection="0"/>
    <xf numFmtId="0" fontId="94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170" fontId="34" fillId="0" borderId="0"/>
    <xf numFmtId="17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0" fillId="0" borderId="0"/>
    <xf numFmtId="37" fontId="30" fillId="0" borderId="0"/>
    <xf numFmtId="37" fontId="30" fillId="0" borderId="0"/>
    <xf numFmtId="37" fontId="30" fillId="0" borderId="0"/>
    <xf numFmtId="37" fontId="30" fillId="0" borderId="0"/>
    <xf numFmtId="3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91" fontId="30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191" fontId="30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3" fillId="0" borderId="0"/>
    <xf numFmtId="0" fontId="36" fillId="0" borderId="0"/>
    <xf numFmtId="0" fontId="39" fillId="0" borderId="0"/>
    <xf numFmtId="37" fontId="30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9" fillId="5" borderId="104" applyNumberFormat="0" applyFont="0" applyAlignment="0" applyProtection="0"/>
    <xf numFmtId="0" fontId="66" fillId="16" borderId="105" applyNumberFormat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26" fillId="0" borderId="0" applyNumberFormat="0" applyFont="0" applyFill="0" applyBorder="0" applyAlignment="0" applyProtection="0">
      <alignment horizontal="left"/>
    </xf>
    <xf numFmtId="15" fontId="126" fillId="0" borderId="0" applyFont="0" applyFill="0" applyBorder="0" applyAlignment="0" applyProtection="0"/>
    <xf numFmtId="4" fontId="126" fillId="0" borderId="0" applyFont="0" applyFill="0" applyBorder="0" applyAlignment="0" applyProtection="0"/>
    <xf numFmtId="3" fontId="34" fillId="0" borderId="0">
      <alignment horizontal="left" vertical="top"/>
    </xf>
    <xf numFmtId="0" fontId="127" fillId="0" borderId="113">
      <alignment horizontal="center"/>
    </xf>
    <xf numFmtId="3" fontId="126" fillId="0" borderId="0" applyFont="0" applyFill="0" applyBorder="0" applyAlignment="0" applyProtection="0"/>
    <xf numFmtId="0" fontId="126" fillId="64" borderId="0" applyNumberFormat="0" applyFont="0" applyBorder="0" applyAlignment="0" applyProtection="0"/>
    <xf numFmtId="3" fontId="34" fillId="0" borderId="0">
      <alignment horizontal="right" vertical="top"/>
    </xf>
    <xf numFmtId="41" fontId="33" fillId="18" borderId="24" applyFill="0"/>
    <xf numFmtId="0" fontId="128" fillId="0" borderId="0">
      <alignment horizontal="left" indent="7"/>
    </xf>
    <xf numFmtId="41" fontId="33" fillId="0" borderId="24" applyFill="0">
      <alignment horizontal="left" indent="2"/>
    </xf>
    <xf numFmtId="191" fontId="129" fillId="0" borderId="114" applyFill="0">
      <alignment horizontal="right"/>
    </xf>
    <xf numFmtId="0" fontId="35" fillId="0" borderId="85" applyNumberFormat="0" applyFont="0" applyBorder="0">
      <alignment horizontal="right"/>
    </xf>
    <xf numFmtId="0" fontId="130" fillId="0" borderId="0" applyFill="0"/>
    <xf numFmtId="0" fontId="44" fillId="0" borderId="0" applyFill="0"/>
    <xf numFmtId="4" fontId="129" fillId="0" borderId="114" applyFill="0"/>
    <xf numFmtId="0" fontId="34" fillId="0" borderId="0" applyNumberFormat="0" applyFont="0" applyBorder="0" applyAlignment="0"/>
    <xf numFmtId="0" fontId="111" fillId="0" borderId="0" applyFill="0">
      <alignment horizontal="left" indent="1"/>
    </xf>
    <xf numFmtId="0" fontId="131" fillId="0" borderId="0" applyFill="0">
      <alignment horizontal="left" indent="1"/>
    </xf>
    <xf numFmtId="4" fontId="113" fillId="0" borderId="0" applyFill="0"/>
    <xf numFmtId="0" fontId="34" fillId="0" borderId="0" applyNumberFormat="0" applyFont="0" applyFill="0" applyBorder="0" applyAlignment="0"/>
    <xf numFmtId="0" fontId="111" fillId="0" borderId="0" applyFill="0">
      <alignment horizontal="left" indent="2"/>
    </xf>
    <xf numFmtId="0" fontId="44" fillId="0" borderId="0" applyFill="0">
      <alignment horizontal="left" indent="2"/>
    </xf>
    <xf numFmtId="4" fontId="113" fillId="0" borderId="0" applyFill="0"/>
    <xf numFmtId="0" fontId="34" fillId="0" borderId="0" applyNumberFormat="0" applyFont="0" applyBorder="0" applyAlignment="0"/>
    <xf numFmtId="0" fontId="132" fillId="0" borderId="0">
      <alignment horizontal="left" indent="3"/>
    </xf>
    <xf numFmtId="0" fontId="133" fillId="0" borderId="0" applyFill="0">
      <alignment horizontal="left" indent="3"/>
    </xf>
    <xf numFmtId="4" fontId="113" fillId="0" borderId="0" applyFill="0"/>
    <xf numFmtId="0" fontId="34" fillId="0" borderId="0" applyNumberFormat="0" applyFont="0" applyBorder="0" applyAlignment="0"/>
    <xf numFmtId="0" fontId="114" fillId="0" borderId="0">
      <alignment horizontal="left" indent="4"/>
    </xf>
    <xf numFmtId="0" fontId="34" fillId="0" borderId="0" applyFill="0">
      <alignment horizontal="left" indent="4"/>
    </xf>
    <xf numFmtId="4" fontId="115" fillId="0" borderId="0" applyFill="0"/>
    <xf numFmtId="0" fontId="34" fillId="0" borderId="0" applyNumberFormat="0" applyFont="0" applyBorder="0" applyAlignment="0"/>
    <xf numFmtId="0" fontId="116" fillId="0" borderId="0">
      <alignment horizontal="left" indent="5"/>
    </xf>
    <xf numFmtId="0" fontId="117" fillId="0" borderId="0" applyFill="0">
      <alignment horizontal="left" indent="5"/>
    </xf>
    <xf numFmtId="4" fontId="118" fillId="0" borderId="0" applyFill="0"/>
    <xf numFmtId="0" fontId="34" fillId="0" borderId="0" applyNumberFormat="0" applyFont="0" applyFill="0" applyBorder="0" applyAlignment="0"/>
    <xf numFmtId="0" fontId="119" fillId="0" borderId="0" applyFill="0">
      <alignment horizontal="left" indent="6"/>
    </xf>
    <xf numFmtId="0" fontId="115" fillId="0" borderId="0" applyFill="0">
      <alignment horizontal="left" indent="6"/>
    </xf>
    <xf numFmtId="0" fontId="7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3" applyNumberFormat="0" applyFill="0" applyAlignment="0" applyProtection="0"/>
    <xf numFmtId="0" fontId="34" fillId="0" borderId="0" applyFont="0" applyFill="0" applyBorder="0" applyAlignment="0" applyProtection="0"/>
    <xf numFmtId="0" fontId="134" fillId="0" borderId="81" applyNumberFormat="0" applyFill="0" applyAlignment="0" applyProtection="0"/>
    <xf numFmtId="0" fontId="68" fillId="0" borderId="81" applyNumberFormat="0" applyFill="0" applyAlignment="0" applyProtection="0"/>
    <xf numFmtId="0" fontId="6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1000">
    <xf numFmtId="0" fontId="0" fillId="0" borderId="0" xfId="0"/>
    <xf numFmtId="0" fontId="31" fillId="0" borderId="0" xfId="0" applyFont="1"/>
    <xf numFmtId="0" fontId="32" fillId="0" borderId="0" xfId="0" applyFont="1" applyAlignment="1">
      <alignment horizontal="center"/>
    </xf>
    <xf numFmtId="0" fontId="32" fillId="0" borderId="14" xfId="0" applyFont="1" applyBorder="1" applyAlignment="1">
      <alignment horizontal="center"/>
    </xf>
    <xf numFmtId="0" fontId="31" fillId="0" borderId="15" xfId="0" applyFont="1" applyBorder="1"/>
    <xf numFmtId="0" fontId="31" fillId="0" borderId="16" xfId="0" applyFont="1" applyBorder="1" applyAlignment="1">
      <alignment horizontal="center"/>
    </xf>
    <xf numFmtId="0" fontId="31" fillId="0" borderId="16" xfId="0" applyFont="1" applyBorder="1"/>
    <xf numFmtId="0" fontId="32" fillId="0" borderId="16" xfId="0" applyFont="1" applyBorder="1"/>
    <xf numFmtId="0" fontId="32" fillId="0" borderId="17" xfId="0" applyFont="1" applyBorder="1"/>
    <xf numFmtId="0" fontId="32" fillId="0" borderId="18" xfId="0" applyFont="1" applyBorder="1" applyAlignment="1">
      <alignment horizontal="center"/>
    </xf>
    <xf numFmtId="0" fontId="31" fillId="0" borderId="19" xfId="0" applyFont="1" applyBorder="1"/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164" fontId="32" fillId="0" borderId="0" xfId="30" applyNumberFormat="1" applyFont="1" applyBorder="1"/>
    <xf numFmtId="164" fontId="32" fillId="0" borderId="23" xfId="30" applyNumberFormat="1" applyFont="1" applyBorder="1"/>
    <xf numFmtId="0" fontId="32" fillId="0" borderId="24" xfId="0" applyFont="1" applyBorder="1" applyAlignment="1">
      <alignment horizontal="center"/>
    </xf>
    <xf numFmtId="0" fontId="32" fillId="0" borderId="22" xfId="0" applyFont="1" applyBorder="1"/>
    <xf numFmtId="164" fontId="32" fillId="0" borderId="17" xfId="30" applyNumberFormat="1" applyFont="1" applyBorder="1"/>
    <xf numFmtId="0" fontId="32" fillId="0" borderId="19" xfId="0" applyFont="1" applyBorder="1"/>
    <xf numFmtId="164" fontId="32" fillId="0" borderId="20" xfId="30" applyNumberFormat="1" applyFont="1" applyBorder="1"/>
    <xf numFmtId="164" fontId="32" fillId="0" borderId="21" xfId="30" applyNumberFormat="1" applyFont="1" applyBorder="1"/>
    <xf numFmtId="0" fontId="32" fillId="0" borderId="1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4" fontId="32" fillId="0" borderId="0" xfId="3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Protection="1">
      <protection locked="0"/>
    </xf>
    <xf numFmtId="0" fontId="50" fillId="0" borderId="0" xfId="0" applyFont="1"/>
    <xf numFmtId="0" fontId="50" fillId="0" borderId="0" xfId="0" applyFont="1" applyAlignment="1" applyProtection="1">
      <alignment horizontal="right"/>
      <protection locked="0"/>
    </xf>
    <xf numFmtId="168" fontId="50" fillId="0" borderId="0" xfId="0" applyNumberFormat="1" applyFont="1" applyAlignment="1" applyProtection="1">
      <alignment horizontal="left"/>
      <protection locked="0"/>
    </xf>
    <xf numFmtId="0" fontId="50" fillId="0" borderId="0" xfId="0" applyFont="1" applyFill="1"/>
    <xf numFmtId="0" fontId="50" fillId="0" borderId="0" xfId="0" applyFont="1" applyAlignment="1" applyProtection="1">
      <alignment horizontal="centerContinuous"/>
      <protection locked="0"/>
    </xf>
    <xf numFmtId="0" fontId="51" fillId="0" borderId="0" xfId="0" applyFont="1" applyFill="1"/>
    <xf numFmtId="0" fontId="50" fillId="0" borderId="0" xfId="0" applyFont="1" applyAlignment="1" applyProtection="1">
      <alignment horizontal="center"/>
    </xf>
    <xf numFmtId="0" fontId="50" fillId="0" borderId="9" xfId="0" applyFont="1" applyBorder="1" applyAlignment="1">
      <alignment horizontal="center" wrapText="1"/>
    </xf>
    <xf numFmtId="0" fontId="51" fillId="0" borderId="32" xfId="0" applyFont="1" applyBorder="1" applyProtection="1">
      <protection locked="0"/>
    </xf>
    <xf numFmtId="0" fontId="51" fillId="0" borderId="33" xfId="0" applyFont="1" applyFill="1" applyBorder="1" applyAlignment="1" applyProtection="1">
      <alignment horizontal="center"/>
      <protection locked="0"/>
    </xf>
    <xf numFmtId="0" fontId="50" fillId="0" borderId="24" xfId="0" applyFont="1" applyBorder="1" applyAlignment="1">
      <alignment horizontal="center"/>
    </xf>
    <xf numFmtId="0" fontId="51" fillId="0" borderId="22" xfId="0" applyFont="1" applyBorder="1" applyProtection="1">
      <protection locked="0"/>
    </xf>
    <xf numFmtId="0" fontId="50" fillId="0" borderId="22" xfId="0" applyFont="1" applyBorder="1" applyProtection="1">
      <protection locked="0"/>
    </xf>
    <xf numFmtId="37" fontId="50" fillId="0" borderId="23" xfId="0" applyNumberFormat="1" applyFont="1" applyFill="1" applyBorder="1" applyProtection="1">
      <protection locked="0"/>
    </xf>
    <xf numFmtId="37" fontId="50" fillId="0" borderId="23" xfId="0" applyNumberFormat="1" applyFont="1" applyFill="1" applyBorder="1" applyProtection="1"/>
    <xf numFmtId="0" fontId="50" fillId="0" borderId="18" xfId="0" applyFont="1" applyBorder="1" applyAlignment="1">
      <alignment horizontal="center"/>
    </xf>
    <xf numFmtId="0" fontId="50" fillId="0" borderId="19" xfId="0" applyFont="1" applyBorder="1" applyProtection="1">
      <protection locked="0"/>
    </xf>
    <xf numFmtId="37" fontId="50" fillId="0" borderId="21" xfId="0" applyNumberFormat="1" applyFont="1" applyFill="1" applyBorder="1" applyProtection="1">
      <protection locked="0"/>
    </xf>
    <xf numFmtId="37" fontId="50" fillId="0" borderId="0" xfId="0" applyNumberFormat="1" applyFont="1"/>
    <xf numFmtId="0" fontId="35" fillId="0" borderId="0" xfId="0" applyFont="1" applyAlignment="1">
      <alignment horizontal="centerContinuous"/>
    </xf>
    <xf numFmtId="0" fontId="35" fillId="0" borderId="39" xfId="0" applyFont="1" applyBorder="1" applyProtection="1">
      <protection locked="0"/>
    </xf>
    <xf numFmtId="0" fontId="35" fillId="0" borderId="30" xfId="0" applyFont="1" applyBorder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left"/>
      <protection locked="0"/>
    </xf>
    <xf numFmtId="0" fontId="34" fillId="0" borderId="0" xfId="189" applyFont="1" applyAlignment="1">
      <alignment horizontal="center"/>
    </xf>
    <xf numFmtId="0" fontId="35" fillId="0" borderId="9" xfId="189" applyFont="1" applyBorder="1" applyAlignment="1">
      <alignment horizontal="center" wrapText="1"/>
    </xf>
    <xf numFmtId="0" fontId="31" fillId="0" borderId="0" xfId="232" applyFont="1"/>
    <xf numFmtId="0" fontId="32" fillId="0" borderId="0" xfId="232" applyFont="1" applyAlignment="1">
      <alignment horizontal="center"/>
    </xf>
    <xf numFmtId="0" fontId="32" fillId="0" borderId="14" xfId="232" applyFont="1" applyBorder="1" applyAlignment="1">
      <alignment horizontal="center"/>
    </xf>
    <xf numFmtId="164" fontId="32" fillId="0" borderId="23" xfId="51" applyNumberFormat="1" applyFont="1" applyBorder="1"/>
    <xf numFmtId="0" fontId="32" fillId="0" borderId="24" xfId="232" applyFont="1" applyBorder="1" applyAlignment="1">
      <alignment horizontal="center"/>
    </xf>
    <xf numFmtId="0" fontId="32" fillId="0" borderId="22" xfId="232" applyFont="1" applyBorder="1"/>
    <xf numFmtId="0" fontId="32" fillId="0" borderId="19" xfId="232" applyFont="1" applyBorder="1"/>
    <xf numFmtId="164" fontId="32" fillId="0" borderId="20" xfId="51" applyNumberFormat="1" applyFont="1" applyBorder="1"/>
    <xf numFmtId="164" fontId="32" fillId="0" borderId="21" xfId="51" applyNumberFormat="1" applyFont="1" applyBorder="1"/>
    <xf numFmtId="0" fontId="32" fillId="0" borderId="16" xfId="232" applyFont="1" applyBorder="1" applyAlignment="1">
      <alignment horizontal="center"/>
    </xf>
    <xf numFmtId="0" fontId="32" fillId="0" borderId="0" xfId="232" applyFont="1" applyBorder="1" applyAlignment="1">
      <alignment horizontal="center"/>
    </xf>
    <xf numFmtId="0" fontId="32" fillId="0" borderId="9" xfId="232" applyFont="1" applyBorder="1" applyAlignment="1">
      <alignment horizontal="center" wrapText="1"/>
    </xf>
    <xf numFmtId="0" fontId="31" fillId="0" borderId="32" xfId="232" applyFont="1" applyBorder="1"/>
    <xf numFmtId="0" fontId="31" fillId="0" borderId="5" xfId="232" applyFont="1" applyBorder="1" applyAlignment="1">
      <alignment horizontal="center"/>
    </xf>
    <xf numFmtId="0" fontId="31" fillId="0" borderId="5" xfId="232" applyFont="1" applyBorder="1" applyAlignment="1">
      <alignment horizontal="center" wrapText="1"/>
    </xf>
    <xf numFmtId="0" fontId="31" fillId="0" borderId="33" xfId="232" applyFont="1" applyBorder="1" applyAlignment="1">
      <alignment horizontal="center"/>
    </xf>
    <xf numFmtId="164" fontId="31" fillId="18" borderId="17" xfId="30" applyNumberFormat="1" applyFont="1" applyFill="1" applyBorder="1"/>
    <xf numFmtId="164" fontId="31" fillId="18" borderId="16" xfId="30" applyNumberFormat="1" applyFont="1" applyFill="1" applyBorder="1"/>
    <xf numFmtId="164" fontId="31" fillId="18" borderId="16" xfId="51" applyNumberFormat="1" applyFont="1" applyFill="1" applyBorder="1"/>
    <xf numFmtId="164" fontId="31" fillId="18" borderId="17" xfId="51" applyNumberFormat="1" applyFont="1" applyFill="1" applyBorder="1"/>
    <xf numFmtId="0" fontId="31" fillId="0" borderId="22" xfId="232" applyFont="1" applyBorder="1" applyAlignment="1">
      <alignment horizontal="left" indent="1"/>
    </xf>
    <xf numFmtId="0" fontId="31" fillId="0" borderId="22" xfId="0" applyFont="1" applyBorder="1" applyAlignment="1">
      <alignment horizontal="left" indent="1"/>
    </xf>
    <xf numFmtId="39" fontId="34" fillId="0" borderId="0" xfId="218" applyFont="1" applyAlignment="1" applyProtection="1">
      <alignment horizontal="center"/>
    </xf>
    <xf numFmtId="39" fontId="34" fillId="0" borderId="0" xfId="218" applyFont="1"/>
    <xf numFmtId="39" fontId="34" fillId="0" borderId="0" xfId="218" applyFont="1" applyBorder="1" applyProtection="1"/>
    <xf numFmtId="39" fontId="35" fillId="0" borderId="0" xfId="218" applyFont="1" applyBorder="1" applyAlignment="1" applyProtection="1">
      <alignment horizontal="centerContinuous"/>
      <protection locked="0"/>
    </xf>
    <xf numFmtId="37" fontId="35" fillId="0" borderId="0" xfId="218" applyNumberFormat="1" applyFont="1" applyBorder="1" applyAlignment="1" applyProtection="1">
      <alignment horizontal="centerContinuous"/>
    </xf>
    <xf numFmtId="39" fontId="35" fillId="0" borderId="0" xfId="218" applyFont="1" applyProtection="1"/>
    <xf numFmtId="37" fontId="35" fillId="0" borderId="0" xfId="218" applyNumberFormat="1" applyFont="1" applyAlignment="1" applyProtection="1">
      <alignment horizontal="centerContinuous"/>
    </xf>
    <xf numFmtId="39" fontId="34" fillId="0" borderId="14" xfId="218" applyFont="1" applyBorder="1" applyAlignment="1" applyProtection="1">
      <alignment horizontal="center"/>
    </xf>
    <xf numFmtId="37" fontId="35" fillId="0" borderId="14" xfId="218" applyNumberFormat="1" applyFont="1" applyBorder="1" applyAlignment="1" applyProtection="1">
      <alignment horizontal="center"/>
      <protection locked="0"/>
    </xf>
    <xf numFmtId="39" fontId="34" fillId="0" borderId="18" xfId="218" applyFont="1" applyBorder="1" applyAlignment="1" applyProtection="1">
      <alignment horizontal="center"/>
    </xf>
    <xf numFmtId="37" fontId="35" fillId="0" borderId="18" xfId="218" applyNumberFormat="1" applyFont="1" applyBorder="1" applyAlignment="1" applyProtection="1">
      <alignment horizontal="center"/>
      <protection locked="0"/>
    </xf>
    <xf numFmtId="174" fontId="34" fillId="0" borderId="28" xfId="218" applyNumberFormat="1" applyFont="1" applyBorder="1" applyAlignment="1" applyProtection="1">
      <alignment horizontal="center"/>
    </xf>
    <xf numFmtId="39" fontId="35" fillId="0" borderId="44" xfId="218" applyFont="1" applyBorder="1" applyProtection="1">
      <protection locked="0"/>
    </xf>
    <xf numFmtId="39" fontId="34" fillId="0" borderId="28" xfId="218" applyFont="1" applyBorder="1" applyAlignment="1" applyProtection="1">
      <alignment horizontal="center"/>
    </xf>
    <xf numFmtId="37" fontId="34" fillId="0" borderId="28" xfId="218" applyNumberFormat="1" applyFont="1" applyBorder="1" applyAlignment="1" applyProtection="1">
      <alignment horizontal="center"/>
      <protection locked="0"/>
    </xf>
    <xf numFmtId="39" fontId="34" fillId="0" borderId="44" xfId="218" applyFont="1" applyBorder="1" applyProtection="1">
      <protection locked="0"/>
    </xf>
    <xf numFmtId="39" fontId="34" fillId="0" borderId="28" xfId="218" applyFont="1" applyBorder="1" applyAlignment="1" applyProtection="1">
      <alignment horizontal="center"/>
      <protection locked="0"/>
    </xf>
    <xf numFmtId="39" fontId="35" fillId="0" borderId="25" xfId="218" applyFont="1" applyBorder="1" applyProtection="1">
      <protection locked="0"/>
    </xf>
    <xf numFmtId="39" fontId="34" fillId="0" borderId="46" xfId="218" applyFont="1" applyBorder="1" applyAlignment="1" applyProtection="1">
      <alignment horizontal="center"/>
    </xf>
    <xf numFmtId="39" fontId="35" fillId="0" borderId="26" xfId="218" applyFont="1" applyBorder="1" applyProtection="1">
      <protection locked="0"/>
    </xf>
    <xf numFmtId="39" fontId="34" fillId="0" borderId="26" xfId="218" applyFont="1" applyBorder="1" applyAlignment="1" applyProtection="1">
      <alignment horizontal="center"/>
    </xf>
    <xf numFmtId="39" fontId="35" fillId="0" borderId="28" xfId="218" applyFont="1" applyBorder="1" applyAlignment="1" applyProtection="1">
      <alignment horizontal="center"/>
      <protection locked="0"/>
    </xf>
    <xf numFmtId="39" fontId="34" fillId="0" borderId="24" xfId="218" applyFont="1" applyBorder="1" applyAlignment="1" applyProtection="1">
      <alignment horizontal="center"/>
    </xf>
    <xf numFmtId="39" fontId="34" fillId="0" borderId="44" xfId="218" applyFont="1" applyFill="1" applyBorder="1" applyProtection="1">
      <protection locked="0"/>
    </xf>
    <xf numFmtId="39" fontId="34" fillId="0" borderId="24" xfId="218" applyFont="1" applyBorder="1" applyAlignment="1" applyProtection="1">
      <alignment horizontal="center"/>
      <protection locked="0"/>
    </xf>
    <xf numFmtId="39" fontId="35" fillId="0" borderId="23" xfId="218" applyFont="1" applyBorder="1" applyProtection="1">
      <protection locked="0"/>
    </xf>
    <xf numFmtId="39" fontId="35" fillId="0" borderId="24" xfId="218" applyFont="1" applyBorder="1" applyAlignment="1" applyProtection="1">
      <alignment horizontal="center"/>
      <protection locked="0"/>
    </xf>
    <xf numFmtId="174" fontId="34" fillId="0" borderId="27" xfId="218" applyNumberFormat="1" applyFont="1" applyBorder="1" applyAlignment="1" applyProtection="1">
      <alignment horizontal="center"/>
    </xf>
    <xf numFmtId="39" fontId="34" fillId="0" borderId="46" xfId="218" applyFont="1" applyBorder="1" applyAlignment="1" applyProtection="1">
      <alignment horizontal="center"/>
      <protection locked="0"/>
    </xf>
    <xf numFmtId="39" fontId="34" fillId="0" borderId="15" xfId="218" applyFont="1" applyBorder="1" applyAlignment="1" applyProtection="1">
      <alignment horizontal="center"/>
    </xf>
    <xf numFmtId="39" fontId="34" fillId="0" borderId="19" xfId="218" applyFont="1" applyBorder="1" applyAlignment="1" applyProtection="1">
      <alignment horizontal="center"/>
    </xf>
    <xf numFmtId="39" fontId="35" fillId="0" borderId="48" xfId="218" applyFont="1" applyBorder="1" applyProtection="1">
      <protection locked="0"/>
    </xf>
    <xf numFmtId="39" fontId="34" fillId="0" borderId="35" xfId="218" applyFont="1" applyBorder="1" applyAlignment="1" applyProtection="1">
      <alignment horizontal="center"/>
    </xf>
    <xf numFmtId="39" fontId="34" fillId="0" borderId="50" xfId="218" applyFont="1" applyBorder="1" applyProtection="1">
      <protection locked="0"/>
    </xf>
    <xf numFmtId="39" fontId="34" fillId="0" borderId="27" xfId="218" applyFont="1" applyBorder="1" applyAlignment="1" applyProtection="1">
      <alignment horizontal="center"/>
      <protection locked="0"/>
    </xf>
    <xf numFmtId="39" fontId="34" fillId="0" borderId="50" xfId="218" quotePrefix="1" applyFont="1" applyBorder="1" applyProtection="1">
      <protection locked="0"/>
    </xf>
    <xf numFmtId="39" fontId="34" fillId="0" borderId="27" xfId="218" applyFont="1" applyBorder="1" applyAlignment="1" applyProtection="1">
      <alignment horizontal="center"/>
    </xf>
    <xf numFmtId="39" fontId="34" fillId="0" borderId="50" xfId="218" applyFont="1" applyBorder="1" applyAlignment="1" applyProtection="1">
      <alignment horizontal="left" indent="2"/>
      <protection locked="0"/>
    </xf>
    <xf numFmtId="39" fontId="34" fillId="0" borderId="0" xfId="218" applyFont="1" applyBorder="1" applyAlignment="1" applyProtection="1">
      <alignment horizontal="center"/>
      <protection locked="0"/>
    </xf>
    <xf numFmtId="39" fontId="35" fillId="0" borderId="32" xfId="218" applyFont="1" applyBorder="1" applyProtection="1">
      <protection locked="0"/>
    </xf>
    <xf numFmtId="39" fontId="35" fillId="0" borderId="5" xfId="218" applyFont="1" applyBorder="1" applyAlignment="1" applyProtection="1">
      <alignment horizontal="center"/>
      <protection locked="0"/>
    </xf>
    <xf numFmtId="39" fontId="35" fillId="0" borderId="15" xfId="218" applyFont="1" applyBorder="1" applyProtection="1">
      <protection locked="0"/>
    </xf>
    <xf numFmtId="39" fontId="35" fillId="0" borderId="50" xfId="218" applyFont="1" applyBorder="1" applyProtection="1">
      <protection locked="0"/>
    </xf>
    <xf numFmtId="37" fontId="34" fillId="0" borderId="24" xfId="218" quotePrefix="1" applyNumberFormat="1" applyFont="1" applyFill="1" applyBorder="1" applyAlignment="1" applyProtection="1">
      <alignment horizontal="center"/>
    </xf>
    <xf numFmtId="39" fontId="34" fillId="0" borderId="51" xfId="218" applyFont="1" applyBorder="1" applyProtection="1">
      <protection locked="0"/>
    </xf>
    <xf numFmtId="39" fontId="34" fillId="0" borderId="36" xfId="218" applyFont="1" applyBorder="1" applyAlignment="1" applyProtection="1">
      <alignment horizontal="center"/>
      <protection locked="0"/>
    </xf>
    <xf numFmtId="39" fontId="34" fillId="0" borderId="27" xfId="218" applyFont="1" applyFill="1" applyBorder="1" applyAlignment="1" applyProtection="1">
      <alignment horizontal="center"/>
      <protection locked="0"/>
    </xf>
    <xf numFmtId="174" fontId="34" fillId="0" borderId="19" xfId="218" applyNumberFormat="1" applyFont="1" applyBorder="1" applyAlignment="1" applyProtection="1">
      <alignment horizontal="center"/>
    </xf>
    <xf numFmtId="39" fontId="34" fillId="0" borderId="32" xfId="218" applyFont="1" applyBorder="1" applyProtection="1"/>
    <xf numFmtId="39" fontId="34" fillId="0" borderId="5" xfId="218" applyFont="1" applyBorder="1" applyAlignment="1" applyProtection="1">
      <alignment horizontal="center"/>
    </xf>
    <xf numFmtId="174" fontId="34" fillId="0" borderId="0" xfId="218" applyNumberFormat="1" applyFont="1" applyBorder="1" applyAlignment="1" applyProtection="1">
      <alignment horizontal="center"/>
    </xf>
    <xf numFmtId="39" fontId="34" fillId="0" borderId="0" xfId="218" applyFont="1" applyBorder="1" applyAlignment="1" applyProtection="1">
      <alignment horizontal="center"/>
    </xf>
    <xf numFmtId="39" fontId="35" fillId="0" borderId="14" xfId="218" applyFont="1" applyBorder="1"/>
    <xf numFmtId="39" fontId="34" fillId="0" borderId="14" xfId="218" applyFont="1" applyBorder="1"/>
    <xf numFmtId="39" fontId="34" fillId="0" borderId="18" xfId="218" applyFont="1" applyBorder="1" applyAlignment="1">
      <alignment horizontal="left" indent="1"/>
    </xf>
    <xf numFmtId="39" fontId="34" fillId="0" borderId="18" xfId="218" applyFont="1" applyBorder="1"/>
    <xf numFmtId="37" fontId="34" fillId="0" borderId="18" xfId="218" applyNumberFormat="1" applyFont="1" applyBorder="1"/>
    <xf numFmtId="39" fontId="34" fillId="0" borderId="40" xfId="218" applyFont="1" applyBorder="1"/>
    <xf numFmtId="39" fontId="34" fillId="0" borderId="32" xfId="218" applyFont="1" applyBorder="1"/>
    <xf numFmtId="39" fontId="34" fillId="0" borderId="5" xfId="218" applyFont="1" applyBorder="1" applyAlignment="1">
      <alignment horizontal="center"/>
    </xf>
    <xf numFmtId="37" fontId="34" fillId="0" borderId="33" xfId="218" applyNumberFormat="1" applyFont="1" applyBorder="1"/>
    <xf numFmtId="39" fontId="34" fillId="0" borderId="0" xfId="218" applyFont="1" applyAlignment="1">
      <alignment horizontal="center"/>
    </xf>
    <xf numFmtId="37" fontId="34" fillId="0" borderId="0" xfId="218" applyNumberFormat="1" applyFont="1"/>
    <xf numFmtId="174" fontId="34" fillId="0" borderId="20" xfId="218" applyNumberFormat="1" applyFont="1" applyBorder="1" applyAlignment="1" applyProtection="1">
      <alignment horizontal="center"/>
    </xf>
    <xf numFmtId="39" fontId="34" fillId="0" borderId="20" xfId="218" applyFont="1" applyBorder="1" applyProtection="1"/>
    <xf numFmtId="39" fontId="34" fillId="0" borderId="20" xfId="218" applyFont="1" applyBorder="1" applyAlignment="1" applyProtection="1">
      <alignment horizontal="center"/>
    </xf>
    <xf numFmtId="174" fontId="34" fillId="0" borderId="31" xfId="218" applyNumberFormat="1" applyFont="1" applyBorder="1" applyAlignment="1" applyProtection="1">
      <alignment horizontal="center"/>
    </xf>
    <xf numFmtId="39" fontId="34" fillId="0" borderId="1" xfId="218" applyFont="1" applyBorder="1" applyProtection="1"/>
    <xf numFmtId="39" fontId="34" fillId="0" borderId="1" xfId="218" applyFont="1" applyBorder="1" applyAlignment="1" applyProtection="1">
      <alignment horizontal="left"/>
    </xf>
    <xf numFmtId="39" fontId="34" fillId="0" borderId="22" xfId="218" applyFont="1" applyBorder="1" applyProtection="1">
      <protection locked="0"/>
    </xf>
    <xf numFmtId="39" fontId="34" fillId="0" borderId="43" xfId="218" applyFont="1" applyBorder="1" applyProtection="1">
      <protection locked="0"/>
    </xf>
    <xf numFmtId="39" fontId="34" fillId="0" borderId="61" xfId="218" applyFont="1" applyBorder="1" applyAlignment="1" applyProtection="1">
      <alignment horizontal="center"/>
      <protection locked="0"/>
    </xf>
    <xf numFmtId="174" fontId="34" fillId="0" borderId="24" xfId="218" applyNumberFormat="1" applyFont="1" applyBorder="1" applyAlignment="1" applyProtection="1">
      <alignment horizontal="center"/>
    </xf>
    <xf numFmtId="0" fontId="34" fillId="0" borderId="9" xfId="0" applyFont="1" applyBorder="1" applyAlignment="1">
      <alignment horizontal="center" wrapText="1"/>
    </xf>
    <xf numFmtId="0" fontId="34" fillId="0" borderId="14" xfId="0" applyFont="1" applyFill="1" applyBorder="1" applyAlignment="1">
      <alignment horizontal="center"/>
    </xf>
    <xf numFmtId="0" fontId="35" fillId="0" borderId="16" xfId="0" applyFont="1" applyFill="1" applyBorder="1"/>
    <xf numFmtId="0" fontId="34" fillId="0" borderId="16" xfId="0" applyFont="1" applyFill="1" applyBorder="1" applyAlignment="1">
      <alignment horizontal="center"/>
    </xf>
    <xf numFmtId="0" fontId="34" fillId="0" borderId="17" xfId="0" applyFont="1" applyFill="1" applyBorder="1"/>
    <xf numFmtId="0" fontId="34" fillId="0" borderId="24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left"/>
    </xf>
    <xf numFmtId="49" fontId="34" fillId="0" borderId="22" xfId="0" applyNumberFormat="1" applyFont="1" applyFill="1" applyBorder="1" applyAlignment="1">
      <alignment horizontal="left"/>
    </xf>
    <xf numFmtId="0" fontId="34" fillId="0" borderId="0" xfId="0" applyFont="1" applyFill="1" applyBorder="1"/>
    <xf numFmtId="0" fontId="34" fillId="0" borderId="18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4" fillId="0" borderId="15" xfId="0" applyFont="1" applyBorder="1"/>
    <xf numFmtId="0" fontId="34" fillId="0" borderId="16" xfId="0" applyFont="1" applyBorder="1"/>
    <xf numFmtId="0" fontId="34" fillId="0" borderId="17" xfId="0" applyFont="1" applyBorder="1"/>
    <xf numFmtId="49" fontId="34" fillId="0" borderId="0" xfId="0" applyNumberFormat="1" applyFont="1"/>
    <xf numFmtId="43" fontId="34" fillId="0" borderId="23" xfId="53" applyFont="1" applyBorder="1"/>
    <xf numFmtId="0" fontId="34" fillId="0" borderId="23" xfId="0" applyFont="1" applyBorder="1"/>
    <xf numFmtId="164" fontId="34" fillId="0" borderId="62" xfId="0" applyNumberFormat="1" applyFont="1" applyBorder="1"/>
    <xf numFmtId="0" fontId="34" fillId="0" borderId="18" xfId="0" applyFont="1" applyBorder="1"/>
    <xf numFmtId="0" fontId="34" fillId="0" borderId="19" xfId="0" applyFont="1" applyBorder="1"/>
    <xf numFmtId="0" fontId="34" fillId="0" borderId="20" xfId="0" applyFont="1" applyBorder="1"/>
    <xf numFmtId="0" fontId="34" fillId="0" borderId="21" xfId="0" applyFont="1" applyBorder="1"/>
    <xf numFmtId="0" fontId="34" fillId="0" borderId="0" xfId="0" applyFont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48" fillId="0" borderId="0" xfId="0" applyFont="1" applyFill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37" fontId="34" fillId="0" borderId="23" xfId="0" applyNumberFormat="1" applyFont="1" applyFill="1" applyBorder="1"/>
    <xf numFmtId="0" fontId="34" fillId="0" borderId="20" xfId="0" applyFont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37" fontId="34" fillId="0" borderId="16" xfId="0" applyNumberFormat="1" applyFont="1" applyFill="1" applyBorder="1" applyProtection="1">
      <protection locked="0"/>
    </xf>
    <xf numFmtId="37" fontId="34" fillId="0" borderId="17" xfId="0" applyNumberFormat="1" applyFont="1" applyFill="1" applyBorder="1"/>
    <xf numFmtId="0" fontId="35" fillId="0" borderId="22" xfId="0" applyFont="1" applyFill="1" applyBorder="1" applyAlignment="1">
      <alignment wrapText="1"/>
    </xf>
    <xf numFmtId="0" fontId="34" fillId="0" borderId="22" xfId="0" applyFont="1" applyFill="1" applyBorder="1" applyAlignment="1">
      <alignment wrapText="1"/>
    </xf>
    <xf numFmtId="0" fontId="34" fillId="0" borderId="0" xfId="0" quotePrefix="1" applyFont="1" applyFill="1" applyBorder="1" applyAlignment="1">
      <alignment horizontal="center" wrapText="1"/>
    </xf>
    <xf numFmtId="0" fontId="34" fillId="0" borderId="5" xfId="0" applyFont="1" applyFill="1" applyBorder="1"/>
    <xf numFmtId="0" fontId="34" fillId="0" borderId="22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4" fillId="0" borderId="19" xfId="0" applyFont="1" applyBorder="1" applyAlignment="1">
      <alignment horizontal="center"/>
    </xf>
    <xf numFmtId="164" fontId="34" fillId="0" borderId="21" xfId="30" applyNumberFormat="1" applyFont="1" applyBorder="1"/>
    <xf numFmtId="0" fontId="35" fillId="0" borderId="17" xfId="0" applyFont="1" applyFill="1" applyBorder="1"/>
    <xf numFmtId="0" fontId="35" fillId="0" borderId="5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164" fontId="34" fillId="0" borderId="0" xfId="30" applyNumberFormat="1" applyFont="1" applyAlignment="1">
      <alignment horizontal="center"/>
    </xf>
    <xf numFmtId="164" fontId="34" fillId="0" borderId="17" xfId="30" applyNumberFormat="1" applyFont="1" applyBorder="1"/>
    <xf numFmtId="0" fontId="34" fillId="0" borderId="16" xfId="0" applyFont="1" applyBorder="1" applyAlignment="1">
      <alignment horizontal="center"/>
    </xf>
    <xf numFmtId="164" fontId="34" fillId="0" borderId="0" xfId="30" applyNumberFormat="1" applyFont="1" applyBorder="1" applyAlignment="1">
      <alignment horizontal="center"/>
    </xf>
    <xf numFmtId="164" fontId="34" fillId="0" borderId="23" xfId="30" applyNumberFormat="1" applyFont="1" applyBorder="1"/>
    <xf numFmtId="0" fontId="34" fillId="0" borderId="23" xfId="0" applyFont="1" applyBorder="1" applyAlignment="1">
      <alignment horizontal="center"/>
    </xf>
    <xf numFmtId="164" fontId="34" fillId="0" borderId="62" xfId="30" applyNumberFormat="1" applyFont="1" applyBorder="1"/>
    <xf numFmtId="164" fontId="35" fillId="18" borderId="23" xfId="53" applyNumberFormat="1" applyFont="1" applyFill="1" applyBorder="1"/>
    <xf numFmtId="164" fontId="35" fillId="18" borderId="62" xfId="30" applyNumberFormat="1" applyFont="1" applyFill="1" applyBorder="1"/>
    <xf numFmtId="164" fontId="35" fillId="18" borderId="23" xfId="30" applyNumberFormat="1" applyFont="1" applyFill="1" applyBorder="1"/>
    <xf numFmtId="0" fontId="34" fillId="0" borderId="0" xfId="175" applyFont="1" applyAlignment="1">
      <alignment horizontal="center"/>
    </xf>
    <xf numFmtId="0" fontId="35" fillId="0" borderId="0" xfId="0" applyFont="1" applyAlignment="1">
      <alignment horizontal="right"/>
    </xf>
    <xf numFmtId="39" fontId="34" fillId="0" borderId="0" xfId="218" applyFont="1" applyFill="1"/>
    <xf numFmtId="164" fontId="32" fillId="0" borderId="0" xfId="51" applyNumberFormat="1" applyFont="1" applyFill="1" applyBorder="1"/>
    <xf numFmtId="164" fontId="32" fillId="0" borderId="0" xfId="53" applyNumberFormat="1" applyFont="1" applyFill="1"/>
    <xf numFmtId="0" fontId="34" fillId="0" borderId="0" xfId="0" applyFont="1" applyFill="1"/>
    <xf numFmtId="7" fontId="35" fillId="0" borderId="39" xfId="0" applyNumberFormat="1" applyFont="1" applyBorder="1" applyProtection="1">
      <protection locked="0"/>
    </xf>
    <xf numFmtId="0" fontId="35" fillId="0" borderId="30" xfId="0" applyFont="1" applyBorder="1" applyAlignment="1" applyProtection="1">
      <alignment horizontal="center" wrapText="1"/>
      <protection locked="0"/>
    </xf>
    <xf numFmtId="37" fontId="34" fillId="0" borderId="21" xfId="218" applyNumberFormat="1" applyFont="1" applyFill="1" applyBorder="1" applyProtection="1">
      <protection locked="0"/>
    </xf>
    <xf numFmtId="37" fontId="34" fillId="0" borderId="23" xfId="218" applyNumberFormat="1" applyFont="1" applyFill="1" applyBorder="1" applyProtection="1">
      <protection locked="0"/>
    </xf>
    <xf numFmtId="0" fontId="50" fillId="0" borderId="0" xfId="0" quotePrefix="1" applyFont="1"/>
    <xf numFmtId="0" fontId="34" fillId="0" borderId="30" xfId="0" applyFont="1" applyBorder="1" applyAlignment="1">
      <alignment horizontal="center" wrapText="1"/>
    </xf>
    <xf numFmtId="0" fontId="35" fillId="0" borderId="39" xfId="0" applyFont="1" applyBorder="1" applyAlignment="1" applyProtection="1">
      <alignment horizontal="center"/>
      <protection locked="0"/>
    </xf>
    <xf numFmtId="0" fontId="34" fillId="0" borderId="31" xfId="0" applyFont="1" applyBorder="1" applyAlignment="1">
      <alignment horizontal="center"/>
    </xf>
    <xf numFmtId="0" fontId="35" fillId="0" borderId="0" xfId="0" applyFont="1" applyAlignment="1" applyProtection="1">
      <alignment horizontal="centerContinuous"/>
      <protection locked="0"/>
    </xf>
    <xf numFmtId="0" fontId="34" fillId="0" borderId="28" xfId="0" applyFont="1" applyBorder="1" applyAlignment="1">
      <alignment horizontal="center"/>
    </xf>
    <xf numFmtId="39" fontId="34" fillId="0" borderId="44" xfId="218" applyFont="1" applyBorder="1" applyAlignment="1" applyProtection="1">
      <alignment horizontal="left" indent="1"/>
      <protection locked="0"/>
    </xf>
    <xf numFmtId="0" fontId="34" fillId="0" borderId="0" xfId="0" applyFont="1" applyAlignment="1">
      <alignment horizontal="centerContinuous"/>
    </xf>
    <xf numFmtId="168" fontId="34" fillId="0" borderId="0" xfId="0" applyNumberFormat="1" applyFont="1" applyAlignment="1" applyProtection="1">
      <alignment horizontal="left"/>
      <protection locked="0"/>
    </xf>
    <xf numFmtId="37" fontId="34" fillId="0" borderId="0" xfId="0" applyNumberFormat="1" applyFont="1"/>
    <xf numFmtId="0" fontId="34" fillId="0" borderId="39" xfId="0" applyFont="1" applyBorder="1" applyProtection="1">
      <protection locked="0"/>
    </xf>
    <xf numFmtId="0" fontId="34" fillId="0" borderId="0" xfId="0" applyFont="1" applyProtection="1">
      <protection locked="0"/>
    </xf>
    <xf numFmtId="0" fontId="35" fillId="0" borderId="26" xfId="0" applyFont="1" applyBorder="1" applyAlignment="1">
      <alignment horizontal="center"/>
    </xf>
    <xf numFmtId="0" fontId="35" fillId="0" borderId="31" xfId="0" applyFont="1" applyBorder="1" applyAlignment="1" applyProtection="1">
      <alignment horizontal="center"/>
      <protection locked="0"/>
    </xf>
    <xf numFmtId="0" fontId="35" fillId="0" borderId="0" xfId="0" quotePrefix="1" applyFont="1" applyAlignment="1">
      <alignment horizontal="right"/>
    </xf>
    <xf numFmtId="0" fontId="35" fillId="0" borderId="0" xfId="0" applyFont="1" applyBorder="1" applyAlignment="1">
      <alignment horizontal="centerContinuous"/>
    </xf>
    <xf numFmtId="0" fontId="35" fillId="0" borderId="26" xfId="0" applyFont="1" applyBorder="1" applyAlignment="1" applyProtection="1">
      <alignment horizontal="center"/>
      <protection locked="0"/>
    </xf>
    <xf numFmtId="0" fontId="35" fillId="0" borderId="28" xfId="0" applyFont="1" applyBorder="1" applyAlignment="1" applyProtection="1">
      <alignment horizontal="center"/>
      <protection locked="0"/>
    </xf>
    <xf numFmtId="49" fontId="34" fillId="0" borderId="0" xfId="0" applyNumberFormat="1" applyFont="1" applyAlignment="1">
      <alignment horizontal="right"/>
    </xf>
    <xf numFmtId="0" fontId="35" fillId="0" borderId="49" xfId="0" applyFont="1" applyBorder="1"/>
    <xf numFmtId="37" fontId="34" fillId="0" borderId="24" xfId="0" applyNumberFormat="1" applyFont="1" applyFill="1" applyBorder="1" applyProtection="1">
      <protection locked="0"/>
    </xf>
    <xf numFmtId="0" fontId="35" fillId="0" borderId="24" xfId="0" applyFont="1" applyFill="1" applyBorder="1"/>
    <xf numFmtId="0" fontId="34" fillId="0" borderId="14" xfId="0" applyFont="1" applyBorder="1"/>
    <xf numFmtId="0" fontId="35" fillId="0" borderId="18" xfId="0" applyFont="1" applyBorder="1"/>
    <xf numFmtId="0" fontId="34" fillId="0" borderId="18" xfId="0" quotePrefix="1" applyFont="1" applyBorder="1" applyAlignment="1" applyProtection="1">
      <alignment horizontal="center"/>
      <protection locked="0"/>
    </xf>
    <xf numFmtId="5" fontId="35" fillId="0" borderId="18" xfId="0" applyNumberFormat="1" applyFont="1" applyBorder="1" applyProtection="1">
      <protection locked="0"/>
    </xf>
    <xf numFmtId="0" fontId="35" fillId="0" borderId="18" xfId="0" applyFont="1" applyBorder="1" applyProtection="1">
      <protection locked="0"/>
    </xf>
    <xf numFmtId="0" fontId="34" fillId="0" borderId="14" xfId="0" applyFont="1" applyBorder="1" applyAlignment="1" applyProtection="1">
      <alignment horizontal="center"/>
      <protection locked="0"/>
    </xf>
    <xf numFmtId="0" fontId="34" fillId="0" borderId="14" xfId="0" quotePrefix="1" applyFont="1" applyBorder="1" applyAlignment="1" applyProtection="1">
      <alignment horizontal="center"/>
      <protection locked="0"/>
    </xf>
    <xf numFmtId="37" fontId="35" fillId="0" borderId="49" xfId="0" applyNumberFormat="1" applyFont="1" applyFill="1" applyBorder="1" applyProtection="1">
      <protection locked="0"/>
    </xf>
    <xf numFmtId="5" fontId="35" fillId="0" borderId="49" xfId="0" applyNumberFormat="1" applyFont="1" applyBorder="1" applyProtection="1">
      <protection locked="0"/>
    </xf>
    <xf numFmtId="5" fontId="35" fillId="0" borderId="24" xfId="0" applyNumberFormat="1" applyFont="1" applyBorder="1" applyProtection="1">
      <protection locked="0"/>
    </xf>
    <xf numFmtId="0" fontId="35" fillId="0" borderId="19" xfId="0" applyFont="1" applyBorder="1"/>
    <xf numFmtId="0" fontId="35" fillId="0" borderId="55" xfId="0" applyFont="1" applyBorder="1"/>
    <xf numFmtId="0" fontId="35" fillId="0" borderId="21" xfId="0" applyFont="1" applyBorder="1"/>
    <xf numFmtId="0" fontId="35" fillId="0" borderId="44" xfId="0" applyFont="1" applyBorder="1" applyAlignment="1">
      <alignment horizontal="center"/>
    </xf>
    <xf numFmtId="0" fontId="35" fillId="0" borderId="38" xfId="0" applyFont="1" applyBorder="1" applyAlignment="1" applyProtection="1">
      <alignment horizontal="center"/>
      <protection locked="0"/>
    </xf>
    <xf numFmtId="0" fontId="35" fillId="0" borderId="17" xfId="0" applyFont="1" applyBorder="1" applyProtection="1">
      <protection locked="0"/>
    </xf>
    <xf numFmtId="0" fontId="35" fillId="0" borderId="55" xfId="0" applyFont="1" applyBorder="1" applyAlignment="1" applyProtection="1">
      <protection locked="0"/>
    </xf>
    <xf numFmtId="0" fontId="35" fillId="0" borderId="22" xfId="0" applyFont="1" applyBorder="1" applyAlignment="1" applyProtection="1">
      <protection locked="0"/>
    </xf>
    <xf numFmtId="0" fontId="35" fillId="0" borderId="23" xfId="0" applyFont="1" applyBorder="1" applyAlignment="1" applyProtection="1">
      <protection locked="0"/>
    </xf>
    <xf numFmtId="0" fontId="34" fillId="0" borderId="23" xfId="0" quotePrefix="1" applyFont="1" applyBorder="1" applyAlignment="1" applyProtection="1">
      <protection locked="0"/>
    </xf>
    <xf numFmtId="172" fontId="34" fillId="0" borderId="22" xfId="0" quotePrefix="1" applyNumberFormat="1" applyFont="1" applyBorder="1" applyAlignment="1" applyProtection="1">
      <protection locked="0"/>
    </xf>
    <xf numFmtId="0" fontId="35" fillId="0" borderId="29" xfId="0" applyFont="1" applyBorder="1"/>
    <xf numFmtId="0" fontId="35" fillId="0" borderId="0" xfId="0" applyFont="1" applyBorder="1" applyAlignment="1" applyProtection="1">
      <protection locked="0"/>
    </xf>
    <xf numFmtId="0" fontId="34" fillId="0" borderId="0" xfId="0" quotePrefix="1" applyFont="1" applyBorder="1" applyAlignment="1" applyProtection="1">
      <protection locked="0"/>
    </xf>
    <xf numFmtId="0" fontId="35" fillId="0" borderId="15" xfId="0" applyFont="1" applyBorder="1" applyProtection="1">
      <protection locked="0"/>
    </xf>
    <xf numFmtId="0" fontId="35" fillId="0" borderId="16" xfId="0" applyFont="1" applyBorder="1" applyProtection="1">
      <protection locked="0"/>
    </xf>
    <xf numFmtId="0" fontId="35" fillId="0" borderId="60" xfId="0" applyFont="1" applyBorder="1"/>
    <xf numFmtId="37" fontId="34" fillId="0" borderId="23" xfId="0" applyNumberFormat="1" applyFont="1" applyFill="1" applyBorder="1" applyProtection="1">
      <protection locked="0"/>
    </xf>
    <xf numFmtId="0" fontId="34" fillId="0" borderId="23" xfId="0" applyFont="1" applyBorder="1" applyProtection="1">
      <protection locked="0"/>
    </xf>
    <xf numFmtId="0" fontId="35" fillId="0" borderId="20" xfId="0" applyFont="1" applyBorder="1"/>
    <xf numFmtId="172" fontId="34" fillId="0" borderId="17" xfId="0" applyNumberFormat="1" applyFont="1" applyBorder="1" applyProtection="1"/>
    <xf numFmtId="5" fontId="35" fillId="0" borderId="9" xfId="0" applyNumberFormat="1" applyFont="1" applyBorder="1" applyProtection="1">
      <protection locked="0"/>
    </xf>
    <xf numFmtId="167" fontId="34" fillId="0" borderId="0" xfId="0" applyNumberFormat="1" applyFont="1" applyAlignment="1" applyProtection="1">
      <alignment horizontal="left"/>
      <protection locked="0"/>
    </xf>
    <xf numFmtId="0" fontId="35" fillId="0" borderId="0" xfId="0" applyFont="1" applyProtection="1">
      <protection locked="0"/>
    </xf>
    <xf numFmtId="168" fontId="35" fillId="0" borderId="0" xfId="0" applyNumberFormat="1" applyFont="1" applyAlignment="1" applyProtection="1">
      <alignment horizontal="centerContinuous"/>
      <protection locked="0"/>
    </xf>
    <xf numFmtId="0" fontId="0" fillId="0" borderId="0" xfId="0" applyFont="1"/>
    <xf numFmtId="172" fontId="35" fillId="0" borderId="23" xfId="0" applyNumberFormat="1" applyFont="1" applyBorder="1" applyProtection="1">
      <protection locked="0"/>
    </xf>
    <xf numFmtId="5" fontId="35" fillId="0" borderId="24" xfId="0" applyNumberFormat="1" applyFont="1" applyFill="1" applyBorder="1" applyProtection="1">
      <protection locked="0"/>
    </xf>
    <xf numFmtId="172" fontId="34" fillId="0" borderId="23" xfId="0" applyNumberFormat="1" applyFont="1" applyFill="1" applyBorder="1" applyAlignment="1" applyProtection="1">
      <alignment horizontal="center"/>
      <protection locked="0"/>
    </xf>
    <xf numFmtId="37" fontId="34" fillId="0" borderId="55" xfId="0" applyNumberFormat="1" applyFont="1" applyBorder="1" applyAlignment="1" applyProtection="1">
      <alignment horizontal="center"/>
      <protection locked="0"/>
    </xf>
    <xf numFmtId="172" fontId="35" fillId="0" borderId="23" xfId="0" applyNumberFormat="1" applyFont="1" applyBorder="1" applyAlignment="1" applyProtection="1">
      <alignment horizontal="center"/>
      <protection locked="0"/>
    </xf>
    <xf numFmtId="0" fontId="35" fillId="0" borderId="33" xfId="0" applyFont="1" applyFill="1" applyBorder="1"/>
    <xf numFmtId="0" fontId="35" fillId="0" borderId="0" xfId="0" applyFont="1" applyFill="1" applyBorder="1" applyAlignment="1">
      <alignment horizontal="center"/>
    </xf>
    <xf numFmtId="5" fontId="35" fillId="20" borderId="9" xfId="0" applyNumberFormat="1" applyFont="1" applyFill="1" applyBorder="1" applyProtection="1">
      <protection locked="0"/>
    </xf>
    <xf numFmtId="164" fontId="34" fillId="0" borderId="23" xfId="30" applyNumberFormat="1" applyFont="1" applyFill="1" applyBorder="1"/>
    <xf numFmtId="0" fontId="34" fillId="0" borderId="22" xfId="0" applyFont="1" applyFill="1" applyBorder="1" applyAlignment="1">
      <alignment horizontal="center"/>
    </xf>
    <xf numFmtId="0" fontId="34" fillId="0" borderId="22" xfId="0" applyFont="1" applyFill="1" applyBorder="1"/>
    <xf numFmtId="0" fontId="34" fillId="0" borderId="0" xfId="0" quotePrefix="1" applyFont="1" applyFill="1" applyBorder="1" applyAlignment="1">
      <alignment horizontal="center"/>
    </xf>
    <xf numFmtId="0" fontId="35" fillId="0" borderId="22" xfId="0" applyFont="1" applyFill="1" applyBorder="1"/>
    <xf numFmtId="49" fontId="34" fillId="0" borderId="22" xfId="0" applyNumberFormat="1" applyFont="1" applyFill="1" applyBorder="1"/>
    <xf numFmtId="49" fontId="34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49" fontId="35" fillId="0" borderId="22" xfId="0" applyNumberFormat="1" applyFont="1" applyFill="1" applyBorder="1"/>
    <xf numFmtId="0" fontId="34" fillId="0" borderId="19" xfId="0" applyFont="1" applyFill="1" applyBorder="1"/>
    <xf numFmtId="49" fontId="34" fillId="0" borderId="20" xfId="0" applyNumberFormat="1" applyFont="1" applyFill="1" applyBorder="1" applyAlignment="1">
      <alignment horizontal="left"/>
    </xf>
    <xf numFmtId="49" fontId="35" fillId="0" borderId="20" xfId="0" applyNumberFormat="1" applyFont="1" applyFill="1" applyBorder="1"/>
    <xf numFmtId="4" fontId="35" fillId="0" borderId="21" xfId="0" applyNumberFormat="1" applyFont="1" applyFill="1" applyBorder="1" applyAlignment="1">
      <alignment horizontal="right"/>
    </xf>
    <xf numFmtId="0" fontId="34" fillId="0" borderId="15" xfId="0" applyFont="1" applyFill="1" applyBorder="1"/>
    <xf numFmtId="49" fontId="34" fillId="0" borderId="16" xfId="0" applyNumberFormat="1" applyFont="1" applyFill="1" applyBorder="1"/>
    <xf numFmtId="49" fontId="34" fillId="0" borderId="0" xfId="0" applyNumberFormat="1" applyFont="1" applyFill="1" applyBorder="1"/>
    <xf numFmtId="0" fontId="34" fillId="0" borderId="20" xfId="0" applyFont="1" applyFill="1" applyBorder="1"/>
    <xf numFmtId="49" fontId="34" fillId="0" borderId="20" xfId="0" applyNumberFormat="1" applyFont="1" applyFill="1" applyBorder="1"/>
    <xf numFmtId="0" fontId="32" fillId="0" borderId="0" xfId="0" applyFont="1" applyBorder="1"/>
    <xf numFmtId="175" fontId="34" fillId="0" borderId="0" xfId="64" applyNumberFormat="1" applyFont="1" applyFill="1" applyBorder="1"/>
    <xf numFmtId="39" fontId="34" fillId="0" borderId="22" xfId="218" applyFont="1" applyBorder="1" applyAlignment="1">
      <alignment horizontal="left" indent="1"/>
    </xf>
    <xf numFmtId="39" fontId="34" fillId="0" borderId="24" xfId="218" applyFont="1" applyBorder="1"/>
    <xf numFmtId="37" fontId="34" fillId="0" borderId="23" xfId="218" applyNumberFormat="1" applyFont="1" applyBorder="1"/>
    <xf numFmtId="39" fontId="35" fillId="0" borderId="22" xfId="218" applyFont="1" applyBorder="1"/>
    <xf numFmtId="39" fontId="34" fillId="0" borderId="24" xfId="218" applyFont="1" applyBorder="1" applyAlignment="1">
      <alignment horizontal="center"/>
    </xf>
    <xf numFmtId="0" fontId="34" fillId="0" borderId="23" xfId="0" quotePrefix="1" applyFont="1" applyBorder="1" applyAlignment="1">
      <alignment horizontal="center"/>
    </xf>
    <xf numFmtId="37" fontId="34" fillId="0" borderId="24" xfId="0" applyNumberFormat="1" applyFont="1" applyBorder="1"/>
    <xf numFmtId="0" fontId="34" fillId="0" borderId="24" xfId="0" applyFont="1" applyBorder="1"/>
    <xf numFmtId="0" fontId="34" fillId="0" borderId="24" xfId="0" quotePrefix="1" applyFont="1" applyBorder="1" applyAlignment="1">
      <alignment horizontal="center"/>
    </xf>
    <xf numFmtId="37" fontId="34" fillId="0" borderId="18" xfId="0" applyNumberFormat="1" applyFont="1" applyBorder="1"/>
    <xf numFmtId="0" fontId="34" fillId="0" borderId="0" xfId="0" applyFont="1" applyAlignment="1" applyProtection="1">
      <alignment horizontal="right"/>
    </xf>
    <xf numFmtId="0" fontId="35" fillId="0" borderId="21" xfId="0" applyFont="1" applyBorder="1" applyAlignment="1">
      <alignment horizontal="center"/>
    </xf>
    <xf numFmtId="0" fontId="34" fillId="0" borderId="66" xfId="311" applyFont="1" applyBorder="1" applyProtection="1"/>
    <xf numFmtId="3" fontId="34" fillId="0" borderId="23" xfId="0" applyNumberFormat="1" applyFont="1" applyFill="1" applyBorder="1" applyAlignment="1">
      <alignment horizontal="right"/>
    </xf>
    <xf numFmtId="3" fontId="35" fillId="0" borderId="17" xfId="0" applyNumberFormat="1" applyFont="1" applyFill="1" applyBorder="1" applyAlignment="1">
      <alignment horizontal="right"/>
    </xf>
    <xf numFmtId="3" fontId="34" fillId="0" borderId="21" xfId="0" applyNumberFormat="1" applyFont="1" applyFill="1" applyBorder="1" applyAlignment="1">
      <alignment horizontal="right"/>
    </xf>
    <xf numFmtId="3" fontId="35" fillId="0" borderId="21" xfId="0" applyNumberFormat="1" applyFont="1" applyFill="1" applyBorder="1" applyAlignment="1">
      <alignment horizontal="right"/>
    </xf>
    <xf numFmtId="3" fontId="35" fillId="0" borderId="64" xfId="0" applyNumberFormat="1" applyFont="1" applyFill="1" applyBorder="1" applyAlignment="1">
      <alignment horizontal="right"/>
    </xf>
    <xf numFmtId="49" fontId="34" fillId="0" borderId="0" xfId="0" quotePrefix="1" applyNumberFormat="1" applyFont="1" applyFill="1" applyBorder="1" applyAlignment="1">
      <alignment horizontal="center"/>
    </xf>
    <xf numFmtId="0" fontId="34" fillId="0" borderId="0" xfId="189" applyFont="1" applyFill="1"/>
    <xf numFmtId="37" fontId="35" fillId="52" borderId="23" xfId="218" applyNumberFormat="1" applyFont="1" applyFill="1" applyBorder="1"/>
    <xf numFmtId="176" fontId="34" fillId="0" borderId="0" xfId="0" applyNumberFormat="1" applyFont="1"/>
    <xf numFmtId="0" fontId="47" fillId="0" borderId="0" xfId="189" applyFont="1" applyFill="1" applyAlignment="1">
      <alignment horizontal="center"/>
    </xf>
    <xf numFmtId="0" fontId="23" fillId="0" borderId="0" xfId="477"/>
    <xf numFmtId="0" fontId="32" fillId="0" borderId="0" xfId="0" applyFont="1" applyBorder="1" applyAlignment="1">
      <alignment horizontal="center" wrapText="1"/>
    </xf>
    <xf numFmtId="0" fontId="31" fillId="0" borderId="0" xfId="0" applyFont="1" applyAlignment="1"/>
    <xf numFmtId="49" fontId="31" fillId="0" borderId="0" xfId="0" applyNumberFormat="1" applyFont="1" applyAlignment="1"/>
    <xf numFmtId="0" fontId="22" fillId="0" borderId="0" xfId="477" applyFont="1"/>
    <xf numFmtId="164" fontId="34" fillId="0" borderId="16" xfId="30" applyNumberFormat="1" applyFont="1" applyFill="1" applyBorder="1"/>
    <xf numFmtId="164" fontId="34" fillId="0" borderId="0" xfId="30" applyNumberFormat="1" applyFont="1" applyFill="1" applyBorder="1"/>
    <xf numFmtId="164" fontId="35" fillId="18" borderId="21" xfId="30" applyNumberFormat="1" applyFont="1" applyFill="1" applyBorder="1"/>
    <xf numFmtId="164" fontId="34" fillId="0" borderId="20" xfId="30" applyNumberFormat="1" applyFont="1" applyBorder="1"/>
    <xf numFmtId="37" fontId="51" fillId="18" borderId="64" xfId="0" applyNumberFormat="1" applyFont="1" applyFill="1" applyBorder="1" applyProtection="1"/>
    <xf numFmtId="172" fontId="34" fillId="0" borderId="76" xfId="0" applyNumberFormat="1" applyFont="1" applyFill="1" applyBorder="1" applyAlignment="1" applyProtection="1">
      <alignment horizontal="center"/>
      <protection locked="0"/>
    </xf>
    <xf numFmtId="0" fontId="34" fillId="0" borderId="76" xfId="0" quotePrefix="1" applyFont="1" applyBorder="1" applyAlignment="1" applyProtection="1">
      <protection locked="0"/>
    </xf>
    <xf numFmtId="0" fontId="21" fillId="0" borderId="0" xfId="484"/>
    <xf numFmtId="164" fontId="34" fillId="0" borderId="17" xfId="30" applyNumberFormat="1" applyFont="1" applyFill="1" applyBorder="1"/>
    <xf numFmtId="164" fontId="35" fillId="18" borderId="17" xfId="30" applyNumberFormat="1" applyFont="1" applyFill="1" applyBorder="1"/>
    <xf numFmtId="0" fontId="34" fillId="0" borderId="1" xfId="0" quotePrefix="1" applyFont="1" applyBorder="1" applyAlignment="1" applyProtection="1">
      <protection locked="0"/>
    </xf>
    <xf numFmtId="0" fontId="34" fillId="0" borderId="0" xfId="485" applyFont="1" applyBorder="1" applyProtection="1">
      <protection locked="0"/>
    </xf>
    <xf numFmtId="172" fontId="34" fillId="0" borderId="22" xfId="485" quotePrefix="1" applyNumberFormat="1" applyFont="1" applyBorder="1" applyAlignment="1" applyProtection="1">
      <alignment horizontal="left"/>
      <protection locked="0"/>
    </xf>
    <xf numFmtId="0" fontId="20" fillId="0" borderId="0" xfId="484" applyFont="1"/>
    <xf numFmtId="37" fontId="34" fillId="0" borderId="27" xfId="189" applyNumberFormat="1" applyFont="1" applyFill="1" applyBorder="1" applyProtection="1">
      <protection locked="0"/>
    </xf>
    <xf numFmtId="37" fontId="34" fillId="0" borderId="27" xfId="189" applyNumberFormat="1" applyFont="1" applyBorder="1" applyProtection="1">
      <protection locked="0"/>
    </xf>
    <xf numFmtId="164" fontId="34" fillId="0" borderId="0" xfId="0" applyNumberFormat="1" applyFont="1"/>
    <xf numFmtId="0" fontId="34" fillId="0" borderId="0" xfId="1227" applyFont="1" applyBorder="1"/>
    <xf numFmtId="0" fontId="34" fillId="0" borderId="0" xfId="1227" quotePrefix="1" applyFont="1"/>
    <xf numFmtId="0" fontId="34" fillId="0" borderId="0" xfId="1227" quotePrefix="1" applyFont="1" applyBorder="1" applyAlignment="1">
      <alignment horizontal="left"/>
    </xf>
    <xf numFmtId="0" fontId="17" fillId="0" borderId="0" xfId="1230" applyFont="1"/>
    <xf numFmtId="0" fontId="17" fillId="20" borderId="0" xfId="1230" applyFont="1" applyFill="1"/>
    <xf numFmtId="0" fontId="17" fillId="0" borderId="86" xfId="1230" applyFont="1" applyBorder="1" applyAlignment="1">
      <alignment horizontal="center"/>
    </xf>
    <xf numFmtId="0" fontId="17" fillId="0" borderId="24" xfId="1230" applyFont="1" applyBorder="1" applyAlignment="1">
      <alignment horizontal="center"/>
    </xf>
    <xf numFmtId="10" fontId="34" fillId="0" borderId="20" xfId="1227" applyNumberFormat="1" applyFont="1" applyFill="1" applyBorder="1" applyProtection="1">
      <protection locked="0"/>
    </xf>
    <xf numFmtId="0" fontId="34" fillId="0" borderId="0" xfId="175" applyFont="1" applyFill="1"/>
    <xf numFmtId="0" fontId="23" fillId="63" borderId="0" xfId="477" applyFill="1"/>
    <xf numFmtId="3" fontId="35" fillId="0" borderId="89" xfId="0" applyNumberFormat="1" applyFont="1" applyFill="1" applyBorder="1" applyAlignment="1">
      <alignment horizontal="right"/>
    </xf>
    <xf numFmtId="0" fontId="13" fillId="0" borderId="0" xfId="1230" quotePrefix="1" applyFont="1"/>
    <xf numFmtId="164" fontId="17" fillId="0" borderId="90" xfId="30" applyNumberFormat="1" applyFont="1" applyBorder="1"/>
    <xf numFmtId="164" fontId="34" fillId="0" borderId="91" xfId="30" applyNumberFormat="1" applyFont="1" applyBorder="1"/>
    <xf numFmtId="164" fontId="34" fillId="0" borderId="23" xfId="30" applyNumberFormat="1" applyFont="1" applyFill="1" applyBorder="1" applyAlignment="1">
      <alignment horizontal="right" vertical="center"/>
    </xf>
    <xf numFmtId="164" fontId="34" fillId="0" borderId="91" xfId="30" applyNumberFormat="1" applyFont="1" applyFill="1" applyBorder="1" applyAlignment="1">
      <alignment horizontal="right" vertical="center"/>
    </xf>
    <xf numFmtId="0" fontId="13" fillId="0" borderId="0" xfId="477" applyFont="1"/>
    <xf numFmtId="0" fontId="34" fillId="0" borderId="0" xfId="0" quotePrefix="1" applyFont="1" applyBorder="1" applyAlignment="1">
      <alignment horizontal="center"/>
    </xf>
    <xf numFmtId="37" fontId="35" fillId="0" borderId="93" xfId="0" applyNumberFormat="1" applyFont="1" applyBorder="1"/>
    <xf numFmtId="164" fontId="35" fillId="20" borderId="23" xfId="30" applyNumberFormat="1" applyFont="1" applyFill="1" applyBorder="1"/>
    <xf numFmtId="0" fontId="12" fillId="0" borderId="0" xfId="477" applyFont="1"/>
    <xf numFmtId="0" fontId="23" fillId="0" borderId="0" xfId="477" applyFill="1"/>
    <xf numFmtId="173" fontId="96" fillId="0" borderId="82" xfId="1224" applyNumberFormat="1" applyFont="1" applyBorder="1" applyProtection="1">
      <protection locked="0"/>
    </xf>
    <xf numFmtId="3" fontId="32" fillId="0" borderId="30" xfId="1224" applyNumberFormat="1" applyFont="1" applyFill="1" applyBorder="1" applyProtection="1">
      <protection locked="0"/>
    </xf>
    <xf numFmtId="0" fontId="12" fillId="0" borderId="0" xfId="477" applyFont="1" applyFill="1"/>
    <xf numFmtId="164" fontId="32" fillId="0" borderId="0" xfId="30" applyNumberFormat="1" applyFont="1"/>
    <xf numFmtId="164" fontId="35" fillId="0" borderId="20" xfId="30" applyNumberFormat="1" applyFont="1" applyBorder="1" applyAlignment="1">
      <alignment horizontal="right"/>
    </xf>
    <xf numFmtId="164" fontId="34" fillId="0" borderId="20" xfId="30" applyNumberFormat="1" applyFont="1" applyBorder="1" applyAlignment="1">
      <alignment horizontal="right"/>
    </xf>
    <xf numFmtId="0" fontId="32" fillId="0" borderId="0" xfId="0" applyFont="1"/>
    <xf numFmtId="0" fontId="32" fillId="0" borderId="0" xfId="232" applyFont="1"/>
    <xf numFmtId="164" fontId="32" fillId="0" borderId="0" xfId="0" applyNumberFormat="1" applyFont="1"/>
    <xf numFmtId="164" fontId="32" fillId="0" borderId="16" xfId="30" applyNumberFormat="1" applyFont="1" applyBorder="1"/>
    <xf numFmtId="0" fontId="34" fillId="0" borderId="24" xfId="0" applyFont="1" applyBorder="1" applyAlignment="1">
      <alignment horizontal="center"/>
    </xf>
    <xf numFmtId="43" fontId="34" fillId="0" borderId="0" xfId="30" applyFont="1"/>
    <xf numFmtId="0" fontId="34" fillId="0" borderId="66" xfId="311" applyFont="1" applyBorder="1"/>
    <xf numFmtId="164" fontId="0" fillId="0" borderId="0" xfId="30" applyNumberFormat="1" applyFont="1"/>
    <xf numFmtId="164" fontId="34" fillId="0" borderId="23" xfId="53" applyNumberFormat="1" applyFont="1" applyFill="1" applyBorder="1"/>
    <xf numFmtId="37" fontId="34" fillId="0" borderId="14" xfId="218" applyNumberFormat="1" applyFont="1" applyFill="1" applyBorder="1"/>
    <xf numFmtId="164" fontId="34" fillId="0" borderId="0" xfId="30" applyNumberFormat="1" applyFont="1" applyBorder="1"/>
    <xf numFmtId="0" fontId="35" fillId="0" borderId="0" xfId="0" applyFont="1" applyFill="1" applyAlignment="1">
      <alignment horizontal="right"/>
    </xf>
    <xf numFmtId="164" fontId="34" fillId="0" borderId="21" xfId="30" applyNumberFormat="1" applyFont="1" applyFill="1" applyBorder="1"/>
    <xf numFmtId="0" fontId="34" fillId="0" borderId="22" xfId="0" applyFont="1" applyFill="1" applyBorder="1" applyAlignment="1">
      <alignment horizontal="left" indent="1"/>
    </xf>
    <xf numFmtId="0" fontId="34" fillId="0" borderId="0" xfId="0" applyFont="1" applyFill="1" applyBorder="1" applyAlignment="1">
      <alignment horizontal="left" indent="1"/>
    </xf>
    <xf numFmtId="43" fontId="32" fillId="0" borderId="0" xfId="30" applyFont="1"/>
    <xf numFmtId="0" fontId="31" fillId="0" borderId="0" xfId="232" applyFont="1" applyFill="1" applyAlignment="1">
      <alignment horizontal="center"/>
    </xf>
    <xf numFmtId="164" fontId="34" fillId="0" borderId="0" xfId="30" applyNumberFormat="1" applyFont="1" applyFill="1"/>
    <xf numFmtId="37" fontId="34" fillId="0" borderId="100" xfId="0" applyNumberFormat="1" applyFont="1" applyFill="1" applyBorder="1" applyProtection="1">
      <protection locked="0"/>
    </xf>
    <xf numFmtId="37" fontId="34" fillId="0" borderId="76" xfId="0" applyNumberFormat="1" applyFont="1" applyFill="1" applyBorder="1" applyProtection="1">
      <protection locked="0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164" fontId="43" fillId="0" borderId="0" xfId="30" applyNumberFormat="1" applyFont="1"/>
    <xf numFmtId="0" fontId="34" fillId="0" borderId="15" xfId="0" quotePrefix="1" applyFont="1" applyFill="1" applyBorder="1" applyAlignment="1">
      <alignment horizontal="center" vertical="center"/>
    </xf>
    <xf numFmtId="164" fontId="34" fillId="0" borderId="30" xfId="30" applyNumberFormat="1" applyFont="1" applyBorder="1" applyProtection="1">
      <protection locked="0"/>
    </xf>
    <xf numFmtId="164" fontId="34" fillId="0" borderId="30" xfId="30" applyNumberFormat="1" applyFont="1" applyFill="1" applyBorder="1" applyProtection="1">
      <protection locked="0"/>
    </xf>
    <xf numFmtId="164" fontId="35" fillId="0" borderId="30" xfId="30" applyNumberFormat="1" applyFont="1" applyBorder="1" applyProtection="1">
      <protection locked="0"/>
    </xf>
    <xf numFmtId="164" fontId="34" fillId="0" borderId="30" xfId="30" applyNumberFormat="1" applyFont="1" applyBorder="1" applyProtection="1"/>
    <xf numFmtId="164" fontId="35" fillId="0" borderId="30" xfId="30" applyNumberFormat="1" applyFont="1" applyFill="1" applyBorder="1" applyProtection="1">
      <protection locked="0"/>
    </xf>
    <xf numFmtId="164" fontId="35" fillId="18" borderId="30" xfId="30" applyNumberFormat="1" applyFont="1" applyFill="1" applyBorder="1" applyProtection="1">
      <protection locked="0"/>
    </xf>
    <xf numFmtId="183" fontId="95" fillId="0" borderId="84" xfId="9401" applyNumberFormat="1" applyFont="1" applyFill="1" applyBorder="1" applyAlignment="1" applyProtection="1">
      <alignment horizontal="center"/>
    </xf>
    <xf numFmtId="184" fontId="95" fillId="0" borderId="84" xfId="9401" applyNumberFormat="1" applyFont="1" applyFill="1" applyBorder="1" applyAlignment="1" applyProtection="1">
      <alignment horizontal="center"/>
    </xf>
    <xf numFmtId="185" fontId="95" fillId="0" borderId="84" xfId="9401" applyNumberFormat="1" applyFont="1" applyFill="1" applyBorder="1" applyAlignment="1" applyProtection="1">
      <alignment horizontal="center"/>
    </xf>
    <xf numFmtId="186" fontId="95" fillId="0" borderId="84" xfId="9401" applyNumberFormat="1" applyFont="1" applyFill="1" applyBorder="1" applyAlignment="1" applyProtection="1">
      <alignment horizontal="center"/>
    </xf>
    <xf numFmtId="164" fontId="95" fillId="0" borderId="84" xfId="30" applyNumberFormat="1" applyFont="1" applyFill="1" applyBorder="1" applyAlignment="1" applyProtection="1">
      <alignment horizontal="right" vertical="center" wrapText="1"/>
    </xf>
    <xf numFmtId="164" fontId="95" fillId="62" borderId="84" xfId="30" applyNumberFormat="1" applyFont="1" applyFill="1" applyBorder="1" applyAlignment="1" applyProtection="1">
      <alignment horizontal="right" vertical="center" wrapText="1"/>
    </xf>
    <xf numFmtId="175" fontId="34" fillId="0" borderId="0" xfId="9429" applyNumberFormat="1" applyFont="1" applyFill="1" applyBorder="1"/>
    <xf numFmtId="0" fontId="97" fillId="0" borderId="0" xfId="9432" applyFont="1"/>
    <xf numFmtId="0" fontId="32" fillId="0" borderId="32" xfId="232" applyFont="1" applyBorder="1"/>
    <xf numFmtId="0" fontId="32" fillId="0" borderId="5" xfId="232" applyFont="1" applyBorder="1" applyAlignment="1">
      <alignment horizontal="center"/>
    </xf>
    <xf numFmtId="0" fontId="32" fillId="0" borderId="5" xfId="232" applyFont="1" applyBorder="1" applyAlignment="1">
      <alignment horizontal="center" wrapText="1"/>
    </xf>
    <xf numFmtId="0" fontId="32" fillId="0" borderId="33" xfId="232" applyFont="1" applyBorder="1" applyAlignment="1">
      <alignment horizontal="center"/>
    </xf>
    <xf numFmtId="0" fontId="32" fillId="0" borderId="22" xfId="232" applyFont="1" applyBorder="1" applyAlignment="1">
      <alignment horizontal="left" indent="1"/>
    </xf>
    <xf numFmtId="164" fontId="32" fillId="0" borderId="16" xfId="51" applyNumberFormat="1" applyFont="1" applyFill="1" applyBorder="1"/>
    <xf numFmtId="164" fontId="32" fillId="0" borderId="17" xfId="51" applyNumberFormat="1" applyFont="1" applyFill="1" applyBorder="1"/>
    <xf numFmtId="164" fontId="32" fillId="0" borderId="23" xfId="51" applyNumberFormat="1" applyFont="1" applyFill="1" applyBorder="1"/>
    <xf numFmtId="164" fontId="32" fillId="0" borderId="16" xfId="30" applyNumberFormat="1" applyFont="1" applyFill="1" applyBorder="1"/>
    <xf numFmtId="164" fontId="32" fillId="0" borderId="17" xfId="30" applyNumberFormat="1" applyFont="1" applyFill="1" applyBorder="1"/>
    <xf numFmtId="0" fontId="2" fillId="0" borderId="0" xfId="477" applyFont="1"/>
    <xf numFmtId="0" fontId="32" fillId="0" borderId="0" xfId="0" applyFont="1" applyFill="1"/>
    <xf numFmtId="43" fontId="34" fillId="0" borderId="0" xfId="30" applyFont="1" applyFill="1" applyBorder="1"/>
    <xf numFmtId="43" fontId="32" fillId="0" borderId="0" xfId="30" applyFont="1" applyBorder="1"/>
    <xf numFmtId="0" fontId="34" fillId="0" borderId="0" xfId="189" applyFont="1"/>
    <xf numFmtId="39" fontId="34" fillId="0" borderId="0" xfId="218" applyFont="1" applyBorder="1" applyProtection="1">
      <protection locked="0"/>
    </xf>
    <xf numFmtId="0" fontId="50" fillId="0" borderId="0" xfId="0" applyFont="1" applyFill="1" applyAlignment="1" applyProtection="1">
      <alignment horizontal="right"/>
      <protection locked="0"/>
    </xf>
    <xf numFmtId="164" fontId="34" fillId="0" borderId="102" xfId="30" applyNumberFormat="1" applyFont="1" applyFill="1" applyBorder="1" applyAlignment="1">
      <alignment horizontal="right" vertical="center"/>
    </xf>
    <xf numFmtId="164" fontId="34" fillId="0" borderId="90" xfId="30" applyNumberFormat="1" applyFont="1" applyBorder="1"/>
    <xf numFmtId="0" fontId="35" fillId="0" borderId="38" xfId="202" applyFont="1" applyFill="1" applyBorder="1" applyAlignment="1">
      <alignment horizontal="center" wrapText="1"/>
    </xf>
    <xf numFmtId="164" fontId="32" fillId="0" borderId="0" xfId="51" applyNumberFormat="1" applyFont="1" applyBorder="1"/>
    <xf numFmtId="164" fontId="34" fillId="0" borderId="0" xfId="30" applyNumberFormat="1" applyFont="1"/>
    <xf numFmtId="164" fontId="35" fillId="20" borderId="64" xfId="30" applyNumberFormat="1" applyFont="1" applyFill="1" applyBorder="1"/>
    <xf numFmtId="0" fontId="31" fillId="0" borderId="0" xfId="232" applyFont="1" applyAlignment="1">
      <alignment horizontal="center"/>
    </xf>
    <xf numFmtId="0" fontId="31" fillId="0" borderId="0" xfId="0" applyFont="1" applyAlignment="1">
      <alignment horizontal="center"/>
    </xf>
    <xf numFmtId="39" fontId="35" fillId="0" borderId="14" xfId="218" applyFont="1" applyBorder="1" applyAlignment="1" applyProtection="1">
      <alignment horizontal="center"/>
      <protection locked="0"/>
    </xf>
    <xf numFmtId="39" fontId="35" fillId="0" borderId="14" xfId="218" applyFont="1" applyBorder="1" applyAlignment="1" applyProtection="1">
      <alignment horizontal="center"/>
    </xf>
    <xf numFmtId="39" fontId="34" fillId="0" borderId="0" xfId="218" applyFont="1" applyProtection="1"/>
    <xf numFmtId="39" fontId="34" fillId="0" borderId="0" xfId="218" applyFont="1" applyBorder="1" applyAlignment="1" applyProtection="1">
      <alignment horizontal="center" vertical="center"/>
    </xf>
    <xf numFmtId="0" fontId="35" fillId="0" borderId="0" xfId="0" applyFont="1" applyAlignment="1">
      <alignment horizontal="center"/>
    </xf>
    <xf numFmtId="0" fontId="34" fillId="0" borderId="0" xfId="0" quotePrefix="1" applyFont="1" applyAlignment="1">
      <alignment horizontal="left"/>
    </xf>
    <xf numFmtId="0" fontId="35" fillId="0" borderId="0" xfId="0" applyFont="1" applyBorder="1" applyAlignment="1" applyProtection="1">
      <alignment horizontal="center"/>
      <protection locked="0"/>
    </xf>
    <xf numFmtId="0" fontId="34" fillId="0" borderId="0" xfId="0" applyFont="1"/>
    <xf numFmtId="0" fontId="34" fillId="0" borderId="0" xfId="0" quotePrefix="1" applyFont="1" applyAlignment="1">
      <alignment horizontal="center"/>
    </xf>
    <xf numFmtId="0" fontId="35" fillId="0" borderId="32" xfId="0" applyFont="1" applyBorder="1" applyProtection="1">
      <protection locked="0"/>
    </xf>
    <xf numFmtId="0" fontId="34" fillId="0" borderId="22" xfId="0" applyFont="1" applyBorder="1" applyProtection="1">
      <protection locked="0"/>
    </xf>
    <xf numFmtId="0" fontId="34" fillId="0" borderId="0" xfId="0" applyFont="1" applyBorder="1" applyProtection="1">
      <protection locked="0"/>
    </xf>
    <xf numFmtId="0" fontId="35" fillId="0" borderId="29" xfId="0" applyFont="1" applyBorder="1" applyAlignment="1" applyProtection="1">
      <protection locked="0"/>
    </xf>
    <xf numFmtId="0" fontId="34" fillId="0" borderId="0" xfId="0" quotePrefix="1" applyFont="1"/>
    <xf numFmtId="0" fontId="34" fillId="0" borderId="22" xfId="0" applyFont="1" applyBorder="1"/>
    <xf numFmtId="0" fontId="34" fillId="0" borderId="0" xfId="0" applyFont="1" applyBorder="1"/>
    <xf numFmtId="0" fontId="34" fillId="0" borderId="22" xfId="0" applyFont="1" applyBorder="1" applyAlignment="1">
      <alignment horizontal="left" indent="1"/>
    </xf>
    <xf numFmtId="0" fontId="34" fillId="0" borderId="0" xfId="0" applyFont="1" applyBorder="1" applyAlignment="1">
      <alignment horizontal="left" indent="1"/>
    </xf>
    <xf numFmtId="49" fontId="34" fillId="0" borderId="0" xfId="0" applyNumberFormat="1" applyFont="1" applyAlignment="1">
      <alignment horizontal="center"/>
    </xf>
    <xf numFmtId="0" fontId="35" fillId="0" borderId="0" xfId="0" applyFont="1" applyBorder="1"/>
    <xf numFmtId="0" fontId="35" fillId="0" borderId="0" xfId="0" applyFont="1"/>
    <xf numFmtId="0" fontId="35" fillId="0" borderId="0" xfId="189" applyFont="1" applyFill="1" applyAlignment="1">
      <alignment horizontal="center"/>
    </xf>
    <xf numFmtId="17" fontId="32" fillId="0" borderId="22" xfId="232" quotePrefix="1" applyNumberFormat="1" applyFont="1" applyBorder="1"/>
    <xf numFmtId="164" fontId="32" fillId="0" borderId="0" xfId="53" applyNumberFormat="1" applyFont="1"/>
    <xf numFmtId="0" fontId="34" fillId="0" borderId="0" xfId="189" applyFont="1" applyAlignment="1"/>
    <xf numFmtId="0" fontId="34" fillId="0" borderId="0" xfId="175" applyFont="1"/>
    <xf numFmtId="0" fontId="34" fillId="0" borderId="0" xfId="175" quotePrefix="1" applyFont="1" applyAlignment="1">
      <alignment horizontal="center"/>
    </xf>
    <xf numFmtId="0" fontId="34" fillId="0" borderId="14" xfId="175" applyFont="1" applyBorder="1" applyAlignment="1">
      <alignment horizontal="center"/>
    </xf>
    <xf numFmtId="0" fontId="35" fillId="0" borderId="15" xfId="175" applyFont="1" applyBorder="1" applyAlignment="1">
      <alignment horizontal="center"/>
    </xf>
    <xf numFmtId="0" fontId="35" fillId="0" borderId="16" xfId="175" applyFont="1" applyBorder="1" applyAlignment="1">
      <alignment horizontal="center"/>
    </xf>
    <xf numFmtId="0" fontId="35" fillId="0" borderId="17" xfId="175" applyFont="1" applyBorder="1" applyAlignment="1">
      <alignment horizontal="center"/>
    </xf>
    <xf numFmtId="0" fontId="34" fillId="0" borderId="24" xfId="175" applyFont="1" applyBorder="1" applyAlignment="1">
      <alignment horizontal="center"/>
    </xf>
    <xf numFmtId="0" fontId="35" fillId="0" borderId="22" xfId="175" applyFont="1" applyBorder="1" applyAlignment="1">
      <alignment horizontal="center"/>
    </xf>
    <xf numFmtId="0" fontId="35" fillId="0" borderId="0" xfId="175" applyFont="1" applyBorder="1" applyAlignment="1">
      <alignment horizontal="center"/>
    </xf>
    <xf numFmtId="0" fontId="35" fillId="0" borderId="23" xfId="175" applyFont="1" applyBorder="1" applyAlignment="1">
      <alignment horizontal="center"/>
    </xf>
    <xf numFmtId="0" fontId="34" fillId="0" borderId="18" xfId="175" applyFont="1" applyBorder="1" applyAlignment="1">
      <alignment horizontal="center" wrapText="1"/>
    </xf>
    <xf numFmtId="0" fontId="35" fillId="0" borderId="19" xfId="175" applyFont="1" applyBorder="1"/>
    <xf numFmtId="0" fontId="35" fillId="0" borderId="20" xfId="175" applyFont="1" applyBorder="1" applyAlignment="1">
      <alignment horizontal="center" wrapText="1"/>
    </xf>
    <xf numFmtId="0" fontId="35" fillId="0" borderId="21" xfId="175" applyFont="1" applyBorder="1" applyAlignment="1">
      <alignment horizontal="center"/>
    </xf>
    <xf numFmtId="164" fontId="34" fillId="0" borderId="0" xfId="30" applyNumberFormat="1" applyFont="1" applyFill="1" applyAlignment="1">
      <alignment horizontal="center"/>
    </xf>
    <xf numFmtId="164" fontId="34" fillId="0" borderId="23" xfId="30" applyNumberFormat="1" applyFont="1" applyBorder="1" applyAlignment="1">
      <alignment horizontal="center"/>
    </xf>
    <xf numFmtId="0" fontId="34" fillId="0" borderId="0" xfId="175" applyFont="1" applyBorder="1"/>
    <xf numFmtId="0" fontId="34" fillId="0" borderId="0" xfId="175" applyFont="1" applyBorder="1" applyAlignment="1">
      <alignment horizontal="center"/>
    </xf>
    <xf numFmtId="0" fontId="34" fillId="0" borderId="22" xfId="175" applyFont="1" applyBorder="1"/>
    <xf numFmtId="3" fontId="34" fillId="0" borderId="0" xfId="175" applyNumberFormat="1" applyFont="1" applyBorder="1"/>
    <xf numFmtId="164" fontId="34" fillId="0" borderId="20" xfId="30" applyNumberFormat="1" applyFont="1" applyBorder="1" applyAlignment="1"/>
    <xf numFmtId="164" fontId="34" fillId="0" borderId="21" xfId="30" applyNumberFormat="1" applyFont="1" applyBorder="1" applyAlignment="1"/>
    <xf numFmtId="0" fontId="35" fillId="0" borderId="22" xfId="175" applyFont="1" applyBorder="1" applyAlignment="1">
      <alignment horizontal="left" indent="1"/>
    </xf>
    <xf numFmtId="164" fontId="34" fillId="0" borderId="16" xfId="30" applyNumberFormat="1" applyFont="1" applyBorder="1" applyAlignment="1">
      <alignment horizontal="center"/>
    </xf>
    <xf numFmtId="164" fontId="35" fillId="18" borderId="17" xfId="30" applyNumberFormat="1" applyFont="1" applyFill="1" applyBorder="1" applyAlignment="1">
      <alignment horizontal="center"/>
    </xf>
    <xf numFmtId="0" fontId="34" fillId="0" borderId="18" xfId="175" applyFont="1" applyBorder="1" applyAlignment="1">
      <alignment horizontal="center"/>
    </xf>
    <xf numFmtId="0" fontId="34" fillId="0" borderId="19" xfId="175" applyFont="1" applyBorder="1"/>
    <xf numFmtId="0" fontId="34" fillId="0" borderId="20" xfId="175" applyFont="1" applyBorder="1"/>
    <xf numFmtId="0" fontId="34" fillId="0" borderId="21" xfId="175" applyFont="1" applyBorder="1"/>
    <xf numFmtId="176" fontId="98" fillId="0" borderId="0" xfId="9386" applyNumberFormat="1" applyFont="1" applyAlignment="1">
      <alignment horizontal="right"/>
    </xf>
    <xf numFmtId="176" fontId="99" fillId="0" borderId="0" xfId="517" applyNumberFormat="1" applyFont="1" applyAlignment="1">
      <alignment horizontal="right"/>
    </xf>
    <xf numFmtId="176" fontId="99" fillId="0" borderId="0" xfId="519" applyNumberFormat="1" applyFont="1" applyAlignment="1">
      <alignment horizontal="right"/>
    </xf>
    <xf numFmtId="0" fontId="34" fillId="0" borderId="90" xfId="175" applyFont="1" applyBorder="1"/>
    <xf numFmtId="0" fontId="30" fillId="0" borderId="90" xfId="0" applyFont="1" applyBorder="1"/>
    <xf numFmtId="0" fontId="34" fillId="0" borderId="0" xfId="175" applyFont="1" applyBorder="1" applyAlignment="1">
      <alignment horizontal="left" indent="1"/>
    </xf>
    <xf numFmtId="0" fontId="30" fillId="0" borderId="0" xfId="0" applyFont="1" applyBorder="1"/>
    <xf numFmtId="0" fontId="34" fillId="0" borderId="0" xfId="175" applyFont="1" applyAlignment="1">
      <alignment horizontal="left" indent="1"/>
    </xf>
    <xf numFmtId="0" fontId="30" fillId="0" borderId="0" xfId="0" applyFont="1"/>
    <xf numFmtId="164" fontId="34" fillId="0" borderId="0" xfId="175" applyNumberFormat="1" applyFont="1" applyBorder="1"/>
    <xf numFmtId="0" fontId="34" fillId="0" borderId="0" xfId="189" applyFont="1" applyProtection="1">
      <protection locked="0"/>
    </xf>
    <xf numFmtId="166" fontId="34" fillId="0" borderId="0" xfId="189" applyNumberFormat="1" applyFont="1" applyAlignment="1" applyProtection="1">
      <alignment horizontal="left"/>
      <protection locked="0"/>
    </xf>
    <xf numFmtId="0" fontId="34" fillId="0" borderId="0" xfId="189" applyFont="1" applyBorder="1" applyProtection="1">
      <protection locked="0"/>
    </xf>
    <xf numFmtId="0" fontId="34" fillId="0" borderId="0" xfId="189" applyFont="1" applyBorder="1"/>
    <xf numFmtId="0" fontId="34" fillId="0" borderId="35" xfId="189" applyFont="1" applyBorder="1" applyAlignment="1">
      <alignment horizontal="center" wrapText="1"/>
    </xf>
    <xf numFmtId="0" fontId="35" fillId="0" borderId="25" xfId="189" applyFont="1" applyBorder="1"/>
    <xf numFmtId="14" fontId="35" fillId="0" borderId="25" xfId="189" applyNumberFormat="1" applyFont="1" applyBorder="1" applyAlignment="1" applyProtection="1">
      <alignment horizontal="center"/>
      <protection locked="0"/>
    </xf>
    <xf numFmtId="0" fontId="35" fillId="0" borderId="25" xfId="189" applyFont="1" applyBorder="1" applyAlignment="1" applyProtection="1">
      <alignment horizontal="center"/>
      <protection locked="0"/>
    </xf>
    <xf numFmtId="0" fontId="34" fillId="0" borderId="14" xfId="189" applyFont="1" applyBorder="1" applyAlignment="1">
      <alignment horizontal="center"/>
    </xf>
    <xf numFmtId="164" fontId="34" fillId="0" borderId="24" xfId="35" applyNumberFormat="1" applyFont="1" applyBorder="1"/>
    <xf numFmtId="0" fontId="34" fillId="0" borderId="24" xfId="189" applyFont="1" applyBorder="1" applyAlignment="1">
      <alignment horizontal="center"/>
    </xf>
    <xf numFmtId="37" fontId="34" fillId="0" borderId="40" xfId="189" applyNumberFormat="1" applyFont="1" applyBorder="1" applyProtection="1">
      <protection locked="0"/>
    </xf>
    <xf numFmtId="164" fontId="34" fillId="0" borderId="18" xfId="35" applyNumberFormat="1" applyFont="1" applyBorder="1"/>
    <xf numFmtId="0" fontId="34" fillId="0" borderId="0" xfId="189" applyFont="1" applyBorder="1" applyAlignment="1">
      <alignment horizontal="left" indent="1"/>
    </xf>
    <xf numFmtId="37" fontId="34" fillId="0" borderId="41" xfId="189" applyNumberFormat="1" applyFont="1" applyBorder="1" applyProtection="1">
      <protection locked="0"/>
    </xf>
    <xf numFmtId="37" fontId="34" fillId="0" borderId="31" xfId="189" applyNumberFormat="1" applyFont="1" applyBorder="1" applyProtection="1">
      <protection locked="0"/>
    </xf>
    <xf numFmtId="37" fontId="34" fillId="0" borderId="23" xfId="0" applyNumberFormat="1" applyFont="1" applyBorder="1" applyProtection="1">
      <protection locked="0"/>
    </xf>
    <xf numFmtId="0" fontId="35" fillId="0" borderId="0" xfId="189" applyFont="1" applyBorder="1"/>
    <xf numFmtId="37" fontId="34" fillId="0" borderId="35" xfId="189" applyNumberFormat="1" applyFont="1" applyBorder="1" applyProtection="1">
      <protection locked="0"/>
    </xf>
    <xf numFmtId="37" fontId="34" fillId="0" borderId="26" xfId="189" applyNumberFormat="1" applyFont="1" applyBorder="1" applyProtection="1">
      <protection locked="0"/>
    </xf>
    <xf numFmtId="37" fontId="35" fillId="18" borderId="26" xfId="189" applyNumberFormat="1" applyFont="1" applyFill="1" applyBorder="1" applyProtection="1">
      <protection locked="0"/>
    </xf>
    <xf numFmtId="0" fontId="34" fillId="0" borderId="18" xfId="189" applyFont="1" applyBorder="1" applyAlignment="1">
      <alignment horizontal="center"/>
    </xf>
    <xf numFmtId="0" fontId="34" fillId="0" borderId="1" xfId="189" applyFont="1" applyBorder="1" applyAlignment="1">
      <alignment horizontal="center"/>
    </xf>
    <xf numFmtId="37" fontId="34" fillId="0" borderId="36" xfId="189" quotePrefix="1" applyNumberFormat="1" applyFont="1" applyBorder="1" applyAlignment="1" applyProtection="1">
      <alignment horizontal="center"/>
    </xf>
    <xf numFmtId="0" fontId="34" fillId="0" borderId="18" xfId="189" applyFont="1" applyBorder="1"/>
    <xf numFmtId="37" fontId="34" fillId="0" borderId="0" xfId="189" applyNumberFormat="1" applyFont="1" applyProtection="1"/>
    <xf numFmtId="37" fontId="34" fillId="0" borderId="0" xfId="189" applyNumberFormat="1" applyFont="1"/>
    <xf numFmtId="0" fontId="34" fillId="0" borderId="0" xfId="189" applyFont="1" applyAlignment="1">
      <alignment horizontal="right"/>
    </xf>
    <xf numFmtId="0" fontId="35" fillId="0" borderId="20" xfId="175" quotePrefix="1" applyFont="1" applyBorder="1" applyAlignment="1">
      <alignment horizontal="center" wrapText="1"/>
    </xf>
    <xf numFmtId="37" fontId="34" fillId="0" borderId="0" xfId="175" applyNumberFormat="1" applyFont="1" applyFill="1" applyAlignment="1">
      <alignment horizontal="center"/>
    </xf>
    <xf numFmtId="37" fontId="34" fillId="0" borderId="23" xfId="175" applyNumberFormat="1" applyFont="1" applyBorder="1" applyAlignment="1">
      <alignment horizontal="center"/>
    </xf>
    <xf numFmtId="37" fontId="34" fillId="0" borderId="20" xfId="175" applyNumberFormat="1" applyFont="1" applyBorder="1" applyAlignment="1">
      <alignment horizontal="center"/>
    </xf>
    <xf numFmtId="37" fontId="34" fillId="0" borderId="21" xfId="175" applyNumberFormat="1" applyFont="1" applyBorder="1" applyAlignment="1">
      <alignment horizontal="center"/>
    </xf>
    <xf numFmtId="37" fontId="34" fillId="0" borderId="16" xfId="175" applyNumberFormat="1" applyFont="1" applyBorder="1" applyAlignment="1">
      <alignment horizontal="center"/>
    </xf>
    <xf numFmtId="37" fontId="35" fillId="18" borderId="17" xfId="175" applyNumberFormat="1" applyFont="1" applyFill="1" applyBorder="1" applyAlignment="1">
      <alignment horizontal="center"/>
    </xf>
    <xf numFmtId="0" fontId="34" fillId="0" borderId="0" xfId="189" applyFont="1" applyAlignment="1">
      <alignment horizontal="centerContinuous"/>
    </xf>
    <xf numFmtId="0" fontId="34" fillId="0" borderId="15" xfId="189" applyFont="1" applyBorder="1"/>
    <xf numFmtId="0" fontId="34" fillId="0" borderId="0" xfId="189" applyFont="1" applyBorder="1" applyAlignment="1">
      <alignment horizontal="center"/>
    </xf>
    <xf numFmtId="0" fontId="35" fillId="0" borderId="19" xfId="189" applyFont="1" applyBorder="1"/>
    <xf numFmtId="0" fontId="35" fillId="0" borderId="5" xfId="189" applyFont="1" applyBorder="1" applyAlignment="1">
      <alignment horizontal="center"/>
    </xf>
    <xf numFmtId="0" fontId="35" fillId="0" borderId="20" xfId="189" applyFont="1" applyBorder="1" applyAlignment="1">
      <alignment horizontal="center"/>
    </xf>
    <xf numFmtId="0" fontId="35" fillId="0" borderId="21" xfId="189" applyFont="1" applyBorder="1" applyAlignment="1">
      <alignment horizontal="center"/>
    </xf>
    <xf numFmtId="37" fontId="34" fillId="0" borderId="0" xfId="189" applyNumberFormat="1" applyFont="1" applyBorder="1"/>
    <xf numFmtId="37" fontId="34" fillId="0" borderId="23" xfId="189" applyNumberFormat="1" applyFont="1" applyBorder="1"/>
    <xf numFmtId="0" fontId="34" fillId="0" borderId="22" xfId="189" applyFont="1" applyBorder="1"/>
    <xf numFmtId="37" fontId="34" fillId="0" borderId="21" xfId="189" applyNumberFormat="1" applyFont="1" applyBorder="1"/>
    <xf numFmtId="0" fontId="34" fillId="0" borderId="16" xfId="189" applyFont="1" applyBorder="1"/>
    <xf numFmtId="0" fontId="34" fillId="0" borderId="17" xfId="189" applyFont="1" applyBorder="1"/>
    <xf numFmtId="0" fontId="35" fillId="0" borderId="22" xfId="189" applyFont="1" applyBorder="1"/>
    <xf numFmtId="37" fontId="34" fillId="0" borderId="20" xfId="189" applyNumberFormat="1" applyFont="1" applyBorder="1"/>
    <xf numFmtId="37" fontId="34" fillId="0" borderId="65" xfId="189" applyNumberFormat="1" applyFont="1" applyBorder="1"/>
    <xf numFmtId="37" fontId="35" fillId="20" borderId="65" xfId="189" applyNumberFormat="1" applyFont="1" applyFill="1" applyBorder="1"/>
    <xf numFmtId="37" fontId="34" fillId="0" borderId="62" xfId="189" applyNumberFormat="1" applyFont="1" applyBorder="1"/>
    <xf numFmtId="0" fontId="34" fillId="0" borderId="19" xfId="189" applyFont="1" applyBorder="1"/>
    <xf numFmtId="0" fontId="34" fillId="0" borderId="20" xfId="189" applyFont="1" applyBorder="1"/>
    <xf numFmtId="0" fontId="34" fillId="0" borderId="21" xfId="189" applyFont="1" applyBorder="1"/>
    <xf numFmtId="0" fontId="34" fillId="0" borderId="0" xfId="202" applyFont="1" applyAlignment="1">
      <alignment horizontal="center"/>
    </xf>
    <xf numFmtId="0" fontId="34" fillId="0" borderId="0" xfId="202" applyFont="1"/>
    <xf numFmtId="0" fontId="34" fillId="0" borderId="0" xfId="202" applyFont="1" applyAlignment="1">
      <alignment horizontal="right"/>
    </xf>
    <xf numFmtId="0" fontId="34" fillId="0" borderId="0" xfId="202" applyFont="1" applyFill="1" applyAlignment="1" applyProtection="1">
      <alignment horizontal="right"/>
    </xf>
    <xf numFmtId="168" fontId="34" fillId="0" borderId="0" xfId="202" applyNumberFormat="1" applyFont="1" applyAlignment="1" applyProtection="1">
      <alignment horizontal="left"/>
    </xf>
    <xf numFmtId="0" fontId="34" fillId="0" borderId="0" xfId="202" applyFont="1" applyFill="1"/>
    <xf numFmtId="0" fontId="34" fillId="0" borderId="0" xfId="202" applyFont="1" applyFill="1" applyAlignment="1">
      <alignment horizontal="center"/>
    </xf>
    <xf numFmtId="0" fontId="35" fillId="0" borderId="0" xfId="202" applyFont="1"/>
    <xf numFmtId="0" fontId="34" fillId="0" borderId="1" xfId="202" applyFont="1" applyBorder="1"/>
    <xf numFmtId="0" fontId="34" fillId="0" borderId="1" xfId="202" applyFont="1" applyFill="1" applyBorder="1" applyAlignment="1">
      <alignment horizontal="center"/>
    </xf>
    <xf numFmtId="0" fontId="34" fillId="0" borderId="30" xfId="202" applyFont="1" applyBorder="1" applyAlignment="1">
      <alignment horizontal="center" wrapText="1"/>
    </xf>
    <xf numFmtId="0" fontId="35" fillId="0" borderId="36" xfId="202" applyFont="1" applyBorder="1"/>
    <xf numFmtId="0" fontId="35" fillId="0" borderId="46" xfId="202" applyFont="1" applyFill="1" applyBorder="1" applyAlignment="1">
      <alignment horizontal="center" wrapText="1"/>
    </xf>
    <xf numFmtId="0" fontId="34" fillId="0" borderId="26" xfId="202" applyFont="1" applyBorder="1" applyAlignment="1">
      <alignment horizontal="center"/>
    </xf>
    <xf numFmtId="0" fontId="34" fillId="0" borderId="27" xfId="202" quotePrefix="1" applyFont="1" applyBorder="1"/>
    <xf numFmtId="37" fontId="34" fillId="0" borderId="29" xfId="202" applyNumberFormat="1" applyFont="1" applyFill="1" applyBorder="1" applyProtection="1"/>
    <xf numFmtId="164" fontId="34" fillId="0" borderId="109" xfId="30" applyNumberFormat="1" applyFont="1" applyBorder="1" applyAlignment="1">
      <alignment horizontal="right"/>
    </xf>
    <xf numFmtId="0" fontId="34" fillId="0" borderId="28" xfId="202" applyFont="1" applyBorder="1" applyAlignment="1">
      <alignment horizontal="center"/>
    </xf>
    <xf numFmtId="37" fontId="34" fillId="0" borderId="0" xfId="202" applyNumberFormat="1" applyFont="1" applyFill="1" applyBorder="1" applyProtection="1"/>
    <xf numFmtId="164" fontId="34" fillId="0" borderId="110" xfId="30" applyNumberFormat="1" applyFont="1" applyBorder="1" applyAlignment="1">
      <alignment horizontal="right"/>
    </xf>
    <xf numFmtId="0" fontId="34" fillId="0" borderId="27" xfId="202" applyFont="1" applyBorder="1"/>
    <xf numFmtId="0" fontId="35" fillId="0" borderId="0" xfId="202" applyFont="1" applyFill="1"/>
    <xf numFmtId="37" fontId="34" fillId="0" borderId="0" xfId="202" applyNumberFormat="1" applyFont="1"/>
    <xf numFmtId="37" fontId="34" fillId="0" borderId="44" xfId="202" applyNumberFormat="1" applyFont="1" applyFill="1" applyBorder="1" applyProtection="1"/>
    <xf numFmtId="0" fontId="35" fillId="0" borderId="27" xfId="202" applyFont="1" applyBorder="1" applyAlignment="1">
      <alignment horizontal="left" indent="1"/>
    </xf>
    <xf numFmtId="37" fontId="34" fillId="0" borderId="0" xfId="202" applyNumberFormat="1" applyFont="1" applyBorder="1" applyProtection="1"/>
    <xf numFmtId="37" fontId="34" fillId="0" borderId="45" xfId="202" applyNumberFormat="1" applyFont="1" applyBorder="1" applyProtection="1"/>
    <xf numFmtId="37" fontId="35" fillId="0" borderId="0" xfId="202" applyNumberFormat="1" applyFont="1" applyBorder="1" applyProtection="1"/>
    <xf numFmtId="37" fontId="35" fillId="18" borderId="44" xfId="202" applyNumberFormat="1" applyFont="1" applyFill="1" applyBorder="1" applyProtection="1"/>
    <xf numFmtId="0" fontId="34" fillId="0" borderId="31" xfId="202" applyFont="1" applyBorder="1" applyAlignment="1">
      <alignment horizontal="center"/>
    </xf>
    <xf numFmtId="0" fontId="34" fillId="0" borderId="36" xfId="202" applyFont="1" applyBorder="1"/>
    <xf numFmtId="0" fontId="34" fillId="0" borderId="38" xfId="202" applyFont="1" applyBorder="1"/>
    <xf numFmtId="0" fontId="34" fillId="0" borderId="0" xfId="202" applyFont="1" applyBorder="1" applyAlignment="1">
      <alignment horizontal="center"/>
    </xf>
    <xf numFmtId="0" fontId="34" fillId="0" borderId="29" xfId="202" applyFont="1" applyBorder="1"/>
    <xf numFmtId="37" fontId="34" fillId="0" borderId="28" xfId="268" applyNumberFormat="1" applyFont="1" applyFill="1" applyBorder="1" applyProtection="1">
      <protection locked="0"/>
    </xf>
    <xf numFmtId="37" fontId="34" fillId="0" borderId="44" xfId="268" applyNumberFormat="1" applyFont="1" applyFill="1" applyBorder="1" applyProtection="1">
      <protection locked="0"/>
    </xf>
    <xf numFmtId="37" fontId="35" fillId="0" borderId="39" xfId="218" applyNumberFormat="1" applyFont="1" applyFill="1" applyBorder="1" applyProtection="1"/>
    <xf numFmtId="37" fontId="35" fillId="0" borderId="26" xfId="218" applyNumberFormat="1" applyFont="1" applyFill="1" applyBorder="1" applyProtection="1"/>
    <xf numFmtId="37" fontId="34" fillId="0" borderId="28" xfId="218" applyNumberFormat="1" applyFont="1" applyFill="1" applyBorder="1" applyProtection="1"/>
    <xf numFmtId="37" fontId="34" fillId="0" borderId="28" xfId="270" applyNumberFormat="1" applyFont="1" applyFill="1" applyBorder="1" applyProtection="1">
      <protection locked="0"/>
    </xf>
    <xf numFmtId="37" fontId="34" fillId="0" borderId="28" xfId="274" applyNumberFormat="1" applyFont="1" applyFill="1" applyBorder="1" applyProtection="1">
      <protection locked="0"/>
    </xf>
    <xf numFmtId="37" fontId="34" fillId="0" borderId="28" xfId="277" applyNumberFormat="1" applyFont="1" applyFill="1" applyBorder="1" applyProtection="1">
      <protection locked="0"/>
    </xf>
    <xf numFmtId="37" fontId="34" fillId="0" borderId="24" xfId="218" applyNumberFormat="1" applyFont="1" applyFill="1" applyBorder="1" applyProtection="1"/>
    <xf numFmtId="37" fontId="35" fillId="20" borderId="28" xfId="277" applyNumberFormat="1" applyFont="1" applyFill="1" applyBorder="1" applyProtection="1">
      <protection locked="0"/>
    </xf>
    <xf numFmtId="37" fontId="34" fillId="0" borderId="28" xfId="281" applyNumberFormat="1" applyFont="1" applyFill="1" applyBorder="1" applyProtection="1">
      <protection locked="0"/>
    </xf>
    <xf numFmtId="37" fontId="34" fillId="0" borderId="31" xfId="281" applyNumberFormat="1" applyFont="1" applyFill="1" applyBorder="1" applyProtection="1">
      <protection locked="0"/>
    </xf>
    <xf numFmtId="37" fontId="35" fillId="18" borderId="9" xfId="218" applyNumberFormat="1" applyFont="1" applyFill="1" applyBorder="1" applyProtection="1">
      <protection locked="0"/>
    </xf>
    <xf numFmtId="37" fontId="34" fillId="0" borderId="47" xfId="218" applyNumberFormat="1" applyFont="1" applyFill="1" applyBorder="1" applyProtection="1"/>
    <xf numFmtId="37" fontId="34" fillId="0" borderId="20" xfId="218" applyNumberFormat="1" applyFont="1" applyFill="1" applyBorder="1" applyProtection="1"/>
    <xf numFmtId="37" fontId="34" fillId="0" borderId="49" xfId="218" quotePrefix="1" applyNumberFormat="1" applyFont="1" applyFill="1" applyBorder="1" applyAlignment="1" applyProtection="1">
      <alignment horizontal="center"/>
    </xf>
    <xf numFmtId="37" fontId="34" fillId="0" borderId="24" xfId="218" applyNumberFormat="1" applyFont="1" applyFill="1" applyBorder="1" applyProtection="1">
      <protection locked="0"/>
    </xf>
    <xf numFmtId="37" fontId="34" fillId="0" borderId="24" xfId="35" applyNumberFormat="1" applyFont="1" applyFill="1" applyBorder="1"/>
    <xf numFmtId="37" fontId="35" fillId="0" borderId="33" xfId="218" applyNumberFormat="1" applyFont="1" applyFill="1" applyBorder="1" applyProtection="1">
      <protection locked="0"/>
    </xf>
    <xf numFmtId="37" fontId="35" fillId="0" borderId="17" xfId="218" applyNumberFormat="1" applyFont="1" applyFill="1" applyBorder="1" applyProtection="1">
      <protection locked="0"/>
    </xf>
    <xf numFmtId="39" fontId="35" fillId="0" borderId="52" xfId="218" applyFont="1" applyBorder="1" applyProtection="1"/>
    <xf numFmtId="39" fontId="35" fillId="0" borderId="53" xfId="218" applyFont="1" applyBorder="1" applyAlignment="1" applyProtection="1">
      <alignment horizontal="center"/>
    </xf>
    <xf numFmtId="37" fontId="35" fillId="0" borderId="54" xfId="218" applyNumberFormat="1" applyFont="1" applyFill="1" applyBorder="1" applyProtection="1"/>
    <xf numFmtId="39" fontId="35" fillId="0" borderId="22" xfId="218" applyFont="1" applyBorder="1" applyProtection="1"/>
    <xf numFmtId="37" fontId="35" fillId="0" borderId="23" xfId="218" applyNumberFormat="1" applyFont="1" applyFill="1" applyBorder="1" applyProtection="1"/>
    <xf numFmtId="37" fontId="34" fillId="0" borderId="28" xfId="289" applyNumberFormat="1" applyFont="1" applyFill="1" applyBorder="1" applyProtection="1"/>
    <xf numFmtId="37" fontId="35" fillId="0" borderId="55" xfId="218" applyNumberFormat="1" applyFont="1" applyFill="1" applyBorder="1" applyProtection="1"/>
    <xf numFmtId="37" fontId="34" fillId="0" borderId="33" xfId="218" applyNumberFormat="1" applyFont="1" applyFill="1" applyBorder="1" applyProtection="1"/>
    <xf numFmtId="37" fontId="34" fillId="0" borderId="0" xfId="218" applyNumberFormat="1" applyFont="1" applyFill="1" applyBorder="1" applyProtection="1"/>
    <xf numFmtId="37" fontId="34" fillId="0" borderId="56" xfId="218" applyNumberFormat="1" applyFont="1" applyFill="1" applyBorder="1" applyProtection="1"/>
    <xf numFmtId="37" fontId="34" fillId="0" borderId="28" xfId="299" applyNumberFormat="1" applyFont="1" applyFill="1" applyBorder="1" applyProtection="1">
      <protection locked="0"/>
    </xf>
    <xf numFmtId="37" fontId="34" fillId="0" borderId="57" xfId="218" applyNumberFormat="1" applyFont="1" applyFill="1" applyBorder="1" applyProtection="1">
      <protection locked="0"/>
    </xf>
    <xf numFmtId="37" fontId="34" fillId="0" borderId="57" xfId="218" applyNumberFormat="1" applyFont="1" applyFill="1" applyBorder="1"/>
    <xf numFmtId="39" fontId="35" fillId="0" borderId="58" xfId="218" applyFont="1" applyBorder="1" applyProtection="1"/>
    <xf numFmtId="39" fontId="35" fillId="0" borderId="46" xfId="218" applyFont="1" applyBorder="1" applyAlignment="1" applyProtection="1">
      <alignment horizontal="center"/>
    </xf>
    <xf numFmtId="37" fontId="35" fillId="0" borderId="59" xfId="218" applyNumberFormat="1" applyFont="1" applyFill="1" applyBorder="1" applyProtection="1"/>
    <xf numFmtId="39" fontId="35" fillId="0" borderId="60" xfId="218" applyFont="1" applyBorder="1" applyProtection="1"/>
    <xf numFmtId="39" fontId="35" fillId="0" borderId="26" xfId="218" applyFont="1" applyBorder="1" applyAlignment="1" applyProtection="1">
      <alignment horizontal="center"/>
    </xf>
    <xf numFmtId="37" fontId="34" fillId="0" borderId="57" xfId="218" applyNumberFormat="1" applyFont="1" applyFill="1" applyBorder="1" applyProtection="1"/>
    <xf numFmtId="37" fontId="34" fillId="0" borderId="31" xfId="303" applyNumberFormat="1" applyFont="1" applyFill="1" applyBorder="1" applyProtection="1">
      <protection locked="0"/>
    </xf>
    <xf numFmtId="37" fontId="34" fillId="0" borderId="44" xfId="270" applyNumberFormat="1" applyFont="1" applyFill="1" applyBorder="1" applyProtection="1">
      <protection locked="0"/>
    </xf>
    <xf numFmtId="37" fontId="35" fillId="18" borderId="63" xfId="94" applyNumberFormat="1" applyFont="1" applyFill="1" applyBorder="1" applyProtection="1">
      <protection locked="0"/>
    </xf>
    <xf numFmtId="0" fontId="34" fillId="0" borderId="0" xfId="203" quotePrefix="1" applyFont="1" applyFill="1" applyBorder="1" applyAlignment="1">
      <alignment horizontal="center" vertical="center"/>
    </xf>
    <xf numFmtId="0" fontId="34" fillId="0" borderId="0" xfId="203" applyFont="1" applyFill="1" applyBorder="1" applyAlignment="1">
      <alignment horizontal="center" vertical="center"/>
    </xf>
    <xf numFmtId="3" fontId="34" fillId="0" borderId="23" xfId="0" applyNumberFormat="1" applyFont="1" applyFill="1" applyBorder="1"/>
    <xf numFmtId="3" fontId="34" fillId="0" borderId="76" xfId="0" applyNumberFormat="1" applyFont="1" applyFill="1" applyBorder="1"/>
    <xf numFmtId="3" fontId="34" fillId="0" borderId="76" xfId="0" applyNumberFormat="1" applyFont="1" applyFill="1" applyBorder="1" applyAlignment="1">
      <alignment horizontal="right"/>
    </xf>
    <xf numFmtId="3" fontId="34" fillId="62" borderId="23" xfId="0" applyNumberFormat="1" applyFont="1" applyFill="1" applyBorder="1" applyAlignment="1">
      <alignment horizontal="right"/>
    </xf>
    <xf numFmtId="0" fontId="34" fillId="0" borderId="0" xfId="0" applyFont="1" applyAlignment="1" applyProtection="1">
      <alignment horizontal="right"/>
      <protection locked="0"/>
    </xf>
    <xf numFmtId="0" fontId="34" fillId="0" borderId="0" xfId="0" applyFont="1" applyAlignment="1" applyProtection="1">
      <alignment horizontal="centerContinuous"/>
      <protection locked="0"/>
    </xf>
    <xf numFmtId="0" fontId="35" fillId="0" borderId="0" xfId="0" applyFont="1" applyFill="1"/>
    <xf numFmtId="0" fontId="34" fillId="0" borderId="0" xfId="0" applyFont="1" applyAlignment="1" applyProtection="1">
      <alignment horizontal="center"/>
    </xf>
    <xf numFmtId="0" fontId="35" fillId="0" borderId="33" xfId="0" applyFont="1" applyFill="1" applyBorder="1" applyAlignment="1" applyProtection="1">
      <alignment horizontal="center"/>
      <protection locked="0"/>
    </xf>
    <xf numFmtId="0" fontId="35" fillId="0" borderId="22" xfId="0" applyFont="1" applyBorder="1" applyProtection="1">
      <protection locked="0"/>
    </xf>
    <xf numFmtId="0" fontId="34" fillId="0" borderId="23" xfId="0" applyFont="1" applyFill="1" applyBorder="1"/>
    <xf numFmtId="0" fontId="34" fillId="0" borderId="22" xfId="0" applyFont="1" applyBorder="1" applyAlignment="1" applyProtection="1">
      <alignment horizontal="left" indent="1"/>
      <protection locked="0"/>
    </xf>
    <xf numFmtId="37" fontId="34" fillId="0" borderId="17" xfId="0" applyNumberFormat="1" applyFont="1" applyFill="1" applyBorder="1" applyProtection="1">
      <protection locked="0"/>
    </xf>
    <xf numFmtId="37" fontId="34" fillId="0" borderId="23" xfId="0" applyNumberFormat="1" applyFont="1" applyFill="1" applyBorder="1" applyProtection="1"/>
    <xf numFmtId="37" fontId="35" fillId="20" borderId="23" xfId="0" applyNumberFormat="1" applyFont="1" applyFill="1" applyBorder="1" applyProtection="1">
      <protection locked="0"/>
    </xf>
    <xf numFmtId="37" fontId="35" fillId="0" borderId="23" xfId="0" applyNumberFormat="1" applyFont="1" applyFill="1" applyBorder="1" applyProtection="1">
      <protection locked="0"/>
    </xf>
    <xf numFmtId="37" fontId="34" fillId="0" borderId="34" xfId="0" applyNumberFormat="1" applyFont="1" applyFill="1" applyBorder="1" applyProtection="1"/>
    <xf numFmtId="0" fontId="34" fillId="0" borderId="19" xfId="0" applyFont="1" applyBorder="1" applyProtection="1">
      <protection locked="0"/>
    </xf>
    <xf numFmtId="37" fontId="34" fillId="0" borderId="21" xfId="0" applyNumberFormat="1" applyFont="1" applyFill="1" applyBorder="1" applyProtection="1">
      <protection locked="0"/>
    </xf>
    <xf numFmtId="164" fontId="34" fillId="0" borderId="16" xfId="30" applyNumberFormat="1" applyFont="1" applyBorder="1"/>
    <xf numFmtId="0" fontId="0" fillId="0" borderId="0" xfId="0" applyFont="1" applyAlignment="1">
      <alignment horizontal="center"/>
    </xf>
    <xf numFmtId="164" fontId="34" fillId="0" borderId="0" xfId="30" applyNumberFormat="1" applyFont="1" applyAlignment="1">
      <alignment horizontal="right"/>
    </xf>
    <xf numFmtId="0" fontId="0" fillId="0" borderId="22" xfId="0" applyFont="1" applyBorder="1"/>
    <xf numFmtId="164" fontId="0" fillId="0" borderId="0" xfId="0" applyNumberFormat="1" applyFont="1"/>
    <xf numFmtId="0" fontId="35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4" fillId="0" borderId="16" xfId="0" quotePrefix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164" fontId="34" fillId="0" borderId="17" xfId="30" applyNumberFormat="1" applyFont="1" applyFill="1" applyBorder="1" applyAlignment="1">
      <alignment horizontal="right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0" xfId="0" quotePrefix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34" fillId="0" borderId="44" xfId="30" applyNumberFormat="1" applyFont="1" applyFill="1" applyBorder="1" applyAlignment="1">
      <alignment horizontal="right" vertical="center"/>
    </xf>
    <xf numFmtId="164" fontId="34" fillId="0" borderId="63" xfId="30" applyNumberFormat="1" applyFont="1" applyFill="1" applyBorder="1" applyAlignment="1">
      <alignment horizontal="right" vertical="center"/>
    </xf>
    <xf numFmtId="164" fontId="34" fillId="0" borderId="92" xfId="30" applyNumberFormat="1" applyFont="1" applyFill="1" applyBorder="1" applyAlignment="1">
      <alignment horizontal="right" vertical="center"/>
    </xf>
    <xf numFmtId="168" fontId="34" fillId="0" borderId="0" xfId="189" applyNumberFormat="1" applyFont="1" applyAlignment="1" applyProtection="1">
      <alignment horizontal="left"/>
      <protection locked="0"/>
    </xf>
    <xf numFmtId="0" fontId="34" fillId="0" borderId="0" xfId="189" applyFont="1" applyAlignment="1" applyProtection="1">
      <alignment horizontal="right"/>
      <protection locked="0"/>
    </xf>
    <xf numFmtId="0" fontId="34" fillId="0" borderId="0" xfId="189" applyFont="1" applyAlignment="1" applyProtection="1">
      <alignment horizontal="center"/>
    </xf>
    <xf numFmtId="0" fontId="34" fillId="0" borderId="0" xfId="189" applyFont="1" applyFill="1" applyAlignment="1">
      <alignment horizontal="center"/>
    </xf>
    <xf numFmtId="0" fontId="34" fillId="0" borderId="26" xfId="189" applyFont="1" applyBorder="1" applyAlignment="1">
      <alignment horizontal="center"/>
    </xf>
    <xf numFmtId="0" fontId="34" fillId="0" borderId="35" xfId="189" applyFont="1" applyBorder="1"/>
    <xf numFmtId="0" fontId="34" fillId="0" borderId="31" xfId="189" applyFont="1" applyBorder="1" applyAlignment="1">
      <alignment horizontal="center" wrapText="1"/>
    </xf>
    <xf numFmtId="0" fontId="35" fillId="0" borderId="36" xfId="189" applyFont="1" applyBorder="1" applyAlignment="1" applyProtection="1">
      <alignment wrapText="1"/>
      <protection locked="0"/>
    </xf>
    <xf numFmtId="0" fontId="35" fillId="0" borderId="31" xfId="189" applyFont="1" applyFill="1" applyBorder="1" applyAlignment="1" applyProtection="1">
      <alignment horizontal="center" wrapText="1"/>
      <protection locked="0"/>
    </xf>
    <xf numFmtId="0" fontId="34" fillId="0" borderId="35" xfId="189" applyFont="1" applyBorder="1" applyProtection="1">
      <protection locked="0"/>
    </xf>
    <xf numFmtId="0" fontId="34" fillId="0" borderId="26" xfId="189" applyFont="1" applyFill="1" applyBorder="1" applyProtection="1">
      <protection locked="0"/>
    </xf>
    <xf numFmtId="0" fontId="34" fillId="0" borderId="26" xfId="189" applyFont="1" applyFill="1" applyBorder="1"/>
    <xf numFmtId="0" fontId="34" fillId="0" borderId="28" xfId="189" applyFont="1" applyBorder="1" applyAlignment="1">
      <alignment horizontal="center"/>
    </xf>
    <xf numFmtId="0" fontId="34" fillId="0" borderId="27" xfId="189" applyFont="1" applyBorder="1"/>
    <xf numFmtId="37" fontId="34" fillId="0" borderId="28" xfId="189" applyNumberFormat="1" applyFont="1" applyFill="1" applyBorder="1" applyProtection="1">
      <protection locked="0"/>
    </xf>
    <xf numFmtId="10" fontId="34" fillId="0" borderId="28" xfId="189" applyNumberFormat="1" applyFont="1" applyFill="1" applyBorder="1" applyProtection="1">
      <protection locked="0"/>
    </xf>
    <xf numFmtId="164" fontId="34" fillId="0" borderId="28" xfId="30" applyNumberFormat="1" applyFont="1" applyFill="1" applyBorder="1" applyProtection="1">
      <protection locked="0"/>
    </xf>
    <xf numFmtId="0" fontId="34" fillId="0" borderId="27" xfId="189" applyFont="1" applyBorder="1" applyAlignment="1">
      <alignment horizontal="left" indent="1"/>
    </xf>
    <xf numFmtId="37" fontId="34" fillId="0" borderId="28" xfId="189" applyNumberFormat="1" applyFont="1" applyFill="1" applyBorder="1" applyProtection="1"/>
    <xf numFmtId="10" fontId="34" fillId="0" borderId="28" xfId="189" applyNumberFormat="1" applyFont="1" applyFill="1" applyBorder="1" applyProtection="1"/>
    <xf numFmtId="0" fontId="34" fillId="0" borderId="27" xfId="189" applyFont="1" applyBorder="1" applyAlignment="1">
      <alignment horizontal="left"/>
    </xf>
    <xf numFmtId="5" fontId="34" fillId="0" borderId="26" xfId="189" applyNumberFormat="1" applyFont="1" applyFill="1" applyBorder="1"/>
    <xf numFmtId="10" fontId="34" fillId="0" borderId="26" xfId="189" applyNumberFormat="1" applyFont="1" applyFill="1" applyBorder="1" applyProtection="1"/>
    <xf numFmtId="37" fontId="35" fillId="18" borderId="26" xfId="189" applyNumberFormat="1" applyFont="1" applyFill="1" applyBorder="1"/>
    <xf numFmtId="10" fontId="34" fillId="0" borderId="26" xfId="189" applyNumberFormat="1" applyFont="1" applyFill="1" applyBorder="1" applyProtection="1">
      <protection locked="0"/>
    </xf>
    <xf numFmtId="0" fontId="34" fillId="0" borderId="28" xfId="189" applyFont="1" applyFill="1" applyBorder="1"/>
    <xf numFmtId="164" fontId="35" fillId="20" borderId="28" xfId="30" applyNumberFormat="1" applyFont="1" applyFill="1" applyBorder="1" applyProtection="1">
      <protection locked="0"/>
    </xf>
    <xf numFmtId="0" fontId="34" fillId="0" borderId="28" xfId="189" applyFont="1" applyBorder="1" applyAlignment="1">
      <alignment horizontal="left" indent="1"/>
    </xf>
    <xf numFmtId="37" fontId="34" fillId="0" borderId="42" xfId="189" applyNumberFormat="1" applyFont="1" applyFill="1" applyBorder="1" applyProtection="1">
      <protection locked="0"/>
    </xf>
    <xf numFmtId="10" fontId="34" fillId="0" borderId="42" xfId="189" applyNumberFormat="1" applyFont="1" applyFill="1" applyBorder="1" applyProtection="1">
      <protection locked="0"/>
    </xf>
    <xf numFmtId="37" fontId="35" fillId="18" borderId="41" xfId="189" applyNumberFormat="1" applyFont="1" applyFill="1" applyBorder="1" applyProtection="1"/>
    <xf numFmtId="37" fontId="34" fillId="0" borderId="26" xfId="189" applyNumberFormat="1" applyFont="1" applyFill="1" applyBorder="1" applyProtection="1">
      <protection locked="0"/>
    </xf>
    <xf numFmtId="10" fontId="34" fillId="0" borderId="37" xfId="189" applyNumberFormat="1" applyFont="1" applyFill="1" applyBorder="1" applyProtection="1">
      <protection locked="0"/>
    </xf>
    <xf numFmtId="37" fontId="34" fillId="0" borderId="37" xfId="189" applyNumberFormat="1" applyFont="1" applyFill="1" applyBorder="1" applyProtection="1">
      <protection locked="0"/>
    </xf>
    <xf numFmtId="0" fontId="34" fillId="0" borderId="31" xfId="189" applyFont="1" applyBorder="1" applyAlignment="1">
      <alignment horizontal="center"/>
    </xf>
    <xf numFmtId="0" fontId="34" fillId="0" borderId="36" xfId="189" applyFont="1" applyBorder="1"/>
    <xf numFmtId="0" fontId="34" fillId="0" borderId="36" xfId="189" applyFont="1" applyFill="1" applyBorder="1"/>
    <xf numFmtId="0" fontId="34" fillId="0" borderId="38" xfId="189" applyFont="1" applyFill="1" applyBorder="1"/>
    <xf numFmtId="0" fontId="34" fillId="0" borderId="29" xfId="189" applyFont="1" applyBorder="1"/>
    <xf numFmtId="0" fontId="34" fillId="0" borderId="29" xfId="189" applyFont="1" applyFill="1" applyBorder="1"/>
    <xf numFmtId="0" fontId="34" fillId="0" borderId="0" xfId="189" applyFont="1" applyFill="1" applyBorder="1"/>
    <xf numFmtId="164" fontId="34" fillId="0" borderId="30" xfId="30" applyNumberFormat="1" applyFont="1" applyFill="1" applyBorder="1" applyProtection="1"/>
    <xf numFmtId="0" fontId="35" fillId="0" borderId="0" xfId="0" applyFont="1" applyFill="1" applyBorder="1" applyAlignment="1" applyProtection="1">
      <protection locked="0"/>
    </xf>
    <xf numFmtId="49" fontId="35" fillId="0" borderId="21" xfId="30" applyNumberFormat="1" applyFont="1" applyBorder="1" applyAlignment="1">
      <alignment horizont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5" fillId="63" borderId="0" xfId="189" applyFont="1" applyFill="1" applyAlignment="1">
      <alignment horizontal="center"/>
    </xf>
    <xf numFmtId="0" fontId="97" fillId="0" borderId="0" xfId="1224" applyFont="1"/>
    <xf numFmtId="0" fontId="101" fillId="0" borderId="0" xfId="1224" applyFont="1" applyAlignment="1" applyProtection="1">
      <alignment horizontal="center"/>
      <protection locked="0"/>
    </xf>
    <xf numFmtId="0" fontId="101" fillId="0" borderId="0" xfId="1224" applyFont="1" applyBorder="1" applyAlignment="1" applyProtection="1">
      <alignment horizontal="center"/>
      <protection locked="0"/>
    </xf>
    <xf numFmtId="0" fontId="101" fillId="0" borderId="0" xfId="1224" applyFont="1" applyAlignment="1">
      <alignment horizontal="center"/>
    </xf>
    <xf numFmtId="0" fontId="101" fillId="0" borderId="0" xfId="1224" applyFont="1" applyFill="1" applyBorder="1" applyAlignment="1">
      <alignment horizontal="center"/>
    </xf>
    <xf numFmtId="0" fontId="96" fillId="0" borderId="0" xfId="1224" applyFont="1" applyFill="1" applyBorder="1"/>
    <xf numFmtId="0" fontId="32" fillId="0" borderId="0" xfId="1224" applyFont="1" applyBorder="1"/>
    <xf numFmtId="0" fontId="96" fillId="0" borderId="0" xfId="1224" applyFont="1" applyBorder="1"/>
    <xf numFmtId="0" fontId="34" fillId="0" borderId="0" xfId="1224" quotePrefix="1" applyFont="1" applyBorder="1" applyAlignment="1">
      <alignment horizontal="center"/>
    </xf>
    <xf numFmtId="0" fontId="34" fillId="0" borderId="0" xfId="1224" applyFont="1" applyBorder="1"/>
    <xf numFmtId="0" fontId="31" fillId="0" borderId="0" xfId="1224" applyFont="1"/>
    <xf numFmtId="0" fontId="32" fillId="0" borderId="1" xfId="1224" applyFont="1" applyBorder="1"/>
    <xf numFmtId="0" fontId="32" fillId="0" borderId="30" xfId="1224" applyFont="1" applyBorder="1" applyAlignment="1">
      <alignment horizontal="center" wrapText="1"/>
    </xf>
    <xf numFmtId="0" fontId="96" fillId="0" borderId="25" xfId="1224" applyFont="1" applyBorder="1"/>
    <xf numFmtId="0" fontId="96" fillId="0" borderId="46" xfId="1224" applyFont="1" applyBorder="1"/>
    <xf numFmtId="0" fontId="34" fillId="0" borderId="46" xfId="1224" quotePrefix="1" applyFont="1" applyBorder="1" applyAlignment="1">
      <alignment horizontal="center"/>
    </xf>
    <xf numFmtId="0" fontId="34" fillId="0" borderId="46" xfId="1224" applyFont="1" applyBorder="1"/>
    <xf numFmtId="0" fontId="34" fillId="0" borderId="39" xfId="1224" quotePrefix="1" applyFont="1" applyBorder="1" applyAlignment="1">
      <alignment horizontal="center"/>
    </xf>
    <xf numFmtId="0" fontId="32" fillId="0" borderId="28" xfId="1224" applyFont="1" applyBorder="1" applyAlignment="1">
      <alignment horizontal="center" wrapText="1"/>
    </xf>
    <xf numFmtId="0" fontId="96" fillId="0" borderId="27" xfId="1224" applyFont="1" applyBorder="1"/>
    <xf numFmtId="0" fontId="96" fillId="0" borderId="44" xfId="1224" quotePrefix="1" applyFont="1" applyBorder="1" applyAlignment="1" applyProtection="1">
      <alignment horizontal="right" indent="1"/>
      <protection locked="0"/>
    </xf>
    <xf numFmtId="0" fontId="32" fillId="0" borderId="0" xfId="1224" applyFont="1"/>
    <xf numFmtId="0" fontId="32" fillId="0" borderId="28" xfId="1224" applyFont="1" applyBorder="1" applyAlignment="1">
      <alignment horizontal="center"/>
    </xf>
    <xf numFmtId="0" fontId="96" fillId="0" borderId="30" xfId="1224" applyFont="1" applyBorder="1" applyProtection="1">
      <protection locked="0"/>
    </xf>
    <xf numFmtId="0" fontId="96" fillId="0" borderId="30" xfId="1224" applyFont="1" applyBorder="1" applyAlignment="1" applyProtection="1">
      <alignment horizontal="right" indent="1"/>
      <protection locked="0"/>
    </xf>
    <xf numFmtId="187" fontId="96" fillId="0" borderId="30" xfId="30" applyNumberFormat="1" applyFont="1" applyBorder="1"/>
    <xf numFmtId="0" fontId="31" fillId="0" borderId="0" xfId="1224" applyFont="1" applyFill="1"/>
    <xf numFmtId="0" fontId="32" fillId="0" borderId="0" xfId="1224" applyFont="1" applyFill="1"/>
    <xf numFmtId="10" fontId="96" fillId="0" borderId="30" xfId="1226" applyNumberFormat="1" applyFont="1" applyBorder="1"/>
    <xf numFmtId="10" fontId="96" fillId="0" borderId="0" xfId="1226" applyNumberFormat="1" applyFont="1" applyBorder="1"/>
    <xf numFmtId="0" fontId="96" fillId="0" borderId="44" xfId="1224" applyFont="1" applyBorder="1"/>
    <xf numFmtId="0" fontId="32" fillId="0" borderId="44" xfId="1224" applyFont="1" applyBorder="1"/>
    <xf numFmtId="0" fontId="34" fillId="0" borderId="0" xfId="1224" applyFont="1" applyAlignment="1">
      <alignment horizontal="center"/>
    </xf>
    <xf numFmtId="0" fontId="96" fillId="0" borderId="30" xfId="1224" applyFont="1" applyBorder="1" applyAlignment="1" applyProtection="1">
      <alignment horizontal="center"/>
      <protection locked="0"/>
    </xf>
    <xf numFmtId="0" fontId="96" fillId="0" borderId="30" xfId="1224" applyFont="1" applyBorder="1"/>
    <xf numFmtId="0" fontId="96" fillId="0" borderId="44" xfId="1224" applyFont="1" applyBorder="1" applyProtection="1">
      <protection locked="0"/>
    </xf>
    <xf numFmtId="0" fontId="101" fillId="0" borderId="39" xfId="1224" applyFont="1" applyBorder="1"/>
    <xf numFmtId="0" fontId="96" fillId="0" borderId="25" xfId="1224" applyFont="1" applyBorder="1" applyProtection="1">
      <protection locked="0"/>
    </xf>
    <xf numFmtId="0" fontId="96" fillId="0" borderId="39" xfId="1224" applyFont="1" applyBorder="1"/>
    <xf numFmtId="37" fontId="32" fillId="0" borderId="30" xfId="1224" applyNumberFormat="1" applyFont="1" applyFill="1" applyBorder="1" applyProtection="1">
      <protection locked="0"/>
    </xf>
    <xf numFmtId="164" fontId="96" fillId="0" borderId="30" xfId="30" applyNumberFormat="1" applyFont="1" applyBorder="1"/>
    <xf numFmtId="37" fontId="96" fillId="0" borderId="82" xfId="1224" applyNumberFormat="1" applyFont="1" applyBorder="1" applyProtection="1">
      <protection locked="0"/>
    </xf>
    <xf numFmtId="10" fontId="96" fillId="0" borderId="82" xfId="1224" applyNumberFormat="1" applyFont="1" applyBorder="1" applyProtection="1">
      <protection locked="0"/>
    </xf>
    <xf numFmtId="0" fontId="96" fillId="0" borderId="31" xfId="1224" applyFont="1" applyBorder="1" applyProtection="1">
      <protection locked="0"/>
    </xf>
    <xf numFmtId="0" fontId="96" fillId="0" borderId="31" xfId="1224" applyFont="1" applyBorder="1"/>
    <xf numFmtId="37" fontId="96" fillId="0" borderId="26" xfId="1224" applyNumberFormat="1" applyFont="1" applyBorder="1" applyProtection="1">
      <protection locked="0"/>
    </xf>
    <xf numFmtId="178" fontId="96" fillId="0" borderId="30" xfId="1224" applyNumberFormat="1" applyFont="1" applyBorder="1" applyProtection="1">
      <protection locked="0"/>
    </xf>
    <xf numFmtId="179" fontId="96" fillId="0" borderId="30" xfId="1224" applyNumberFormat="1" applyFont="1" applyBorder="1" applyProtection="1">
      <protection locked="0"/>
    </xf>
    <xf numFmtId="172" fontId="96" fillId="0" borderId="82" xfId="1224" applyNumberFormat="1" applyFont="1" applyBorder="1" applyProtection="1">
      <protection locked="0"/>
    </xf>
    <xf numFmtId="10" fontId="96" fillId="0" borderId="30" xfId="316" applyNumberFormat="1" applyFont="1" applyBorder="1"/>
    <xf numFmtId="0" fontId="96" fillId="0" borderId="0" xfId="1224" applyFont="1" applyBorder="1" applyProtection="1">
      <protection locked="0"/>
    </xf>
    <xf numFmtId="182" fontId="32" fillId="0" borderId="0" xfId="1224" applyNumberFormat="1" applyFont="1"/>
    <xf numFmtId="188" fontId="32" fillId="0" borderId="0" xfId="1224" applyNumberFormat="1" applyFont="1"/>
    <xf numFmtId="0" fontId="102" fillId="0" borderId="44" xfId="1224" applyFont="1" applyBorder="1" applyProtection="1">
      <protection locked="0"/>
    </xf>
    <xf numFmtId="173" fontId="32" fillId="0" borderId="0" xfId="1224" applyNumberFormat="1" applyFont="1"/>
    <xf numFmtId="3" fontId="96" fillId="0" borderId="26" xfId="1224" applyNumberFormat="1" applyFont="1" applyFill="1" applyBorder="1"/>
    <xf numFmtId="178" fontId="96" fillId="0" borderId="82" xfId="1224" applyNumberFormat="1" applyFont="1" applyBorder="1" applyProtection="1">
      <protection locked="0"/>
    </xf>
    <xf numFmtId="3" fontId="96" fillId="0" borderId="30" xfId="1224" applyNumberFormat="1" applyFont="1" applyBorder="1" applyProtection="1">
      <protection locked="0"/>
    </xf>
    <xf numFmtId="10" fontId="32" fillId="0" borderId="30" xfId="1224" applyNumberFormat="1" applyFont="1" applyBorder="1" applyProtection="1"/>
    <xf numFmtId="0" fontId="96" fillId="0" borderId="35" xfId="1224" applyFont="1" applyBorder="1" applyProtection="1">
      <protection locked="0"/>
    </xf>
    <xf numFmtId="0" fontId="96" fillId="0" borderId="29" xfId="1224" applyFont="1" applyBorder="1"/>
    <xf numFmtId="0" fontId="96" fillId="0" borderId="45" xfId="1224" applyFont="1" applyBorder="1"/>
    <xf numFmtId="0" fontId="96" fillId="0" borderId="27" xfId="1224" applyFont="1" applyBorder="1" applyProtection="1">
      <protection locked="0"/>
    </xf>
    <xf numFmtId="177" fontId="96" fillId="0" borderId="27" xfId="1224" applyNumberFormat="1" applyFont="1" applyBorder="1" applyProtection="1">
      <protection locked="0"/>
    </xf>
    <xf numFmtId="0" fontId="96" fillId="0" borderId="0" xfId="1224" quotePrefix="1" applyFont="1" applyBorder="1"/>
    <xf numFmtId="10" fontId="96" fillId="0" borderId="27" xfId="1224" applyNumberFormat="1" applyFont="1" applyBorder="1" applyProtection="1">
      <protection locked="0"/>
    </xf>
    <xf numFmtId="0" fontId="96" fillId="0" borderId="36" xfId="1224" applyFont="1" applyBorder="1"/>
    <xf numFmtId="0" fontId="96" fillId="0" borderId="1" xfId="1224" applyFont="1" applyBorder="1" applyProtection="1">
      <protection locked="0"/>
    </xf>
    <xf numFmtId="0" fontId="96" fillId="0" borderId="1" xfId="1224" applyFont="1" applyBorder="1"/>
    <xf numFmtId="0" fontId="96" fillId="0" borderId="38" xfId="1224" applyFont="1" applyBorder="1"/>
    <xf numFmtId="174" fontId="31" fillId="0" borderId="0" xfId="1224" applyNumberFormat="1" applyFont="1"/>
    <xf numFmtId="0" fontId="96" fillId="0" borderId="46" xfId="1224" quotePrefix="1" applyFont="1" applyBorder="1" applyAlignment="1" applyProtection="1">
      <alignment horizontal="right"/>
      <protection locked="0"/>
    </xf>
    <xf numFmtId="0" fontId="96" fillId="0" borderId="39" xfId="1224" applyFont="1" applyBorder="1" applyAlignment="1" applyProtection="1">
      <alignment horizontal="center"/>
      <protection locked="0"/>
    </xf>
    <xf numFmtId="180" fontId="32" fillId="0" borderId="82" xfId="1224" applyNumberFormat="1" applyFont="1" applyBorder="1" applyProtection="1">
      <protection locked="0"/>
    </xf>
    <xf numFmtId="180" fontId="32" fillId="0" borderId="82" xfId="1224" applyNumberFormat="1" applyFont="1" applyFill="1" applyBorder="1" applyProtection="1">
      <protection locked="0"/>
    </xf>
    <xf numFmtId="0" fontId="96" fillId="0" borderId="44" xfId="1224" quotePrefix="1" applyFont="1" applyBorder="1"/>
    <xf numFmtId="0" fontId="32" fillId="0" borderId="0" xfId="1224" quotePrefix="1" applyFont="1"/>
    <xf numFmtId="0" fontId="32" fillId="0" borderId="31" xfId="1224" applyFont="1" applyBorder="1"/>
    <xf numFmtId="0" fontId="96" fillId="0" borderId="38" xfId="1224" applyFont="1" applyBorder="1" applyProtection="1">
      <protection locked="0"/>
    </xf>
    <xf numFmtId="0" fontId="38" fillId="0" borderId="0" xfId="1224" applyFont="1" applyProtection="1">
      <protection locked="0"/>
    </xf>
    <xf numFmtId="0" fontId="96" fillId="0" borderId="0" xfId="1224" applyFont="1"/>
    <xf numFmtId="0" fontId="97" fillId="0" borderId="0" xfId="1227" applyFont="1"/>
    <xf numFmtId="0" fontId="34" fillId="0" borderId="0" xfId="1227" applyFont="1" applyAlignment="1" applyProtection="1">
      <alignment horizontal="centerContinuous"/>
      <protection locked="0"/>
    </xf>
    <xf numFmtId="166" fontId="34" fillId="0" borderId="0" xfId="1227" applyNumberFormat="1" applyFont="1" applyAlignment="1" applyProtection="1">
      <alignment horizontal="centerContinuous"/>
      <protection locked="0"/>
    </xf>
    <xf numFmtId="0" fontId="34" fillId="0" borderId="0" xfId="1227" applyFont="1" applyAlignment="1">
      <alignment horizontal="centerContinuous"/>
    </xf>
    <xf numFmtId="0" fontId="34" fillId="0" borderId="0" xfId="1227" applyFont="1" applyAlignment="1">
      <alignment horizontal="center"/>
    </xf>
    <xf numFmtId="0" fontId="34" fillId="0" borderId="0" xfId="1227" quotePrefix="1" applyFont="1" applyAlignment="1">
      <alignment horizontal="center"/>
    </xf>
    <xf numFmtId="0" fontId="34" fillId="0" borderId="0" xfId="1227" applyFont="1" applyBorder="1" applyAlignment="1">
      <alignment horizontal="center"/>
    </xf>
    <xf numFmtId="0" fontId="34" fillId="0" borderId="30" xfId="1227" applyFont="1" applyBorder="1" applyAlignment="1">
      <alignment horizontal="center" wrapText="1"/>
    </xf>
    <xf numFmtId="0" fontId="34" fillId="0" borderId="46" xfId="1227" applyFont="1" applyBorder="1"/>
    <xf numFmtId="0" fontId="35" fillId="0" borderId="46" xfId="1227" applyFont="1" applyBorder="1" applyAlignment="1" applyProtection="1">
      <alignment horizontal="center"/>
      <protection locked="0"/>
    </xf>
    <xf numFmtId="0" fontId="35" fillId="0" borderId="39" xfId="1227" applyFont="1" applyBorder="1" applyAlignment="1" applyProtection="1">
      <alignment horizontal="center"/>
      <protection locked="0"/>
    </xf>
    <xf numFmtId="0" fontId="34" fillId="0" borderId="28" xfId="1227" applyFont="1" applyBorder="1" applyAlignment="1">
      <alignment horizontal="center"/>
    </xf>
    <xf numFmtId="37" fontId="34" fillId="0" borderId="29" xfId="1227" applyNumberFormat="1" applyFont="1" applyFill="1" applyBorder="1" applyProtection="1">
      <protection locked="0"/>
    </xf>
    <xf numFmtId="0" fontId="34" fillId="0" borderId="45" xfId="1227" applyFont="1" applyBorder="1"/>
    <xf numFmtId="39" fontId="34" fillId="0" borderId="0" xfId="1227" applyNumberFormat="1" applyFont="1" applyBorder="1"/>
    <xf numFmtId="0" fontId="34" fillId="0" borderId="44" xfId="1227" applyFont="1" applyBorder="1"/>
    <xf numFmtId="39" fontId="34" fillId="0" borderId="0" xfId="1227" applyNumberFormat="1" applyFont="1" applyBorder="1" applyProtection="1">
      <protection locked="0"/>
    </xf>
    <xf numFmtId="39" fontId="34" fillId="0" borderId="20" xfId="1227" applyNumberFormat="1" applyFont="1" applyBorder="1" applyProtection="1">
      <protection locked="0"/>
    </xf>
    <xf numFmtId="39" fontId="34" fillId="0" borderId="20" xfId="1227" applyNumberFormat="1" applyFont="1" applyBorder="1"/>
    <xf numFmtId="0" fontId="34" fillId="0" borderId="27" xfId="1227" applyFont="1" applyBorder="1"/>
    <xf numFmtId="9" fontId="34" fillId="0" borderId="20" xfId="1227" applyNumberFormat="1" applyFont="1" applyFill="1" applyBorder="1" applyProtection="1">
      <protection locked="0"/>
    </xf>
    <xf numFmtId="181" fontId="34" fillId="0" borderId="20" xfId="1227" applyNumberFormat="1" applyFont="1" applyFill="1" applyBorder="1" applyProtection="1">
      <protection locked="0"/>
    </xf>
    <xf numFmtId="0" fontId="34" fillId="0" borderId="0" xfId="1227" applyFont="1" applyBorder="1" applyAlignment="1" applyProtection="1">
      <alignment horizontal="right"/>
      <protection locked="0"/>
    </xf>
    <xf numFmtId="172" fontId="34" fillId="0" borderId="65" xfId="1227" applyNumberFormat="1" applyFont="1" applyBorder="1" applyProtection="1">
      <protection locked="0"/>
    </xf>
    <xf numFmtId="180" fontId="34" fillId="0" borderId="83" xfId="1229" applyNumberFormat="1" applyFont="1" applyBorder="1" applyProtection="1">
      <protection locked="0"/>
    </xf>
    <xf numFmtId="180" fontId="34" fillId="0" borderId="65" xfId="1227" applyNumberFormat="1" applyFont="1" applyFill="1" applyBorder="1" applyProtection="1">
      <protection locked="0"/>
    </xf>
    <xf numFmtId="180" fontId="34" fillId="0" borderId="83" xfId="1227" applyNumberFormat="1" applyFont="1" applyBorder="1" applyProtection="1">
      <protection locked="0"/>
    </xf>
    <xf numFmtId="0" fontId="34" fillId="0" borderId="31" xfId="1227" applyFont="1" applyBorder="1" applyAlignment="1">
      <alignment horizontal="center"/>
    </xf>
    <xf numFmtId="0" fontId="34" fillId="0" borderId="36" xfId="1227" applyFont="1" applyBorder="1"/>
    <xf numFmtId="0" fontId="34" fillId="0" borderId="1" xfId="1227" applyFont="1" applyBorder="1"/>
    <xf numFmtId="0" fontId="34" fillId="0" borderId="1" xfId="1227" applyFont="1" applyBorder="1" applyAlignment="1" applyProtection="1">
      <alignment horizontal="right"/>
      <protection locked="0"/>
    </xf>
    <xf numFmtId="0" fontId="34" fillId="0" borderId="38" xfId="1227" applyFont="1" applyBorder="1" applyAlignment="1" applyProtection="1">
      <alignment horizontal="right"/>
      <protection locked="0"/>
    </xf>
    <xf numFmtId="0" fontId="34" fillId="0" borderId="29" xfId="1227" applyFont="1" applyBorder="1" applyAlignment="1">
      <alignment horizontal="center"/>
    </xf>
    <xf numFmtId="0" fontId="34" fillId="0" borderId="29" xfId="1227" applyFont="1" applyBorder="1"/>
    <xf numFmtId="0" fontId="34" fillId="0" borderId="29" xfId="1227" applyFont="1" applyBorder="1" applyAlignment="1" applyProtection="1">
      <alignment horizontal="right"/>
      <protection locked="0"/>
    </xf>
    <xf numFmtId="0" fontId="103" fillId="0" borderId="0" xfId="9432" applyFont="1"/>
    <xf numFmtId="0" fontId="97" fillId="0" borderId="0" xfId="9432" applyFont="1" applyFill="1" applyAlignment="1"/>
    <xf numFmtId="0" fontId="104" fillId="0" borderId="0" xfId="9432" applyFont="1"/>
    <xf numFmtId="0" fontId="97" fillId="0" borderId="0" xfId="9432" applyFont="1" applyAlignment="1">
      <alignment vertical="center"/>
    </xf>
    <xf numFmtId="0" fontId="97" fillId="0" borderId="0" xfId="9432" applyFont="1" applyAlignment="1">
      <alignment vertical="center" wrapText="1"/>
    </xf>
    <xf numFmtId="0" fontId="104" fillId="0" borderId="0" xfId="9432" applyFont="1" applyAlignment="1">
      <alignment vertical="center"/>
    </xf>
    <xf numFmtId="0" fontId="97" fillId="0" borderId="0" xfId="9432" quotePrefix="1" applyFont="1" applyAlignment="1">
      <alignment vertical="center" wrapText="1"/>
    </xf>
    <xf numFmtId="0" fontId="97" fillId="0" borderId="0" xfId="9432" quotePrefix="1" applyFont="1" applyAlignment="1">
      <alignment horizontal="left" vertical="center" wrapText="1"/>
    </xf>
    <xf numFmtId="0" fontId="97" fillId="0" borderId="0" xfId="9432" applyFont="1" applyAlignment="1">
      <alignment horizontal="left" vertical="center" wrapText="1"/>
    </xf>
    <xf numFmtId="176" fontId="99" fillId="0" borderId="0" xfId="490" applyNumberFormat="1" applyFont="1" applyAlignment="1">
      <alignment horizontal="right"/>
    </xf>
    <xf numFmtId="0" fontId="35" fillId="0" borderId="16" xfId="175" applyFont="1" applyFill="1" applyBorder="1" applyAlignment="1">
      <alignment horizontal="center"/>
    </xf>
    <xf numFmtId="0" fontId="35" fillId="0" borderId="16" xfId="175" applyFont="1" applyBorder="1" applyAlignment="1">
      <alignment horizontal="center" wrapText="1"/>
    </xf>
    <xf numFmtId="0" fontId="35" fillId="0" borderId="0" xfId="175" applyFont="1" applyFill="1" applyBorder="1" applyAlignment="1">
      <alignment horizontal="center"/>
    </xf>
    <xf numFmtId="0" fontId="35" fillId="0" borderId="20" xfId="175" applyFont="1" applyFill="1" applyBorder="1" applyAlignment="1">
      <alignment horizontal="center" wrapText="1"/>
    </xf>
    <xf numFmtId="17" fontId="34" fillId="0" borderId="15" xfId="175" quotePrefix="1" applyNumberFormat="1" applyFont="1" applyBorder="1"/>
    <xf numFmtId="17" fontId="34" fillId="0" borderId="22" xfId="175" quotePrefix="1" applyNumberFormat="1" applyFont="1" applyBorder="1"/>
    <xf numFmtId="0" fontId="34" fillId="0" borderId="20" xfId="175" applyFont="1" applyFill="1" applyBorder="1"/>
    <xf numFmtId="164" fontId="34" fillId="0" borderId="20" xfId="30" applyNumberFormat="1" applyFont="1" applyFill="1" applyBorder="1"/>
    <xf numFmtId="164" fontId="35" fillId="18" borderId="16" xfId="30" applyNumberFormat="1" applyFont="1" applyFill="1" applyBorder="1"/>
    <xf numFmtId="164" fontId="34" fillId="20" borderId="17" xfId="30" applyNumberFormat="1" applyFont="1" applyFill="1" applyBorder="1"/>
    <xf numFmtId="164" fontId="43" fillId="0" borderId="0" xfId="0" applyNumberFormat="1" applyFont="1"/>
    <xf numFmtId="0" fontId="43" fillId="0" borderId="0" xfId="0" applyFont="1"/>
    <xf numFmtId="0" fontId="34" fillId="0" borderId="20" xfId="175" quotePrefix="1" applyFont="1" applyBorder="1" applyAlignment="1">
      <alignment horizontal="center"/>
    </xf>
    <xf numFmtId="164" fontId="34" fillId="0" borderId="0" xfId="175" applyNumberFormat="1" applyFont="1"/>
    <xf numFmtId="0" fontId="35" fillId="0" borderId="15" xfId="175" applyFont="1" applyBorder="1" applyAlignment="1"/>
    <xf numFmtId="0" fontId="35" fillId="0" borderId="22" xfId="175" applyFont="1" applyBorder="1" applyAlignment="1"/>
    <xf numFmtId="0" fontId="35" fillId="0" borderId="20" xfId="175" applyFont="1" applyBorder="1" applyAlignment="1">
      <alignment horizontal="center"/>
    </xf>
    <xf numFmtId="164" fontId="97" fillId="0" borderId="0" xfId="470" applyNumberFormat="1" applyFont="1"/>
    <xf numFmtId="176" fontId="99" fillId="0" borderId="0" xfId="491" applyNumberFormat="1" applyFont="1" applyAlignment="1">
      <alignment horizontal="right"/>
    </xf>
    <xf numFmtId="0" fontId="34" fillId="0" borderId="22" xfId="175" quotePrefix="1" applyFont="1" applyBorder="1"/>
    <xf numFmtId="176" fontId="99" fillId="0" borderId="0" xfId="500" applyNumberFormat="1" applyFont="1" applyAlignment="1">
      <alignment horizontal="right"/>
    </xf>
    <xf numFmtId="164" fontId="97" fillId="0" borderId="0" xfId="457" applyNumberFormat="1" applyFont="1"/>
    <xf numFmtId="176" fontId="99" fillId="0" borderId="0" xfId="508" applyNumberFormat="1" applyFont="1" applyAlignment="1">
      <alignment horizontal="right"/>
    </xf>
    <xf numFmtId="176" fontId="105" fillId="0" borderId="0" xfId="496" applyNumberFormat="1" applyFont="1" applyAlignment="1">
      <alignment horizontal="right"/>
    </xf>
    <xf numFmtId="164" fontId="97" fillId="0" borderId="0" xfId="460" applyNumberFormat="1" applyFont="1"/>
    <xf numFmtId="164" fontId="34" fillId="0" borderId="5" xfId="30" applyNumberFormat="1" applyFont="1" applyBorder="1"/>
    <xf numFmtId="164" fontId="34" fillId="0" borderId="33" xfId="30" applyNumberFormat="1" applyFont="1" applyFill="1" applyBorder="1"/>
    <xf numFmtId="164" fontId="35" fillId="0" borderId="23" xfId="30" applyNumberFormat="1" applyFont="1" applyFill="1" applyBorder="1"/>
    <xf numFmtId="164" fontId="35" fillId="18" borderId="65" xfId="30" applyNumberFormat="1" applyFont="1" applyFill="1" applyBorder="1"/>
    <xf numFmtId="164" fontId="34" fillId="0" borderId="62" xfId="30" applyNumberFormat="1" applyFont="1" applyFill="1" applyBorder="1"/>
    <xf numFmtId="37" fontId="34" fillId="0" borderId="0" xfId="175" quotePrefix="1" applyNumberFormat="1" applyFont="1" applyBorder="1" applyAlignment="1">
      <alignment horizontal="center"/>
    </xf>
    <xf numFmtId="164" fontId="34" fillId="0" borderId="20" xfId="175" quotePrefix="1" applyNumberFormat="1" applyFont="1" applyBorder="1" applyAlignment="1">
      <alignment horizontal="right"/>
    </xf>
    <xf numFmtId="164" fontId="34" fillId="0" borderId="0" xfId="175" quotePrefix="1" applyNumberFormat="1" applyFont="1" applyBorder="1" applyAlignment="1">
      <alignment horizontal="right"/>
    </xf>
    <xf numFmtId="164" fontId="35" fillId="0" borderId="23" xfId="175" applyNumberFormat="1" applyFont="1" applyFill="1" applyBorder="1"/>
    <xf numFmtId="0" fontId="35" fillId="0" borderId="32" xfId="175" applyFont="1" applyBorder="1"/>
    <xf numFmtId="37" fontId="34" fillId="0" borderId="5" xfId="175" applyNumberFormat="1" applyFont="1" applyBorder="1" applyAlignment="1">
      <alignment horizontal="right"/>
    </xf>
    <xf numFmtId="164" fontId="34" fillId="0" borderId="5" xfId="175" applyNumberFormat="1" applyFont="1" applyBorder="1"/>
    <xf numFmtId="164" fontId="35" fillId="18" borderId="33" xfId="175" applyNumberFormat="1" applyFont="1" applyFill="1" applyBorder="1"/>
    <xf numFmtId="164" fontId="43" fillId="0" borderId="0" xfId="175" applyNumberFormat="1" applyFont="1"/>
    <xf numFmtId="0" fontId="34" fillId="0" borderId="0" xfId="175" quotePrefix="1" applyFont="1"/>
    <xf numFmtId="0" fontId="34" fillId="0" borderId="0" xfId="175" quotePrefix="1" applyFont="1" applyFill="1"/>
    <xf numFmtId="164" fontId="99" fillId="0" borderId="0" xfId="30" applyNumberFormat="1" applyFont="1" applyAlignment="1">
      <alignment horizontal="right"/>
    </xf>
    <xf numFmtId="176" fontId="97" fillId="0" borderId="0" xfId="1235" applyNumberFormat="1" applyFont="1" applyAlignment="1">
      <alignment horizontal="right"/>
    </xf>
    <xf numFmtId="176" fontId="99" fillId="0" borderId="0" xfId="1235" applyNumberFormat="1" applyFont="1" applyAlignment="1">
      <alignment horizontal="right"/>
    </xf>
    <xf numFmtId="176" fontId="98" fillId="0" borderId="0" xfId="9403" applyNumberFormat="1" applyFont="1" applyAlignment="1">
      <alignment horizontal="right"/>
    </xf>
    <xf numFmtId="176" fontId="99" fillId="0" borderId="0" xfId="518" applyNumberFormat="1" applyFont="1" applyAlignment="1">
      <alignment horizontal="right"/>
    </xf>
    <xf numFmtId="176" fontId="97" fillId="0" borderId="0" xfId="518" applyNumberFormat="1" applyFont="1" applyAlignment="1">
      <alignment horizontal="right"/>
    </xf>
    <xf numFmtId="176" fontId="99" fillId="0" borderId="0" xfId="493" applyNumberFormat="1" applyFont="1" applyAlignment="1">
      <alignment horizontal="right"/>
    </xf>
    <xf numFmtId="164" fontId="35" fillId="52" borderId="5" xfId="30" applyNumberFormat="1" applyFont="1" applyFill="1" applyBorder="1"/>
    <xf numFmtId="164" fontId="34" fillId="0" borderId="65" xfId="30" applyNumberFormat="1" applyFont="1" applyFill="1" applyBorder="1"/>
    <xf numFmtId="37" fontId="34" fillId="0" borderId="0" xfId="175" applyNumberFormat="1" applyFont="1" applyBorder="1"/>
    <xf numFmtId="164" fontId="35" fillId="20" borderId="5" xfId="30" applyNumberFormat="1" applyFont="1" applyFill="1" applyBorder="1" applyAlignment="1">
      <alignment horizontal="right"/>
    </xf>
    <xf numFmtId="164" fontId="35" fillId="20" borderId="5" xfId="175" applyNumberFormat="1" applyFont="1" applyFill="1" applyBorder="1"/>
    <xf numFmtId="164" fontId="34" fillId="0" borderId="33" xfId="175" applyNumberFormat="1" applyFont="1" applyFill="1" applyBorder="1"/>
    <xf numFmtId="39" fontId="34" fillId="0" borderId="0" xfId="218" quotePrefix="1" applyFont="1"/>
    <xf numFmtId="176" fontId="106" fillId="0" borderId="0" xfId="14894" applyNumberFormat="1" applyFont="1" applyAlignment="1">
      <alignment horizontal="right"/>
    </xf>
    <xf numFmtId="176" fontId="106" fillId="0" borderId="0" xfId="14894" applyNumberFormat="1" applyFont="1" applyAlignment="1">
      <alignment horizontal="left"/>
    </xf>
    <xf numFmtId="181" fontId="106" fillId="0" borderId="0" xfId="9567" applyNumberFormat="1" applyFont="1" applyAlignment="1">
      <alignment horizontal="right"/>
    </xf>
    <xf numFmtId="10" fontId="106" fillId="0" borderId="0" xfId="9567" applyNumberFormat="1" applyFont="1" applyAlignment="1">
      <alignment horizontal="right"/>
    </xf>
    <xf numFmtId="189" fontId="106" fillId="0" borderId="0" xfId="14894" applyNumberFormat="1" applyFont="1" applyAlignment="1">
      <alignment horizontal="right"/>
    </xf>
    <xf numFmtId="190" fontId="106" fillId="0" borderId="0" xfId="14894" applyNumberFormat="1" applyFont="1" applyAlignment="1">
      <alignment horizontal="right"/>
    </xf>
    <xf numFmtId="189" fontId="106" fillId="0" borderId="0" xfId="14894" applyNumberFormat="1" applyFont="1" applyAlignment="1">
      <alignment horizontal="left"/>
    </xf>
    <xf numFmtId="49" fontId="106" fillId="0" borderId="0" xfId="14894" applyNumberFormat="1" applyFont="1" applyAlignment="1">
      <alignment horizontal="right" wrapText="1"/>
    </xf>
    <xf numFmtId="49" fontId="106" fillId="0" borderId="0" xfId="14894" applyNumberFormat="1" applyFont="1" applyAlignment="1">
      <alignment horizontal="left" wrapText="1"/>
    </xf>
    <xf numFmtId="0" fontId="35" fillId="0" borderId="0" xfId="175" applyFont="1" applyAlignment="1">
      <alignment horizontal="center"/>
    </xf>
    <xf numFmtId="0" fontId="31" fillId="0" borderId="0" xfId="232" applyFont="1" applyAlignment="1">
      <alignment horizontal="center"/>
    </xf>
    <xf numFmtId="0" fontId="31" fillId="0" borderId="0" xfId="0" applyFont="1" applyAlignment="1">
      <alignment horizontal="center"/>
    </xf>
    <xf numFmtId="0" fontId="35" fillId="0" borderId="0" xfId="189" applyFont="1" applyBorder="1" applyAlignment="1" applyProtection="1">
      <alignment horizontal="center"/>
      <protection locked="0"/>
    </xf>
    <xf numFmtId="0" fontId="35" fillId="0" borderId="0" xfId="189" applyFont="1" applyBorder="1" applyAlignment="1">
      <alignment horizontal="center"/>
    </xf>
    <xf numFmtId="0" fontId="35" fillId="0" borderId="5" xfId="189" applyFont="1" applyBorder="1" applyAlignment="1">
      <alignment horizontal="center"/>
    </xf>
    <xf numFmtId="0" fontId="35" fillId="0" borderId="33" xfId="189" applyFont="1" applyBorder="1" applyAlignment="1">
      <alignment horizontal="center"/>
    </xf>
    <xf numFmtId="0" fontId="35" fillId="0" borderId="0" xfId="202" applyFont="1" applyBorder="1" applyAlignment="1">
      <alignment horizontal="center"/>
    </xf>
    <xf numFmtId="0" fontId="33" fillId="0" borderId="0" xfId="202" applyFont="1" applyAlignment="1">
      <alignment horizontal="center"/>
    </xf>
    <xf numFmtId="49" fontId="31" fillId="0" borderId="0" xfId="0" applyNumberFormat="1" applyFont="1" applyAlignment="1">
      <alignment horizontal="center"/>
    </xf>
    <xf numFmtId="39" fontId="35" fillId="0" borderId="14" xfId="218" applyFont="1" applyBorder="1" applyAlignment="1" applyProtection="1">
      <alignment horizontal="center"/>
      <protection locked="0"/>
    </xf>
    <xf numFmtId="39" fontId="35" fillId="0" borderId="18" xfId="218" applyFont="1" applyBorder="1" applyAlignment="1" applyProtection="1">
      <alignment horizontal="center"/>
      <protection locked="0"/>
    </xf>
    <xf numFmtId="39" fontId="35" fillId="0" borderId="15" xfId="218" applyFont="1" applyBorder="1" applyAlignment="1" applyProtection="1">
      <alignment horizontal="center"/>
    </xf>
    <xf numFmtId="39" fontId="35" fillId="0" borderId="19" xfId="218" applyFont="1" applyBorder="1" applyAlignment="1" applyProtection="1">
      <alignment horizontal="center"/>
    </xf>
    <xf numFmtId="39" fontId="35" fillId="0" borderId="14" xfId="218" applyFont="1" applyBorder="1" applyAlignment="1" applyProtection="1">
      <alignment horizontal="center"/>
    </xf>
    <xf numFmtId="39" fontId="35" fillId="0" borderId="18" xfId="218" applyFont="1" applyBorder="1" applyAlignment="1" applyProtection="1">
      <alignment horizontal="center"/>
    </xf>
    <xf numFmtId="39" fontId="34" fillId="0" borderId="0" xfId="218" applyFont="1" applyProtection="1"/>
    <xf numFmtId="39" fontId="35" fillId="0" borderId="0" xfId="218" applyFont="1" applyBorder="1" applyAlignment="1" applyProtection="1">
      <alignment horizontal="center"/>
      <protection locked="0"/>
    </xf>
    <xf numFmtId="0" fontId="30" fillId="0" borderId="0" xfId="0" applyFont="1" applyBorder="1" applyAlignment="1"/>
    <xf numFmtId="0" fontId="35" fillId="0" borderId="0" xfId="0" applyFont="1" applyAlignment="1">
      <alignment horizontal="center"/>
    </xf>
    <xf numFmtId="0" fontId="34" fillId="0" borderId="0" xfId="117" applyFont="1" applyBorder="1" applyAlignment="1"/>
    <xf numFmtId="39" fontId="34" fillId="0" borderId="0" xfId="218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39" fontId="35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Alignment="1">
      <alignment horizontal="center"/>
    </xf>
    <xf numFmtId="0" fontId="51" fillId="0" borderId="0" xfId="0" applyFont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1" fillId="0" borderId="0" xfId="0" applyFont="1" applyFill="1" applyBorder="1" applyAlignment="1" applyProtection="1">
      <alignment horizontal="center"/>
      <protection locked="0"/>
    </xf>
    <xf numFmtId="0" fontId="34" fillId="0" borderId="0" xfId="0" quotePrefix="1" applyFont="1" applyAlignment="1">
      <alignment horizontal="left"/>
    </xf>
    <xf numFmtId="0" fontId="100" fillId="0" borderId="0" xfId="189" applyFont="1" applyAlignment="1">
      <alignment horizontal="center"/>
    </xf>
    <xf numFmtId="39" fontId="35" fillId="0" borderId="0" xfId="189" applyNumberFormat="1" applyFont="1" applyFill="1" applyBorder="1" applyAlignment="1">
      <alignment horizontal="center"/>
    </xf>
    <xf numFmtId="0" fontId="35" fillId="0" borderId="25" xfId="189" applyFont="1" applyFill="1" applyBorder="1" applyAlignment="1" applyProtection="1">
      <alignment horizontal="center"/>
      <protection locked="0"/>
    </xf>
    <xf numFmtId="0" fontId="39" fillId="0" borderId="39" xfId="189" applyFont="1" applyBorder="1" applyAlignment="1">
      <alignment horizontal="center"/>
    </xf>
    <xf numFmtId="0" fontId="0" fillId="0" borderId="0" xfId="0" applyFont="1" applyAlignment="1"/>
    <xf numFmtId="0" fontId="34" fillId="0" borderId="0" xfId="0" applyFont="1" applyAlignment="1"/>
    <xf numFmtId="0" fontId="35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/>
    <xf numFmtId="0" fontId="35" fillId="0" borderId="22" xfId="0" applyFont="1" applyBorder="1" applyAlignment="1"/>
    <xf numFmtId="0" fontId="35" fillId="0" borderId="0" xfId="0" applyFont="1" applyBorder="1" applyAlignment="1"/>
    <xf numFmtId="0" fontId="35" fillId="0" borderId="23" xfId="0" applyFont="1" applyBorder="1" applyAlignment="1"/>
    <xf numFmtId="0" fontId="34" fillId="0" borderId="0" xfId="0" quotePrefix="1" applyFont="1" applyAlignment="1">
      <alignment horizontal="center"/>
    </xf>
    <xf numFmtId="0" fontId="35" fillId="0" borderId="32" xfId="0" applyFont="1" applyBorder="1" applyProtection="1">
      <protection locked="0"/>
    </xf>
    <xf numFmtId="0" fontId="35" fillId="0" borderId="5" xfId="0" applyFont="1" applyBorder="1" applyProtection="1">
      <protection locked="0"/>
    </xf>
    <xf numFmtId="0" fontId="35" fillId="0" borderId="33" xfId="0" applyFont="1" applyBorder="1" applyProtection="1">
      <protection locked="0"/>
    </xf>
    <xf numFmtId="0" fontId="34" fillId="0" borderId="22" xfId="0" applyFont="1" applyBorder="1" applyProtection="1">
      <protection locked="0"/>
    </xf>
    <xf numFmtId="0" fontId="34" fillId="0" borderId="0" xfId="0" applyFont="1" applyBorder="1" applyProtection="1">
      <protection locked="0"/>
    </xf>
    <xf numFmtId="0" fontId="35" fillId="0" borderId="60" xfId="0" applyFont="1" applyBorder="1" applyAlignment="1" applyProtection="1">
      <protection locked="0"/>
    </xf>
    <xf numFmtId="0" fontId="35" fillId="0" borderId="29" xfId="0" applyFont="1" applyBorder="1" applyAlignment="1" applyProtection="1">
      <protection locked="0"/>
    </xf>
    <xf numFmtId="0" fontId="35" fillId="0" borderId="19" xfId="0" applyFont="1" applyBorder="1" applyProtection="1">
      <protection locked="0"/>
    </xf>
    <xf numFmtId="0" fontId="35" fillId="0" borderId="20" xfId="0" applyFont="1" applyBorder="1" applyProtection="1">
      <protection locked="0"/>
    </xf>
    <xf numFmtId="0" fontId="35" fillId="0" borderId="21" xfId="0" applyFont="1" applyBorder="1" applyProtection="1">
      <protection locked="0"/>
    </xf>
    <xf numFmtId="0" fontId="35" fillId="0" borderId="25" xfId="0" applyFont="1" applyBorder="1" applyAlignment="1" applyProtection="1">
      <alignment horizontal="center"/>
      <protection locked="0"/>
    </xf>
    <xf numFmtId="0" fontId="32" fillId="0" borderId="46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4" fillId="0" borderId="0" xfId="0" quotePrefix="1" applyFont="1"/>
    <xf numFmtId="0" fontId="34" fillId="0" borderId="22" xfId="0" applyFont="1" applyBorder="1"/>
    <xf numFmtId="0" fontId="34" fillId="0" borderId="0" xfId="0" applyFont="1" applyBorder="1"/>
    <xf numFmtId="0" fontId="34" fillId="0" borderId="22" xfId="0" applyFont="1" applyBorder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35" fillId="0" borderId="22" xfId="0" applyFont="1" applyBorder="1"/>
    <xf numFmtId="0" fontId="35" fillId="0" borderId="0" xfId="0" applyFont="1" applyBorder="1"/>
    <xf numFmtId="49" fontId="34" fillId="0" borderId="0" xfId="0" applyNumberFormat="1" applyFont="1" applyAlignment="1">
      <alignment horizontal="center"/>
    </xf>
    <xf numFmtId="0" fontId="35" fillId="0" borderId="15" xfId="0" applyFont="1" applyBorder="1"/>
    <xf numFmtId="0" fontId="35" fillId="0" borderId="16" xfId="0" applyFont="1" applyBorder="1"/>
    <xf numFmtId="0" fontId="85" fillId="20" borderId="0" xfId="1230" applyFont="1" applyFill="1" applyAlignment="1">
      <alignment horizontal="center"/>
    </xf>
    <xf numFmtId="0" fontId="35" fillId="0" borderId="0" xfId="0" applyFont="1"/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101" fillId="0" borderId="25" xfId="1224" applyFont="1" applyBorder="1" applyProtection="1">
      <protection locked="0"/>
    </xf>
    <xf numFmtId="0" fontId="101" fillId="0" borderId="46" xfId="1224" applyFont="1" applyBorder="1" applyProtection="1">
      <protection locked="0"/>
    </xf>
    <xf numFmtId="0" fontId="96" fillId="0" borderId="25" xfId="1224" applyFont="1" applyBorder="1" applyAlignment="1" applyProtection="1">
      <protection locked="0"/>
    </xf>
    <xf numFmtId="0" fontId="30" fillId="0" borderId="46" xfId="1224" applyFont="1" applyBorder="1" applyAlignment="1"/>
    <xf numFmtId="0" fontId="30" fillId="0" borderId="39" xfId="1224" applyFont="1" applyBorder="1" applyAlignment="1"/>
    <xf numFmtId="0" fontId="31" fillId="0" borderId="0" xfId="1224" applyFont="1" applyFill="1" applyBorder="1" applyAlignment="1">
      <alignment horizontal="center"/>
    </xf>
    <xf numFmtId="0" fontId="32" fillId="0" borderId="0" xfId="1224" applyFont="1" applyAlignment="1"/>
    <xf numFmtId="0" fontId="34" fillId="0" borderId="27" xfId="1227" applyFont="1" applyBorder="1" applyProtection="1">
      <protection locked="0"/>
    </xf>
    <xf numFmtId="0" fontId="34" fillId="0" borderId="0" xfId="1227" applyFont="1" applyBorder="1" applyProtection="1">
      <protection locked="0"/>
    </xf>
    <xf numFmtId="0" fontId="35" fillId="0" borderId="0" xfId="1227" applyFont="1" applyAlignment="1">
      <alignment horizontal="center"/>
    </xf>
    <xf numFmtId="0" fontId="0" fillId="0" borderId="0" xfId="1227" applyFont="1" applyAlignment="1"/>
    <xf numFmtId="0" fontId="35" fillId="0" borderId="0" xfId="1227" applyFont="1" applyAlignment="1" applyProtection="1">
      <alignment horizontal="center"/>
      <protection locked="0"/>
    </xf>
    <xf numFmtId="0" fontId="34" fillId="0" borderId="0" xfId="1227" quotePrefix="1" applyFont="1" applyAlignment="1">
      <alignment horizontal="center"/>
    </xf>
    <xf numFmtId="0" fontId="34" fillId="0" borderId="35" xfId="1227" applyFont="1" applyBorder="1" applyProtection="1">
      <protection locked="0"/>
    </xf>
    <xf numFmtId="0" fontId="34" fillId="0" borderId="29" xfId="1227" applyFont="1" applyBorder="1" applyProtection="1">
      <protection locked="0"/>
    </xf>
    <xf numFmtId="0" fontId="34" fillId="0" borderId="27" xfId="1227" applyFont="1" applyBorder="1" applyAlignment="1" applyProtection="1">
      <alignment horizontal="left" indent="2"/>
      <protection locked="0"/>
    </xf>
    <xf numFmtId="0" fontId="34" fillId="0" borderId="0" xfId="1227" applyFont="1" applyBorder="1" applyAlignment="1" applyProtection="1">
      <alignment horizontal="left" indent="2"/>
      <protection locked="0"/>
    </xf>
    <xf numFmtId="0" fontId="34" fillId="0" borderId="27" xfId="1227" applyFont="1" applyBorder="1" applyAlignment="1" applyProtection="1">
      <alignment horizontal="left" indent="4"/>
      <protection locked="0"/>
    </xf>
    <xf numFmtId="0" fontId="34" fillId="0" borderId="0" xfId="1227" applyFont="1" applyBorder="1" applyAlignment="1" applyProtection="1">
      <alignment horizontal="left" indent="4"/>
      <protection locked="0"/>
    </xf>
    <xf numFmtId="0" fontId="97" fillId="0" borderId="0" xfId="9432" applyFont="1" applyAlignment="1">
      <alignment horizontal="left" vertical="center" wrapText="1"/>
    </xf>
    <xf numFmtId="0" fontId="97" fillId="0" borderId="0" xfId="9432" applyFont="1" applyAlignment="1">
      <alignment horizontal="left" wrapText="1"/>
    </xf>
  </cellXfs>
  <cellStyles count="15998">
    <cellStyle name="20% - Accent1" xfId="365" builtinId="30" customBuiltin="1"/>
    <cellStyle name="20% - Accent1 10" xfId="558"/>
    <cellStyle name="20% - Accent1 10 2" xfId="1462"/>
    <cellStyle name="20% - Accent1 10 2 2" xfId="2930"/>
    <cellStyle name="20% - Accent1 10 2 2 2" xfId="8740"/>
    <cellStyle name="20% - Accent1 10 2 2 2 2" xfId="14662"/>
    <cellStyle name="20% - Accent1 10 2 2 3" xfId="5818"/>
    <cellStyle name="20% - Accent1 10 2 2 4" xfId="11740"/>
    <cellStyle name="20% - Accent1 10 2 3" xfId="7275"/>
    <cellStyle name="20% - Accent1 10 2 3 2" xfId="13197"/>
    <cellStyle name="20% - Accent1 10 2 4" xfId="4374"/>
    <cellStyle name="20% - Accent1 10 2 5" xfId="10275"/>
    <cellStyle name="20% - Accent1 10 3" xfId="2336"/>
    <cellStyle name="20% - Accent1 10 3 2" xfId="8146"/>
    <cellStyle name="20% - Accent1 10 3 2 2" xfId="14068"/>
    <cellStyle name="20% - Accent1 10 3 3" xfId="5224"/>
    <cellStyle name="20% - Accent1 10 3 4" xfId="11146"/>
    <cellStyle name="20% - Accent1 10 4" xfId="6673"/>
    <cellStyle name="20% - Accent1 10 4 2" xfId="12595"/>
    <cellStyle name="20% - Accent1 10 5" xfId="3780"/>
    <cellStyle name="20% - Accent1 10 6" xfId="9659"/>
    <cellStyle name="20% - Accent1 11" xfId="1237"/>
    <cellStyle name="20% - Accent1 11 2" xfId="1855"/>
    <cellStyle name="20% - Accent1 11 2 2" xfId="3303"/>
    <cellStyle name="20% - Accent1 11 2 2 2" xfId="9113"/>
    <cellStyle name="20% - Accent1 11 2 2 2 2" xfId="15035"/>
    <cellStyle name="20% - Accent1 11 2 2 3" xfId="6191"/>
    <cellStyle name="20% - Accent1 11 2 2 4" xfId="12113"/>
    <cellStyle name="20% - Accent1 11 2 3" xfId="7668"/>
    <cellStyle name="20% - Accent1 11 2 3 2" xfId="13590"/>
    <cellStyle name="20% - Accent1 11 2 4" xfId="4747"/>
    <cellStyle name="20% - Accent1 11 2 5" xfId="10667"/>
    <cellStyle name="20% - Accent1 11 3" xfId="2709"/>
    <cellStyle name="20% - Accent1 11 3 2" xfId="8519"/>
    <cellStyle name="20% - Accent1 11 3 2 2" xfId="14441"/>
    <cellStyle name="20% - Accent1 11 3 3" xfId="5597"/>
    <cellStyle name="20% - Accent1 11 3 4" xfId="11519"/>
    <cellStyle name="20% - Accent1 11 4" xfId="7050"/>
    <cellStyle name="20% - Accent1 11 4 2" xfId="12972"/>
    <cellStyle name="20% - Accent1 11 5" xfId="4153"/>
    <cellStyle name="20% - Accent1 11 6" xfId="10051"/>
    <cellStyle name="20% - Accent1 12" xfId="1287"/>
    <cellStyle name="20% - Accent1 12 2" xfId="2755"/>
    <cellStyle name="20% - Accent1 12 2 2" xfId="8565"/>
    <cellStyle name="20% - Accent1 12 2 2 2" xfId="14487"/>
    <cellStyle name="20% - Accent1 12 2 3" xfId="5643"/>
    <cellStyle name="20% - Accent1 12 2 4" xfId="11565"/>
    <cellStyle name="20% - Accent1 12 3" xfId="7100"/>
    <cellStyle name="20% - Accent1 12 3 2" xfId="13022"/>
    <cellStyle name="20% - Accent1 12 4" xfId="4199"/>
    <cellStyle name="20% - Accent1 12 5" xfId="10100"/>
    <cellStyle name="20% - Accent1 13" xfId="1872"/>
    <cellStyle name="20% - Accent1 13 2" xfId="3320"/>
    <cellStyle name="20% - Accent1 13 2 2" xfId="9130"/>
    <cellStyle name="20% - Accent1 13 2 2 2" xfId="15052"/>
    <cellStyle name="20% - Accent1 13 2 3" xfId="6208"/>
    <cellStyle name="20% - Accent1 13 2 4" xfId="12130"/>
    <cellStyle name="20% - Accent1 13 3" xfId="7685"/>
    <cellStyle name="20% - Accent1 13 3 2" xfId="13607"/>
    <cellStyle name="20% - Accent1 13 4" xfId="4764"/>
    <cellStyle name="20% - Accent1 13 5" xfId="10684"/>
    <cellStyle name="20% - Accent1 14" xfId="1907"/>
    <cellStyle name="20% - Accent1 14 2" xfId="3352"/>
    <cellStyle name="20% - Accent1 14 2 2" xfId="9162"/>
    <cellStyle name="20% - Accent1 14 2 2 2" xfId="15084"/>
    <cellStyle name="20% - Accent1 14 2 3" xfId="6240"/>
    <cellStyle name="20% - Accent1 14 2 4" xfId="12162"/>
    <cellStyle name="20% - Accent1 14 3" xfId="7718"/>
    <cellStyle name="20% - Accent1 14 3 2" xfId="13640"/>
    <cellStyle name="20% - Accent1 14 4" xfId="4796"/>
    <cellStyle name="20% - Accent1 14 5" xfId="10717"/>
    <cellStyle name="20% - Accent1 15" xfId="2161"/>
    <cellStyle name="20% - Accent1 15 2" xfId="7971"/>
    <cellStyle name="20% - Accent1 15 2 2" xfId="13893"/>
    <cellStyle name="20% - Accent1 15 3" xfId="5049"/>
    <cellStyle name="20% - Accent1 15 4" xfId="10971"/>
    <cellStyle name="20% - Accent1 16" xfId="6498"/>
    <cellStyle name="20% - Accent1 16 2" xfId="12420"/>
    <cellStyle name="20% - Accent1 17" xfId="3605"/>
    <cellStyle name="20% - Accent1 18" xfId="9389"/>
    <cellStyle name="20% - Accent1 19" xfId="9409"/>
    <cellStyle name="20% - Accent1 2" xfId="1"/>
    <cellStyle name="20% - Accent1 2 2" xfId="700"/>
    <cellStyle name="20% - Accent1 2 2 2" xfId="15303"/>
    <cellStyle name="20% - Accent1 2 3" xfId="15304"/>
    <cellStyle name="20% - Accent1 2 4" xfId="15305"/>
    <cellStyle name="20% - Accent1 20" xfId="9435"/>
    <cellStyle name="20% - Accent1 21" xfId="9484"/>
    <cellStyle name="20% - Accent1 3" xfId="395"/>
    <cellStyle name="20% - Accent1 3 2" xfId="702"/>
    <cellStyle name="20% - Accent1 3 2 2" xfId="1604"/>
    <cellStyle name="20% - Accent1 3 2 2 2" xfId="3072"/>
    <cellStyle name="20% - Accent1 3 2 2 2 2" xfId="8882"/>
    <cellStyle name="20% - Accent1 3 2 2 2 2 2" xfId="14804"/>
    <cellStyle name="20% - Accent1 3 2 2 2 3" xfId="5960"/>
    <cellStyle name="20% - Accent1 3 2 2 2 4" xfId="11882"/>
    <cellStyle name="20% - Accent1 3 2 2 3" xfId="7417"/>
    <cellStyle name="20% - Accent1 3 2 2 3 2" xfId="13339"/>
    <cellStyle name="20% - Accent1 3 2 2 4" xfId="4516"/>
    <cellStyle name="20% - Accent1 3 2 2 5" xfId="10417"/>
    <cellStyle name="20% - Accent1 3 2 3" xfId="1908"/>
    <cellStyle name="20% - Accent1 3 2 3 2" xfId="3353"/>
    <cellStyle name="20% - Accent1 3 2 3 2 2" xfId="9163"/>
    <cellStyle name="20% - Accent1 3 2 3 2 2 2" xfId="15085"/>
    <cellStyle name="20% - Accent1 3 2 3 2 3" xfId="6241"/>
    <cellStyle name="20% - Accent1 3 2 3 2 4" xfId="12163"/>
    <cellStyle name="20% - Accent1 3 2 3 3" xfId="7719"/>
    <cellStyle name="20% - Accent1 3 2 3 3 2" xfId="13641"/>
    <cellStyle name="20% - Accent1 3 2 3 4" xfId="4797"/>
    <cellStyle name="20% - Accent1 3 2 3 5" xfId="10718"/>
    <cellStyle name="20% - Accent1 3 2 4" xfId="2478"/>
    <cellStyle name="20% - Accent1 3 2 4 2" xfId="8288"/>
    <cellStyle name="20% - Accent1 3 2 4 2 2" xfId="14210"/>
    <cellStyle name="20% - Accent1 3 2 4 3" xfId="5366"/>
    <cellStyle name="20% - Accent1 3 2 4 4" xfId="11288"/>
    <cellStyle name="20% - Accent1 3 2 5" xfId="6815"/>
    <cellStyle name="20% - Accent1 3 2 5 2" xfId="12737"/>
    <cellStyle name="20% - Accent1 3 2 6" xfId="3922"/>
    <cellStyle name="20% - Accent1 3 2 7" xfId="9801"/>
    <cellStyle name="20% - Accent1 3 3" xfId="701"/>
    <cellStyle name="20% - Accent1 3 4" xfId="577"/>
    <cellStyle name="20% - Accent1 3 4 2" xfId="1481"/>
    <cellStyle name="20% - Accent1 3 4 2 2" xfId="2949"/>
    <cellStyle name="20% - Accent1 3 4 2 2 2" xfId="8759"/>
    <cellStyle name="20% - Accent1 3 4 2 2 2 2" xfId="14681"/>
    <cellStyle name="20% - Accent1 3 4 2 2 3" xfId="5837"/>
    <cellStyle name="20% - Accent1 3 4 2 2 4" xfId="11759"/>
    <cellStyle name="20% - Accent1 3 4 2 3" xfId="7294"/>
    <cellStyle name="20% - Accent1 3 4 2 3 2" xfId="13216"/>
    <cellStyle name="20% - Accent1 3 4 2 4" xfId="4393"/>
    <cellStyle name="20% - Accent1 3 4 2 5" xfId="10294"/>
    <cellStyle name="20% - Accent1 3 4 3" xfId="2355"/>
    <cellStyle name="20% - Accent1 3 4 3 2" xfId="8165"/>
    <cellStyle name="20% - Accent1 3 4 3 2 2" xfId="14087"/>
    <cellStyle name="20% - Accent1 3 4 3 3" xfId="5243"/>
    <cellStyle name="20% - Accent1 3 4 3 4" xfId="11165"/>
    <cellStyle name="20% - Accent1 3 4 4" xfId="6692"/>
    <cellStyle name="20% - Accent1 3 4 4 2" xfId="12614"/>
    <cellStyle name="20% - Accent1 3 4 5" xfId="3799"/>
    <cellStyle name="20% - Accent1 3 4 6" xfId="9678"/>
    <cellStyle name="20% - Accent1 3 5" xfId="1306"/>
    <cellStyle name="20% - Accent1 3 5 2" xfId="2774"/>
    <cellStyle name="20% - Accent1 3 5 2 2" xfId="8584"/>
    <cellStyle name="20% - Accent1 3 5 2 2 2" xfId="14506"/>
    <cellStyle name="20% - Accent1 3 5 2 3" xfId="5662"/>
    <cellStyle name="20% - Accent1 3 5 2 4" xfId="11584"/>
    <cellStyle name="20% - Accent1 3 5 3" xfId="7119"/>
    <cellStyle name="20% - Accent1 3 5 3 2" xfId="13041"/>
    <cellStyle name="20% - Accent1 3 5 4" xfId="4218"/>
    <cellStyle name="20% - Accent1 3 5 5" xfId="10119"/>
    <cellStyle name="20% - Accent1 3 6" xfId="2180"/>
    <cellStyle name="20% - Accent1 3 6 2" xfId="7990"/>
    <cellStyle name="20% - Accent1 3 6 2 2" xfId="13912"/>
    <cellStyle name="20% - Accent1 3 6 3" xfId="5068"/>
    <cellStyle name="20% - Accent1 3 6 4" xfId="10990"/>
    <cellStyle name="20% - Accent1 3 7" xfId="6517"/>
    <cellStyle name="20% - Accent1 3 7 2" xfId="12439"/>
    <cellStyle name="20% - Accent1 3 8" xfId="3624"/>
    <cellStyle name="20% - Accent1 3 9" xfId="9503"/>
    <cellStyle name="20% - Accent1 4" xfId="416"/>
    <cellStyle name="20% - Accent1 4 2" xfId="703"/>
    <cellStyle name="20% - Accent1 4 2 2" xfId="1605"/>
    <cellStyle name="20% - Accent1 4 2 2 2" xfId="3073"/>
    <cellStyle name="20% - Accent1 4 2 2 2 2" xfId="8883"/>
    <cellStyle name="20% - Accent1 4 2 2 2 2 2" xfId="14805"/>
    <cellStyle name="20% - Accent1 4 2 2 2 3" xfId="5961"/>
    <cellStyle name="20% - Accent1 4 2 2 2 4" xfId="11883"/>
    <cellStyle name="20% - Accent1 4 2 2 3" xfId="7418"/>
    <cellStyle name="20% - Accent1 4 2 2 3 2" xfId="13340"/>
    <cellStyle name="20% - Accent1 4 2 2 4" xfId="4517"/>
    <cellStyle name="20% - Accent1 4 2 2 5" xfId="10418"/>
    <cellStyle name="20% - Accent1 4 2 3" xfId="2479"/>
    <cellStyle name="20% - Accent1 4 2 3 2" xfId="8289"/>
    <cellStyle name="20% - Accent1 4 2 3 2 2" xfId="14211"/>
    <cellStyle name="20% - Accent1 4 2 3 3" xfId="5367"/>
    <cellStyle name="20% - Accent1 4 2 3 4" xfId="11289"/>
    <cellStyle name="20% - Accent1 4 2 4" xfId="6816"/>
    <cellStyle name="20% - Accent1 4 2 4 2" xfId="12738"/>
    <cellStyle name="20% - Accent1 4 2 5" xfId="3923"/>
    <cellStyle name="20% - Accent1 4 2 6" xfId="9802"/>
    <cellStyle name="20% - Accent1 4 3" xfId="598"/>
    <cellStyle name="20% - Accent1 4 3 2" xfId="1502"/>
    <cellStyle name="20% - Accent1 4 3 2 2" xfId="2970"/>
    <cellStyle name="20% - Accent1 4 3 2 2 2" xfId="8780"/>
    <cellStyle name="20% - Accent1 4 3 2 2 2 2" xfId="14702"/>
    <cellStyle name="20% - Accent1 4 3 2 2 3" xfId="5858"/>
    <cellStyle name="20% - Accent1 4 3 2 2 4" xfId="11780"/>
    <cellStyle name="20% - Accent1 4 3 2 3" xfId="7315"/>
    <cellStyle name="20% - Accent1 4 3 2 3 2" xfId="13237"/>
    <cellStyle name="20% - Accent1 4 3 2 4" xfId="4414"/>
    <cellStyle name="20% - Accent1 4 3 2 5" xfId="10315"/>
    <cellStyle name="20% - Accent1 4 3 3" xfId="2376"/>
    <cellStyle name="20% - Accent1 4 3 3 2" xfId="8186"/>
    <cellStyle name="20% - Accent1 4 3 3 2 2" xfId="14108"/>
    <cellStyle name="20% - Accent1 4 3 3 3" xfId="5264"/>
    <cellStyle name="20% - Accent1 4 3 3 4" xfId="11186"/>
    <cellStyle name="20% - Accent1 4 3 4" xfId="6713"/>
    <cellStyle name="20% - Accent1 4 3 4 2" xfId="12635"/>
    <cellStyle name="20% - Accent1 4 3 5" xfId="3820"/>
    <cellStyle name="20% - Accent1 4 3 6" xfId="9699"/>
    <cellStyle name="20% - Accent1 4 4" xfId="1327"/>
    <cellStyle name="20% - Accent1 4 4 2" xfId="2795"/>
    <cellStyle name="20% - Accent1 4 4 2 2" xfId="8605"/>
    <cellStyle name="20% - Accent1 4 4 2 2 2" xfId="14527"/>
    <cellStyle name="20% - Accent1 4 4 2 3" xfId="5683"/>
    <cellStyle name="20% - Accent1 4 4 2 4" xfId="11605"/>
    <cellStyle name="20% - Accent1 4 4 3" xfId="7140"/>
    <cellStyle name="20% - Accent1 4 4 3 2" xfId="13062"/>
    <cellStyle name="20% - Accent1 4 4 4" xfId="4239"/>
    <cellStyle name="20% - Accent1 4 4 5" xfId="10140"/>
    <cellStyle name="20% - Accent1 4 5" xfId="1909"/>
    <cellStyle name="20% - Accent1 4 5 2" xfId="3354"/>
    <cellStyle name="20% - Accent1 4 5 2 2" xfId="9164"/>
    <cellStyle name="20% - Accent1 4 5 2 2 2" xfId="15086"/>
    <cellStyle name="20% - Accent1 4 5 2 3" xfId="6242"/>
    <cellStyle name="20% - Accent1 4 5 2 4" xfId="12164"/>
    <cellStyle name="20% - Accent1 4 5 3" xfId="7720"/>
    <cellStyle name="20% - Accent1 4 5 3 2" xfId="13642"/>
    <cellStyle name="20% - Accent1 4 5 4" xfId="4798"/>
    <cellStyle name="20% - Accent1 4 5 5" xfId="10719"/>
    <cellStyle name="20% - Accent1 4 6" xfId="2201"/>
    <cellStyle name="20% - Accent1 4 6 2" xfId="8011"/>
    <cellStyle name="20% - Accent1 4 6 2 2" xfId="13933"/>
    <cellStyle name="20% - Accent1 4 6 3" xfId="5089"/>
    <cellStyle name="20% - Accent1 4 6 4" xfId="11011"/>
    <cellStyle name="20% - Accent1 4 7" xfId="6538"/>
    <cellStyle name="20% - Accent1 4 7 2" xfId="12460"/>
    <cellStyle name="20% - Accent1 4 8" xfId="3645"/>
    <cellStyle name="20% - Accent1 4 9" xfId="9524"/>
    <cellStyle name="20% - Accent1 5" xfId="431"/>
    <cellStyle name="20% - Accent1 5 2" xfId="704"/>
    <cellStyle name="20% - Accent1 5 2 2" xfId="1606"/>
    <cellStyle name="20% - Accent1 5 2 2 2" xfId="3074"/>
    <cellStyle name="20% - Accent1 5 2 2 2 2" xfId="8884"/>
    <cellStyle name="20% - Accent1 5 2 2 2 2 2" xfId="14806"/>
    <cellStyle name="20% - Accent1 5 2 2 2 3" xfId="5962"/>
    <cellStyle name="20% - Accent1 5 2 2 2 4" xfId="11884"/>
    <cellStyle name="20% - Accent1 5 2 2 3" xfId="7419"/>
    <cellStyle name="20% - Accent1 5 2 2 3 2" xfId="13341"/>
    <cellStyle name="20% - Accent1 5 2 2 4" xfId="4518"/>
    <cellStyle name="20% - Accent1 5 2 2 5" xfId="10419"/>
    <cellStyle name="20% - Accent1 5 2 3" xfId="2480"/>
    <cellStyle name="20% - Accent1 5 2 3 2" xfId="8290"/>
    <cellStyle name="20% - Accent1 5 2 3 2 2" xfId="14212"/>
    <cellStyle name="20% - Accent1 5 2 3 3" xfId="5368"/>
    <cellStyle name="20% - Accent1 5 2 3 4" xfId="11290"/>
    <cellStyle name="20% - Accent1 5 2 4" xfId="6817"/>
    <cellStyle name="20% - Accent1 5 2 4 2" xfId="12739"/>
    <cellStyle name="20% - Accent1 5 2 5" xfId="3924"/>
    <cellStyle name="20% - Accent1 5 2 6" xfId="9803"/>
    <cellStyle name="20% - Accent1 5 3" xfId="613"/>
    <cellStyle name="20% - Accent1 5 3 2" xfId="1517"/>
    <cellStyle name="20% - Accent1 5 3 2 2" xfId="2985"/>
    <cellStyle name="20% - Accent1 5 3 2 2 2" xfId="8795"/>
    <cellStyle name="20% - Accent1 5 3 2 2 2 2" xfId="14717"/>
    <cellStyle name="20% - Accent1 5 3 2 2 3" xfId="5873"/>
    <cellStyle name="20% - Accent1 5 3 2 2 4" xfId="11795"/>
    <cellStyle name="20% - Accent1 5 3 2 3" xfId="7330"/>
    <cellStyle name="20% - Accent1 5 3 2 3 2" xfId="13252"/>
    <cellStyle name="20% - Accent1 5 3 2 4" xfId="4429"/>
    <cellStyle name="20% - Accent1 5 3 2 5" xfId="10330"/>
    <cellStyle name="20% - Accent1 5 3 3" xfId="2391"/>
    <cellStyle name="20% - Accent1 5 3 3 2" xfId="8201"/>
    <cellStyle name="20% - Accent1 5 3 3 2 2" xfId="14123"/>
    <cellStyle name="20% - Accent1 5 3 3 3" xfId="5279"/>
    <cellStyle name="20% - Accent1 5 3 3 4" xfId="11201"/>
    <cellStyle name="20% - Accent1 5 3 4" xfId="6728"/>
    <cellStyle name="20% - Accent1 5 3 4 2" xfId="12650"/>
    <cellStyle name="20% - Accent1 5 3 5" xfId="3835"/>
    <cellStyle name="20% - Accent1 5 3 6" xfId="9714"/>
    <cellStyle name="20% - Accent1 5 4" xfId="1342"/>
    <cellStyle name="20% - Accent1 5 4 2" xfId="2810"/>
    <cellStyle name="20% - Accent1 5 4 2 2" xfId="8620"/>
    <cellStyle name="20% - Accent1 5 4 2 2 2" xfId="14542"/>
    <cellStyle name="20% - Accent1 5 4 2 3" xfId="5698"/>
    <cellStyle name="20% - Accent1 5 4 2 4" xfId="11620"/>
    <cellStyle name="20% - Accent1 5 4 3" xfId="7155"/>
    <cellStyle name="20% - Accent1 5 4 3 2" xfId="13077"/>
    <cellStyle name="20% - Accent1 5 4 4" xfId="4254"/>
    <cellStyle name="20% - Accent1 5 4 5" xfId="10155"/>
    <cellStyle name="20% - Accent1 5 5" xfId="1910"/>
    <cellStyle name="20% - Accent1 5 5 2" xfId="3355"/>
    <cellStyle name="20% - Accent1 5 5 2 2" xfId="9165"/>
    <cellStyle name="20% - Accent1 5 5 2 2 2" xfId="15087"/>
    <cellStyle name="20% - Accent1 5 5 2 3" xfId="6243"/>
    <cellStyle name="20% - Accent1 5 5 2 4" xfId="12165"/>
    <cellStyle name="20% - Accent1 5 5 3" xfId="7721"/>
    <cellStyle name="20% - Accent1 5 5 3 2" xfId="13643"/>
    <cellStyle name="20% - Accent1 5 5 4" xfId="4799"/>
    <cellStyle name="20% - Accent1 5 5 5" xfId="10720"/>
    <cellStyle name="20% - Accent1 5 6" xfId="2216"/>
    <cellStyle name="20% - Accent1 5 6 2" xfId="8026"/>
    <cellStyle name="20% - Accent1 5 6 2 2" xfId="13948"/>
    <cellStyle name="20% - Accent1 5 6 3" xfId="5104"/>
    <cellStyle name="20% - Accent1 5 6 4" xfId="11026"/>
    <cellStyle name="20% - Accent1 5 7" xfId="6553"/>
    <cellStyle name="20% - Accent1 5 7 2" xfId="12475"/>
    <cellStyle name="20% - Accent1 5 8" xfId="3660"/>
    <cellStyle name="20% - Accent1 5 9" xfId="9539"/>
    <cellStyle name="20% - Accent1 6" xfId="445"/>
    <cellStyle name="20% - Accent1 6 2" xfId="705"/>
    <cellStyle name="20% - Accent1 6 2 2" xfId="1607"/>
    <cellStyle name="20% - Accent1 6 2 2 2" xfId="3075"/>
    <cellStyle name="20% - Accent1 6 2 2 2 2" xfId="8885"/>
    <cellStyle name="20% - Accent1 6 2 2 2 2 2" xfId="14807"/>
    <cellStyle name="20% - Accent1 6 2 2 2 3" xfId="5963"/>
    <cellStyle name="20% - Accent1 6 2 2 2 4" xfId="11885"/>
    <cellStyle name="20% - Accent1 6 2 2 3" xfId="7420"/>
    <cellStyle name="20% - Accent1 6 2 2 3 2" xfId="13342"/>
    <cellStyle name="20% - Accent1 6 2 2 4" xfId="4519"/>
    <cellStyle name="20% - Accent1 6 2 2 5" xfId="10420"/>
    <cellStyle name="20% - Accent1 6 2 3" xfId="2481"/>
    <cellStyle name="20% - Accent1 6 2 3 2" xfId="8291"/>
    <cellStyle name="20% - Accent1 6 2 3 2 2" xfId="14213"/>
    <cellStyle name="20% - Accent1 6 2 3 3" xfId="5369"/>
    <cellStyle name="20% - Accent1 6 2 3 4" xfId="11291"/>
    <cellStyle name="20% - Accent1 6 2 4" xfId="6818"/>
    <cellStyle name="20% - Accent1 6 2 4 2" xfId="12740"/>
    <cellStyle name="20% - Accent1 6 2 5" xfId="3925"/>
    <cellStyle name="20% - Accent1 6 2 6" xfId="9804"/>
    <cellStyle name="20% - Accent1 6 3" xfId="627"/>
    <cellStyle name="20% - Accent1 6 3 2" xfId="1531"/>
    <cellStyle name="20% - Accent1 6 3 2 2" xfId="2999"/>
    <cellStyle name="20% - Accent1 6 3 2 2 2" xfId="8809"/>
    <cellStyle name="20% - Accent1 6 3 2 2 2 2" xfId="14731"/>
    <cellStyle name="20% - Accent1 6 3 2 2 3" xfId="5887"/>
    <cellStyle name="20% - Accent1 6 3 2 2 4" xfId="11809"/>
    <cellStyle name="20% - Accent1 6 3 2 3" xfId="7344"/>
    <cellStyle name="20% - Accent1 6 3 2 3 2" xfId="13266"/>
    <cellStyle name="20% - Accent1 6 3 2 4" xfId="4443"/>
    <cellStyle name="20% - Accent1 6 3 2 5" xfId="10344"/>
    <cellStyle name="20% - Accent1 6 3 3" xfId="2405"/>
    <cellStyle name="20% - Accent1 6 3 3 2" xfId="8215"/>
    <cellStyle name="20% - Accent1 6 3 3 2 2" xfId="14137"/>
    <cellStyle name="20% - Accent1 6 3 3 3" xfId="5293"/>
    <cellStyle name="20% - Accent1 6 3 3 4" xfId="11215"/>
    <cellStyle name="20% - Accent1 6 3 4" xfId="6742"/>
    <cellStyle name="20% - Accent1 6 3 4 2" xfId="12664"/>
    <cellStyle name="20% - Accent1 6 3 5" xfId="3849"/>
    <cellStyle name="20% - Accent1 6 3 6" xfId="9728"/>
    <cellStyle name="20% - Accent1 6 4" xfId="1356"/>
    <cellStyle name="20% - Accent1 6 4 2" xfId="2824"/>
    <cellStyle name="20% - Accent1 6 4 2 2" xfId="8634"/>
    <cellStyle name="20% - Accent1 6 4 2 2 2" xfId="14556"/>
    <cellStyle name="20% - Accent1 6 4 2 3" xfId="5712"/>
    <cellStyle name="20% - Accent1 6 4 2 4" xfId="11634"/>
    <cellStyle name="20% - Accent1 6 4 3" xfId="7169"/>
    <cellStyle name="20% - Accent1 6 4 3 2" xfId="13091"/>
    <cellStyle name="20% - Accent1 6 4 4" xfId="4268"/>
    <cellStyle name="20% - Accent1 6 4 5" xfId="10169"/>
    <cellStyle name="20% - Accent1 6 5" xfId="1911"/>
    <cellStyle name="20% - Accent1 6 5 2" xfId="3356"/>
    <cellStyle name="20% - Accent1 6 5 2 2" xfId="9166"/>
    <cellStyle name="20% - Accent1 6 5 2 2 2" xfId="15088"/>
    <cellStyle name="20% - Accent1 6 5 2 3" xfId="6244"/>
    <cellStyle name="20% - Accent1 6 5 2 4" xfId="12166"/>
    <cellStyle name="20% - Accent1 6 5 3" xfId="7722"/>
    <cellStyle name="20% - Accent1 6 5 3 2" xfId="13644"/>
    <cellStyle name="20% - Accent1 6 5 4" xfId="4800"/>
    <cellStyle name="20% - Accent1 6 5 5" xfId="10721"/>
    <cellStyle name="20% - Accent1 6 6" xfId="2230"/>
    <cellStyle name="20% - Accent1 6 6 2" xfId="8040"/>
    <cellStyle name="20% - Accent1 6 6 2 2" xfId="13962"/>
    <cellStyle name="20% - Accent1 6 6 3" xfId="5118"/>
    <cellStyle name="20% - Accent1 6 6 4" xfId="11040"/>
    <cellStyle name="20% - Accent1 6 7" xfId="6567"/>
    <cellStyle name="20% - Accent1 6 7 2" xfId="12489"/>
    <cellStyle name="20% - Accent1 6 8" xfId="3674"/>
    <cellStyle name="20% - Accent1 6 9" xfId="9553"/>
    <cellStyle name="20% - Accent1 7" xfId="464"/>
    <cellStyle name="20% - Accent1 7 2" xfId="706"/>
    <cellStyle name="20% - Accent1 7 2 2" xfId="1608"/>
    <cellStyle name="20% - Accent1 7 2 2 2" xfId="3076"/>
    <cellStyle name="20% - Accent1 7 2 2 2 2" xfId="8886"/>
    <cellStyle name="20% - Accent1 7 2 2 2 2 2" xfId="14808"/>
    <cellStyle name="20% - Accent1 7 2 2 2 3" xfId="5964"/>
    <cellStyle name="20% - Accent1 7 2 2 2 4" xfId="11886"/>
    <cellStyle name="20% - Accent1 7 2 2 3" xfId="7421"/>
    <cellStyle name="20% - Accent1 7 2 2 3 2" xfId="13343"/>
    <cellStyle name="20% - Accent1 7 2 2 4" xfId="4520"/>
    <cellStyle name="20% - Accent1 7 2 2 5" xfId="10421"/>
    <cellStyle name="20% - Accent1 7 2 3" xfId="2482"/>
    <cellStyle name="20% - Accent1 7 2 3 2" xfId="8292"/>
    <cellStyle name="20% - Accent1 7 2 3 2 2" xfId="14214"/>
    <cellStyle name="20% - Accent1 7 2 3 3" xfId="5370"/>
    <cellStyle name="20% - Accent1 7 2 3 4" xfId="11292"/>
    <cellStyle name="20% - Accent1 7 2 4" xfId="6819"/>
    <cellStyle name="20% - Accent1 7 2 4 2" xfId="12741"/>
    <cellStyle name="20% - Accent1 7 2 5" xfId="3926"/>
    <cellStyle name="20% - Accent1 7 2 6" xfId="9805"/>
    <cellStyle name="20% - Accent1 7 3" xfId="646"/>
    <cellStyle name="20% - Accent1 7 3 2" xfId="1550"/>
    <cellStyle name="20% - Accent1 7 3 2 2" xfId="3018"/>
    <cellStyle name="20% - Accent1 7 3 2 2 2" xfId="8828"/>
    <cellStyle name="20% - Accent1 7 3 2 2 2 2" xfId="14750"/>
    <cellStyle name="20% - Accent1 7 3 2 2 3" xfId="5906"/>
    <cellStyle name="20% - Accent1 7 3 2 2 4" xfId="11828"/>
    <cellStyle name="20% - Accent1 7 3 2 3" xfId="7363"/>
    <cellStyle name="20% - Accent1 7 3 2 3 2" xfId="13285"/>
    <cellStyle name="20% - Accent1 7 3 2 4" xfId="4462"/>
    <cellStyle name="20% - Accent1 7 3 2 5" xfId="10363"/>
    <cellStyle name="20% - Accent1 7 3 3" xfId="2424"/>
    <cellStyle name="20% - Accent1 7 3 3 2" xfId="8234"/>
    <cellStyle name="20% - Accent1 7 3 3 2 2" xfId="14156"/>
    <cellStyle name="20% - Accent1 7 3 3 3" xfId="5312"/>
    <cellStyle name="20% - Accent1 7 3 3 4" xfId="11234"/>
    <cellStyle name="20% - Accent1 7 3 4" xfId="6761"/>
    <cellStyle name="20% - Accent1 7 3 4 2" xfId="12683"/>
    <cellStyle name="20% - Accent1 7 3 5" xfId="3868"/>
    <cellStyle name="20% - Accent1 7 3 6" xfId="9747"/>
    <cellStyle name="20% - Accent1 7 4" xfId="1375"/>
    <cellStyle name="20% - Accent1 7 4 2" xfId="2843"/>
    <cellStyle name="20% - Accent1 7 4 2 2" xfId="8653"/>
    <cellStyle name="20% - Accent1 7 4 2 2 2" xfId="14575"/>
    <cellStyle name="20% - Accent1 7 4 2 3" xfId="5731"/>
    <cellStyle name="20% - Accent1 7 4 2 4" xfId="11653"/>
    <cellStyle name="20% - Accent1 7 4 3" xfId="7188"/>
    <cellStyle name="20% - Accent1 7 4 3 2" xfId="13110"/>
    <cellStyle name="20% - Accent1 7 4 4" xfId="4287"/>
    <cellStyle name="20% - Accent1 7 4 5" xfId="10188"/>
    <cellStyle name="20% - Accent1 7 5" xfId="1912"/>
    <cellStyle name="20% - Accent1 7 5 2" xfId="3357"/>
    <cellStyle name="20% - Accent1 7 5 2 2" xfId="9167"/>
    <cellStyle name="20% - Accent1 7 5 2 2 2" xfId="15089"/>
    <cellStyle name="20% - Accent1 7 5 2 3" xfId="6245"/>
    <cellStyle name="20% - Accent1 7 5 2 4" xfId="12167"/>
    <cellStyle name="20% - Accent1 7 5 3" xfId="7723"/>
    <cellStyle name="20% - Accent1 7 5 3 2" xfId="13645"/>
    <cellStyle name="20% - Accent1 7 5 4" xfId="4801"/>
    <cellStyle name="20% - Accent1 7 5 5" xfId="10722"/>
    <cellStyle name="20% - Accent1 7 6" xfId="2249"/>
    <cellStyle name="20% - Accent1 7 6 2" xfId="8059"/>
    <cellStyle name="20% - Accent1 7 6 2 2" xfId="13981"/>
    <cellStyle name="20% - Accent1 7 6 3" xfId="5137"/>
    <cellStyle name="20% - Accent1 7 6 4" xfId="11059"/>
    <cellStyle name="20% - Accent1 7 7" xfId="6586"/>
    <cellStyle name="20% - Accent1 7 7 2" xfId="12508"/>
    <cellStyle name="20% - Accent1 7 8" xfId="3693"/>
    <cellStyle name="20% - Accent1 7 9" xfId="9572"/>
    <cellStyle name="20% - Accent1 8" xfId="502"/>
    <cellStyle name="20% - Accent1 8 2" xfId="680"/>
    <cellStyle name="20% - Accent1 8 2 2" xfId="1584"/>
    <cellStyle name="20% - Accent1 8 2 2 2" xfId="3052"/>
    <cellStyle name="20% - Accent1 8 2 2 2 2" xfId="8862"/>
    <cellStyle name="20% - Accent1 8 2 2 2 2 2" xfId="14784"/>
    <cellStyle name="20% - Accent1 8 2 2 2 3" xfId="5940"/>
    <cellStyle name="20% - Accent1 8 2 2 2 4" xfId="11862"/>
    <cellStyle name="20% - Accent1 8 2 2 3" xfId="7397"/>
    <cellStyle name="20% - Accent1 8 2 2 3 2" xfId="13319"/>
    <cellStyle name="20% - Accent1 8 2 2 4" xfId="4496"/>
    <cellStyle name="20% - Accent1 8 2 2 5" xfId="10397"/>
    <cellStyle name="20% - Accent1 8 2 3" xfId="2458"/>
    <cellStyle name="20% - Accent1 8 2 3 2" xfId="8268"/>
    <cellStyle name="20% - Accent1 8 2 3 2 2" xfId="14190"/>
    <cellStyle name="20% - Accent1 8 2 3 3" xfId="5346"/>
    <cellStyle name="20% - Accent1 8 2 3 4" xfId="11268"/>
    <cellStyle name="20% - Accent1 8 2 4" xfId="6795"/>
    <cellStyle name="20% - Accent1 8 2 4 2" xfId="12717"/>
    <cellStyle name="20% - Accent1 8 2 5" xfId="3902"/>
    <cellStyle name="20% - Accent1 8 2 6" xfId="9781"/>
    <cellStyle name="20% - Accent1 8 3" xfId="1409"/>
    <cellStyle name="20% - Accent1 8 3 2" xfId="2877"/>
    <cellStyle name="20% - Accent1 8 3 2 2" xfId="8687"/>
    <cellStyle name="20% - Accent1 8 3 2 2 2" xfId="14609"/>
    <cellStyle name="20% - Accent1 8 3 2 3" xfId="5765"/>
    <cellStyle name="20% - Accent1 8 3 2 4" xfId="11687"/>
    <cellStyle name="20% - Accent1 8 3 3" xfId="7222"/>
    <cellStyle name="20% - Accent1 8 3 3 2" xfId="13144"/>
    <cellStyle name="20% - Accent1 8 3 4" xfId="4321"/>
    <cellStyle name="20% - Accent1 8 3 5" xfId="10222"/>
    <cellStyle name="20% - Accent1 8 4" xfId="2283"/>
    <cellStyle name="20% - Accent1 8 4 2" xfId="8093"/>
    <cellStyle name="20% - Accent1 8 4 2 2" xfId="14015"/>
    <cellStyle name="20% - Accent1 8 4 3" xfId="5171"/>
    <cellStyle name="20% - Accent1 8 4 4" xfId="11093"/>
    <cellStyle name="20% - Accent1 8 5" xfId="6620"/>
    <cellStyle name="20% - Accent1 8 5 2" xfId="12542"/>
    <cellStyle name="20% - Accent1 8 6" xfId="3727"/>
    <cellStyle name="20% - Accent1 8 7" xfId="9606"/>
    <cellStyle name="20% - Accent1 9" xfId="699"/>
    <cellStyle name="20% - Accent1 9 2" xfId="1603"/>
    <cellStyle name="20% - Accent1 9 2 2" xfId="3071"/>
    <cellStyle name="20% - Accent1 9 2 2 2" xfId="8881"/>
    <cellStyle name="20% - Accent1 9 2 2 2 2" xfId="14803"/>
    <cellStyle name="20% - Accent1 9 2 2 3" xfId="5959"/>
    <cellStyle name="20% - Accent1 9 2 2 4" xfId="11881"/>
    <cellStyle name="20% - Accent1 9 2 3" xfId="7416"/>
    <cellStyle name="20% - Accent1 9 2 3 2" xfId="13338"/>
    <cellStyle name="20% - Accent1 9 2 4" xfId="4515"/>
    <cellStyle name="20% - Accent1 9 2 5" xfId="10416"/>
    <cellStyle name="20% - Accent1 9 3" xfId="2477"/>
    <cellStyle name="20% - Accent1 9 3 2" xfId="8287"/>
    <cellStyle name="20% - Accent1 9 3 2 2" xfId="14209"/>
    <cellStyle name="20% - Accent1 9 3 3" xfId="5365"/>
    <cellStyle name="20% - Accent1 9 3 4" xfId="11287"/>
    <cellStyle name="20% - Accent1 9 4" xfId="6814"/>
    <cellStyle name="20% - Accent1 9 4 2" xfId="12736"/>
    <cellStyle name="20% - Accent1 9 5" xfId="3921"/>
    <cellStyle name="20% - Accent1 9 6" xfId="9800"/>
    <cellStyle name="20% - Accent2" xfId="369" builtinId="34" customBuiltin="1"/>
    <cellStyle name="20% - Accent2 10" xfId="560"/>
    <cellStyle name="20% - Accent2 10 2" xfId="1464"/>
    <cellStyle name="20% - Accent2 10 2 2" xfId="2932"/>
    <cellStyle name="20% - Accent2 10 2 2 2" xfId="8742"/>
    <cellStyle name="20% - Accent2 10 2 2 2 2" xfId="14664"/>
    <cellStyle name="20% - Accent2 10 2 2 3" xfId="5820"/>
    <cellStyle name="20% - Accent2 10 2 2 4" xfId="11742"/>
    <cellStyle name="20% - Accent2 10 2 3" xfId="7277"/>
    <cellStyle name="20% - Accent2 10 2 3 2" xfId="13199"/>
    <cellStyle name="20% - Accent2 10 2 4" xfId="4376"/>
    <cellStyle name="20% - Accent2 10 2 5" xfId="10277"/>
    <cellStyle name="20% - Accent2 10 3" xfId="2338"/>
    <cellStyle name="20% - Accent2 10 3 2" xfId="8148"/>
    <cellStyle name="20% - Accent2 10 3 2 2" xfId="14070"/>
    <cellStyle name="20% - Accent2 10 3 3" xfId="5226"/>
    <cellStyle name="20% - Accent2 10 3 4" xfId="11148"/>
    <cellStyle name="20% - Accent2 10 4" xfId="6675"/>
    <cellStyle name="20% - Accent2 10 4 2" xfId="12597"/>
    <cellStyle name="20% - Accent2 10 5" xfId="3782"/>
    <cellStyle name="20% - Accent2 10 6" xfId="9661"/>
    <cellStyle name="20% - Accent2 11" xfId="1239"/>
    <cellStyle name="20% - Accent2 11 2" xfId="1857"/>
    <cellStyle name="20% - Accent2 11 2 2" xfId="3305"/>
    <cellStyle name="20% - Accent2 11 2 2 2" xfId="9115"/>
    <cellStyle name="20% - Accent2 11 2 2 2 2" xfId="15037"/>
    <cellStyle name="20% - Accent2 11 2 2 3" xfId="6193"/>
    <cellStyle name="20% - Accent2 11 2 2 4" xfId="12115"/>
    <cellStyle name="20% - Accent2 11 2 3" xfId="7670"/>
    <cellStyle name="20% - Accent2 11 2 3 2" xfId="13592"/>
    <cellStyle name="20% - Accent2 11 2 4" xfId="4749"/>
    <cellStyle name="20% - Accent2 11 2 5" xfId="10669"/>
    <cellStyle name="20% - Accent2 11 3" xfId="2711"/>
    <cellStyle name="20% - Accent2 11 3 2" xfId="8521"/>
    <cellStyle name="20% - Accent2 11 3 2 2" xfId="14443"/>
    <cellStyle name="20% - Accent2 11 3 3" xfId="5599"/>
    <cellStyle name="20% - Accent2 11 3 4" xfId="11521"/>
    <cellStyle name="20% - Accent2 11 4" xfId="7052"/>
    <cellStyle name="20% - Accent2 11 4 2" xfId="12974"/>
    <cellStyle name="20% - Accent2 11 5" xfId="4155"/>
    <cellStyle name="20% - Accent2 11 6" xfId="10053"/>
    <cellStyle name="20% - Accent2 12" xfId="1289"/>
    <cellStyle name="20% - Accent2 12 2" xfId="2757"/>
    <cellStyle name="20% - Accent2 12 2 2" xfId="8567"/>
    <cellStyle name="20% - Accent2 12 2 2 2" xfId="14489"/>
    <cellStyle name="20% - Accent2 12 2 3" xfId="5645"/>
    <cellStyle name="20% - Accent2 12 2 4" xfId="11567"/>
    <cellStyle name="20% - Accent2 12 3" xfId="7102"/>
    <cellStyle name="20% - Accent2 12 3 2" xfId="13024"/>
    <cellStyle name="20% - Accent2 12 4" xfId="4201"/>
    <cellStyle name="20% - Accent2 12 5" xfId="10102"/>
    <cellStyle name="20% - Accent2 13" xfId="1875"/>
    <cellStyle name="20% - Accent2 13 2" xfId="3323"/>
    <cellStyle name="20% - Accent2 13 2 2" xfId="9133"/>
    <cellStyle name="20% - Accent2 13 2 2 2" xfId="15055"/>
    <cellStyle name="20% - Accent2 13 2 3" xfId="6211"/>
    <cellStyle name="20% - Accent2 13 2 4" xfId="12133"/>
    <cellStyle name="20% - Accent2 13 3" xfId="7688"/>
    <cellStyle name="20% - Accent2 13 3 2" xfId="13610"/>
    <cellStyle name="20% - Accent2 13 4" xfId="4767"/>
    <cellStyle name="20% - Accent2 13 5" xfId="10687"/>
    <cellStyle name="20% - Accent2 14" xfId="1913"/>
    <cellStyle name="20% - Accent2 14 2" xfId="3358"/>
    <cellStyle name="20% - Accent2 14 2 2" xfId="9168"/>
    <cellStyle name="20% - Accent2 14 2 2 2" xfId="15090"/>
    <cellStyle name="20% - Accent2 14 2 3" xfId="6246"/>
    <cellStyle name="20% - Accent2 14 2 4" xfId="12168"/>
    <cellStyle name="20% - Accent2 14 3" xfId="7724"/>
    <cellStyle name="20% - Accent2 14 3 2" xfId="13646"/>
    <cellStyle name="20% - Accent2 14 4" xfId="4802"/>
    <cellStyle name="20% - Accent2 14 5" xfId="10723"/>
    <cellStyle name="20% - Accent2 15" xfId="2163"/>
    <cellStyle name="20% - Accent2 15 2" xfId="7973"/>
    <cellStyle name="20% - Accent2 15 2 2" xfId="13895"/>
    <cellStyle name="20% - Accent2 15 3" xfId="5051"/>
    <cellStyle name="20% - Accent2 15 4" xfId="10973"/>
    <cellStyle name="20% - Accent2 16" xfId="6500"/>
    <cellStyle name="20% - Accent2 16 2" xfId="12422"/>
    <cellStyle name="20% - Accent2 17" xfId="3607"/>
    <cellStyle name="20% - Accent2 18" xfId="9391"/>
    <cellStyle name="20% - Accent2 19" xfId="9411"/>
    <cellStyle name="20% - Accent2 2" xfId="2"/>
    <cellStyle name="20% - Accent2 2 2" xfId="708"/>
    <cellStyle name="20% - Accent2 2 2 2" xfId="15306"/>
    <cellStyle name="20% - Accent2 2 3" xfId="15307"/>
    <cellStyle name="20% - Accent2 2 4" xfId="15308"/>
    <cellStyle name="20% - Accent2 20" xfId="9437"/>
    <cellStyle name="20% - Accent2 21" xfId="9486"/>
    <cellStyle name="20% - Accent2 3" xfId="397"/>
    <cellStyle name="20% - Accent2 3 2" xfId="710"/>
    <cellStyle name="20% - Accent2 3 2 2" xfId="1610"/>
    <cellStyle name="20% - Accent2 3 2 2 2" xfId="3078"/>
    <cellStyle name="20% - Accent2 3 2 2 2 2" xfId="8888"/>
    <cellStyle name="20% - Accent2 3 2 2 2 2 2" xfId="14810"/>
    <cellStyle name="20% - Accent2 3 2 2 2 3" xfId="5966"/>
    <cellStyle name="20% - Accent2 3 2 2 2 4" xfId="11888"/>
    <cellStyle name="20% - Accent2 3 2 2 3" xfId="7423"/>
    <cellStyle name="20% - Accent2 3 2 2 3 2" xfId="13345"/>
    <cellStyle name="20% - Accent2 3 2 2 4" xfId="4522"/>
    <cellStyle name="20% - Accent2 3 2 2 5" xfId="10423"/>
    <cellStyle name="20% - Accent2 3 2 3" xfId="1914"/>
    <cellStyle name="20% - Accent2 3 2 3 2" xfId="3359"/>
    <cellStyle name="20% - Accent2 3 2 3 2 2" xfId="9169"/>
    <cellStyle name="20% - Accent2 3 2 3 2 2 2" xfId="15091"/>
    <cellStyle name="20% - Accent2 3 2 3 2 3" xfId="6247"/>
    <cellStyle name="20% - Accent2 3 2 3 2 4" xfId="12169"/>
    <cellStyle name="20% - Accent2 3 2 3 3" xfId="7725"/>
    <cellStyle name="20% - Accent2 3 2 3 3 2" xfId="13647"/>
    <cellStyle name="20% - Accent2 3 2 3 4" xfId="4803"/>
    <cellStyle name="20% - Accent2 3 2 3 5" xfId="10724"/>
    <cellStyle name="20% - Accent2 3 2 4" xfId="2484"/>
    <cellStyle name="20% - Accent2 3 2 4 2" xfId="8294"/>
    <cellStyle name="20% - Accent2 3 2 4 2 2" xfId="14216"/>
    <cellStyle name="20% - Accent2 3 2 4 3" xfId="5372"/>
    <cellStyle name="20% - Accent2 3 2 4 4" xfId="11294"/>
    <cellStyle name="20% - Accent2 3 2 5" xfId="6821"/>
    <cellStyle name="20% - Accent2 3 2 5 2" xfId="12743"/>
    <cellStyle name="20% - Accent2 3 2 6" xfId="3928"/>
    <cellStyle name="20% - Accent2 3 2 7" xfId="9807"/>
    <cellStyle name="20% - Accent2 3 3" xfId="709"/>
    <cellStyle name="20% - Accent2 3 4" xfId="579"/>
    <cellStyle name="20% - Accent2 3 4 2" xfId="1483"/>
    <cellStyle name="20% - Accent2 3 4 2 2" xfId="2951"/>
    <cellStyle name="20% - Accent2 3 4 2 2 2" xfId="8761"/>
    <cellStyle name="20% - Accent2 3 4 2 2 2 2" xfId="14683"/>
    <cellStyle name="20% - Accent2 3 4 2 2 3" xfId="5839"/>
    <cellStyle name="20% - Accent2 3 4 2 2 4" xfId="11761"/>
    <cellStyle name="20% - Accent2 3 4 2 3" xfId="7296"/>
    <cellStyle name="20% - Accent2 3 4 2 3 2" xfId="13218"/>
    <cellStyle name="20% - Accent2 3 4 2 4" xfId="4395"/>
    <cellStyle name="20% - Accent2 3 4 2 5" xfId="10296"/>
    <cellStyle name="20% - Accent2 3 4 3" xfId="2357"/>
    <cellStyle name="20% - Accent2 3 4 3 2" xfId="8167"/>
    <cellStyle name="20% - Accent2 3 4 3 2 2" xfId="14089"/>
    <cellStyle name="20% - Accent2 3 4 3 3" xfId="5245"/>
    <cellStyle name="20% - Accent2 3 4 3 4" xfId="11167"/>
    <cellStyle name="20% - Accent2 3 4 4" xfId="6694"/>
    <cellStyle name="20% - Accent2 3 4 4 2" xfId="12616"/>
    <cellStyle name="20% - Accent2 3 4 5" xfId="3801"/>
    <cellStyle name="20% - Accent2 3 4 6" xfId="9680"/>
    <cellStyle name="20% - Accent2 3 5" xfId="1308"/>
    <cellStyle name="20% - Accent2 3 5 2" xfId="2776"/>
    <cellStyle name="20% - Accent2 3 5 2 2" xfId="8586"/>
    <cellStyle name="20% - Accent2 3 5 2 2 2" xfId="14508"/>
    <cellStyle name="20% - Accent2 3 5 2 3" xfId="5664"/>
    <cellStyle name="20% - Accent2 3 5 2 4" xfId="11586"/>
    <cellStyle name="20% - Accent2 3 5 3" xfId="7121"/>
    <cellStyle name="20% - Accent2 3 5 3 2" xfId="13043"/>
    <cellStyle name="20% - Accent2 3 5 4" xfId="4220"/>
    <cellStyle name="20% - Accent2 3 5 5" xfId="10121"/>
    <cellStyle name="20% - Accent2 3 6" xfId="2182"/>
    <cellStyle name="20% - Accent2 3 6 2" xfId="7992"/>
    <cellStyle name="20% - Accent2 3 6 2 2" xfId="13914"/>
    <cellStyle name="20% - Accent2 3 6 3" xfId="5070"/>
    <cellStyle name="20% - Accent2 3 6 4" xfId="10992"/>
    <cellStyle name="20% - Accent2 3 7" xfId="6519"/>
    <cellStyle name="20% - Accent2 3 7 2" xfId="12441"/>
    <cellStyle name="20% - Accent2 3 8" xfId="3626"/>
    <cellStyle name="20% - Accent2 3 9" xfId="9505"/>
    <cellStyle name="20% - Accent2 4" xfId="418"/>
    <cellStyle name="20% - Accent2 4 2" xfId="711"/>
    <cellStyle name="20% - Accent2 4 2 2" xfId="1611"/>
    <cellStyle name="20% - Accent2 4 2 2 2" xfId="3079"/>
    <cellStyle name="20% - Accent2 4 2 2 2 2" xfId="8889"/>
    <cellStyle name="20% - Accent2 4 2 2 2 2 2" xfId="14811"/>
    <cellStyle name="20% - Accent2 4 2 2 2 3" xfId="5967"/>
    <cellStyle name="20% - Accent2 4 2 2 2 4" xfId="11889"/>
    <cellStyle name="20% - Accent2 4 2 2 3" xfId="7424"/>
    <cellStyle name="20% - Accent2 4 2 2 3 2" xfId="13346"/>
    <cellStyle name="20% - Accent2 4 2 2 4" xfId="4523"/>
    <cellStyle name="20% - Accent2 4 2 2 5" xfId="10424"/>
    <cellStyle name="20% - Accent2 4 2 3" xfId="2485"/>
    <cellStyle name="20% - Accent2 4 2 3 2" xfId="8295"/>
    <cellStyle name="20% - Accent2 4 2 3 2 2" xfId="14217"/>
    <cellStyle name="20% - Accent2 4 2 3 3" xfId="5373"/>
    <cellStyle name="20% - Accent2 4 2 3 4" xfId="11295"/>
    <cellStyle name="20% - Accent2 4 2 4" xfId="6822"/>
    <cellStyle name="20% - Accent2 4 2 4 2" xfId="12744"/>
    <cellStyle name="20% - Accent2 4 2 5" xfId="3929"/>
    <cellStyle name="20% - Accent2 4 2 6" xfId="9808"/>
    <cellStyle name="20% - Accent2 4 3" xfId="600"/>
    <cellStyle name="20% - Accent2 4 3 2" xfId="1504"/>
    <cellStyle name="20% - Accent2 4 3 2 2" xfId="2972"/>
    <cellStyle name="20% - Accent2 4 3 2 2 2" xfId="8782"/>
    <cellStyle name="20% - Accent2 4 3 2 2 2 2" xfId="14704"/>
    <cellStyle name="20% - Accent2 4 3 2 2 3" xfId="5860"/>
    <cellStyle name="20% - Accent2 4 3 2 2 4" xfId="11782"/>
    <cellStyle name="20% - Accent2 4 3 2 3" xfId="7317"/>
    <cellStyle name="20% - Accent2 4 3 2 3 2" xfId="13239"/>
    <cellStyle name="20% - Accent2 4 3 2 4" xfId="4416"/>
    <cellStyle name="20% - Accent2 4 3 2 5" xfId="10317"/>
    <cellStyle name="20% - Accent2 4 3 3" xfId="2378"/>
    <cellStyle name="20% - Accent2 4 3 3 2" xfId="8188"/>
    <cellStyle name="20% - Accent2 4 3 3 2 2" xfId="14110"/>
    <cellStyle name="20% - Accent2 4 3 3 3" xfId="5266"/>
    <cellStyle name="20% - Accent2 4 3 3 4" xfId="11188"/>
    <cellStyle name="20% - Accent2 4 3 4" xfId="6715"/>
    <cellStyle name="20% - Accent2 4 3 4 2" xfId="12637"/>
    <cellStyle name="20% - Accent2 4 3 5" xfId="3822"/>
    <cellStyle name="20% - Accent2 4 3 6" xfId="9701"/>
    <cellStyle name="20% - Accent2 4 4" xfId="1329"/>
    <cellStyle name="20% - Accent2 4 4 2" xfId="2797"/>
    <cellStyle name="20% - Accent2 4 4 2 2" xfId="8607"/>
    <cellStyle name="20% - Accent2 4 4 2 2 2" xfId="14529"/>
    <cellStyle name="20% - Accent2 4 4 2 3" xfId="5685"/>
    <cellStyle name="20% - Accent2 4 4 2 4" xfId="11607"/>
    <cellStyle name="20% - Accent2 4 4 3" xfId="7142"/>
    <cellStyle name="20% - Accent2 4 4 3 2" xfId="13064"/>
    <cellStyle name="20% - Accent2 4 4 4" xfId="4241"/>
    <cellStyle name="20% - Accent2 4 4 5" xfId="10142"/>
    <cellStyle name="20% - Accent2 4 5" xfId="1915"/>
    <cellStyle name="20% - Accent2 4 5 2" xfId="3360"/>
    <cellStyle name="20% - Accent2 4 5 2 2" xfId="9170"/>
    <cellStyle name="20% - Accent2 4 5 2 2 2" xfId="15092"/>
    <cellStyle name="20% - Accent2 4 5 2 3" xfId="6248"/>
    <cellStyle name="20% - Accent2 4 5 2 4" xfId="12170"/>
    <cellStyle name="20% - Accent2 4 5 3" xfId="7726"/>
    <cellStyle name="20% - Accent2 4 5 3 2" xfId="13648"/>
    <cellStyle name="20% - Accent2 4 5 4" xfId="4804"/>
    <cellStyle name="20% - Accent2 4 5 5" xfId="10725"/>
    <cellStyle name="20% - Accent2 4 6" xfId="2203"/>
    <cellStyle name="20% - Accent2 4 6 2" xfId="8013"/>
    <cellStyle name="20% - Accent2 4 6 2 2" xfId="13935"/>
    <cellStyle name="20% - Accent2 4 6 3" xfId="5091"/>
    <cellStyle name="20% - Accent2 4 6 4" xfId="11013"/>
    <cellStyle name="20% - Accent2 4 7" xfId="6540"/>
    <cellStyle name="20% - Accent2 4 7 2" xfId="12462"/>
    <cellStyle name="20% - Accent2 4 8" xfId="3647"/>
    <cellStyle name="20% - Accent2 4 9" xfId="9526"/>
    <cellStyle name="20% - Accent2 5" xfId="433"/>
    <cellStyle name="20% - Accent2 5 2" xfId="712"/>
    <cellStyle name="20% - Accent2 5 2 2" xfId="1612"/>
    <cellStyle name="20% - Accent2 5 2 2 2" xfId="3080"/>
    <cellStyle name="20% - Accent2 5 2 2 2 2" xfId="8890"/>
    <cellStyle name="20% - Accent2 5 2 2 2 2 2" xfId="14812"/>
    <cellStyle name="20% - Accent2 5 2 2 2 3" xfId="5968"/>
    <cellStyle name="20% - Accent2 5 2 2 2 4" xfId="11890"/>
    <cellStyle name="20% - Accent2 5 2 2 3" xfId="7425"/>
    <cellStyle name="20% - Accent2 5 2 2 3 2" xfId="13347"/>
    <cellStyle name="20% - Accent2 5 2 2 4" xfId="4524"/>
    <cellStyle name="20% - Accent2 5 2 2 5" xfId="10425"/>
    <cellStyle name="20% - Accent2 5 2 3" xfId="2486"/>
    <cellStyle name="20% - Accent2 5 2 3 2" xfId="8296"/>
    <cellStyle name="20% - Accent2 5 2 3 2 2" xfId="14218"/>
    <cellStyle name="20% - Accent2 5 2 3 3" xfId="5374"/>
    <cellStyle name="20% - Accent2 5 2 3 4" xfId="11296"/>
    <cellStyle name="20% - Accent2 5 2 4" xfId="6823"/>
    <cellStyle name="20% - Accent2 5 2 4 2" xfId="12745"/>
    <cellStyle name="20% - Accent2 5 2 5" xfId="3930"/>
    <cellStyle name="20% - Accent2 5 2 6" xfId="9809"/>
    <cellStyle name="20% - Accent2 5 3" xfId="615"/>
    <cellStyle name="20% - Accent2 5 3 2" xfId="1519"/>
    <cellStyle name="20% - Accent2 5 3 2 2" xfId="2987"/>
    <cellStyle name="20% - Accent2 5 3 2 2 2" xfId="8797"/>
    <cellStyle name="20% - Accent2 5 3 2 2 2 2" xfId="14719"/>
    <cellStyle name="20% - Accent2 5 3 2 2 3" xfId="5875"/>
    <cellStyle name="20% - Accent2 5 3 2 2 4" xfId="11797"/>
    <cellStyle name="20% - Accent2 5 3 2 3" xfId="7332"/>
    <cellStyle name="20% - Accent2 5 3 2 3 2" xfId="13254"/>
    <cellStyle name="20% - Accent2 5 3 2 4" xfId="4431"/>
    <cellStyle name="20% - Accent2 5 3 2 5" xfId="10332"/>
    <cellStyle name="20% - Accent2 5 3 3" xfId="2393"/>
    <cellStyle name="20% - Accent2 5 3 3 2" xfId="8203"/>
    <cellStyle name="20% - Accent2 5 3 3 2 2" xfId="14125"/>
    <cellStyle name="20% - Accent2 5 3 3 3" xfId="5281"/>
    <cellStyle name="20% - Accent2 5 3 3 4" xfId="11203"/>
    <cellStyle name="20% - Accent2 5 3 4" xfId="6730"/>
    <cellStyle name="20% - Accent2 5 3 4 2" xfId="12652"/>
    <cellStyle name="20% - Accent2 5 3 5" xfId="3837"/>
    <cellStyle name="20% - Accent2 5 3 6" xfId="9716"/>
    <cellStyle name="20% - Accent2 5 4" xfId="1344"/>
    <cellStyle name="20% - Accent2 5 4 2" xfId="2812"/>
    <cellStyle name="20% - Accent2 5 4 2 2" xfId="8622"/>
    <cellStyle name="20% - Accent2 5 4 2 2 2" xfId="14544"/>
    <cellStyle name="20% - Accent2 5 4 2 3" xfId="5700"/>
    <cellStyle name="20% - Accent2 5 4 2 4" xfId="11622"/>
    <cellStyle name="20% - Accent2 5 4 3" xfId="7157"/>
    <cellStyle name="20% - Accent2 5 4 3 2" xfId="13079"/>
    <cellStyle name="20% - Accent2 5 4 4" xfId="4256"/>
    <cellStyle name="20% - Accent2 5 4 5" xfId="10157"/>
    <cellStyle name="20% - Accent2 5 5" xfId="1916"/>
    <cellStyle name="20% - Accent2 5 5 2" xfId="3361"/>
    <cellStyle name="20% - Accent2 5 5 2 2" xfId="9171"/>
    <cellStyle name="20% - Accent2 5 5 2 2 2" xfId="15093"/>
    <cellStyle name="20% - Accent2 5 5 2 3" xfId="6249"/>
    <cellStyle name="20% - Accent2 5 5 2 4" xfId="12171"/>
    <cellStyle name="20% - Accent2 5 5 3" xfId="7727"/>
    <cellStyle name="20% - Accent2 5 5 3 2" xfId="13649"/>
    <cellStyle name="20% - Accent2 5 5 4" xfId="4805"/>
    <cellStyle name="20% - Accent2 5 5 5" xfId="10726"/>
    <cellStyle name="20% - Accent2 5 6" xfId="2218"/>
    <cellStyle name="20% - Accent2 5 6 2" xfId="8028"/>
    <cellStyle name="20% - Accent2 5 6 2 2" xfId="13950"/>
    <cellStyle name="20% - Accent2 5 6 3" xfId="5106"/>
    <cellStyle name="20% - Accent2 5 6 4" xfId="11028"/>
    <cellStyle name="20% - Accent2 5 7" xfId="6555"/>
    <cellStyle name="20% - Accent2 5 7 2" xfId="12477"/>
    <cellStyle name="20% - Accent2 5 8" xfId="3662"/>
    <cellStyle name="20% - Accent2 5 9" xfId="9541"/>
    <cellStyle name="20% - Accent2 6" xfId="447"/>
    <cellStyle name="20% - Accent2 6 2" xfId="713"/>
    <cellStyle name="20% - Accent2 6 2 2" xfId="1613"/>
    <cellStyle name="20% - Accent2 6 2 2 2" xfId="3081"/>
    <cellStyle name="20% - Accent2 6 2 2 2 2" xfId="8891"/>
    <cellStyle name="20% - Accent2 6 2 2 2 2 2" xfId="14813"/>
    <cellStyle name="20% - Accent2 6 2 2 2 3" xfId="5969"/>
    <cellStyle name="20% - Accent2 6 2 2 2 4" xfId="11891"/>
    <cellStyle name="20% - Accent2 6 2 2 3" xfId="7426"/>
    <cellStyle name="20% - Accent2 6 2 2 3 2" xfId="13348"/>
    <cellStyle name="20% - Accent2 6 2 2 4" xfId="4525"/>
    <cellStyle name="20% - Accent2 6 2 2 5" xfId="10426"/>
    <cellStyle name="20% - Accent2 6 2 3" xfId="2487"/>
    <cellStyle name="20% - Accent2 6 2 3 2" xfId="8297"/>
    <cellStyle name="20% - Accent2 6 2 3 2 2" xfId="14219"/>
    <cellStyle name="20% - Accent2 6 2 3 3" xfId="5375"/>
    <cellStyle name="20% - Accent2 6 2 3 4" xfId="11297"/>
    <cellStyle name="20% - Accent2 6 2 4" xfId="6824"/>
    <cellStyle name="20% - Accent2 6 2 4 2" xfId="12746"/>
    <cellStyle name="20% - Accent2 6 2 5" xfId="3931"/>
    <cellStyle name="20% - Accent2 6 2 6" xfId="9810"/>
    <cellStyle name="20% - Accent2 6 3" xfId="629"/>
    <cellStyle name="20% - Accent2 6 3 2" xfId="1533"/>
    <cellStyle name="20% - Accent2 6 3 2 2" xfId="3001"/>
    <cellStyle name="20% - Accent2 6 3 2 2 2" xfId="8811"/>
    <cellStyle name="20% - Accent2 6 3 2 2 2 2" xfId="14733"/>
    <cellStyle name="20% - Accent2 6 3 2 2 3" xfId="5889"/>
    <cellStyle name="20% - Accent2 6 3 2 2 4" xfId="11811"/>
    <cellStyle name="20% - Accent2 6 3 2 3" xfId="7346"/>
    <cellStyle name="20% - Accent2 6 3 2 3 2" xfId="13268"/>
    <cellStyle name="20% - Accent2 6 3 2 4" xfId="4445"/>
    <cellStyle name="20% - Accent2 6 3 2 5" xfId="10346"/>
    <cellStyle name="20% - Accent2 6 3 3" xfId="2407"/>
    <cellStyle name="20% - Accent2 6 3 3 2" xfId="8217"/>
    <cellStyle name="20% - Accent2 6 3 3 2 2" xfId="14139"/>
    <cellStyle name="20% - Accent2 6 3 3 3" xfId="5295"/>
    <cellStyle name="20% - Accent2 6 3 3 4" xfId="11217"/>
    <cellStyle name="20% - Accent2 6 3 4" xfId="6744"/>
    <cellStyle name="20% - Accent2 6 3 4 2" xfId="12666"/>
    <cellStyle name="20% - Accent2 6 3 5" xfId="3851"/>
    <cellStyle name="20% - Accent2 6 3 6" xfId="9730"/>
    <cellStyle name="20% - Accent2 6 4" xfId="1358"/>
    <cellStyle name="20% - Accent2 6 4 2" xfId="2826"/>
    <cellStyle name="20% - Accent2 6 4 2 2" xfId="8636"/>
    <cellStyle name="20% - Accent2 6 4 2 2 2" xfId="14558"/>
    <cellStyle name="20% - Accent2 6 4 2 3" xfId="5714"/>
    <cellStyle name="20% - Accent2 6 4 2 4" xfId="11636"/>
    <cellStyle name="20% - Accent2 6 4 3" xfId="7171"/>
    <cellStyle name="20% - Accent2 6 4 3 2" xfId="13093"/>
    <cellStyle name="20% - Accent2 6 4 4" xfId="4270"/>
    <cellStyle name="20% - Accent2 6 4 5" xfId="10171"/>
    <cellStyle name="20% - Accent2 6 5" xfId="1917"/>
    <cellStyle name="20% - Accent2 6 5 2" xfId="3362"/>
    <cellStyle name="20% - Accent2 6 5 2 2" xfId="9172"/>
    <cellStyle name="20% - Accent2 6 5 2 2 2" xfId="15094"/>
    <cellStyle name="20% - Accent2 6 5 2 3" xfId="6250"/>
    <cellStyle name="20% - Accent2 6 5 2 4" xfId="12172"/>
    <cellStyle name="20% - Accent2 6 5 3" xfId="7728"/>
    <cellStyle name="20% - Accent2 6 5 3 2" xfId="13650"/>
    <cellStyle name="20% - Accent2 6 5 4" xfId="4806"/>
    <cellStyle name="20% - Accent2 6 5 5" xfId="10727"/>
    <cellStyle name="20% - Accent2 6 6" xfId="2232"/>
    <cellStyle name="20% - Accent2 6 6 2" xfId="8042"/>
    <cellStyle name="20% - Accent2 6 6 2 2" xfId="13964"/>
    <cellStyle name="20% - Accent2 6 6 3" xfId="5120"/>
    <cellStyle name="20% - Accent2 6 6 4" xfId="11042"/>
    <cellStyle name="20% - Accent2 6 7" xfId="6569"/>
    <cellStyle name="20% - Accent2 6 7 2" xfId="12491"/>
    <cellStyle name="20% - Accent2 6 8" xfId="3676"/>
    <cellStyle name="20% - Accent2 6 9" xfId="9555"/>
    <cellStyle name="20% - Accent2 7" xfId="466"/>
    <cellStyle name="20% - Accent2 7 2" xfId="714"/>
    <cellStyle name="20% - Accent2 7 2 2" xfId="1614"/>
    <cellStyle name="20% - Accent2 7 2 2 2" xfId="3082"/>
    <cellStyle name="20% - Accent2 7 2 2 2 2" xfId="8892"/>
    <cellStyle name="20% - Accent2 7 2 2 2 2 2" xfId="14814"/>
    <cellStyle name="20% - Accent2 7 2 2 2 3" xfId="5970"/>
    <cellStyle name="20% - Accent2 7 2 2 2 4" xfId="11892"/>
    <cellStyle name="20% - Accent2 7 2 2 3" xfId="7427"/>
    <cellStyle name="20% - Accent2 7 2 2 3 2" xfId="13349"/>
    <cellStyle name="20% - Accent2 7 2 2 4" xfId="4526"/>
    <cellStyle name="20% - Accent2 7 2 2 5" xfId="10427"/>
    <cellStyle name="20% - Accent2 7 2 3" xfId="2488"/>
    <cellStyle name="20% - Accent2 7 2 3 2" xfId="8298"/>
    <cellStyle name="20% - Accent2 7 2 3 2 2" xfId="14220"/>
    <cellStyle name="20% - Accent2 7 2 3 3" xfId="5376"/>
    <cellStyle name="20% - Accent2 7 2 3 4" xfId="11298"/>
    <cellStyle name="20% - Accent2 7 2 4" xfId="6825"/>
    <cellStyle name="20% - Accent2 7 2 4 2" xfId="12747"/>
    <cellStyle name="20% - Accent2 7 2 5" xfId="3932"/>
    <cellStyle name="20% - Accent2 7 2 6" xfId="9811"/>
    <cellStyle name="20% - Accent2 7 3" xfId="648"/>
    <cellStyle name="20% - Accent2 7 3 2" xfId="1552"/>
    <cellStyle name="20% - Accent2 7 3 2 2" xfId="3020"/>
    <cellStyle name="20% - Accent2 7 3 2 2 2" xfId="8830"/>
    <cellStyle name="20% - Accent2 7 3 2 2 2 2" xfId="14752"/>
    <cellStyle name="20% - Accent2 7 3 2 2 3" xfId="5908"/>
    <cellStyle name="20% - Accent2 7 3 2 2 4" xfId="11830"/>
    <cellStyle name="20% - Accent2 7 3 2 3" xfId="7365"/>
    <cellStyle name="20% - Accent2 7 3 2 3 2" xfId="13287"/>
    <cellStyle name="20% - Accent2 7 3 2 4" xfId="4464"/>
    <cellStyle name="20% - Accent2 7 3 2 5" xfId="10365"/>
    <cellStyle name="20% - Accent2 7 3 3" xfId="2426"/>
    <cellStyle name="20% - Accent2 7 3 3 2" xfId="8236"/>
    <cellStyle name="20% - Accent2 7 3 3 2 2" xfId="14158"/>
    <cellStyle name="20% - Accent2 7 3 3 3" xfId="5314"/>
    <cellStyle name="20% - Accent2 7 3 3 4" xfId="11236"/>
    <cellStyle name="20% - Accent2 7 3 4" xfId="6763"/>
    <cellStyle name="20% - Accent2 7 3 4 2" xfId="12685"/>
    <cellStyle name="20% - Accent2 7 3 5" xfId="3870"/>
    <cellStyle name="20% - Accent2 7 3 6" xfId="9749"/>
    <cellStyle name="20% - Accent2 7 4" xfId="1377"/>
    <cellStyle name="20% - Accent2 7 4 2" xfId="2845"/>
    <cellStyle name="20% - Accent2 7 4 2 2" xfId="8655"/>
    <cellStyle name="20% - Accent2 7 4 2 2 2" xfId="14577"/>
    <cellStyle name="20% - Accent2 7 4 2 3" xfId="5733"/>
    <cellStyle name="20% - Accent2 7 4 2 4" xfId="11655"/>
    <cellStyle name="20% - Accent2 7 4 3" xfId="7190"/>
    <cellStyle name="20% - Accent2 7 4 3 2" xfId="13112"/>
    <cellStyle name="20% - Accent2 7 4 4" xfId="4289"/>
    <cellStyle name="20% - Accent2 7 4 5" xfId="10190"/>
    <cellStyle name="20% - Accent2 7 5" xfId="1918"/>
    <cellStyle name="20% - Accent2 7 5 2" xfId="3363"/>
    <cellStyle name="20% - Accent2 7 5 2 2" xfId="9173"/>
    <cellStyle name="20% - Accent2 7 5 2 2 2" xfId="15095"/>
    <cellStyle name="20% - Accent2 7 5 2 3" xfId="6251"/>
    <cellStyle name="20% - Accent2 7 5 2 4" xfId="12173"/>
    <cellStyle name="20% - Accent2 7 5 3" xfId="7729"/>
    <cellStyle name="20% - Accent2 7 5 3 2" xfId="13651"/>
    <cellStyle name="20% - Accent2 7 5 4" xfId="4807"/>
    <cellStyle name="20% - Accent2 7 5 5" xfId="10728"/>
    <cellStyle name="20% - Accent2 7 6" xfId="2251"/>
    <cellStyle name="20% - Accent2 7 6 2" xfId="8061"/>
    <cellStyle name="20% - Accent2 7 6 2 2" xfId="13983"/>
    <cellStyle name="20% - Accent2 7 6 3" xfId="5139"/>
    <cellStyle name="20% - Accent2 7 6 4" xfId="11061"/>
    <cellStyle name="20% - Accent2 7 7" xfId="6588"/>
    <cellStyle name="20% - Accent2 7 7 2" xfId="12510"/>
    <cellStyle name="20% - Accent2 7 8" xfId="3695"/>
    <cellStyle name="20% - Accent2 7 9" xfId="9574"/>
    <cellStyle name="20% - Accent2 8" xfId="504"/>
    <cellStyle name="20% - Accent2 8 2" xfId="682"/>
    <cellStyle name="20% - Accent2 8 2 2" xfId="1586"/>
    <cellStyle name="20% - Accent2 8 2 2 2" xfId="3054"/>
    <cellStyle name="20% - Accent2 8 2 2 2 2" xfId="8864"/>
    <cellStyle name="20% - Accent2 8 2 2 2 2 2" xfId="14786"/>
    <cellStyle name="20% - Accent2 8 2 2 2 3" xfId="5942"/>
    <cellStyle name="20% - Accent2 8 2 2 2 4" xfId="11864"/>
    <cellStyle name="20% - Accent2 8 2 2 3" xfId="7399"/>
    <cellStyle name="20% - Accent2 8 2 2 3 2" xfId="13321"/>
    <cellStyle name="20% - Accent2 8 2 2 4" xfId="4498"/>
    <cellStyle name="20% - Accent2 8 2 2 5" xfId="10399"/>
    <cellStyle name="20% - Accent2 8 2 3" xfId="2460"/>
    <cellStyle name="20% - Accent2 8 2 3 2" xfId="8270"/>
    <cellStyle name="20% - Accent2 8 2 3 2 2" xfId="14192"/>
    <cellStyle name="20% - Accent2 8 2 3 3" xfId="5348"/>
    <cellStyle name="20% - Accent2 8 2 3 4" xfId="11270"/>
    <cellStyle name="20% - Accent2 8 2 4" xfId="6797"/>
    <cellStyle name="20% - Accent2 8 2 4 2" xfId="12719"/>
    <cellStyle name="20% - Accent2 8 2 5" xfId="3904"/>
    <cellStyle name="20% - Accent2 8 2 6" xfId="9783"/>
    <cellStyle name="20% - Accent2 8 3" xfId="1411"/>
    <cellStyle name="20% - Accent2 8 3 2" xfId="2879"/>
    <cellStyle name="20% - Accent2 8 3 2 2" xfId="8689"/>
    <cellStyle name="20% - Accent2 8 3 2 2 2" xfId="14611"/>
    <cellStyle name="20% - Accent2 8 3 2 3" xfId="5767"/>
    <cellStyle name="20% - Accent2 8 3 2 4" xfId="11689"/>
    <cellStyle name="20% - Accent2 8 3 3" xfId="7224"/>
    <cellStyle name="20% - Accent2 8 3 3 2" xfId="13146"/>
    <cellStyle name="20% - Accent2 8 3 4" xfId="4323"/>
    <cellStyle name="20% - Accent2 8 3 5" xfId="10224"/>
    <cellStyle name="20% - Accent2 8 4" xfId="2285"/>
    <cellStyle name="20% - Accent2 8 4 2" xfId="8095"/>
    <cellStyle name="20% - Accent2 8 4 2 2" xfId="14017"/>
    <cellStyle name="20% - Accent2 8 4 3" xfId="5173"/>
    <cellStyle name="20% - Accent2 8 4 4" xfId="11095"/>
    <cellStyle name="20% - Accent2 8 5" xfId="6622"/>
    <cellStyle name="20% - Accent2 8 5 2" xfId="12544"/>
    <cellStyle name="20% - Accent2 8 6" xfId="3729"/>
    <cellStyle name="20% - Accent2 8 7" xfId="9608"/>
    <cellStyle name="20% - Accent2 9" xfId="707"/>
    <cellStyle name="20% - Accent2 9 2" xfId="1609"/>
    <cellStyle name="20% - Accent2 9 2 2" xfId="3077"/>
    <cellStyle name="20% - Accent2 9 2 2 2" xfId="8887"/>
    <cellStyle name="20% - Accent2 9 2 2 2 2" xfId="14809"/>
    <cellStyle name="20% - Accent2 9 2 2 3" xfId="5965"/>
    <cellStyle name="20% - Accent2 9 2 2 4" xfId="11887"/>
    <cellStyle name="20% - Accent2 9 2 3" xfId="7422"/>
    <cellStyle name="20% - Accent2 9 2 3 2" xfId="13344"/>
    <cellStyle name="20% - Accent2 9 2 4" xfId="4521"/>
    <cellStyle name="20% - Accent2 9 2 5" xfId="10422"/>
    <cellStyle name="20% - Accent2 9 3" xfId="2483"/>
    <cellStyle name="20% - Accent2 9 3 2" xfId="8293"/>
    <cellStyle name="20% - Accent2 9 3 2 2" xfId="14215"/>
    <cellStyle name="20% - Accent2 9 3 3" xfId="5371"/>
    <cellStyle name="20% - Accent2 9 3 4" xfId="11293"/>
    <cellStyle name="20% - Accent2 9 4" xfId="6820"/>
    <cellStyle name="20% - Accent2 9 4 2" xfId="12742"/>
    <cellStyle name="20% - Accent2 9 5" xfId="3927"/>
    <cellStyle name="20% - Accent2 9 6" xfId="9806"/>
    <cellStyle name="20% - Accent3" xfId="373" builtinId="38" customBuiltin="1"/>
    <cellStyle name="20% - Accent3 10" xfId="562"/>
    <cellStyle name="20% - Accent3 10 2" xfId="1466"/>
    <cellStyle name="20% - Accent3 10 2 2" xfId="2934"/>
    <cellStyle name="20% - Accent3 10 2 2 2" xfId="8744"/>
    <cellStyle name="20% - Accent3 10 2 2 2 2" xfId="14666"/>
    <cellStyle name="20% - Accent3 10 2 2 3" xfId="5822"/>
    <cellStyle name="20% - Accent3 10 2 2 4" xfId="11744"/>
    <cellStyle name="20% - Accent3 10 2 3" xfId="7279"/>
    <cellStyle name="20% - Accent3 10 2 3 2" xfId="13201"/>
    <cellStyle name="20% - Accent3 10 2 4" xfId="4378"/>
    <cellStyle name="20% - Accent3 10 2 5" xfId="10279"/>
    <cellStyle name="20% - Accent3 10 3" xfId="2340"/>
    <cellStyle name="20% - Accent3 10 3 2" xfId="8150"/>
    <cellStyle name="20% - Accent3 10 3 2 2" xfId="14072"/>
    <cellStyle name="20% - Accent3 10 3 3" xfId="5228"/>
    <cellStyle name="20% - Accent3 10 3 4" xfId="11150"/>
    <cellStyle name="20% - Accent3 10 4" xfId="6677"/>
    <cellStyle name="20% - Accent3 10 4 2" xfId="12599"/>
    <cellStyle name="20% - Accent3 10 5" xfId="3784"/>
    <cellStyle name="20% - Accent3 10 6" xfId="9663"/>
    <cellStyle name="20% - Accent3 11" xfId="1241"/>
    <cellStyle name="20% - Accent3 11 2" xfId="1859"/>
    <cellStyle name="20% - Accent3 11 2 2" xfId="3307"/>
    <cellStyle name="20% - Accent3 11 2 2 2" xfId="9117"/>
    <cellStyle name="20% - Accent3 11 2 2 2 2" xfId="15039"/>
    <cellStyle name="20% - Accent3 11 2 2 3" xfId="6195"/>
    <cellStyle name="20% - Accent3 11 2 2 4" xfId="12117"/>
    <cellStyle name="20% - Accent3 11 2 3" xfId="7672"/>
    <cellStyle name="20% - Accent3 11 2 3 2" xfId="13594"/>
    <cellStyle name="20% - Accent3 11 2 4" xfId="4751"/>
    <cellStyle name="20% - Accent3 11 2 5" xfId="10671"/>
    <cellStyle name="20% - Accent3 11 3" xfId="2713"/>
    <cellStyle name="20% - Accent3 11 3 2" xfId="8523"/>
    <cellStyle name="20% - Accent3 11 3 2 2" xfId="14445"/>
    <cellStyle name="20% - Accent3 11 3 3" xfId="5601"/>
    <cellStyle name="20% - Accent3 11 3 4" xfId="11523"/>
    <cellStyle name="20% - Accent3 11 4" xfId="7054"/>
    <cellStyle name="20% - Accent3 11 4 2" xfId="12976"/>
    <cellStyle name="20% - Accent3 11 5" xfId="4157"/>
    <cellStyle name="20% - Accent3 11 6" xfId="10055"/>
    <cellStyle name="20% - Accent3 12" xfId="1291"/>
    <cellStyle name="20% - Accent3 12 2" xfId="2759"/>
    <cellStyle name="20% - Accent3 12 2 2" xfId="8569"/>
    <cellStyle name="20% - Accent3 12 2 2 2" xfId="14491"/>
    <cellStyle name="20% - Accent3 12 2 3" xfId="5647"/>
    <cellStyle name="20% - Accent3 12 2 4" xfId="11569"/>
    <cellStyle name="20% - Accent3 12 3" xfId="7104"/>
    <cellStyle name="20% - Accent3 12 3 2" xfId="13026"/>
    <cellStyle name="20% - Accent3 12 4" xfId="4203"/>
    <cellStyle name="20% - Accent3 12 5" xfId="10104"/>
    <cellStyle name="20% - Accent3 13" xfId="1877"/>
    <cellStyle name="20% - Accent3 13 2" xfId="3325"/>
    <cellStyle name="20% - Accent3 13 2 2" xfId="9135"/>
    <cellStyle name="20% - Accent3 13 2 2 2" xfId="15057"/>
    <cellStyle name="20% - Accent3 13 2 3" xfId="6213"/>
    <cellStyle name="20% - Accent3 13 2 4" xfId="12135"/>
    <cellStyle name="20% - Accent3 13 3" xfId="7690"/>
    <cellStyle name="20% - Accent3 13 3 2" xfId="13612"/>
    <cellStyle name="20% - Accent3 13 4" xfId="4769"/>
    <cellStyle name="20% - Accent3 13 5" xfId="10689"/>
    <cellStyle name="20% - Accent3 14" xfId="1919"/>
    <cellStyle name="20% - Accent3 14 2" xfId="3364"/>
    <cellStyle name="20% - Accent3 14 2 2" xfId="9174"/>
    <cellStyle name="20% - Accent3 14 2 2 2" xfId="15096"/>
    <cellStyle name="20% - Accent3 14 2 3" xfId="6252"/>
    <cellStyle name="20% - Accent3 14 2 4" xfId="12174"/>
    <cellStyle name="20% - Accent3 14 3" xfId="7730"/>
    <cellStyle name="20% - Accent3 14 3 2" xfId="13652"/>
    <cellStyle name="20% - Accent3 14 4" xfId="4808"/>
    <cellStyle name="20% - Accent3 14 5" xfId="10729"/>
    <cellStyle name="20% - Accent3 15" xfId="2165"/>
    <cellStyle name="20% - Accent3 15 2" xfId="7975"/>
    <cellStyle name="20% - Accent3 15 2 2" xfId="13897"/>
    <cellStyle name="20% - Accent3 15 3" xfId="5053"/>
    <cellStyle name="20% - Accent3 15 4" xfId="10975"/>
    <cellStyle name="20% - Accent3 16" xfId="6502"/>
    <cellStyle name="20% - Accent3 16 2" xfId="12424"/>
    <cellStyle name="20% - Accent3 17" xfId="3609"/>
    <cellStyle name="20% - Accent3 18" xfId="9393"/>
    <cellStyle name="20% - Accent3 19" xfId="9413"/>
    <cellStyle name="20% - Accent3 2" xfId="3"/>
    <cellStyle name="20% - Accent3 2 2" xfId="716"/>
    <cellStyle name="20% - Accent3 2 2 2" xfId="15309"/>
    <cellStyle name="20% - Accent3 2 3" xfId="15310"/>
    <cellStyle name="20% - Accent3 2 4" xfId="15311"/>
    <cellStyle name="20% - Accent3 20" xfId="9439"/>
    <cellStyle name="20% - Accent3 21" xfId="9488"/>
    <cellStyle name="20% - Accent3 3" xfId="399"/>
    <cellStyle name="20% - Accent3 3 2" xfId="718"/>
    <cellStyle name="20% - Accent3 3 2 2" xfId="1616"/>
    <cellStyle name="20% - Accent3 3 2 2 2" xfId="3084"/>
    <cellStyle name="20% - Accent3 3 2 2 2 2" xfId="8894"/>
    <cellStyle name="20% - Accent3 3 2 2 2 2 2" xfId="14816"/>
    <cellStyle name="20% - Accent3 3 2 2 2 3" xfId="5972"/>
    <cellStyle name="20% - Accent3 3 2 2 2 4" xfId="11894"/>
    <cellStyle name="20% - Accent3 3 2 2 3" xfId="7429"/>
    <cellStyle name="20% - Accent3 3 2 2 3 2" xfId="13351"/>
    <cellStyle name="20% - Accent3 3 2 2 4" xfId="4528"/>
    <cellStyle name="20% - Accent3 3 2 2 5" xfId="10429"/>
    <cellStyle name="20% - Accent3 3 2 3" xfId="1920"/>
    <cellStyle name="20% - Accent3 3 2 3 2" xfId="3365"/>
    <cellStyle name="20% - Accent3 3 2 3 2 2" xfId="9175"/>
    <cellStyle name="20% - Accent3 3 2 3 2 2 2" xfId="15097"/>
    <cellStyle name="20% - Accent3 3 2 3 2 3" xfId="6253"/>
    <cellStyle name="20% - Accent3 3 2 3 2 4" xfId="12175"/>
    <cellStyle name="20% - Accent3 3 2 3 3" xfId="7731"/>
    <cellStyle name="20% - Accent3 3 2 3 3 2" xfId="13653"/>
    <cellStyle name="20% - Accent3 3 2 3 4" xfId="4809"/>
    <cellStyle name="20% - Accent3 3 2 3 5" xfId="10730"/>
    <cellStyle name="20% - Accent3 3 2 4" xfId="2490"/>
    <cellStyle name="20% - Accent3 3 2 4 2" xfId="8300"/>
    <cellStyle name="20% - Accent3 3 2 4 2 2" xfId="14222"/>
    <cellStyle name="20% - Accent3 3 2 4 3" xfId="5378"/>
    <cellStyle name="20% - Accent3 3 2 4 4" xfId="11300"/>
    <cellStyle name="20% - Accent3 3 2 5" xfId="6827"/>
    <cellStyle name="20% - Accent3 3 2 5 2" xfId="12749"/>
    <cellStyle name="20% - Accent3 3 2 6" xfId="3934"/>
    <cellStyle name="20% - Accent3 3 2 7" xfId="9813"/>
    <cellStyle name="20% - Accent3 3 3" xfId="717"/>
    <cellStyle name="20% - Accent3 3 4" xfId="581"/>
    <cellStyle name="20% - Accent3 3 4 2" xfId="1485"/>
    <cellStyle name="20% - Accent3 3 4 2 2" xfId="2953"/>
    <cellStyle name="20% - Accent3 3 4 2 2 2" xfId="8763"/>
    <cellStyle name="20% - Accent3 3 4 2 2 2 2" xfId="14685"/>
    <cellStyle name="20% - Accent3 3 4 2 2 3" xfId="5841"/>
    <cellStyle name="20% - Accent3 3 4 2 2 4" xfId="11763"/>
    <cellStyle name="20% - Accent3 3 4 2 3" xfId="7298"/>
    <cellStyle name="20% - Accent3 3 4 2 3 2" xfId="13220"/>
    <cellStyle name="20% - Accent3 3 4 2 4" xfId="4397"/>
    <cellStyle name="20% - Accent3 3 4 2 5" xfId="10298"/>
    <cellStyle name="20% - Accent3 3 4 3" xfId="2359"/>
    <cellStyle name="20% - Accent3 3 4 3 2" xfId="8169"/>
    <cellStyle name="20% - Accent3 3 4 3 2 2" xfId="14091"/>
    <cellStyle name="20% - Accent3 3 4 3 3" xfId="5247"/>
    <cellStyle name="20% - Accent3 3 4 3 4" xfId="11169"/>
    <cellStyle name="20% - Accent3 3 4 4" xfId="6696"/>
    <cellStyle name="20% - Accent3 3 4 4 2" xfId="12618"/>
    <cellStyle name="20% - Accent3 3 4 5" xfId="3803"/>
    <cellStyle name="20% - Accent3 3 4 6" xfId="9682"/>
    <cellStyle name="20% - Accent3 3 5" xfId="1310"/>
    <cellStyle name="20% - Accent3 3 5 2" xfId="2778"/>
    <cellStyle name="20% - Accent3 3 5 2 2" xfId="8588"/>
    <cellStyle name="20% - Accent3 3 5 2 2 2" xfId="14510"/>
    <cellStyle name="20% - Accent3 3 5 2 3" xfId="5666"/>
    <cellStyle name="20% - Accent3 3 5 2 4" xfId="11588"/>
    <cellStyle name="20% - Accent3 3 5 3" xfId="7123"/>
    <cellStyle name="20% - Accent3 3 5 3 2" xfId="13045"/>
    <cellStyle name="20% - Accent3 3 5 4" xfId="4222"/>
    <cellStyle name="20% - Accent3 3 5 5" xfId="10123"/>
    <cellStyle name="20% - Accent3 3 6" xfId="2184"/>
    <cellStyle name="20% - Accent3 3 6 2" xfId="7994"/>
    <cellStyle name="20% - Accent3 3 6 2 2" xfId="13916"/>
    <cellStyle name="20% - Accent3 3 6 3" xfId="5072"/>
    <cellStyle name="20% - Accent3 3 6 4" xfId="10994"/>
    <cellStyle name="20% - Accent3 3 7" xfId="6521"/>
    <cellStyle name="20% - Accent3 3 7 2" xfId="12443"/>
    <cellStyle name="20% - Accent3 3 8" xfId="3628"/>
    <cellStyle name="20% - Accent3 3 9" xfId="9507"/>
    <cellStyle name="20% - Accent3 4" xfId="420"/>
    <cellStyle name="20% - Accent3 4 2" xfId="719"/>
    <cellStyle name="20% - Accent3 4 2 2" xfId="1617"/>
    <cellStyle name="20% - Accent3 4 2 2 2" xfId="3085"/>
    <cellStyle name="20% - Accent3 4 2 2 2 2" xfId="8895"/>
    <cellStyle name="20% - Accent3 4 2 2 2 2 2" xfId="14817"/>
    <cellStyle name="20% - Accent3 4 2 2 2 3" xfId="5973"/>
    <cellStyle name="20% - Accent3 4 2 2 2 4" xfId="11895"/>
    <cellStyle name="20% - Accent3 4 2 2 3" xfId="7430"/>
    <cellStyle name="20% - Accent3 4 2 2 3 2" xfId="13352"/>
    <cellStyle name="20% - Accent3 4 2 2 4" xfId="4529"/>
    <cellStyle name="20% - Accent3 4 2 2 5" xfId="10430"/>
    <cellStyle name="20% - Accent3 4 2 3" xfId="2491"/>
    <cellStyle name="20% - Accent3 4 2 3 2" xfId="8301"/>
    <cellStyle name="20% - Accent3 4 2 3 2 2" xfId="14223"/>
    <cellStyle name="20% - Accent3 4 2 3 3" xfId="5379"/>
    <cellStyle name="20% - Accent3 4 2 3 4" xfId="11301"/>
    <cellStyle name="20% - Accent3 4 2 4" xfId="6828"/>
    <cellStyle name="20% - Accent3 4 2 4 2" xfId="12750"/>
    <cellStyle name="20% - Accent3 4 2 5" xfId="3935"/>
    <cellStyle name="20% - Accent3 4 2 6" xfId="9814"/>
    <cellStyle name="20% - Accent3 4 3" xfId="602"/>
    <cellStyle name="20% - Accent3 4 3 2" xfId="1506"/>
    <cellStyle name="20% - Accent3 4 3 2 2" xfId="2974"/>
    <cellStyle name="20% - Accent3 4 3 2 2 2" xfId="8784"/>
    <cellStyle name="20% - Accent3 4 3 2 2 2 2" xfId="14706"/>
    <cellStyle name="20% - Accent3 4 3 2 2 3" xfId="5862"/>
    <cellStyle name="20% - Accent3 4 3 2 2 4" xfId="11784"/>
    <cellStyle name="20% - Accent3 4 3 2 3" xfId="7319"/>
    <cellStyle name="20% - Accent3 4 3 2 3 2" xfId="13241"/>
    <cellStyle name="20% - Accent3 4 3 2 4" xfId="4418"/>
    <cellStyle name="20% - Accent3 4 3 2 5" xfId="10319"/>
    <cellStyle name="20% - Accent3 4 3 3" xfId="2380"/>
    <cellStyle name="20% - Accent3 4 3 3 2" xfId="8190"/>
    <cellStyle name="20% - Accent3 4 3 3 2 2" xfId="14112"/>
    <cellStyle name="20% - Accent3 4 3 3 3" xfId="5268"/>
    <cellStyle name="20% - Accent3 4 3 3 4" xfId="11190"/>
    <cellStyle name="20% - Accent3 4 3 4" xfId="6717"/>
    <cellStyle name="20% - Accent3 4 3 4 2" xfId="12639"/>
    <cellStyle name="20% - Accent3 4 3 5" xfId="3824"/>
    <cellStyle name="20% - Accent3 4 3 6" xfId="9703"/>
    <cellStyle name="20% - Accent3 4 4" xfId="1331"/>
    <cellStyle name="20% - Accent3 4 4 2" xfId="2799"/>
    <cellStyle name="20% - Accent3 4 4 2 2" xfId="8609"/>
    <cellStyle name="20% - Accent3 4 4 2 2 2" xfId="14531"/>
    <cellStyle name="20% - Accent3 4 4 2 3" xfId="5687"/>
    <cellStyle name="20% - Accent3 4 4 2 4" xfId="11609"/>
    <cellStyle name="20% - Accent3 4 4 3" xfId="7144"/>
    <cellStyle name="20% - Accent3 4 4 3 2" xfId="13066"/>
    <cellStyle name="20% - Accent3 4 4 4" xfId="4243"/>
    <cellStyle name="20% - Accent3 4 4 5" xfId="10144"/>
    <cellStyle name="20% - Accent3 4 5" xfId="1921"/>
    <cellStyle name="20% - Accent3 4 5 2" xfId="3366"/>
    <cellStyle name="20% - Accent3 4 5 2 2" xfId="9176"/>
    <cellStyle name="20% - Accent3 4 5 2 2 2" xfId="15098"/>
    <cellStyle name="20% - Accent3 4 5 2 3" xfId="6254"/>
    <cellStyle name="20% - Accent3 4 5 2 4" xfId="12176"/>
    <cellStyle name="20% - Accent3 4 5 3" xfId="7732"/>
    <cellStyle name="20% - Accent3 4 5 3 2" xfId="13654"/>
    <cellStyle name="20% - Accent3 4 5 4" xfId="4810"/>
    <cellStyle name="20% - Accent3 4 5 5" xfId="10731"/>
    <cellStyle name="20% - Accent3 4 6" xfId="2205"/>
    <cellStyle name="20% - Accent3 4 6 2" xfId="8015"/>
    <cellStyle name="20% - Accent3 4 6 2 2" xfId="13937"/>
    <cellStyle name="20% - Accent3 4 6 3" xfId="5093"/>
    <cellStyle name="20% - Accent3 4 6 4" xfId="11015"/>
    <cellStyle name="20% - Accent3 4 7" xfId="6542"/>
    <cellStyle name="20% - Accent3 4 7 2" xfId="12464"/>
    <cellStyle name="20% - Accent3 4 8" xfId="3649"/>
    <cellStyle name="20% - Accent3 4 9" xfId="9528"/>
    <cellStyle name="20% - Accent3 5" xfId="435"/>
    <cellStyle name="20% - Accent3 5 2" xfId="720"/>
    <cellStyle name="20% - Accent3 5 2 2" xfId="1618"/>
    <cellStyle name="20% - Accent3 5 2 2 2" xfId="3086"/>
    <cellStyle name="20% - Accent3 5 2 2 2 2" xfId="8896"/>
    <cellStyle name="20% - Accent3 5 2 2 2 2 2" xfId="14818"/>
    <cellStyle name="20% - Accent3 5 2 2 2 3" xfId="5974"/>
    <cellStyle name="20% - Accent3 5 2 2 2 4" xfId="11896"/>
    <cellStyle name="20% - Accent3 5 2 2 3" xfId="7431"/>
    <cellStyle name="20% - Accent3 5 2 2 3 2" xfId="13353"/>
    <cellStyle name="20% - Accent3 5 2 2 4" xfId="4530"/>
    <cellStyle name="20% - Accent3 5 2 2 5" xfId="10431"/>
    <cellStyle name="20% - Accent3 5 2 3" xfId="2492"/>
    <cellStyle name="20% - Accent3 5 2 3 2" xfId="8302"/>
    <cellStyle name="20% - Accent3 5 2 3 2 2" xfId="14224"/>
    <cellStyle name="20% - Accent3 5 2 3 3" xfId="5380"/>
    <cellStyle name="20% - Accent3 5 2 3 4" xfId="11302"/>
    <cellStyle name="20% - Accent3 5 2 4" xfId="6829"/>
    <cellStyle name="20% - Accent3 5 2 4 2" xfId="12751"/>
    <cellStyle name="20% - Accent3 5 2 5" xfId="3936"/>
    <cellStyle name="20% - Accent3 5 2 6" xfId="9815"/>
    <cellStyle name="20% - Accent3 5 3" xfId="617"/>
    <cellStyle name="20% - Accent3 5 3 2" xfId="1521"/>
    <cellStyle name="20% - Accent3 5 3 2 2" xfId="2989"/>
    <cellStyle name="20% - Accent3 5 3 2 2 2" xfId="8799"/>
    <cellStyle name="20% - Accent3 5 3 2 2 2 2" xfId="14721"/>
    <cellStyle name="20% - Accent3 5 3 2 2 3" xfId="5877"/>
    <cellStyle name="20% - Accent3 5 3 2 2 4" xfId="11799"/>
    <cellStyle name="20% - Accent3 5 3 2 3" xfId="7334"/>
    <cellStyle name="20% - Accent3 5 3 2 3 2" xfId="13256"/>
    <cellStyle name="20% - Accent3 5 3 2 4" xfId="4433"/>
    <cellStyle name="20% - Accent3 5 3 2 5" xfId="10334"/>
    <cellStyle name="20% - Accent3 5 3 3" xfId="2395"/>
    <cellStyle name="20% - Accent3 5 3 3 2" xfId="8205"/>
    <cellStyle name="20% - Accent3 5 3 3 2 2" xfId="14127"/>
    <cellStyle name="20% - Accent3 5 3 3 3" xfId="5283"/>
    <cellStyle name="20% - Accent3 5 3 3 4" xfId="11205"/>
    <cellStyle name="20% - Accent3 5 3 4" xfId="6732"/>
    <cellStyle name="20% - Accent3 5 3 4 2" xfId="12654"/>
    <cellStyle name="20% - Accent3 5 3 5" xfId="3839"/>
    <cellStyle name="20% - Accent3 5 3 6" xfId="9718"/>
    <cellStyle name="20% - Accent3 5 4" xfId="1346"/>
    <cellStyle name="20% - Accent3 5 4 2" xfId="2814"/>
    <cellStyle name="20% - Accent3 5 4 2 2" xfId="8624"/>
    <cellStyle name="20% - Accent3 5 4 2 2 2" xfId="14546"/>
    <cellStyle name="20% - Accent3 5 4 2 3" xfId="5702"/>
    <cellStyle name="20% - Accent3 5 4 2 4" xfId="11624"/>
    <cellStyle name="20% - Accent3 5 4 3" xfId="7159"/>
    <cellStyle name="20% - Accent3 5 4 3 2" xfId="13081"/>
    <cellStyle name="20% - Accent3 5 4 4" xfId="4258"/>
    <cellStyle name="20% - Accent3 5 4 5" xfId="10159"/>
    <cellStyle name="20% - Accent3 5 5" xfId="1922"/>
    <cellStyle name="20% - Accent3 5 5 2" xfId="3367"/>
    <cellStyle name="20% - Accent3 5 5 2 2" xfId="9177"/>
    <cellStyle name="20% - Accent3 5 5 2 2 2" xfId="15099"/>
    <cellStyle name="20% - Accent3 5 5 2 3" xfId="6255"/>
    <cellStyle name="20% - Accent3 5 5 2 4" xfId="12177"/>
    <cellStyle name="20% - Accent3 5 5 3" xfId="7733"/>
    <cellStyle name="20% - Accent3 5 5 3 2" xfId="13655"/>
    <cellStyle name="20% - Accent3 5 5 4" xfId="4811"/>
    <cellStyle name="20% - Accent3 5 5 5" xfId="10732"/>
    <cellStyle name="20% - Accent3 5 6" xfId="2220"/>
    <cellStyle name="20% - Accent3 5 6 2" xfId="8030"/>
    <cellStyle name="20% - Accent3 5 6 2 2" xfId="13952"/>
    <cellStyle name="20% - Accent3 5 6 3" xfId="5108"/>
    <cellStyle name="20% - Accent3 5 6 4" xfId="11030"/>
    <cellStyle name="20% - Accent3 5 7" xfId="6557"/>
    <cellStyle name="20% - Accent3 5 7 2" xfId="12479"/>
    <cellStyle name="20% - Accent3 5 8" xfId="3664"/>
    <cellStyle name="20% - Accent3 5 9" xfId="9543"/>
    <cellStyle name="20% - Accent3 6" xfId="449"/>
    <cellStyle name="20% - Accent3 6 2" xfId="721"/>
    <cellStyle name="20% - Accent3 6 2 2" xfId="1619"/>
    <cellStyle name="20% - Accent3 6 2 2 2" xfId="3087"/>
    <cellStyle name="20% - Accent3 6 2 2 2 2" xfId="8897"/>
    <cellStyle name="20% - Accent3 6 2 2 2 2 2" xfId="14819"/>
    <cellStyle name="20% - Accent3 6 2 2 2 3" xfId="5975"/>
    <cellStyle name="20% - Accent3 6 2 2 2 4" xfId="11897"/>
    <cellStyle name="20% - Accent3 6 2 2 3" xfId="7432"/>
    <cellStyle name="20% - Accent3 6 2 2 3 2" xfId="13354"/>
    <cellStyle name="20% - Accent3 6 2 2 4" xfId="4531"/>
    <cellStyle name="20% - Accent3 6 2 2 5" xfId="10432"/>
    <cellStyle name="20% - Accent3 6 2 3" xfId="2493"/>
    <cellStyle name="20% - Accent3 6 2 3 2" xfId="8303"/>
    <cellStyle name="20% - Accent3 6 2 3 2 2" xfId="14225"/>
    <cellStyle name="20% - Accent3 6 2 3 3" xfId="5381"/>
    <cellStyle name="20% - Accent3 6 2 3 4" xfId="11303"/>
    <cellStyle name="20% - Accent3 6 2 4" xfId="6830"/>
    <cellStyle name="20% - Accent3 6 2 4 2" xfId="12752"/>
    <cellStyle name="20% - Accent3 6 2 5" xfId="3937"/>
    <cellStyle name="20% - Accent3 6 2 6" xfId="9816"/>
    <cellStyle name="20% - Accent3 6 3" xfId="631"/>
    <cellStyle name="20% - Accent3 6 3 2" xfId="1535"/>
    <cellStyle name="20% - Accent3 6 3 2 2" xfId="3003"/>
    <cellStyle name="20% - Accent3 6 3 2 2 2" xfId="8813"/>
    <cellStyle name="20% - Accent3 6 3 2 2 2 2" xfId="14735"/>
    <cellStyle name="20% - Accent3 6 3 2 2 3" xfId="5891"/>
    <cellStyle name="20% - Accent3 6 3 2 2 4" xfId="11813"/>
    <cellStyle name="20% - Accent3 6 3 2 3" xfId="7348"/>
    <cellStyle name="20% - Accent3 6 3 2 3 2" xfId="13270"/>
    <cellStyle name="20% - Accent3 6 3 2 4" xfId="4447"/>
    <cellStyle name="20% - Accent3 6 3 2 5" xfId="10348"/>
    <cellStyle name="20% - Accent3 6 3 3" xfId="2409"/>
    <cellStyle name="20% - Accent3 6 3 3 2" xfId="8219"/>
    <cellStyle name="20% - Accent3 6 3 3 2 2" xfId="14141"/>
    <cellStyle name="20% - Accent3 6 3 3 3" xfId="5297"/>
    <cellStyle name="20% - Accent3 6 3 3 4" xfId="11219"/>
    <cellStyle name="20% - Accent3 6 3 4" xfId="6746"/>
    <cellStyle name="20% - Accent3 6 3 4 2" xfId="12668"/>
    <cellStyle name="20% - Accent3 6 3 5" xfId="3853"/>
    <cellStyle name="20% - Accent3 6 3 6" xfId="9732"/>
    <cellStyle name="20% - Accent3 6 4" xfId="1360"/>
    <cellStyle name="20% - Accent3 6 4 2" xfId="2828"/>
    <cellStyle name="20% - Accent3 6 4 2 2" xfId="8638"/>
    <cellStyle name="20% - Accent3 6 4 2 2 2" xfId="14560"/>
    <cellStyle name="20% - Accent3 6 4 2 3" xfId="5716"/>
    <cellStyle name="20% - Accent3 6 4 2 4" xfId="11638"/>
    <cellStyle name="20% - Accent3 6 4 3" xfId="7173"/>
    <cellStyle name="20% - Accent3 6 4 3 2" xfId="13095"/>
    <cellStyle name="20% - Accent3 6 4 4" xfId="4272"/>
    <cellStyle name="20% - Accent3 6 4 5" xfId="10173"/>
    <cellStyle name="20% - Accent3 6 5" xfId="1923"/>
    <cellStyle name="20% - Accent3 6 5 2" xfId="3368"/>
    <cellStyle name="20% - Accent3 6 5 2 2" xfId="9178"/>
    <cellStyle name="20% - Accent3 6 5 2 2 2" xfId="15100"/>
    <cellStyle name="20% - Accent3 6 5 2 3" xfId="6256"/>
    <cellStyle name="20% - Accent3 6 5 2 4" xfId="12178"/>
    <cellStyle name="20% - Accent3 6 5 3" xfId="7734"/>
    <cellStyle name="20% - Accent3 6 5 3 2" xfId="13656"/>
    <cellStyle name="20% - Accent3 6 5 4" xfId="4812"/>
    <cellStyle name="20% - Accent3 6 5 5" xfId="10733"/>
    <cellStyle name="20% - Accent3 6 6" xfId="2234"/>
    <cellStyle name="20% - Accent3 6 6 2" xfId="8044"/>
    <cellStyle name="20% - Accent3 6 6 2 2" xfId="13966"/>
    <cellStyle name="20% - Accent3 6 6 3" xfId="5122"/>
    <cellStyle name="20% - Accent3 6 6 4" xfId="11044"/>
    <cellStyle name="20% - Accent3 6 7" xfId="6571"/>
    <cellStyle name="20% - Accent3 6 7 2" xfId="12493"/>
    <cellStyle name="20% - Accent3 6 8" xfId="3678"/>
    <cellStyle name="20% - Accent3 6 9" xfId="9557"/>
    <cellStyle name="20% - Accent3 7" xfId="468"/>
    <cellStyle name="20% - Accent3 7 2" xfId="722"/>
    <cellStyle name="20% - Accent3 7 2 2" xfId="1620"/>
    <cellStyle name="20% - Accent3 7 2 2 2" xfId="3088"/>
    <cellStyle name="20% - Accent3 7 2 2 2 2" xfId="8898"/>
    <cellStyle name="20% - Accent3 7 2 2 2 2 2" xfId="14820"/>
    <cellStyle name="20% - Accent3 7 2 2 2 3" xfId="5976"/>
    <cellStyle name="20% - Accent3 7 2 2 2 4" xfId="11898"/>
    <cellStyle name="20% - Accent3 7 2 2 3" xfId="7433"/>
    <cellStyle name="20% - Accent3 7 2 2 3 2" xfId="13355"/>
    <cellStyle name="20% - Accent3 7 2 2 4" xfId="4532"/>
    <cellStyle name="20% - Accent3 7 2 2 5" xfId="10433"/>
    <cellStyle name="20% - Accent3 7 2 3" xfId="2494"/>
    <cellStyle name="20% - Accent3 7 2 3 2" xfId="8304"/>
    <cellStyle name="20% - Accent3 7 2 3 2 2" xfId="14226"/>
    <cellStyle name="20% - Accent3 7 2 3 3" xfId="5382"/>
    <cellStyle name="20% - Accent3 7 2 3 4" xfId="11304"/>
    <cellStyle name="20% - Accent3 7 2 4" xfId="6831"/>
    <cellStyle name="20% - Accent3 7 2 4 2" xfId="12753"/>
    <cellStyle name="20% - Accent3 7 2 5" xfId="3938"/>
    <cellStyle name="20% - Accent3 7 2 6" xfId="9817"/>
    <cellStyle name="20% - Accent3 7 3" xfId="650"/>
    <cellStyle name="20% - Accent3 7 3 2" xfId="1554"/>
    <cellStyle name="20% - Accent3 7 3 2 2" xfId="3022"/>
    <cellStyle name="20% - Accent3 7 3 2 2 2" xfId="8832"/>
    <cellStyle name="20% - Accent3 7 3 2 2 2 2" xfId="14754"/>
    <cellStyle name="20% - Accent3 7 3 2 2 3" xfId="5910"/>
    <cellStyle name="20% - Accent3 7 3 2 2 4" xfId="11832"/>
    <cellStyle name="20% - Accent3 7 3 2 3" xfId="7367"/>
    <cellStyle name="20% - Accent3 7 3 2 3 2" xfId="13289"/>
    <cellStyle name="20% - Accent3 7 3 2 4" xfId="4466"/>
    <cellStyle name="20% - Accent3 7 3 2 5" xfId="10367"/>
    <cellStyle name="20% - Accent3 7 3 3" xfId="2428"/>
    <cellStyle name="20% - Accent3 7 3 3 2" xfId="8238"/>
    <cellStyle name="20% - Accent3 7 3 3 2 2" xfId="14160"/>
    <cellStyle name="20% - Accent3 7 3 3 3" xfId="5316"/>
    <cellStyle name="20% - Accent3 7 3 3 4" xfId="11238"/>
    <cellStyle name="20% - Accent3 7 3 4" xfId="6765"/>
    <cellStyle name="20% - Accent3 7 3 4 2" xfId="12687"/>
    <cellStyle name="20% - Accent3 7 3 5" xfId="3872"/>
    <cellStyle name="20% - Accent3 7 3 6" xfId="9751"/>
    <cellStyle name="20% - Accent3 7 4" xfId="1379"/>
    <cellStyle name="20% - Accent3 7 4 2" xfId="2847"/>
    <cellStyle name="20% - Accent3 7 4 2 2" xfId="8657"/>
    <cellStyle name="20% - Accent3 7 4 2 2 2" xfId="14579"/>
    <cellStyle name="20% - Accent3 7 4 2 3" xfId="5735"/>
    <cellStyle name="20% - Accent3 7 4 2 4" xfId="11657"/>
    <cellStyle name="20% - Accent3 7 4 3" xfId="7192"/>
    <cellStyle name="20% - Accent3 7 4 3 2" xfId="13114"/>
    <cellStyle name="20% - Accent3 7 4 4" xfId="4291"/>
    <cellStyle name="20% - Accent3 7 4 5" xfId="10192"/>
    <cellStyle name="20% - Accent3 7 5" xfId="1924"/>
    <cellStyle name="20% - Accent3 7 5 2" xfId="3369"/>
    <cellStyle name="20% - Accent3 7 5 2 2" xfId="9179"/>
    <cellStyle name="20% - Accent3 7 5 2 2 2" xfId="15101"/>
    <cellStyle name="20% - Accent3 7 5 2 3" xfId="6257"/>
    <cellStyle name="20% - Accent3 7 5 2 4" xfId="12179"/>
    <cellStyle name="20% - Accent3 7 5 3" xfId="7735"/>
    <cellStyle name="20% - Accent3 7 5 3 2" xfId="13657"/>
    <cellStyle name="20% - Accent3 7 5 4" xfId="4813"/>
    <cellStyle name="20% - Accent3 7 5 5" xfId="10734"/>
    <cellStyle name="20% - Accent3 7 6" xfId="2253"/>
    <cellStyle name="20% - Accent3 7 6 2" xfId="8063"/>
    <cellStyle name="20% - Accent3 7 6 2 2" xfId="13985"/>
    <cellStyle name="20% - Accent3 7 6 3" xfId="5141"/>
    <cellStyle name="20% - Accent3 7 6 4" xfId="11063"/>
    <cellStyle name="20% - Accent3 7 7" xfId="6590"/>
    <cellStyle name="20% - Accent3 7 7 2" xfId="12512"/>
    <cellStyle name="20% - Accent3 7 8" xfId="3697"/>
    <cellStyle name="20% - Accent3 7 9" xfId="9576"/>
    <cellStyle name="20% - Accent3 8" xfId="506"/>
    <cellStyle name="20% - Accent3 8 2" xfId="684"/>
    <cellStyle name="20% - Accent3 8 2 2" xfId="1588"/>
    <cellStyle name="20% - Accent3 8 2 2 2" xfId="3056"/>
    <cellStyle name="20% - Accent3 8 2 2 2 2" xfId="8866"/>
    <cellStyle name="20% - Accent3 8 2 2 2 2 2" xfId="14788"/>
    <cellStyle name="20% - Accent3 8 2 2 2 3" xfId="5944"/>
    <cellStyle name="20% - Accent3 8 2 2 2 4" xfId="11866"/>
    <cellStyle name="20% - Accent3 8 2 2 3" xfId="7401"/>
    <cellStyle name="20% - Accent3 8 2 2 3 2" xfId="13323"/>
    <cellStyle name="20% - Accent3 8 2 2 4" xfId="4500"/>
    <cellStyle name="20% - Accent3 8 2 2 5" xfId="10401"/>
    <cellStyle name="20% - Accent3 8 2 3" xfId="2462"/>
    <cellStyle name="20% - Accent3 8 2 3 2" xfId="8272"/>
    <cellStyle name="20% - Accent3 8 2 3 2 2" xfId="14194"/>
    <cellStyle name="20% - Accent3 8 2 3 3" xfId="5350"/>
    <cellStyle name="20% - Accent3 8 2 3 4" xfId="11272"/>
    <cellStyle name="20% - Accent3 8 2 4" xfId="6799"/>
    <cellStyle name="20% - Accent3 8 2 4 2" xfId="12721"/>
    <cellStyle name="20% - Accent3 8 2 5" xfId="3906"/>
    <cellStyle name="20% - Accent3 8 2 6" xfId="9785"/>
    <cellStyle name="20% - Accent3 8 3" xfId="1413"/>
    <cellStyle name="20% - Accent3 8 3 2" xfId="2881"/>
    <cellStyle name="20% - Accent3 8 3 2 2" xfId="8691"/>
    <cellStyle name="20% - Accent3 8 3 2 2 2" xfId="14613"/>
    <cellStyle name="20% - Accent3 8 3 2 3" xfId="5769"/>
    <cellStyle name="20% - Accent3 8 3 2 4" xfId="11691"/>
    <cellStyle name="20% - Accent3 8 3 3" xfId="7226"/>
    <cellStyle name="20% - Accent3 8 3 3 2" xfId="13148"/>
    <cellStyle name="20% - Accent3 8 3 4" xfId="4325"/>
    <cellStyle name="20% - Accent3 8 3 5" xfId="10226"/>
    <cellStyle name="20% - Accent3 8 4" xfId="2287"/>
    <cellStyle name="20% - Accent3 8 4 2" xfId="8097"/>
    <cellStyle name="20% - Accent3 8 4 2 2" xfId="14019"/>
    <cellStyle name="20% - Accent3 8 4 3" xfId="5175"/>
    <cellStyle name="20% - Accent3 8 4 4" xfId="11097"/>
    <cellStyle name="20% - Accent3 8 5" xfId="6624"/>
    <cellStyle name="20% - Accent3 8 5 2" xfId="12546"/>
    <cellStyle name="20% - Accent3 8 6" xfId="3731"/>
    <cellStyle name="20% - Accent3 8 7" xfId="9610"/>
    <cellStyle name="20% - Accent3 9" xfId="715"/>
    <cellStyle name="20% - Accent3 9 2" xfId="1615"/>
    <cellStyle name="20% - Accent3 9 2 2" xfId="3083"/>
    <cellStyle name="20% - Accent3 9 2 2 2" xfId="8893"/>
    <cellStyle name="20% - Accent3 9 2 2 2 2" xfId="14815"/>
    <cellStyle name="20% - Accent3 9 2 2 3" xfId="5971"/>
    <cellStyle name="20% - Accent3 9 2 2 4" xfId="11893"/>
    <cellStyle name="20% - Accent3 9 2 3" xfId="7428"/>
    <cellStyle name="20% - Accent3 9 2 3 2" xfId="13350"/>
    <cellStyle name="20% - Accent3 9 2 4" xfId="4527"/>
    <cellStyle name="20% - Accent3 9 2 5" xfId="10428"/>
    <cellStyle name="20% - Accent3 9 3" xfId="2489"/>
    <cellStyle name="20% - Accent3 9 3 2" xfId="8299"/>
    <cellStyle name="20% - Accent3 9 3 2 2" xfId="14221"/>
    <cellStyle name="20% - Accent3 9 3 3" xfId="5377"/>
    <cellStyle name="20% - Accent3 9 3 4" xfId="11299"/>
    <cellStyle name="20% - Accent3 9 4" xfId="6826"/>
    <cellStyle name="20% - Accent3 9 4 2" xfId="12748"/>
    <cellStyle name="20% - Accent3 9 5" xfId="3933"/>
    <cellStyle name="20% - Accent3 9 6" xfId="9812"/>
    <cellStyle name="20% - Accent4" xfId="377" builtinId="42" customBuiltin="1"/>
    <cellStyle name="20% - Accent4 10" xfId="564"/>
    <cellStyle name="20% - Accent4 10 2" xfId="1468"/>
    <cellStyle name="20% - Accent4 10 2 2" xfId="2936"/>
    <cellStyle name="20% - Accent4 10 2 2 2" xfId="8746"/>
    <cellStyle name="20% - Accent4 10 2 2 2 2" xfId="14668"/>
    <cellStyle name="20% - Accent4 10 2 2 3" xfId="5824"/>
    <cellStyle name="20% - Accent4 10 2 2 4" xfId="11746"/>
    <cellStyle name="20% - Accent4 10 2 3" xfId="7281"/>
    <cellStyle name="20% - Accent4 10 2 3 2" xfId="13203"/>
    <cellStyle name="20% - Accent4 10 2 4" xfId="4380"/>
    <cellStyle name="20% - Accent4 10 2 5" xfId="10281"/>
    <cellStyle name="20% - Accent4 10 3" xfId="2342"/>
    <cellStyle name="20% - Accent4 10 3 2" xfId="8152"/>
    <cellStyle name="20% - Accent4 10 3 2 2" xfId="14074"/>
    <cellStyle name="20% - Accent4 10 3 3" xfId="5230"/>
    <cellStyle name="20% - Accent4 10 3 4" xfId="11152"/>
    <cellStyle name="20% - Accent4 10 4" xfId="6679"/>
    <cellStyle name="20% - Accent4 10 4 2" xfId="12601"/>
    <cellStyle name="20% - Accent4 10 5" xfId="3786"/>
    <cellStyle name="20% - Accent4 10 6" xfId="9665"/>
    <cellStyle name="20% - Accent4 11" xfId="1243"/>
    <cellStyle name="20% - Accent4 11 2" xfId="1861"/>
    <cellStyle name="20% - Accent4 11 2 2" xfId="3309"/>
    <cellStyle name="20% - Accent4 11 2 2 2" xfId="9119"/>
    <cellStyle name="20% - Accent4 11 2 2 2 2" xfId="15041"/>
    <cellStyle name="20% - Accent4 11 2 2 3" xfId="6197"/>
    <cellStyle name="20% - Accent4 11 2 2 4" xfId="12119"/>
    <cellStyle name="20% - Accent4 11 2 3" xfId="7674"/>
    <cellStyle name="20% - Accent4 11 2 3 2" xfId="13596"/>
    <cellStyle name="20% - Accent4 11 2 4" xfId="4753"/>
    <cellStyle name="20% - Accent4 11 2 5" xfId="10673"/>
    <cellStyle name="20% - Accent4 11 3" xfId="2715"/>
    <cellStyle name="20% - Accent4 11 3 2" xfId="8525"/>
    <cellStyle name="20% - Accent4 11 3 2 2" xfId="14447"/>
    <cellStyle name="20% - Accent4 11 3 3" xfId="5603"/>
    <cellStyle name="20% - Accent4 11 3 4" xfId="11525"/>
    <cellStyle name="20% - Accent4 11 4" xfId="7056"/>
    <cellStyle name="20% - Accent4 11 4 2" xfId="12978"/>
    <cellStyle name="20% - Accent4 11 5" xfId="4159"/>
    <cellStyle name="20% - Accent4 11 6" xfId="10057"/>
    <cellStyle name="20% - Accent4 12" xfId="1293"/>
    <cellStyle name="20% - Accent4 12 2" xfId="2761"/>
    <cellStyle name="20% - Accent4 12 2 2" xfId="8571"/>
    <cellStyle name="20% - Accent4 12 2 2 2" xfId="14493"/>
    <cellStyle name="20% - Accent4 12 2 3" xfId="5649"/>
    <cellStyle name="20% - Accent4 12 2 4" xfId="11571"/>
    <cellStyle name="20% - Accent4 12 3" xfId="7106"/>
    <cellStyle name="20% - Accent4 12 3 2" xfId="13028"/>
    <cellStyle name="20% - Accent4 12 4" xfId="4205"/>
    <cellStyle name="20% - Accent4 12 5" xfId="10106"/>
    <cellStyle name="20% - Accent4 13" xfId="1879"/>
    <cellStyle name="20% - Accent4 13 2" xfId="3327"/>
    <cellStyle name="20% - Accent4 13 2 2" xfId="9137"/>
    <cellStyle name="20% - Accent4 13 2 2 2" xfId="15059"/>
    <cellStyle name="20% - Accent4 13 2 3" xfId="6215"/>
    <cellStyle name="20% - Accent4 13 2 4" xfId="12137"/>
    <cellStyle name="20% - Accent4 13 3" xfId="7692"/>
    <cellStyle name="20% - Accent4 13 3 2" xfId="13614"/>
    <cellStyle name="20% - Accent4 13 4" xfId="4771"/>
    <cellStyle name="20% - Accent4 13 5" xfId="10691"/>
    <cellStyle name="20% - Accent4 14" xfId="1925"/>
    <cellStyle name="20% - Accent4 14 2" xfId="3370"/>
    <cellStyle name="20% - Accent4 14 2 2" xfId="9180"/>
    <cellStyle name="20% - Accent4 14 2 2 2" xfId="15102"/>
    <cellStyle name="20% - Accent4 14 2 3" xfId="6258"/>
    <cellStyle name="20% - Accent4 14 2 4" xfId="12180"/>
    <cellStyle name="20% - Accent4 14 3" xfId="7736"/>
    <cellStyle name="20% - Accent4 14 3 2" xfId="13658"/>
    <cellStyle name="20% - Accent4 14 4" xfId="4814"/>
    <cellStyle name="20% - Accent4 14 5" xfId="10735"/>
    <cellStyle name="20% - Accent4 15" xfId="2167"/>
    <cellStyle name="20% - Accent4 15 2" xfId="7977"/>
    <cellStyle name="20% - Accent4 15 2 2" xfId="13899"/>
    <cellStyle name="20% - Accent4 15 3" xfId="5055"/>
    <cellStyle name="20% - Accent4 15 4" xfId="10977"/>
    <cellStyle name="20% - Accent4 16" xfId="6504"/>
    <cellStyle name="20% - Accent4 16 2" xfId="12426"/>
    <cellStyle name="20% - Accent4 17" xfId="3611"/>
    <cellStyle name="20% - Accent4 18" xfId="9395"/>
    <cellStyle name="20% - Accent4 19" xfId="9415"/>
    <cellStyle name="20% - Accent4 2" xfId="4"/>
    <cellStyle name="20% - Accent4 2 2" xfId="724"/>
    <cellStyle name="20% - Accent4 2 2 2" xfId="15312"/>
    <cellStyle name="20% - Accent4 2 3" xfId="15313"/>
    <cellStyle name="20% - Accent4 2 4" xfId="15314"/>
    <cellStyle name="20% - Accent4 20" xfId="9441"/>
    <cellStyle name="20% - Accent4 21" xfId="9490"/>
    <cellStyle name="20% - Accent4 3" xfId="401"/>
    <cellStyle name="20% - Accent4 3 2" xfId="726"/>
    <cellStyle name="20% - Accent4 3 2 2" xfId="1622"/>
    <cellStyle name="20% - Accent4 3 2 2 2" xfId="3090"/>
    <cellStyle name="20% - Accent4 3 2 2 2 2" xfId="8900"/>
    <cellStyle name="20% - Accent4 3 2 2 2 2 2" xfId="14822"/>
    <cellStyle name="20% - Accent4 3 2 2 2 3" xfId="5978"/>
    <cellStyle name="20% - Accent4 3 2 2 2 4" xfId="11900"/>
    <cellStyle name="20% - Accent4 3 2 2 3" xfId="7435"/>
    <cellStyle name="20% - Accent4 3 2 2 3 2" xfId="13357"/>
    <cellStyle name="20% - Accent4 3 2 2 4" xfId="4534"/>
    <cellStyle name="20% - Accent4 3 2 2 5" xfId="10435"/>
    <cellStyle name="20% - Accent4 3 2 3" xfId="1926"/>
    <cellStyle name="20% - Accent4 3 2 3 2" xfId="3371"/>
    <cellStyle name="20% - Accent4 3 2 3 2 2" xfId="9181"/>
    <cellStyle name="20% - Accent4 3 2 3 2 2 2" xfId="15103"/>
    <cellStyle name="20% - Accent4 3 2 3 2 3" xfId="6259"/>
    <cellStyle name="20% - Accent4 3 2 3 2 4" xfId="12181"/>
    <cellStyle name="20% - Accent4 3 2 3 3" xfId="7737"/>
    <cellStyle name="20% - Accent4 3 2 3 3 2" xfId="13659"/>
    <cellStyle name="20% - Accent4 3 2 3 4" xfId="4815"/>
    <cellStyle name="20% - Accent4 3 2 3 5" xfId="10736"/>
    <cellStyle name="20% - Accent4 3 2 4" xfId="2496"/>
    <cellStyle name="20% - Accent4 3 2 4 2" xfId="8306"/>
    <cellStyle name="20% - Accent4 3 2 4 2 2" xfId="14228"/>
    <cellStyle name="20% - Accent4 3 2 4 3" xfId="5384"/>
    <cellStyle name="20% - Accent4 3 2 4 4" xfId="11306"/>
    <cellStyle name="20% - Accent4 3 2 5" xfId="6833"/>
    <cellStyle name="20% - Accent4 3 2 5 2" xfId="12755"/>
    <cellStyle name="20% - Accent4 3 2 6" xfId="3940"/>
    <cellStyle name="20% - Accent4 3 2 7" xfId="9819"/>
    <cellStyle name="20% - Accent4 3 3" xfId="725"/>
    <cellStyle name="20% - Accent4 3 4" xfId="583"/>
    <cellStyle name="20% - Accent4 3 4 2" xfId="1487"/>
    <cellStyle name="20% - Accent4 3 4 2 2" xfId="2955"/>
    <cellStyle name="20% - Accent4 3 4 2 2 2" xfId="8765"/>
    <cellStyle name="20% - Accent4 3 4 2 2 2 2" xfId="14687"/>
    <cellStyle name="20% - Accent4 3 4 2 2 3" xfId="5843"/>
    <cellStyle name="20% - Accent4 3 4 2 2 4" xfId="11765"/>
    <cellStyle name="20% - Accent4 3 4 2 3" xfId="7300"/>
    <cellStyle name="20% - Accent4 3 4 2 3 2" xfId="13222"/>
    <cellStyle name="20% - Accent4 3 4 2 4" xfId="4399"/>
    <cellStyle name="20% - Accent4 3 4 2 5" xfId="10300"/>
    <cellStyle name="20% - Accent4 3 4 3" xfId="2361"/>
    <cellStyle name="20% - Accent4 3 4 3 2" xfId="8171"/>
    <cellStyle name="20% - Accent4 3 4 3 2 2" xfId="14093"/>
    <cellStyle name="20% - Accent4 3 4 3 3" xfId="5249"/>
    <cellStyle name="20% - Accent4 3 4 3 4" xfId="11171"/>
    <cellStyle name="20% - Accent4 3 4 4" xfId="6698"/>
    <cellStyle name="20% - Accent4 3 4 4 2" xfId="12620"/>
    <cellStyle name="20% - Accent4 3 4 5" xfId="3805"/>
    <cellStyle name="20% - Accent4 3 4 6" xfId="9684"/>
    <cellStyle name="20% - Accent4 3 5" xfId="1312"/>
    <cellStyle name="20% - Accent4 3 5 2" xfId="2780"/>
    <cellStyle name="20% - Accent4 3 5 2 2" xfId="8590"/>
    <cellStyle name="20% - Accent4 3 5 2 2 2" xfId="14512"/>
    <cellStyle name="20% - Accent4 3 5 2 3" xfId="5668"/>
    <cellStyle name="20% - Accent4 3 5 2 4" xfId="11590"/>
    <cellStyle name="20% - Accent4 3 5 3" xfId="7125"/>
    <cellStyle name="20% - Accent4 3 5 3 2" xfId="13047"/>
    <cellStyle name="20% - Accent4 3 5 4" xfId="4224"/>
    <cellStyle name="20% - Accent4 3 5 5" xfId="10125"/>
    <cellStyle name="20% - Accent4 3 6" xfId="2186"/>
    <cellStyle name="20% - Accent4 3 6 2" xfId="7996"/>
    <cellStyle name="20% - Accent4 3 6 2 2" xfId="13918"/>
    <cellStyle name="20% - Accent4 3 6 3" xfId="5074"/>
    <cellStyle name="20% - Accent4 3 6 4" xfId="10996"/>
    <cellStyle name="20% - Accent4 3 7" xfId="6523"/>
    <cellStyle name="20% - Accent4 3 7 2" xfId="12445"/>
    <cellStyle name="20% - Accent4 3 8" xfId="3630"/>
    <cellStyle name="20% - Accent4 3 9" xfId="9509"/>
    <cellStyle name="20% - Accent4 4" xfId="422"/>
    <cellStyle name="20% - Accent4 4 2" xfId="727"/>
    <cellStyle name="20% - Accent4 4 2 2" xfId="1623"/>
    <cellStyle name="20% - Accent4 4 2 2 2" xfId="3091"/>
    <cellStyle name="20% - Accent4 4 2 2 2 2" xfId="8901"/>
    <cellStyle name="20% - Accent4 4 2 2 2 2 2" xfId="14823"/>
    <cellStyle name="20% - Accent4 4 2 2 2 3" xfId="5979"/>
    <cellStyle name="20% - Accent4 4 2 2 2 4" xfId="11901"/>
    <cellStyle name="20% - Accent4 4 2 2 3" xfId="7436"/>
    <cellStyle name="20% - Accent4 4 2 2 3 2" xfId="13358"/>
    <cellStyle name="20% - Accent4 4 2 2 4" xfId="4535"/>
    <cellStyle name="20% - Accent4 4 2 2 5" xfId="10436"/>
    <cellStyle name="20% - Accent4 4 2 3" xfId="2497"/>
    <cellStyle name="20% - Accent4 4 2 3 2" xfId="8307"/>
    <cellStyle name="20% - Accent4 4 2 3 2 2" xfId="14229"/>
    <cellStyle name="20% - Accent4 4 2 3 3" xfId="5385"/>
    <cellStyle name="20% - Accent4 4 2 3 4" xfId="11307"/>
    <cellStyle name="20% - Accent4 4 2 4" xfId="6834"/>
    <cellStyle name="20% - Accent4 4 2 4 2" xfId="12756"/>
    <cellStyle name="20% - Accent4 4 2 5" xfId="3941"/>
    <cellStyle name="20% - Accent4 4 2 6" xfId="9820"/>
    <cellStyle name="20% - Accent4 4 3" xfId="604"/>
    <cellStyle name="20% - Accent4 4 3 2" xfId="1508"/>
    <cellStyle name="20% - Accent4 4 3 2 2" xfId="2976"/>
    <cellStyle name="20% - Accent4 4 3 2 2 2" xfId="8786"/>
    <cellStyle name="20% - Accent4 4 3 2 2 2 2" xfId="14708"/>
    <cellStyle name="20% - Accent4 4 3 2 2 3" xfId="5864"/>
    <cellStyle name="20% - Accent4 4 3 2 2 4" xfId="11786"/>
    <cellStyle name="20% - Accent4 4 3 2 3" xfId="7321"/>
    <cellStyle name="20% - Accent4 4 3 2 3 2" xfId="13243"/>
    <cellStyle name="20% - Accent4 4 3 2 4" xfId="4420"/>
    <cellStyle name="20% - Accent4 4 3 2 5" xfId="10321"/>
    <cellStyle name="20% - Accent4 4 3 3" xfId="2382"/>
    <cellStyle name="20% - Accent4 4 3 3 2" xfId="8192"/>
    <cellStyle name="20% - Accent4 4 3 3 2 2" xfId="14114"/>
    <cellStyle name="20% - Accent4 4 3 3 3" xfId="5270"/>
    <cellStyle name="20% - Accent4 4 3 3 4" xfId="11192"/>
    <cellStyle name="20% - Accent4 4 3 4" xfId="6719"/>
    <cellStyle name="20% - Accent4 4 3 4 2" xfId="12641"/>
    <cellStyle name="20% - Accent4 4 3 5" xfId="3826"/>
    <cellStyle name="20% - Accent4 4 3 6" xfId="9705"/>
    <cellStyle name="20% - Accent4 4 4" xfId="1333"/>
    <cellStyle name="20% - Accent4 4 4 2" xfId="2801"/>
    <cellStyle name="20% - Accent4 4 4 2 2" xfId="8611"/>
    <cellStyle name="20% - Accent4 4 4 2 2 2" xfId="14533"/>
    <cellStyle name="20% - Accent4 4 4 2 3" xfId="5689"/>
    <cellStyle name="20% - Accent4 4 4 2 4" xfId="11611"/>
    <cellStyle name="20% - Accent4 4 4 3" xfId="7146"/>
    <cellStyle name="20% - Accent4 4 4 3 2" xfId="13068"/>
    <cellStyle name="20% - Accent4 4 4 4" xfId="4245"/>
    <cellStyle name="20% - Accent4 4 4 5" xfId="10146"/>
    <cellStyle name="20% - Accent4 4 5" xfId="1927"/>
    <cellStyle name="20% - Accent4 4 5 2" xfId="3372"/>
    <cellStyle name="20% - Accent4 4 5 2 2" xfId="9182"/>
    <cellStyle name="20% - Accent4 4 5 2 2 2" xfId="15104"/>
    <cellStyle name="20% - Accent4 4 5 2 3" xfId="6260"/>
    <cellStyle name="20% - Accent4 4 5 2 4" xfId="12182"/>
    <cellStyle name="20% - Accent4 4 5 3" xfId="7738"/>
    <cellStyle name="20% - Accent4 4 5 3 2" xfId="13660"/>
    <cellStyle name="20% - Accent4 4 5 4" xfId="4816"/>
    <cellStyle name="20% - Accent4 4 5 5" xfId="10737"/>
    <cellStyle name="20% - Accent4 4 6" xfId="2207"/>
    <cellStyle name="20% - Accent4 4 6 2" xfId="8017"/>
    <cellStyle name="20% - Accent4 4 6 2 2" xfId="13939"/>
    <cellStyle name="20% - Accent4 4 6 3" xfId="5095"/>
    <cellStyle name="20% - Accent4 4 6 4" xfId="11017"/>
    <cellStyle name="20% - Accent4 4 7" xfId="6544"/>
    <cellStyle name="20% - Accent4 4 7 2" xfId="12466"/>
    <cellStyle name="20% - Accent4 4 8" xfId="3651"/>
    <cellStyle name="20% - Accent4 4 9" xfId="9530"/>
    <cellStyle name="20% - Accent4 5" xfId="437"/>
    <cellStyle name="20% - Accent4 5 2" xfId="728"/>
    <cellStyle name="20% - Accent4 5 2 2" xfId="1624"/>
    <cellStyle name="20% - Accent4 5 2 2 2" xfId="3092"/>
    <cellStyle name="20% - Accent4 5 2 2 2 2" xfId="8902"/>
    <cellStyle name="20% - Accent4 5 2 2 2 2 2" xfId="14824"/>
    <cellStyle name="20% - Accent4 5 2 2 2 3" xfId="5980"/>
    <cellStyle name="20% - Accent4 5 2 2 2 4" xfId="11902"/>
    <cellStyle name="20% - Accent4 5 2 2 3" xfId="7437"/>
    <cellStyle name="20% - Accent4 5 2 2 3 2" xfId="13359"/>
    <cellStyle name="20% - Accent4 5 2 2 4" xfId="4536"/>
    <cellStyle name="20% - Accent4 5 2 2 5" xfId="10437"/>
    <cellStyle name="20% - Accent4 5 2 3" xfId="2498"/>
    <cellStyle name="20% - Accent4 5 2 3 2" xfId="8308"/>
    <cellStyle name="20% - Accent4 5 2 3 2 2" xfId="14230"/>
    <cellStyle name="20% - Accent4 5 2 3 3" xfId="5386"/>
    <cellStyle name="20% - Accent4 5 2 3 4" xfId="11308"/>
    <cellStyle name="20% - Accent4 5 2 4" xfId="6835"/>
    <cellStyle name="20% - Accent4 5 2 4 2" xfId="12757"/>
    <cellStyle name="20% - Accent4 5 2 5" xfId="3942"/>
    <cellStyle name="20% - Accent4 5 2 6" xfId="9821"/>
    <cellStyle name="20% - Accent4 5 3" xfId="619"/>
    <cellStyle name="20% - Accent4 5 3 2" xfId="1523"/>
    <cellStyle name="20% - Accent4 5 3 2 2" xfId="2991"/>
    <cellStyle name="20% - Accent4 5 3 2 2 2" xfId="8801"/>
    <cellStyle name="20% - Accent4 5 3 2 2 2 2" xfId="14723"/>
    <cellStyle name="20% - Accent4 5 3 2 2 3" xfId="5879"/>
    <cellStyle name="20% - Accent4 5 3 2 2 4" xfId="11801"/>
    <cellStyle name="20% - Accent4 5 3 2 3" xfId="7336"/>
    <cellStyle name="20% - Accent4 5 3 2 3 2" xfId="13258"/>
    <cellStyle name="20% - Accent4 5 3 2 4" xfId="4435"/>
    <cellStyle name="20% - Accent4 5 3 2 5" xfId="10336"/>
    <cellStyle name="20% - Accent4 5 3 3" xfId="2397"/>
    <cellStyle name="20% - Accent4 5 3 3 2" xfId="8207"/>
    <cellStyle name="20% - Accent4 5 3 3 2 2" xfId="14129"/>
    <cellStyle name="20% - Accent4 5 3 3 3" xfId="5285"/>
    <cellStyle name="20% - Accent4 5 3 3 4" xfId="11207"/>
    <cellStyle name="20% - Accent4 5 3 4" xfId="6734"/>
    <cellStyle name="20% - Accent4 5 3 4 2" xfId="12656"/>
    <cellStyle name="20% - Accent4 5 3 5" xfId="3841"/>
    <cellStyle name="20% - Accent4 5 3 6" xfId="9720"/>
    <cellStyle name="20% - Accent4 5 4" xfId="1348"/>
    <cellStyle name="20% - Accent4 5 4 2" xfId="2816"/>
    <cellStyle name="20% - Accent4 5 4 2 2" xfId="8626"/>
    <cellStyle name="20% - Accent4 5 4 2 2 2" xfId="14548"/>
    <cellStyle name="20% - Accent4 5 4 2 3" xfId="5704"/>
    <cellStyle name="20% - Accent4 5 4 2 4" xfId="11626"/>
    <cellStyle name="20% - Accent4 5 4 3" xfId="7161"/>
    <cellStyle name="20% - Accent4 5 4 3 2" xfId="13083"/>
    <cellStyle name="20% - Accent4 5 4 4" xfId="4260"/>
    <cellStyle name="20% - Accent4 5 4 5" xfId="10161"/>
    <cellStyle name="20% - Accent4 5 5" xfId="1928"/>
    <cellStyle name="20% - Accent4 5 5 2" xfId="3373"/>
    <cellStyle name="20% - Accent4 5 5 2 2" xfId="9183"/>
    <cellStyle name="20% - Accent4 5 5 2 2 2" xfId="15105"/>
    <cellStyle name="20% - Accent4 5 5 2 3" xfId="6261"/>
    <cellStyle name="20% - Accent4 5 5 2 4" xfId="12183"/>
    <cellStyle name="20% - Accent4 5 5 3" xfId="7739"/>
    <cellStyle name="20% - Accent4 5 5 3 2" xfId="13661"/>
    <cellStyle name="20% - Accent4 5 5 4" xfId="4817"/>
    <cellStyle name="20% - Accent4 5 5 5" xfId="10738"/>
    <cellStyle name="20% - Accent4 5 6" xfId="2222"/>
    <cellStyle name="20% - Accent4 5 6 2" xfId="8032"/>
    <cellStyle name="20% - Accent4 5 6 2 2" xfId="13954"/>
    <cellStyle name="20% - Accent4 5 6 3" xfId="5110"/>
    <cellStyle name="20% - Accent4 5 6 4" xfId="11032"/>
    <cellStyle name="20% - Accent4 5 7" xfId="6559"/>
    <cellStyle name="20% - Accent4 5 7 2" xfId="12481"/>
    <cellStyle name="20% - Accent4 5 8" xfId="3666"/>
    <cellStyle name="20% - Accent4 5 9" xfId="9545"/>
    <cellStyle name="20% - Accent4 6" xfId="451"/>
    <cellStyle name="20% - Accent4 6 2" xfId="729"/>
    <cellStyle name="20% - Accent4 6 2 2" xfId="1625"/>
    <cellStyle name="20% - Accent4 6 2 2 2" xfId="3093"/>
    <cellStyle name="20% - Accent4 6 2 2 2 2" xfId="8903"/>
    <cellStyle name="20% - Accent4 6 2 2 2 2 2" xfId="14825"/>
    <cellStyle name="20% - Accent4 6 2 2 2 3" xfId="5981"/>
    <cellStyle name="20% - Accent4 6 2 2 2 4" xfId="11903"/>
    <cellStyle name="20% - Accent4 6 2 2 3" xfId="7438"/>
    <cellStyle name="20% - Accent4 6 2 2 3 2" xfId="13360"/>
    <cellStyle name="20% - Accent4 6 2 2 4" xfId="4537"/>
    <cellStyle name="20% - Accent4 6 2 2 5" xfId="10438"/>
    <cellStyle name="20% - Accent4 6 2 3" xfId="2499"/>
    <cellStyle name="20% - Accent4 6 2 3 2" xfId="8309"/>
    <cellStyle name="20% - Accent4 6 2 3 2 2" xfId="14231"/>
    <cellStyle name="20% - Accent4 6 2 3 3" xfId="5387"/>
    <cellStyle name="20% - Accent4 6 2 3 4" xfId="11309"/>
    <cellStyle name="20% - Accent4 6 2 4" xfId="6836"/>
    <cellStyle name="20% - Accent4 6 2 4 2" xfId="12758"/>
    <cellStyle name="20% - Accent4 6 2 5" xfId="3943"/>
    <cellStyle name="20% - Accent4 6 2 6" xfId="9822"/>
    <cellStyle name="20% - Accent4 6 3" xfId="633"/>
    <cellStyle name="20% - Accent4 6 3 2" xfId="1537"/>
    <cellStyle name="20% - Accent4 6 3 2 2" xfId="3005"/>
    <cellStyle name="20% - Accent4 6 3 2 2 2" xfId="8815"/>
    <cellStyle name="20% - Accent4 6 3 2 2 2 2" xfId="14737"/>
    <cellStyle name="20% - Accent4 6 3 2 2 3" xfId="5893"/>
    <cellStyle name="20% - Accent4 6 3 2 2 4" xfId="11815"/>
    <cellStyle name="20% - Accent4 6 3 2 3" xfId="7350"/>
    <cellStyle name="20% - Accent4 6 3 2 3 2" xfId="13272"/>
    <cellStyle name="20% - Accent4 6 3 2 4" xfId="4449"/>
    <cellStyle name="20% - Accent4 6 3 2 5" xfId="10350"/>
    <cellStyle name="20% - Accent4 6 3 3" xfId="2411"/>
    <cellStyle name="20% - Accent4 6 3 3 2" xfId="8221"/>
    <cellStyle name="20% - Accent4 6 3 3 2 2" xfId="14143"/>
    <cellStyle name="20% - Accent4 6 3 3 3" xfId="5299"/>
    <cellStyle name="20% - Accent4 6 3 3 4" xfId="11221"/>
    <cellStyle name="20% - Accent4 6 3 4" xfId="6748"/>
    <cellStyle name="20% - Accent4 6 3 4 2" xfId="12670"/>
    <cellStyle name="20% - Accent4 6 3 5" xfId="3855"/>
    <cellStyle name="20% - Accent4 6 3 6" xfId="9734"/>
    <cellStyle name="20% - Accent4 6 4" xfId="1362"/>
    <cellStyle name="20% - Accent4 6 4 2" xfId="2830"/>
    <cellStyle name="20% - Accent4 6 4 2 2" xfId="8640"/>
    <cellStyle name="20% - Accent4 6 4 2 2 2" xfId="14562"/>
    <cellStyle name="20% - Accent4 6 4 2 3" xfId="5718"/>
    <cellStyle name="20% - Accent4 6 4 2 4" xfId="11640"/>
    <cellStyle name="20% - Accent4 6 4 3" xfId="7175"/>
    <cellStyle name="20% - Accent4 6 4 3 2" xfId="13097"/>
    <cellStyle name="20% - Accent4 6 4 4" xfId="4274"/>
    <cellStyle name="20% - Accent4 6 4 5" xfId="10175"/>
    <cellStyle name="20% - Accent4 6 5" xfId="1929"/>
    <cellStyle name="20% - Accent4 6 5 2" xfId="3374"/>
    <cellStyle name="20% - Accent4 6 5 2 2" xfId="9184"/>
    <cellStyle name="20% - Accent4 6 5 2 2 2" xfId="15106"/>
    <cellStyle name="20% - Accent4 6 5 2 3" xfId="6262"/>
    <cellStyle name="20% - Accent4 6 5 2 4" xfId="12184"/>
    <cellStyle name="20% - Accent4 6 5 3" xfId="7740"/>
    <cellStyle name="20% - Accent4 6 5 3 2" xfId="13662"/>
    <cellStyle name="20% - Accent4 6 5 4" xfId="4818"/>
    <cellStyle name="20% - Accent4 6 5 5" xfId="10739"/>
    <cellStyle name="20% - Accent4 6 6" xfId="2236"/>
    <cellStyle name="20% - Accent4 6 6 2" xfId="8046"/>
    <cellStyle name="20% - Accent4 6 6 2 2" xfId="13968"/>
    <cellStyle name="20% - Accent4 6 6 3" xfId="5124"/>
    <cellStyle name="20% - Accent4 6 6 4" xfId="11046"/>
    <cellStyle name="20% - Accent4 6 7" xfId="6573"/>
    <cellStyle name="20% - Accent4 6 7 2" xfId="12495"/>
    <cellStyle name="20% - Accent4 6 8" xfId="3680"/>
    <cellStyle name="20% - Accent4 6 9" xfId="9559"/>
    <cellStyle name="20% - Accent4 7" xfId="471"/>
    <cellStyle name="20% - Accent4 7 2" xfId="730"/>
    <cellStyle name="20% - Accent4 7 2 2" xfId="1626"/>
    <cellStyle name="20% - Accent4 7 2 2 2" xfId="3094"/>
    <cellStyle name="20% - Accent4 7 2 2 2 2" xfId="8904"/>
    <cellStyle name="20% - Accent4 7 2 2 2 2 2" xfId="14826"/>
    <cellStyle name="20% - Accent4 7 2 2 2 3" xfId="5982"/>
    <cellStyle name="20% - Accent4 7 2 2 2 4" xfId="11904"/>
    <cellStyle name="20% - Accent4 7 2 2 3" xfId="7439"/>
    <cellStyle name="20% - Accent4 7 2 2 3 2" xfId="13361"/>
    <cellStyle name="20% - Accent4 7 2 2 4" xfId="4538"/>
    <cellStyle name="20% - Accent4 7 2 2 5" xfId="10439"/>
    <cellStyle name="20% - Accent4 7 2 3" xfId="2500"/>
    <cellStyle name="20% - Accent4 7 2 3 2" xfId="8310"/>
    <cellStyle name="20% - Accent4 7 2 3 2 2" xfId="14232"/>
    <cellStyle name="20% - Accent4 7 2 3 3" xfId="5388"/>
    <cellStyle name="20% - Accent4 7 2 3 4" xfId="11310"/>
    <cellStyle name="20% - Accent4 7 2 4" xfId="6837"/>
    <cellStyle name="20% - Accent4 7 2 4 2" xfId="12759"/>
    <cellStyle name="20% - Accent4 7 2 5" xfId="3944"/>
    <cellStyle name="20% - Accent4 7 2 6" xfId="9823"/>
    <cellStyle name="20% - Accent4 7 3" xfId="653"/>
    <cellStyle name="20% - Accent4 7 3 2" xfId="1557"/>
    <cellStyle name="20% - Accent4 7 3 2 2" xfId="3025"/>
    <cellStyle name="20% - Accent4 7 3 2 2 2" xfId="8835"/>
    <cellStyle name="20% - Accent4 7 3 2 2 2 2" xfId="14757"/>
    <cellStyle name="20% - Accent4 7 3 2 2 3" xfId="5913"/>
    <cellStyle name="20% - Accent4 7 3 2 2 4" xfId="11835"/>
    <cellStyle name="20% - Accent4 7 3 2 3" xfId="7370"/>
    <cellStyle name="20% - Accent4 7 3 2 3 2" xfId="13292"/>
    <cellStyle name="20% - Accent4 7 3 2 4" xfId="4469"/>
    <cellStyle name="20% - Accent4 7 3 2 5" xfId="10370"/>
    <cellStyle name="20% - Accent4 7 3 3" xfId="2431"/>
    <cellStyle name="20% - Accent4 7 3 3 2" xfId="8241"/>
    <cellStyle name="20% - Accent4 7 3 3 2 2" xfId="14163"/>
    <cellStyle name="20% - Accent4 7 3 3 3" xfId="5319"/>
    <cellStyle name="20% - Accent4 7 3 3 4" xfId="11241"/>
    <cellStyle name="20% - Accent4 7 3 4" xfId="6768"/>
    <cellStyle name="20% - Accent4 7 3 4 2" xfId="12690"/>
    <cellStyle name="20% - Accent4 7 3 5" xfId="3875"/>
    <cellStyle name="20% - Accent4 7 3 6" xfId="9754"/>
    <cellStyle name="20% - Accent4 7 4" xfId="1382"/>
    <cellStyle name="20% - Accent4 7 4 2" xfId="2850"/>
    <cellStyle name="20% - Accent4 7 4 2 2" xfId="8660"/>
    <cellStyle name="20% - Accent4 7 4 2 2 2" xfId="14582"/>
    <cellStyle name="20% - Accent4 7 4 2 3" xfId="5738"/>
    <cellStyle name="20% - Accent4 7 4 2 4" xfId="11660"/>
    <cellStyle name="20% - Accent4 7 4 3" xfId="7195"/>
    <cellStyle name="20% - Accent4 7 4 3 2" xfId="13117"/>
    <cellStyle name="20% - Accent4 7 4 4" xfId="4294"/>
    <cellStyle name="20% - Accent4 7 4 5" xfId="10195"/>
    <cellStyle name="20% - Accent4 7 5" xfId="1930"/>
    <cellStyle name="20% - Accent4 7 5 2" xfId="3375"/>
    <cellStyle name="20% - Accent4 7 5 2 2" xfId="9185"/>
    <cellStyle name="20% - Accent4 7 5 2 2 2" xfId="15107"/>
    <cellStyle name="20% - Accent4 7 5 2 3" xfId="6263"/>
    <cellStyle name="20% - Accent4 7 5 2 4" xfId="12185"/>
    <cellStyle name="20% - Accent4 7 5 3" xfId="7741"/>
    <cellStyle name="20% - Accent4 7 5 3 2" xfId="13663"/>
    <cellStyle name="20% - Accent4 7 5 4" xfId="4819"/>
    <cellStyle name="20% - Accent4 7 5 5" xfId="10740"/>
    <cellStyle name="20% - Accent4 7 6" xfId="2256"/>
    <cellStyle name="20% - Accent4 7 6 2" xfId="8066"/>
    <cellStyle name="20% - Accent4 7 6 2 2" xfId="13988"/>
    <cellStyle name="20% - Accent4 7 6 3" xfId="5144"/>
    <cellStyle name="20% - Accent4 7 6 4" xfId="11066"/>
    <cellStyle name="20% - Accent4 7 7" xfId="6593"/>
    <cellStyle name="20% - Accent4 7 7 2" xfId="12515"/>
    <cellStyle name="20% - Accent4 7 8" xfId="3700"/>
    <cellStyle name="20% - Accent4 7 9" xfId="9579"/>
    <cellStyle name="20% - Accent4 8" xfId="509"/>
    <cellStyle name="20% - Accent4 8 2" xfId="687"/>
    <cellStyle name="20% - Accent4 8 2 2" xfId="1591"/>
    <cellStyle name="20% - Accent4 8 2 2 2" xfId="3059"/>
    <cellStyle name="20% - Accent4 8 2 2 2 2" xfId="8869"/>
    <cellStyle name="20% - Accent4 8 2 2 2 2 2" xfId="14791"/>
    <cellStyle name="20% - Accent4 8 2 2 2 3" xfId="5947"/>
    <cellStyle name="20% - Accent4 8 2 2 2 4" xfId="11869"/>
    <cellStyle name="20% - Accent4 8 2 2 3" xfId="7404"/>
    <cellStyle name="20% - Accent4 8 2 2 3 2" xfId="13326"/>
    <cellStyle name="20% - Accent4 8 2 2 4" xfId="4503"/>
    <cellStyle name="20% - Accent4 8 2 2 5" xfId="10404"/>
    <cellStyle name="20% - Accent4 8 2 3" xfId="2465"/>
    <cellStyle name="20% - Accent4 8 2 3 2" xfId="8275"/>
    <cellStyle name="20% - Accent4 8 2 3 2 2" xfId="14197"/>
    <cellStyle name="20% - Accent4 8 2 3 3" xfId="5353"/>
    <cellStyle name="20% - Accent4 8 2 3 4" xfId="11275"/>
    <cellStyle name="20% - Accent4 8 2 4" xfId="6802"/>
    <cellStyle name="20% - Accent4 8 2 4 2" xfId="12724"/>
    <cellStyle name="20% - Accent4 8 2 5" xfId="3909"/>
    <cellStyle name="20% - Accent4 8 2 6" xfId="9788"/>
    <cellStyle name="20% - Accent4 8 3" xfId="1416"/>
    <cellStyle name="20% - Accent4 8 3 2" xfId="2884"/>
    <cellStyle name="20% - Accent4 8 3 2 2" xfId="8694"/>
    <cellStyle name="20% - Accent4 8 3 2 2 2" xfId="14616"/>
    <cellStyle name="20% - Accent4 8 3 2 3" xfId="5772"/>
    <cellStyle name="20% - Accent4 8 3 2 4" xfId="11694"/>
    <cellStyle name="20% - Accent4 8 3 3" xfId="7229"/>
    <cellStyle name="20% - Accent4 8 3 3 2" xfId="13151"/>
    <cellStyle name="20% - Accent4 8 3 4" xfId="4328"/>
    <cellStyle name="20% - Accent4 8 3 5" xfId="10229"/>
    <cellStyle name="20% - Accent4 8 4" xfId="2290"/>
    <cellStyle name="20% - Accent4 8 4 2" xfId="8100"/>
    <cellStyle name="20% - Accent4 8 4 2 2" xfId="14022"/>
    <cellStyle name="20% - Accent4 8 4 3" xfId="5178"/>
    <cellStyle name="20% - Accent4 8 4 4" xfId="11100"/>
    <cellStyle name="20% - Accent4 8 5" xfId="6627"/>
    <cellStyle name="20% - Accent4 8 5 2" xfId="12549"/>
    <cellStyle name="20% - Accent4 8 6" xfId="3734"/>
    <cellStyle name="20% - Accent4 8 7" xfId="9613"/>
    <cellStyle name="20% - Accent4 9" xfId="723"/>
    <cellStyle name="20% - Accent4 9 2" xfId="1621"/>
    <cellStyle name="20% - Accent4 9 2 2" xfId="3089"/>
    <cellStyle name="20% - Accent4 9 2 2 2" xfId="8899"/>
    <cellStyle name="20% - Accent4 9 2 2 2 2" xfId="14821"/>
    <cellStyle name="20% - Accent4 9 2 2 3" xfId="5977"/>
    <cellStyle name="20% - Accent4 9 2 2 4" xfId="11899"/>
    <cellStyle name="20% - Accent4 9 2 3" xfId="7434"/>
    <cellStyle name="20% - Accent4 9 2 3 2" xfId="13356"/>
    <cellStyle name="20% - Accent4 9 2 4" xfId="4533"/>
    <cellStyle name="20% - Accent4 9 2 5" xfId="10434"/>
    <cellStyle name="20% - Accent4 9 3" xfId="2495"/>
    <cellStyle name="20% - Accent4 9 3 2" xfId="8305"/>
    <cellStyle name="20% - Accent4 9 3 2 2" xfId="14227"/>
    <cellStyle name="20% - Accent4 9 3 3" xfId="5383"/>
    <cellStyle name="20% - Accent4 9 3 4" xfId="11305"/>
    <cellStyle name="20% - Accent4 9 4" xfId="6832"/>
    <cellStyle name="20% - Accent4 9 4 2" xfId="12754"/>
    <cellStyle name="20% - Accent4 9 5" xfId="3939"/>
    <cellStyle name="20% - Accent4 9 6" xfId="9818"/>
    <cellStyle name="20% - Accent5" xfId="381" builtinId="46" customBuiltin="1"/>
    <cellStyle name="20% - Accent5 10" xfId="566"/>
    <cellStyle name="20% - Accent5 10 2" xfId="1470"/>
    <cellStyle name="20% - Accent5 10 2 2" xfId="2938"/>
    <cellStyle name="20% - Accent5 10 2 2 2" xfId="8748"/>
    <cellStyle name="20% - Accent5 10 2 2 2 2" xfId="14670"/>
    <cellStyle name="20% - Accent5 10 2 2 3" xfId="5826"/>
    <cellStyle name="20% - Accent5 10 2 2 4" xfId="11748"/>
    <cellStyle name="20% - Accent5 10 2 3" xfId="7283"/>
    <cellStyle name="20% - Accent5 10 2 3 2" xfId="13205"/>
    <cellStyle name="20% - Accent5 10 2 4" xfId="4382"/>
    <cellStyle name="20% - Accent5 10 2 5" xfId="10283"/>
    <cellStyle name="20% - Accent5 10 3" xfId="2344"/>
    <cellStyle name="20% - Accent5 10 3 2" xfId="8154"/>
    <cellStyle name="20% - Accent5 10 3 2 2" xfId="14076"/>
    <cellStyle name="20% - Accent5 10 3 3" xfId="5232"/>
    <cellStyle name="20% - Accent5 10 3 4" xfId="11154"/>
    <cellStyle name="20% - Accent5 10 4" xfId="6681"/>
    <cellStyle name="20% - Accent5 10 4 2" xfId="12603"/>
    <cellStyle name="20% - Accent5 10 5" xfId="3788"/>
    <cellStyle name="20% - Accent5 10 6" xfId="9667"/>
    <cellStyle name="20% - Accent5 11" xfId="1245"/>
    <cellStyle name="20% - Accent5 11 2" xfId="1863"/>
    <cellStyle name="20% - Accent5 11 2 2" xfId="3311"/>
    <cellStyle name="20% - Accent5 11 2 2 2" xfId="9121"/>
    <cellStyle name="20% - Accent5 11 2 2 2 2" xfId="15043"/>
    <cellStyle name="20% - Accent5 11 2 2 3" xfId="6199"/>
    <cellStyle name="20% - Accent5 11 2 2 4" xfId="12121"/>
    <cellStyle name="20% - Accent5 11 2 3" xfId="7676"/>
    <cellStyle name="20% - Accent5 11 2 3 2" xfId="13598"/>
    <cellStyle name="20% - Accent5 11 2 4" xfId="4755"/>
    <cellStyle name="20% - Accent5 11 2 5" xfId="10675"/>
    <cellStyle name="20% - Accent5 11 3" xfId="2717"/>
    <cellStyle name="20% - Accent5 11 3 2" xfId="8527"/>
    <cellStyle name="20% - Accent5 11 3 2 2" xfId="14449"/>
    <cellStyle name="20% - Accent5 11 3 3" xfId="5605"/>
    <cellStyle name="20% - Accent5 11 3 4" xfId="11527"/>
    <cellStyle name="20% - Accent5 11 4" xfId="7058"/>
    <cellStyle name="20% - Accent5 11 4 2" xfId="12980"/>
    <cellStyle name="20% - Accent5 11 5" xfId="4161"/>
    <cellStyle name="20% - Accent5 11 6" xfId="10059"/>
    <cellStyle name="20% - Accent5 12" xfId="1295"/>
    <cellStyle name="20% - Accent5 12 2" xfId="2763"/>
    <cellStyle name="20% - Accent5 12 2 2" xfId="8573"/>
    <cellStyle name="20% - Accent5 12 2 2 2" xfId="14495"/>
    <cellStyle name="20% - Accent5 12 2 3" xfId="5651"/>
    <cellStyle name="20% - Accent5 12 2 4" xfId="11573"/>
    <cellStyle name="20% - Accent5 12 3" xfId="7108"/>
    <cellStyle name="20% - Accent5 12 3 2" xfId="13030"/>
    <cellStyle name="20% - Accent5 12 4" xfId="4207"/>
    <cellStyle name="20% - Accent5 12 5" xfId="10108"/>
    <cellStyle name="20% - Accent5 13" xfId="1881"/>
    <cellStyle name="20% - Accent5 13 2" xfId="3329"/>
    <cellStyle name="20% - Accent5 13 2 2" xfId="9139"/>
    <cellStyle name="20% - Accent5 13 2 2 2" xfId="15061"/>
    <cellStyle name="20% - Accent5 13 2 3" xfId="6217"/>
    <cellStyle name="20% - Accent5 13 2 4" xfId="12139"/>
    <cellStyle name="20% - Accent5 13 3" xfId="7694"/>
    <cellStyle name="20% - Accent5 13 3 2" xfId="13616"/>
    <cellStyle name="20% - Accent5 13 4" xfId="4773"/>
    <cellStyle name="20% - Accent5 13 5" xfId="10693"/>
    <cellStyle name="20% - Accent5 14" xfId="1931"/>
    <cellStyle name="20% - Accent5 14 2" xfId="3376"/>
    <cellStyle name="20% - Accent5 14 2 2" xfId="9186"/>
    <cellStyle name="20% - Accent5 14 2 2 2" xfId="15108"/>
    <cellStyle name="20% - Accent5 14 2 3" xfId="6264"/>
    <cellStyle name="20% - Accent5 14 2 4" xfId="12186"/>
    <cellStyle name="20% - Accent5 14 3" xfId="7742"/>
    <cellStyle name="20% - Accent5 14 3 2" xfId="13664"/>
    <cellStyle name="20% - Accent5 14 4" xfId="4820"/>
    <cellStyle name="20% - Accent5 14 5" xfId="10741"/>
    <cellStyle name="20% - Accent5 15" xfId="2169"/>
    <cellStyle name="20% - Accent5 15 2" xfId="7979"/>
    <cellStyle name="20% - Accent5 15 2 2" xfId="13901"/>
    <cellStyle name="20% - Accent5 15 3" xfId="5057"/>
    <cellStyle name="20% - Accent5 15 4" xfId="10979"/>
    <cellStyle name="20% - Accent5 16" xfId="6506"/>
    <cellStyle name="20% - Accent5 16 2" xfId="12428"/>
    <cellStyle name="20% - Accent5 17" xfId="3613"/>
    <cellStyle name="20% - Accent5 18" xfId="9397"/>
    <cellStyle name="20% - Accent5 19" xfId="9417"/>
    <cellStyle name="20% - Accent5 2" xfId="5"/>
    <cellStyle name="20% - Accent5 2 2" xfId="15315"/>
    <cellStyle name="20% - Accent5 2 2 2" xfId="15316"/>
    <cellStyle name="20% - Accent5 2 3" xfId="15317"/>
    <cellStyle name="20% - Accent5 20" xfId="9443"/>
    <cellStyle name="20% - Accent5 21" xfId="9492"/>
    <cellStyle name="20% - Accent5 3" xfId="403"/>
    <cellStyle name="20% - Accent5 3 2" xfId="732"/>
    <cellStyle name="20% - Accent5 3 2 2" xfId="1628"/>
    <cellStyle name="20% - Accent5 3 2 2 2" xfId="3096"/>
    <cellStyle name="20% - Accent5 3 2 2 2 2" xfId="8906"/>
    <cellStyle name="20% - Accent5 3 2 2 2 2 2" xfId="14828"/>
    <cellStyle name="20% - Accent5 3 2 2 2 3" xfId="5984"/>
    <cellStyle name="20% - Accent5 3 2 2 2 4" xfId="11906"/>
    <cellStyle name="20% - Accent5 3 2 2 3" xfId="7441"/>
    <cellStyle name="20% - Accent5 3 2 2 3 2" xfId="13363"/>
    <cellStyle name="20% - Accent5 3 2 2 4" xfId="4540"/>
    <cellStyle name="20% - Accent5 3 2 2 5" xfId="10441"/>
    <cellStyle name="20% - Accent5 3 2 3" xfId="2502"/>
    <cellStyle name="20% - Accent5 3 2 3 2" xfId="8312"/>
    <cellStyle name="20% - Accent5 3 2 3 2 2" xfId="14234"/>
    <cellStyle name="20% - Accent5 3 2 3 3" xfId="5390"/>
    <cellStyle name="20% - Accent5 3 2 3 4" xfId="11312"/>
    <cellStyle name="20% - Accent5 3 2 4" xfId="6839"/>
    <cellStyle name="20% - Accent5 3 2 4 2" xfId="12761"/>
    <cellStyle name="20% - Accent5 3 2 5" xfId="3946"/>
    <cellStyle name="20% - Accent5 3 2 6" xfId="9825"/>
    <cellStyle name="20% - Accent5 3 3" xfId="585"/>
    <cellStyle name="20% - Accent5 3 3 2" xfId="1489"/>
    <cellStyle name="20% - Accent5 3 3 2 2" xfId="2957"/>
    <cellStyle name="20% - Accent5 3 3 2 2 2" xfId="8767"/>
    <cellStyle name="20% - Accent5 3 3 2 2 2 2" xfId="14689"/>
    <cellStyle name="20% - Accent5 3 3 2 2 3" xfId="5845"/>
    <cellStyle name="20% - Accent5 3 3 2 2 4" xfId="11767"/>
    <cellStyle name="20% - Accent5 3 3 2 3" xfId="7302"/>
    <cellStyle name="20% - Accent5 3 3 2 3 2" xfId="13224"/>
    <cellStyle name="20% - Accent5 3 3 2 4" xfId="4401"/>
    <cellStyle name="20% - Accent5 3 3 2 5" xfId="10302"/>
    <cellStyle name="20% - Accent5 3 3 3" xfId="2363"/>
    <cellStyle name="20% - Accent5 3 3 3 2" xfId="8173"/>
    <cellStyle name="20% - Accent5 3 3 3 2 2" xfId="14095"/>
    <cellStyle name="20% - Accent5 3 3 3 3" xfId="5251"/>
    <cellStyle name="20% - Accent5 3 3 3 4" xfId="11173"/>
    <cellStyle name="20% - Accent5 3 3 4" xfId="6700"/>
    <cellStyle name="20% - Accent5 3 3 4 2" xfId="12622"/>
    <cellStyle name="20% - Accent5 3 3 5" xfId="3807"/>
    <cellStyle name="20% - Accent5 3 3 6" xfId="9686"/>
    <cellStyle name="20% - Accent5 3 4" xfId="1314"/>
    <cellStyle name="20% - Accent5 3 4 2" xfId="2782"/>
    <cellStyle name="20% - Accent5 3 4 2 2" xfId="8592"/>
    <cellStyle name="20% - Accent5 3 4 2 2 2" xfId="14514"/>
    <cellStyle name="20% - Accent5 3 4 2 3" xfId="5670"/>
    <cellStyle name="20% - Accent5 3 4 2 4" xfId="11592"/>
    <cellStyle name="20% - Accent5 3 4 3" xfId="7127"/>
    <cellStyle name="20% - Accent5 3 4 3 2" xfId="13049"/>
    <cellStyle name="20% - Accent5 3 4 4" xfId="4226"/>
    <cellStyle name="20% - Accent5 3 4 5" xfId="10127"/>
    <cellStyle name="20% - Accent5 3 5" xfId="1932"/>
    <cellStyle name="20% - Accent5 3 5 2" xfId="3377"/>
    <cellStyle name="20% - Accent5 3 5 2 2" xfId="9187"/>
    <cellStyle name="20% - Accent5 3 5 2 2 2" xfId="15109"/>
    <cellStyle name="20% - Accent5 3 5 2 3" xfId="6265"/>
    <cellStyle name="20% - Accent5 3 5 2 4" xfId="12187"/>
    <cellStyle name="20% - Accent5 3 5 3" xfId="7743"/>
    <cellStyle name="20% - Accent5 3 5 3 2" xfId="13665"/>
    <cellStyle name="20% - Accent5 3 5 4" xfId="4821"/>
    <cellStyle name="20% - Accent5 3 5 5" xfId="10742"/>
    <cellStyle name="20% - Accent5 3 6" xfId="2188"/>
    <cellStyle name="20% - Accent5 3 6 2" xfId="7998"/>
    <cellStyle name="20% - Accent5 3 6 2 2" xfId="13920"/>
    <cellStyle name="20% - Accent5 3 6 3" xfId="5076"/>
    <cellStyle name="20% - Accent5 3 6 4" xfId="10998"/>
    <cellStyle name="20% - Accent5 3 7" xfId="6525"/>
    <cellStyle name="20% - Accent5 3 7 2" xfId="12447"/>
    <cellStyle name="20% - Accent5 3 8" xfId="3632"/>
    <cellStyle name="20% - Accent5 3 9" xfId="9511"/>
    <cellStyle name="20% - Accent5 4" xfId="424"/>
    <cellStyle name="20% - Accent5 4 2" xfId="733"/>
    <cellStyle name="20% - Accent5 4 2 2" xfId="1629"/>
    <cellStyle name="20% - Accent5 4 2 2 2" xfId="3097"/>
    <cellStyle name="20% - Accent5 4 2 2 2 2" xfId="8907"/>
    <cellStyle name="20% - Accent5 4 2 2 2 2 2" xfId="14829"/>
    <cellStyle name="20% - Accent5 4 2 2 2 3" xfId="5985"/>
    <cellStyle name="20% - Accent5 4 2 2 2 4" xfId="11907"/>
    <cellStyle name="20% - Accent5 4 2 2 3" xfId="7442"/>
    <cellStyle name="20% - Accent5 4 2 2 3 2" xfId="13364"/>
    <cellStyle name="20% - Accent5 4 2 2 4" xfId="4541"/>
    <cellStyle name="20% - Accent5 4 2 2 5" xfId="10442"/>
    <cellStyle name="20% - Accent5 4 2 3" xfId="2503"/>
    <cellStyle name="20% - Accent5 4 2 3 2" xfId="8313"/>
    <cellStyle name="20% - Accent5 4 2 3 2 2" xfId="14235"/>
    <cellStyle name="20% - Accent5 4 2 3 3" xfId="5391"/>
    <cellStyle name="20% - Accent5 4 2 3 4" xfId="11313"/>
    <cellStyle name="20% - Accent5 4 2 4" xfId="6840"/>
    <cellStyle name="20% - Accent5 4 2 4 2" xfId="12762"/>
    <cellStyle name="20% - Accent5 4 2 5" xfId="3947"/>
    <cellStyle name="20% - Accent5 4 2 6" xfId="9826"/>
    <cellStyle name="20% - Accent5 4 3" xfId="606"/>
    <cellStyle name="20% - Accent5 4 3 2" xfId="1510"/>
    <cellStyle name="20% - Accent5 4 3 2 2" xfId="2978"/>
    <cellStyle name="20% - Accent5 4 3 2 2 2" xfId="8788"/>
    <cellStyle name="20% - Accent5 4 3 2 2 2 2" xfId="14710"/>
    <cellStyle name="20% - Accent5 4 3 2 2 3" xfId="5866"/>
    <cellStyle name="20% - Accent5 4 3 2 2 4" xfId="11788"/>
    <cellStyle name="20% - Accent5 4 3 2 3" xfId="7323"/>
    <cellStyle name="20% - Accent5 4 3 2 3 2" xfId="13245"/>
    <cellStyle name="20% - Accent5 4 3 2 4" xfId="4422"/>
    <cellStyle name="20% - Accent5 4 3 2 5" xfId="10323"/>
    <cellStyle name="20% - Accent5 4 3 3" xfId="2384"/>
    <cellStyle name="20% - Accent5 4 3 3 2" xfId="8194"/>
    <cellStyle name="20% - Accent5 4 3 3 2 2" xfId="14116"/>
    <cellStyle name="20% - Accent5 4 3 3 3" xfId="5272"/>
    <cellStyle name="20% - Accent5 4 3 3 4" xfId="11194"/>
    <cellStyle name="20% - Accent5 4 3 4" xfId="6721"/>
    <cellStyle name="20% - Accent5 4 3 4 2" xfId="12643"/>
    <cellStyle name="20% - Accent5 4 3 5" xfId="3828"/>
    <cellStyle name="20% - Accent5 4 3 6" xfId="9707"/>
    <cellStyle name="20% - Accent5 4 4" xfId="1335"/>
    <cellStyle name="20% - Accent5 4 4 2" xfId="2803"/>
    <cellStyle name="20% - Accent5 4 4 2 2" xfId="8613"/>
    <cellStyle name="20% - Accent5 4 4 2 2 2" xfId="14535"/>
    <cellStyle name="20% - Accent5 4 4 2 3" xfId="5691"/>
    <cellStyle name="20% - Accent5 4 4 2 4" xfId="11613"/>
    <cellStyle name="20% - Accent5 4 4 3" xfId="7148"/>
    <cellStyle name="20% - Accent5 4 4 3 2" xfId="13070"/>
    <cellStyle name="20% - Accent5 4 4 4" xfId="4247"/>
    <cellStyle name="20% - Accent5 4 4 5" xfId="10148"/>
    <cellStyle name="20% - Accent5 4 5" xfId="1933"/>
    <cellStyle name="20% - Accent5 4 5 2" xfId="3378"/>
    <cellStyle name="20% - Accent5 4 5 2 2" xfId="9188"/>
    <cellStyle name="20% - Accent5 4 5 2 2 2" xfId="15110"/>
    <cellStyle name="20% - Accent5 4 5 2 3" xfId="6266"/>
    <cellStyle name="20% - Accent5 4 5 2 4" xfId="12188"/>
    <cellStyle name="20% - Accent5 4 5 3" xfId="7744"/>
    <cellStyle name="20% - Accent5 4 5 3 2" xfId="13666"/>
    <cellStyle name="20% - Accent5 4 5 4" xfId="4822"/>
    <cellStyle name="20% - Accent5 4 5 5" xfId="10743"/>
    <cellStyle name="20% - Accent5 4 6" xfId="2209"/>
    <cellStyle name="20% - Accent5 4 6 2" xfId="8019"/>
    <cellStyle name="20% - Accent5 4 6 2 2" xfId="13941"/>
    <cellStyle name="20% - Accent5 4 6 3" xfId="5097"/>
    <cellStyle name="20% - Accent5 4 6 4" xfId="11019"/>
    <cellStyle name="20% - Accent5 4 7" xfId="6546"/>
    <cellStyle name="20% - Accent5 4 7 2" xfId="12468"/>
    <cellStyle name="20% - Accent5 4 8" xfId="3653"/>
    <cellStyle name="20% - Accent5 4 9" xfId="9532"/>
    <cellStyle name="20% - Accent5 5" xfId="439"/>
    <cellStyle name="20% - Accent5 5 2" xfId="734"/>
    <cellStyle name="20% - Accent5 5 2 2" xfId="1630"/>
    <cellStyle name="20% - Accent5 5 2 2 2" xfId="3098"/>
    <cellStyle name="20% - Accent5 5 2 2 2 2" xfId="8908"/>
    <cellStyle name="20% - Accent5 5 2 2 2 2 2" xfId="14830"/>
    <cellStyle name="20% - Accent5 5 2 2 2 3" xfId="5986"/>
    <cellStyle name="20% - Accent5 5 2 2 2 4" xfId="11908"/>
    <cellStyle name="20% - Accent5 5 2 2 3" xfId="7443"/>
    <cellStyle name="20% - Accent5 5 2 2 3 2" xfId="13365"/>
    <cellStyle name="20% - Accent5 5 2 2 4" xfId="4542"/>
    <cellStyle name="20% - Accent5 5 2 2 5" xfId="10443"/>
    <cellStyle name="20% - Accent5 5 2 3" xfId="2504"/>
    <cellStyle name="20% - Accent5 5 2 3 2" xfId="8314"/>
    <cellStyle name="20% - Accent5 5 2 3 2 2" xfId="14236"/>
    <cellStyle name="20% - Accent5 5 2 3 3" xfId="5392"/>
    <cellStyle name="20% - Accent5 5 2 3 4" xfId="11314"/>
    <cellStyle name="20% - Accent5 5 2 4" xfId="6841"/>
    <cellStyle name="20% - Accent5 5 2 4 2" xfId="12763"/>
    <cellStyle name="20% - Accent5 5 2 5" xfId="3948"/>
    <cellStyle name="20% - Accent5 5 2 6" xfId="9827"/>
    <cellStyle name="20% - Accent5 5 3" xfId="621"/>
    <cellStyle name="20% - Accent5 5 3 2" xfId="1525"/>
    <cellStyle name="20% - Accent5 5 3 2 2" xfId="2993"/>
    <cellStyle name="20% - Accent5 5 3 2 2 2" xfId="8803"/>
    <cellStyle name="20% - Accent5 5 3 2 2 2 2" xfId="14725"/>
    <cellStyle name="20% - Accent5 5 3 2 2 3" xfId="5881"/>
    <cellStyle name="20% - Accent5 5 3 2 2 4" xfId="11803"/>
    <cellStyle name="20% - Accent5 5 3 2 3" xfId="7338"/>
    <cellStyle name="20% - Accent5 5 3 2 3 2" xfId="13260"/>
    <cellStyle name="20% - Accent5 5 3 2 4" xfId="4437"/>
    <cellStyle name="20% - Accent5 5 3 2 5" xfId="10338"/>
    <cellStyle name="20% - Accent5 5 3 3" xfId="2399"/>
    <cellStyle name="20% - Accent5 5 3 3 2" xfId="8209"/>
    <cellStyle name="20% - Accent5 5 3 3 2 2" xfId="14131"/>
    <cellStyle name="20% - Accent5 5 3 3 3" xfId="5287"/>
    <cellStyle name="20% - Accent5 5 3 3 4" xfId="11209"/>
    <cellStyle name="20% - Accent5 5 3 4" xfId="6736"/>
    <cellStyle name="20% - Accent5 5 3 4 2" xfId="12658"/>
    <cellStyle name="20% - Accent5 5 3 5" xfId="3843"/>
    <cellStyle name="20% - Accent5 5 3 6" xfId="9722"/>
    <cellStyle name="20% - Accent5 5 4" xfId="1350"/>
    <cellStyle name="20% - Accent5 5 4 2" xfId="2818"/>
    <cellStyle name="20% - Accent5 5 4 2 2" xfId="8628"/>
    <cellStyle name="20% - Accent5 5 4 2 2 2" xfId="14550"/>
    <cellStyle name="20% - Accent5 5 4 2 3" xfId="5706"/>
    <cellStyle name="20% - Accent5 5 4 2 4" xfId="11628"/>
    <cellStyle name="20% - Accent5 5 4 3" xfId="7163"/>
    <cellStyle name="20% - Accent5 5 4 3 2" xfId="13085"/>
    <cellStyle name="20% - Accent5 5 4 4" xfId="4262"/>
    <cellStyle name="20% - Accent5 5 4 5" xfId="10163"/>
    <cellStyle name="20% - Accent5 5 5" xfId="1934"/>
    <cellStyle name="20% - Accent5 5 5 2" xfId="3379"/>
    <cellStyle name="20% - Accent5 5 5 2 2" xfId="9189"/>
    <cellStyle name="20% - Accent5 5 5 2 2 2" xfId="15111"/>
    <cellStyle name="20% - Accent5 5 5 2 3" xfId="6267"/>
    <cellStyle name="20% - Accent5 5 5 2 4" xfId="12189"/>
    <cellStyle name="20% - Accent5 5 5 3" xfId="7745"/>
    <cellStyle name="20% - Accent5 5 5 3 2" xfId="13667"/>
    <cellStyle name="20% - Accent5 5 5 4" xfId="4823"/>
    <cellStyle name="20% - Accent5 5 5 5" xfId="10744"/>
    <cellStyle name="20% - Accent5 5 6" xfId="2224"/>
    <cellStyle name="20% - Accent5 5 6 2" xfId="8034"/>
    <cellStyle name="20% - Accent5 5 6 2 2" xfId="13956"/>
    <cellStyle name="20% - Accent5 5 6 3" xfId="5112"/>
    <cellStyle name="20% - Accent5 5 6 4" xfId="11034"/>
    <cellStyle name="20% - Accent5 5 7" xfId="6561"/>
    <cellStyle name="20% - Accent5 5 7 2" xfId="12483"/>
    <cellStyle name="20% - Accent5 5 8" xfId="3668"/>
    <cellStyle name="20% - Accent5 5 9" xfId="9547"/>
    <cellStyle name="20% - Accent5 6" xfId="453"/>
    <cellStyle name="20% - Accent5 6 2" xfId="735"/>
    <cellStyle name="20% - Accent5 6 2 2" xfId="1631"/>
    <cellStyle name="20% - Accent5 6 2 2 2" xfId="3099"/>
    <cellStyle name="20% - Accent5 6 2 2 2 2" xfId="8909"/>
    <cellStyle name="20% - Accent5 6 2 2 2 2 2" xfId="14831"/>
    <cellStyle name="20% - Accent5 6 2 2 2 3" xfId="5987"/>
    <cellStyle name="20% - Accent5 6 2 2 2 4" xfId="11909"/>
    <cellStyle name="20% - Accent5 6 2 2 3" xfId="7444"/>
    <cellStyle name="20% - Accent5 6 2 2 3 2" xfId="13366"/>
    <cellStyle name="20% - Accent5 6 2 2 4" xfId="4543"/>
    <cellStyle name="20% - Accent5 6 2 2 5" xfId="10444"/>
    <cellStyle name="20% - Accent5 6 2 3" xfId="2505"/>
    <cellStyle name="20% - Accent5 6 2 3 2" xfId="8315"/>
    <cellStyle name="20% - Accent5 6 2 3 2 2" xfId="14237"/>
    <cellStyle name="20% - Accent5 6 2 3 3" xfId="5393"/>
    <cellStyle name="20% - Accent5 6 2 3 4" xfId="11315"/>
    <cellStyle name="20% - Accent5 6 2 4" xfId="6842"/>
    <cellStyle name="20% - Accent5 6 2 4 2" xfId="12764"/>
    <cellStyle name="20% - Accent5 6 2 5" xfId="3949"/>
    <cellStyle name="20% - Accent5 6 2 6" xfId="9828"/>
    <cellStyle name="20% - Accent5 6 3" xfId="635"/>
    <cellStyle name="20% - Accent5 6 3 2" xfId="1539"/>
    <cellStyle name="20% - Accent5 6 3 2 2" xfId="3007"/>
    <cellStyle name="20% - Accent5 6 3 2 2 2" xfId="8817"/>
    <cellStyle name="20% - Accent5 6 3 2 2 2 2" xfId="14739"/>
    <cellStyle name="20% - Accent5 6 3 2 2 3" xfId="5895"/>
    <cellStyle name="20% - Accent5 6 3 2 2 4" xfId="11817"/>
    <cellStyle name="20% - Accent5 6 3 2 3" xfId="7352"/>
    <cellStyle name="20% - Accent5 6 3 2 3 2" xfId="13274"/>
    <cellStyle name="20% - Accent5 6 3 2 4" xfId="4451"/>
    <cellStyle name="20% - Accent5 6 3 2 5" xfId="10352"/>
    <cellStyle name="20% - Accent5 6 3 3" xfId="2413"/>
    <cellStyle name="20% - Accent5 6 3 3 2" xfId="8223"/>
    <cellStyle name="20% - Accent5 6 3 3 2 2" xfId="14145"/>
    <cellStyle name="20% - Accent5 6 3 3 3" xfId="5301"/>
    <cellStyle name="20% - Accent5 6 3 3 4" xfId="11223"/>
    <cellStyle name="20% - Accent5 6 3 4" xfId="6750"/>
    <cellStyle name="20% - Accent5 6 3 4 2" xfId="12672"/>
    <cellStyle name="20% - Accent5 6 3 5" xfId="3857"/>
    <cellStyle name="20% - Accent5 6 3 6" xfId="9736"/>
    <cellStyle name="20% - Accent5 6 4" xfId="1364"/>
    <cellStyle name="20% - Accent5 6 4 2" xfId="2832"/>
    <cellStyle name="20% - Accent5 6 4 2 2" xfId="8642"/>
    <cellStyle name="20% - Accent5 6 4 2 2 2" xfId="14564"/>
    <cellStyle name="20% - Accent5 6 4 2 3" xfId="5720"/>
    <cellStyle name="20% - Accent5 6 4 2 4" xfId="11642"/>
    <cellStyle name="20% - Accent5 6 4 3" xfId="7177"/>
    <cellStyle name="20% - Accent5 6 4 3 2" xfId="13099"/>
    <cellStyle name="20% - Accent5 6 4 4" xfId="4276"/>
    <cellStyle name="20% - Accent5 6 4 5" xfId="10177"/>
    <cellStyle name="20% - Accent5 6 5" xfId="1935"/>
    <cellStyle name="20% - Accent5 6 5 2" xfId="3380"/>
    <cellStyle name="20% - Accent5 6 5 2 2" xfId="9190"/>
    <cellStyle name="20% - Accent5 6 5 2 2 2" xfId="15112"/>
    <cellStyle name="20% - Accent5 6 5 2 3" xfId="6268"/>
    <cellStyle name="20% - Accent5 6 5 2 4" xfId="12190"/>
    <cellStyle name="20% - Accent5 6 5 3" xfId="7746"/>
    <cellStyle name="20% - Accent5 6 5 3 2" xfId="13668"/>
    <cellStyle name="20% - Accent5 6 5 4" xfId="4824"/>
    <cellStyle name="20% - Accent5 6 5 5" xfId="10745"/>
    <cellStyle name="20% - Accent5 6 6" xfId="2238"/>
    <cellStyle name="20% - Accent5 6 6 2" xfId="8048"/>
    <cellStyle name="20% - Accent5 6 6 2 2" xfId="13970"/>
    <cellStyle name="20% - Accent5 6 6 3" xfId="5126"/>
    <cellStyle name="20% - Accent5 6 6 4" xfId="11048"/>
    <cellStyle name="20% - Accent5 6 7" xfId="6575"/>
    <cellStyle name="20% - Accent5 6 7 2" xfId="12497"/>
    <cellStyle name="20% - Accent5 6 8" xfId="3682"/>
    <cellStyle name="20% - Accent5 6 9" xfId="9561"/>
    <cellStyle name="20% - Accent5 7" xfId="473"/>
    <cellStyle name="20% - Accent5 7 2" xfId="736"/>
    <cellStyle name="20% - Accent5 7 2 2" xfId="1632"/>
    <cellStyle name="20% - Accent5 7 2 2 2" xfId="3100"/>
    <cellStyle name="20% - Accent5 7 2 2 2 2" xfId="8910"/>
    <cellStyle name="20% - Accent5 7 2 2 2 2 2" xfId="14832"/>
    <cellStyle name="20% - Accent5 7 2 2 2 3" xfId="5988"/>
    <cellStyle name="20% - Accent5 7 2 2 2 4" xfId="11910"/>
    <cellStyle name="20% - Accent5 7 2 2 3" xfId="7445"/>
    <cellStyle name="20% - Accent5 7 2 2 3 2" xfId="13367"/>
    <cellStyle name="20% - Accent5 7 2 2 4" xfId="4544"/>
    <cellStyle name="20% - Accent5 7 2 2 5" xfId="10445"/>
    <cellStyle name="20% - Accent5 7 2 3" xfId="2506"/>
    <cellStyle name="20% - Accent5 7 2 3 2" xfId="8316"/>
    <cellStyle name="20% - Accent5 7 2 3 2 2" xfId="14238"/>
    <cellStyle name="20% - Accent5 7 2 3 3" xfId="5394"/>
    <cellStyle name="20% - Accent5 7 2 3 4" xfId="11316"/>
    <cellStyle name="20% - Accent5 7 2 4" xfId="6843"/>
    <cellStyle name="20% - Accent5 7 2 4 2" xfId="12765"/>
    <cellStyle name="20% - Accent5 7 2 5" xfId="3950"/>
    <cellStyle name="20% - Accent5 7 2 6" xfId="9829"/>
    <cellStyle name="20% - Accent5 7 3" xfId="655"/>
    <cellStyle name="20% - Accent5 7 3 2" xfId="1559"/>
    <cellStyle name="20% - Accent5 7 3 2 2" xfId="3027"/>
    <cellStyle name="20% - Accent5 7 3 2 2 2" xfId="8837"/>
    <cellStyle name="20% - Accent5 7 3 2 2 2 2" xfId="14759"/>
    <cellStyle name="20% - Accent5 7 3 2 2 3" xfId="5915"/>
    <cellStyle name="20% - Accent5 7 3 2 2 4" xfId="11837"/>
    <cellStyle name="20% - Accent5 7 3 2 3" xfId="7372"/>
    <cellStyle name="20% - Accent5 7 3 2 3 2" xfId="13294"/>
    <cellStyle name="20% - Accent5 7 3 2 4" xfId="4471"/>
    <cellStyle name="20% - Accent5 7 3 2 5" xfId="10372"/>
    <cellStyle name="20% - Accent5 7 3 3" xfId="2433"/>
    <cellStyle name="20% - Accent5 7 3 3 2" xfId="8243"/>
    <cellStyle name="20% - Accent5 7 3 3 2 2" xfId="14165"/>
    <cellStyle name="20% - Accent5 7 3 3 3" xfId="5321"/>
    <cellStyle name="20% - Accent5 7 3 3 4" xfId="11243"/>
    <cellStyle name="20% - Accent5 7 3 4" xfId="6770"/>
    <cellStyle name="20% - Accent5 7 3 4 2" xfId="12692"/>
    <cellStyle name="20% - Accent5 7 3 5" xfId="3877"/>
    <cellStyle name="20% - Accent5 7 3 6" xfId="9756"/>
    <cellStyle name="20% - Accent5 7 4" xfId="1384"/>
    <cellStyle name="20% - Accent5 7 4 2" xfId="2852"/>
    <cellStyle name="20% - Accent5 7 4 2 2" xfId="8662"/>
    <cellStyle name="20% - Accent5 7 4 2 2 2" xfId="14584"/>
    <cellStyle name="20% - Accent5 7 4 2 3" xfId="5740"/>
    <cellStyle name="20% - Accent5 7 4 2 4" xfId="11662"/>
    <cellStyle name="20% - Accent5 7 4 3" xfId="7197"/>
    <cellStyle name="20% - Accent5 7 4 3 2" xfId="13119"/>
    <cellStyle name="20% - Accent5 7 4 4" xfId="4296"/>
    <cellStyle name="20% - Accent5 7 4 5" xfId="10197"/>
    <cellStyle name="20% - Accent5 7 5" xfId="1936"/>
    <cellStyle name="20% - Accent5 7 5 2" xfId="3381"/>
    <cellStyle name="20% - Accent5 7 5 2 2" xfId="9191"/>
    <cellStyle name="20% - Accent5 7 5 2 2 2" xfId="15113"/>
    <cellStyle name="20% - Accent5 7 5 2 3" xfId="6269"/>
    <cellStyle name="20% - Accent5 7 5 2 4" xfId="12191"/>
    <cellStyle name="20% - Accent5 7 5 3" xfId="7747"/>
    <cellStyle name="20% - Accent5 7 5 3 2" xfId="13669"/>
    <cellStyle name="20% - Accent5 7 5 4" xfId="4825"/>
    <cellStyle name="20% - Accent5 7 5 5" xfId="10746"/>
    <cellStyle name="20% - Accent5 7 6" xfId="2258"/>
    <cellStyle name="20% - Accent5 7 6 2" xfId="8068"/>
    <cellStyle name="20% - Accent5 7 6 2 2" xfId="13990"/>
    <cellStyle name="20% - Accent5 7 6 3" xfId="5146"/>
    <cellStyle name="20% - Accent5 7 6 4" xfId="11068"/>
    <cellStyle name="20% - Accent5 7 7" xfId="6595"/>
    <cellStyle name="20% - Accent5 7 7 2" xfId="12517"/>
    <cellStyle name="20% - Accent5 7 8" xfId="3702"/>
    <cellStyle name="20% - Accent5 7 9" xfId="9581"/>
    <cellStyle name="20% - Accent5 8" xfId="512"/>
    <cellStyle name="20% - Accent5 8 2" xfId="690"/>
    <cellStyle name="20% - Accent5 8 2 2" xfId="1594"/>
    <cellStyle name="20% - Accent5 8 2 2 2" xfId="3062"/>
    <cellStyle name="20% - Accent5 8 2 2 2 2" xfId="8872"/>
    <cellStyle name="20% - Accent5 8 2 2 2 2 2" xfId="14794"/>
    <cellStyle name="20% - Accent5 8 2 2 2 3" xfId="5950"/>
    <cellStyle name="20% - Accent5 8 2 2 2 4" xfId="11872"/>
    <cellStyle name="20% - Accent5 8 2 2 3" xfId="7407"/>
    <cellStyle name="20% - Accent5 8 2 2 3 2" xfId="13329"/>
    <cellStyle name="20% - Accent5 8 2 2 4" xfId="4506"/>
    <cellStyle name="20% - Accent5 8 2 2 5" xfId="10407"/>
    <cellStyle name="20% - Accent5 8 2 3" xfId="2468"/>
    <cellStyle name="20% - Accent5 8 2 3 2" xfId="8278"/>
    <cellStyle name="20% - Accent5 8 2 3 2 2" xfId="14200"/>
    <cellStyle name="20% - Accent5 8 2 3 3" xfId="5356"/>
    <cellStyle name="20% - Accent5 8 2 3 4" xfId="11278"/>
    <cellStyle name="20% - Accent5 8 2 4" xfId="6805"/>
    <cellStyle name="20% - Accent5 8 2 4 2" xfId="12727"/>
    <cellStyle name="20% - Accent5 8 2 5" xfId="3912"/>
    <cellStyle name="20% - Accent5 8 2 6" xfId="9791"/>
    <cellStyle name="20% - Accent5 8 3" xfId="1419"/>
    <cellStyle name="20% - Accent5 8 3 2" xfId="2887"/>
    <cellStyle name="20% - Accent5 8 3 2 2" xfId="8697"/>
    <cellStyle name="20% - Accent5 8 3 2 2 2" xfId="14619"/>
    <cellStyle name="20% - Accent5 8 3 2 3" xfId="5775"/>
    <cellStyle name="20% - Accent5 8 3 2 4" xfId="11697"/>
    <cellStyle name="20% - Accent5 8 3 3" xfId="7232"/>
    <cellStyle name="20% - Accent5 8 3 3 2" xfId="13154"/>
    <cellStyle name="20% - Accent5 8 3 4" xfId="4331"/>
    <cellStyle name="20% - Accent5 8 3 5" xfId="10232"/>
    <cellStyle name="20% - Accent5 8 4" xfId="2293"/>
    <cellStyle name="20% - Accent5 8 4 2" xfId="8103"/>
    <cellStyle name="20% - Accent5 8 4 2 2" xfId="14025"/>
    <cellStyle name="20% - Accent5 8 4 3" xfId="5181"/>
    <cellStyle name="20% - Accent5 8 4 4" xfId="11103"/>
    <cellStyle name="20% - Accent5 8 5" xfId="6630"/>
    <cellStyle name="20% - Accent5 8 5 2" xfId="12552"/>
    <cellStyle name="20% - Accent5 8 6" xfId="3737"/>
    <cellStyle name="20% - Accent5 8 7" xfId="9616"/>
    <cellStyle name="20% - Accent5 9" xfId="731"/>
    <cellStyle name="20% - Accent5 9 2" xfId="1627"/>
    <cellStyle name="20% - Accent5 9 2 2" xfId="3095"/>
    <cellStyle name="20% - Accent5 9 2 2 2" xfId="8905"/>
    <cellStyle name="20% - Accent5 9 2 2 2 2" xfId="14827"/>
    <cellStyle name="20% - Accent5 9 2 2 3" xfId="5983"/>
    <cellStyle name="20% - Accent5 9 2 2 4" xfId="11905"/>
    <cellStyle name="20% - Accent5 9 2 3" xfId="7440"/>
    <cellStyle name="20% - Accent5 9 2 3 2" xfId="13362"/>
    <cellStyle name="20% - Accent5 9 2 4" xfId="4539"/>
    <cellStyle name="20% - Accent5 9 2 5" xfId="10440"/>
    <cellStyle name="20% - Accent5 9 3" xfId="2501"/>
    <cellStyle name="20% - Accent5 9 3 2" xfId="8311"/>
    <cellStyle name="20% - Accent5 9 3 2 2" xfId="14233"/>
    <cellStyle name="20% - Accent5 9 3 3" xfId="5389"/>
    <cellStyle name="20% - Accent5 9 3 4" xfId="11311"/>
    <cellStyle name="20% - Accent5 9 4" xfId="6838"/>
    <cellStyle name="20% - Accent5 9 4 2" xfId="12760"/>
    <cellStyle name="20% - Accent5 9 5" xfId="3945"/>
    <cellStyle name="20% - Accent5 9 6" xfId="9824"/>
    <cellStyle name="20% - Accent6" xfId="385" builtinId="50" customBuiltin="1"/>
    <cellStyle name="20% - Accent6 10" xfId="568"/>
    <cellStyle name="20% - Accent6 10 2" xfId="1472"/>
    <cellStyle name="20% - Accent6 10 2 2" xfId="2940"/>
    <cellStyle name="20% - Accent6 10 2 2 2" xfId="8750"/>
    <cellStyle name="20% - Accent6 10 2 2 2 2" xfId="14672"/>
    <cellStyle name="20% - Accent6 10 2 2 3" xfId="5828"/>
    <cellStyle name="20% - Accent6 10 2 2 4" xfId="11750"/>
    <cellStyle name="20% - Accent6 10 2 3" xfId="7285"/>
    <cellStyle name="20% - Accent6 10 2 3 2" xfId="13207"/>
    <cellStyle name="20% - Accent6 10 2 4" xfId="4384"/>
    <cellStyle name="20% - Accent6 10 2 5" xfId="10285"/>
    <cellStyle name="20% - Accent6 10 3" xfId="2346"/>
    <cellStyle name="20% - Accent6 10 3 2" xfId="8156"/>
    <cellStyle name="20% - Accent6 10 3 2 2" xfId="14078"/>
    <cellStyle name="20% - Accent6 10 3 3" xfId="5234"/>
    <cellStyle name="20% - Accent6 10 3 4" xfId="11156"/>
    <cellStyle name="20% - Accent6 10 4" xfId="6683"/>
    <cellStyle name="20% - Accent6 10 4 2" xfId="12605"/>
    <cellStyle name="20% - Accent6 10 5" xfId="3790"/>
    <cellStyle name="20% - Accent6 10 6" xfId="9669"/>
    <cellStyle name="20% - Accent6 11" xfId="1247"/>
    <cellStyle name="20% - Accent6 11 2" xfId="1865"/>
    <cellStyle name="20% - Accent6 11 2 2" xfId="3313"/>
    <cellStyle name="20% - Accent6 11 2 2 2" xfId="9123"/>
    <cellStyle name="20% - Accent6 11 2 2 2 2" xfId="15045"/>
    <cellStyle name="20% - Accent6 11 2 2 3" xfId="6201"/>
    <cellStyle name="20% - Accent6 11 2 2 4" xfId="12123"/>
    <cellStyle name="20% - Accent6 11 2 3" xfId="7678"/>
    <cellStyle name="20% - Accent6 11 2 3 2" xfId="13600"/>
    <cellStyle name="20% - Accent6 11 2 4" xfId="4757"/>
    <cellStyle name="20% - Accent6 11 2 5" xfId="10677"/>
    <cellStyle name="20% - Accent6 11 3" xfId="2719"/>
    <cellStyle name="20% - Accent6 11 3 2" xfId="8529"/>
    <cellStyle name="20% - Accent6 11 3 2 2" xfId="14451"/>
    <cellStyle name="20% - Accent6 11 3 3" xfId="5607"/>
    <cellStyle name="20% - Accent6 11 3 4" xfId="11529"/>
    <cellStyle name="20% - Accent6 11 4" xfId="7060"/>
    <cellStyle name="20% - Accent6 11 4 2" xfId="12982"/>
    <cellStyle name="20% - Accent6 11 5" xfId="4163"/>
    <cellStyle name="20% - Accent6 11 6" xfId="10061"/>
    <cellStyle name="20% - Accent6 12" xfId="1297"/>
    <cellStyle name="20% - Accent6 12 2" xfId="2765"/>
    <cellStyle name="20% - Accent6 12 2 2" xfId="8575"/>
    <cellStyle name="20% - Accent6 12 2 2 2" xfId="14497"/>
    <cellStyle name="20% - Accent6 12 2 3" xfId="5653"/>
    <cellStyle name="20% - Accent6 12 2 4" xfId="11575"/>
    <cellStyle name="20% - Accent6 12 3" xfId="7110"/>
    <cellStyle name="20% - Accent6 12 3 2" xfId="13032"/>
    <cellStyle name="20% - Accent6 12 4" xfId="4209"/>
    <cellStyle name="20% - Accent6 12 5" xfId="10110"/>
    <cellStyle name="20% - Accent6 13" xfId="1884"/>
    <cellStyle name="20% - Accent6 13 2" xfId="3332"/>
    <cellStyle name="20% - Accent6 13 2 2" xfId="9142"/>
    <cellStyle name="20% - Accent6 13 2 2 2" xfId="15064"/>
    <cellStyle name="20% - Accent6 13 2 3" xfId="6220"/>
    <cellStyle name="20% - Accent6 13 2 4" xfId="12142"/>
    <cellStyle name="20% - Accent6 13 3" xfId="7697"/>
    <cellStyle name="20% - Accent6 13 3 2" xfId="13619"/>
    <cellStyle name="20% - Accent6 13 4" xfId="4776"/>
    <cellStyle name="20% - Accent6 13 5" xfId="10696"/>
    <cellStyle name="20% - Accent6 14" xfId="1937"/>
    <cellStyle name="20% - Accent6 14 2" xfId="3382"/>
    <cellStyle name="20% - Accent6 14 2 2" xfId="9192"/>
    <cellStyle name="20% - Accent6 14 2 2 2" xfId="15114"/>
    <cellStyle name="20% - Accent6 14 2 3" xfId="6270"/>
    <cellStyle name="20% - Accent6 14 2 4" xfId="12192"/>
    <cellStyle name="20% - Accent6 14 3" xfId="7748"/>
    <cellStyle name="20% - Accent6 14 3 2" xfId="13670"/>
    <cellStyle name="20% - Accent6 14 4" xfId="4826"/>
    <cellStyle name="20% - Accent6 14 5" xfId="10747"/>
    <cellStyle name="20% - Accent6 15" xfId="2171"/>
    <cellStyle name="20% - Accent6 15 2" xfId="7981"/>
    <cellStyle name="20% - Accent6 15 2 2" xfId="13903"/>
    <cellStyle name="20% - Accent6 15 3" xfId="5059"/>
    <cellStyle name="20% - Accent6 15 4" xfId="10981"/>
    <cellStyle name="20% - Accent6 16" xfId="6508"/>
    <cellStyle name="20% - Accent6 16 2" xfId="12430"/>
    <cellStyle name="20% - Accent6 17" xfId="3615"/>
    <cellStyle name="20% - Accent6 18" xfId="9399"/>
    <cellStyle name="20% - Accent6 19" xfId="9420"/>
    <cellStyle name="20% - Accent6 2" xfId="6"/>
    <cellStyle name="20% - Accent6 2 2" xfId="738"/>
    <cellStyle name="20% - Accent6 2 2 2" xfId="15318"/>
    <cellStyle name="20% - Accent6 2 3" xfId="15319"/>
    <cellStyle name="20% - Accent6 2 4" xfId="15320"/>
    <cellStyle name="20% - Accent6 20" xfId="9445"/>
    <cellStyle name="20% - Accent6 21" xfId="9494"/>
    <cellStyle name="20% - Accent6 3" xfId="405"/>
    <cellStyle name="20% - Accent6 3 2" xfId="740"/>
    <cellStyle name="20% - Accent6 3 2 2" xfId="1634"/>
    <cellStyle name="20% - Accent6 3 2 2 2" xfId="3102"/>
    <cellStyle name="20% - Accent6 3 2 2 2 2" xfId="8912"/>
    <cellStyle name="20% - Accent6 3 2 2 2 2 2" xfId="14834"/>
    <cellStyle name="20% - Accent6 3 2 2 2 3" xfId="5990"/>
    <cellStyle name="20% - Accent6 3 2 2 2 4" xfId="11912"/>
    <cellStyle name="20% - Accent6 3 2 2 3" xfId="7447"/>
    <cellStyle name="20% - Accent6 3 2 2 3 2" xfId="13369"/>
    <cellStyle name="20% - Accent6 3 2 2 4" xfId="4546"/>
    <cellStyle name="20% - Accent6 3 2 2 5" xfId="10447"/>
    <cellStyle name="20% - Accent6 3 2 3" xfId="1938"/>
    <cellStyle name="20% - Accent6 3 2 3 2" xfId="3383"/>
    <cellStyle name="20% - Accent6 3 2 3 2 2" xfId="9193"/>
    <cellStyle name="20% - Accent6 3 2 3 2 2 2" xfId="15115"/>
    <cellStyle name="20% - Accent6 3 2 3 2 3" xfId="6271"/>
    <cellStyle name="20% - Accent6 3 2 3 2 4" xfId="12193"/>
    <cellStyle name="20% - Accent6 3 2 3 3" xfId="7749"/>
    <cellStyle name="20% - Accent6 3 2 3 3 2" xfId="13671"/>
    <cellStyle name="20% - Accent6 3 2 3 4" xfId="4827"/>
    <cellStyle name="20% - Accent6 3 2 3 5" xfId="10748"/>
    <cellStyle name="20% - Accent6 3 2 4" xfId="2508"/>
    <cellStyle name="20% - Accent6 3 2 4 2" xfId="8318"/>
    <cellStyle name="20% - Accent6 3 2 4 2 2" xfId="14240"/>
    <cellStyle name="20% - Accent6 3 2 4 3" xfId="5396"/>
    <cellStyle name="20% - Accent6 3 2 4 4" xfId="11318"/>
    <cellStyle name="20% - Accent6 3 2 5" xfId="6845"/>
    <cellStyle name="20% - Accent6 3 2 5 2" xfId="12767"/>
    <cellStyle name="20% - Accent6 3 2 6" xfId="3952"/>
    <cellStyle name="20% - Accent6 3 2 7" xfId="9831"/>
    <cellStyle name="20% - Accent6 3 3" xfId="739"/>
    <cellStyle name="20% - Accent6 3 4" xfId="587"/>
    <cellStyle name="20% - Accent6 3 4 2" xfId="1491"/>
    <cellStyle name="20% - Accent6 3 4 2 2" xfId="2959"/>
    <cellStyle name="20% - Accent6 3 4 2 2 2" xfId="8769"/>
    <cellStyle name="20% - Accent6 3 4 2 2 2 2" xfId="14691"/>
    <cellStyle name="20% - Accent6 3 4 2 2 3" xfId="5847"/>
    <cellStyle name="20% - Accent6 3 4 2 2 4" xfId="11769"/>
    <cellStyle name="20% - Accent6 3 4 2 3" xfId="7304"/>
    <cellStyle name="20% - Accent6 3 4 2 3 2" xfId="13226"/>
    <cellStyle name="20% - Accent6 3 4 2 4" xfId="4403"/>
    <cellStyle name="20% - Accent6 3 4 2 5" xfId="10304"/>
    <cellStyle name="20% - Accent6 3 4 3" xfId="2365"/>
    <cellStyle name="20% - Accent6 3 4 3 2" xfId="8175"/>
    <cellStyle name="20% - Accent6 3 4 3 2 2" xfId="14097"/>
    <cellStyle name="20% - Accent6 3 4 3 3" xfId="5253"/>
    <cellStyle name="20% - Accent6 3 4 3 4" xfId="11175"/>
    <cellStyle name="20% - Accent6 3 4 4" xfId="6702"/>
    <cellStyle name="20% - Accent6 3 4 4 2" xfId="12624"/>
    <cellStyle name="20% - Accent6 3 4 5" xfId="3809"/>
    <cellStyle name="20% - Accent6 3 4 6" xfId="9688"/>
    <cellStyle name="20% - Accent6 3 5" xfId="1316"/>
    <cellStyle name="20% - Accent6 3 5 2" xfId="2784"/>
    <cellStyle name="20% - Accent6 3 5 2 2" xfId="8594"/>
    <cellStyle name="20% - Accent6 3 5 2 2 2" xfId="14516"/>
    <cellStyle name="20% - Accent6 3 5 2 3" xfId="5672"/>
    <cellStyle name="20% - Accent6 3 5 2 4" xfId="11594"/>
    <cellStyle name="20% - Accent6 3 5 3" xfId="7129"/>
    <cellStyle name="20% - Accent6 3 5 3 2" xfId="13051"/>
    <cellStyle name="20% - Accent6 3 5 4" xfId="4228"/>
    <cellStyle name="20% - Accent6 3 5 5" xfId="10129"/>
    <cellStyle name="20% - Accent6 3 6" xfId="2190"/>
    <cellStyle name="20% - Accent6 3 6 2" xfId="8000"/>
    <cellStyle name="20% - Accent6 3 6 2 2" xfId="13922"/>
    <cellStyle name="20% - Accent6 3 6 3" xfId="5078"/>
    <cellStyle name="20% - Accent6 3 6 4" xfId="11000"/>
    <cellStyle name="20% - Accent6 3 7" xfId="6527"/>
    <cellStyle name="20% - Accent6 3 7 2" xfId="12449"/>
    <cellStyle name="20% - Accent6 3 8" xfId="3634"/>
    <cellStyle name="20% - Accent6 3 9" xfId="9513"/>
    <cellStyle name="20% - Accent6 4" xfId="426"/>
    <cellStyle name="20% - Accent6 4 2" xfId="741"/>
    <cellStyle name="20% - Accent6 4 2 2" xfId="1635"/>
    <cellStyle name="20% - Accent6 4 2 2 2" xfId="3103"/>
    <cellStyle name="20% - Accent6 4 2 2 2 2" xfId="8913"/>
    <cellStyle name="20% - Accent6 4 2 2 2 2 2" xfId="14835"/>
    <cellStyle name="20% - Accent6 4 2 2 2 3" xfId="5991"/>
    <cellStyle name="20% - Accent6 4 2 2 2 4" xfId="11913"/>
    <cellStyle name="20% - Accent6 4 2 2 3" xfId="7448"/>
    <cellStyle name="20% - Accent6 4 2 2 3 2" xfId="13370"/>
    <cellStyle name="20% - Accent6 4 2 2 4" xfId="4547"/>
    <cellStyle name="20% - Accent6 4 2 2 5" xfId="10448"/>
    <cellStyle name="20% - Accent6 4 2 3" xfId="2509"/>
    <cellStyle name="20% - Accent6 4 2 3 2" xfId="8319"/>
    <cellStyle name="20% - Accent6 4 2 3 2 2" xfId="14241"/>
    <cellStyle name="20% - Accent6 4 2 3 3" xfId="5397"/>
    <cellStyle name="20% - Accent6 4 2 3 4" xfId="11319"/>
    <cellStyle name="20% - Accent6 4 2 4" xfId="6846"/>
    <cellStyle name="20% - Accent6 4 2 4 2" xfId="12768"/>
    <cellStyle name="20% - Accent6 4 2 5" xfId="3953"/>
    <cellStyle name="20% - Accent6 4 2 6" xfId="9832"/>
    <cellStyle name="20% - Accent6 4 3" xfId="608"/>
    <cellStyle name="20% - Accent6 4 3 2" xfId="1512"/>
    <cellStyle name="20% - Accent6 4 3 2 2" xfId="2980"/>
    <cellStyle name="20% - Accent6 4 3 2 2 2" xfId="8790"/>
    <cellStyle name="20% - Accent6 4 3 2 2 2 2" xfId="14712"/>
    <cellStyle name="20% - Accent6 4 3 2 2 3" xfId="5868"/>
    <cellStyle name="20% - Accent6 4 3 2 2 4" xfId="11790"/>
    <cellStyle name="20% - Accent6 4 3 2 3" xfId="7325"/>
    <cellStyle name="20% - Accent6 4 3 2 3 2" xfId="13247"/>
    <cellStyle name="20% - Accent6 4 3 2 4" xfId="4424"/>
    <cellStyle name="20% - Accent6 4 3 2 5" xfId="10325"/>
    <cellStyle name="20% - Accent6 4 3 3" xfId="2386"/>
    <cellStyle name="20% - Accent6 4 3 3 2" xfId="8196"/>
    <cellStyle name="20% - Accent6 4 3 3 2 2" xfId="14118"/>
    <cellStyle name="20% - Accent6 4 3 3 3" xfId="5274"/>
    <cellStyle name="20% - Accent6 4 3 3 4" xfId="11196"/>
    <cellStyle name="20% - Accent6 4 3 4" xfId="6723"/>
    <cellStyle name="20% - Accent6 4 3 4 2" xfId="12645"/>
    <cellStyle name="20% - Accent6 4 3 5" xfId="3830"/>
    <cellStyle name="20% - Accent6 4 3 6" xfId="9709"/>
    <cellStyle name="20% - Accent6 4 4" xfId="1337"/>
    <cellStyle name="20% - Accent6 4 4 2" xfId="2805"/>
    <cellStyle name="20% - Accent6 4 4 2 2" xfId="8615"/>
    <cellStyle name="20% - Accent6 4 4 2 2 2" xfId="14537"/>
    <cellStyle name="20% - Accent6 4 4 2 3" xfId="5693"/>
    <cellStyle name="20% - Accent6 4 4 2 4" xfId="11615"/>
    <cellStyle name="20% - Accent6 4 4 3" xfId="7150"/>
    <cellStyle name="20% - Accent6 4 4 3 2" xfId="13072"/>
    <cellStyle name="20% - Accent6 4 4 4" xfId="4249"/>
    <cellStyle name="20% - Accent6 4 4 5" xfId="10150"/>
    <cellStyle name="20% - Accent6 4 5" xfId="1939"/>
    <cellStyle name="20% - Accent6 4 5 2" xfId="3384"/>
    <cellStyle name="20% - Accent6 4 5 2 2" xfId="9194"/>
    <cellStyle name="20% - Accent6 4 5 2 2 2" xfId="15116"/>
    <cellStyle name="20% - Accent6 4 5 2 3" xfId="6272"/>
    <cellStyle name="20% - Accent6 4 5 2 4" xfId="12194"/>
    <cellStyle name="20% - Accent6 4 5 3" xfId="7750"/>
    <cellStyle name="20% - Accent6 4 5 3 2" xfId="13672"/>
    <cellStyle name="20% - Accent6 4 5 4" xfId="4828"/>
    <cellStyle name="20% - Accent6 4 5 5" xfId="10749"/>
    <cellStyle name="20% - Accent6 4 6" xfId="2211"/>
    <cellStyle name="20% - Accent6 4 6 2" xfId="8021"/>
    <cellStyle name="20% - Accent6 4 6 2 2" xfId="13943"/>
    <cellStyle name="20% - Accent6 4 6 3" xfId="5099"/>
    <cellStyle name="20% - Accent6 4 6 4" xfId="11021"/>
    <cellStyle name="20% - Accent6 4 7" xfId="6548"/>
    <cellStyle name="20% - Accent6 4 7 2" xfId="12470"/>
    <cellStyle name="20% - Accent6 4 8" xfId="3655"/>
    <cellStyle name="20% - Accent6 4 9" xfId="9534"/>
    <cellStyle name="20% - Accent6 5" xfId="441"/>
    <cellStyle name="20% - Accent6 5 2" xfId="742"/>
    <cellStyle name="20% - Accent6 5 2 2" xfId="1636"/>
    <cellStyle name="20% - Accent6 5 2 2 2" xfId="3104"/>
    <cellStyle name="20% - Accent6 5 2 2 2 2" xfId="8914"/>
    <cellStyle name="20% - Accent6 5 2 2 2 2 2" xfId="14836"/>
    <cellStyle name="20% - Accent6 5 2 2 2 3" xfId="5992"/>
    <cellStyle name="20% - Accent6 5 2 2 2 4" xfId="11914"/>
    <cellStyle name="20% - Accent6 5 2 2 3" xfId="7449"/>
    <cellStyle name="20% - Accent6 5 2 2 3 2" xfId="13371"/>
    <cellStyle name="20% - Accent6 5 2 2 4" xfId="4548"/>
    <cellStyle name="20% - Accent6 5 2 2 5" xfId="10449"/>
    <cellStyle name="20% - Accent6 5 2 3" xfId="2510"/>
    <cellStyle name="20% - Accent6 5 2 3 2" xfId="8320"/>
    <cellStyle name="20% - Accent6 5 2 3 2 2" xfId="14242"/>
    <cellStyle name="20% - Accent6 5 2 3 3" xfId="5398"/>
    <cellStyle name="20% - Accent6 5 2 3 4" xfId="11320"/>
    <cellStyle name="20% - Accent6 5 2 4" xfId="6847"/>
    <cellStyle name="20% - Accent6 5 2 4 2" xfId="12769"/>
    <cellStyle name="20% - Accent6 5 2 5" xfId="3954"/>
    <cellStyle name="20% - Accent6 5 2 6" xfId="9833"/>
    <cellStyle name="20% - Accent6 5 3" xfId="623"/>
    <cellStyle name="20% - Accent6 5 3 2" xfId="1527"/>
    <cellStyle name="20% - Accent6 5 3 2 2" xfId="2995"/>
    <cellStyle name="20% - Accent6 5 3 2 2 2" xfId="8805"/>
    <cellStyle name="20% - Accent6 5 3 2 2 2 2" xfId="14727"/>
    <cellStyle name="20% - Accent6 5 3 2 2 3" xfId="5883"/>
    <cellStyle name="20% - Accent6 5 3 2 2 4" xfId="11805"/>
    <cellStyle name="20% - Accent6 5 3 2 3" xfId="7340"/>
    <cellStyle name="20% - Accent6 5 3 2 3 2" xfId="13262"/>
    <cellStyle name="20% - Accent6 5 3 2 4" xfId="4439"/>
    <cellStyle name="20% - Accent6 5 3 2 5" xfId="10340"/>
    <cellStyle name="20% - Accent6 5 3 3" xfId="2401"/>
    <cellStyle name="20% - Accent6 5 3 3 2" xfId="8211"/>
    <cellStyle name="20% - Accent6 5 3 3 2 2" xfId="14133"/>
    <cellStyle name="20% - Accent6 5 3 3 3" xfId="5289"/>
    <cellStyle name="20% - Accent6 5 3 3 4" xfId="11211"/>
    <cellStyle name="20% - Accent6 5 3 4" xfId="6738"/>
    <cellStyle name="20% - Accent6 5 3 4 2" xfId="12660"/>
    <cellStyle name="20% - Accent6 5 3 5" xfId="3845"/>
    <cellStyle name="20% - Accent6 5 3 6" xfId="9724"/>
    <cellStyle name="20% - Accent6 5 4" xfId="1352"/>
    <cellStyle name="20% - Accent6 5 4 2" xfId="2820"/>
    <cellStyle name="20% - Accent6 5 4 2 2" xfId="8630"/>
    <cellStyle name="20% - Accent6 5 4 2 2 2" xfId="14552"/>
    <cellStyle name="20% - Accent6 5 4 2 3" xfId="5708"/>
    <cellStyle name="20% - Accent6 5 4 2 4" xfId="11630"/>
    <cellStyle name="20% - Accent6 5 4 3" xfId="7165"/>
    <cellStyle name="20% - Accent6 5 4 3 2" xfId="13087"/>
    <cellStyle name="20% - Accent6 5 4 4" xfId="4264"/>
    <cellStyle name="20% - Accent6 5 4 5" xfId="10165"/>
    <cellStyle name="20% - Accent6 5 5" xfId="1940"/>
    <cellStyle name="20% - Accent6 5 5 2" xfId="3385"/>
    <cellStyle name="20% - Accent6 5 5 2 2" xfId="9195"/>
    <cellStyle name="20% - Accent6 5 5 2 2 2" xfId="15117"/>
    <cellStyle name="20% - Accent6 5 5 2 3" xfId="6273"/>
    <cellStyle name="20% - Accent6 5 5 2 4" xfId="12195"/>
    <cellStyle name="20% - Accent6 5 5 3" xfId="7751"/>
    <cellStyle name="20% - Accent6 5 5 3 2" xfId="13673"/>
    <cellStyle name="20% - Accent6 5 5 4" xfId="4829"/>
    <cellStyle name="20% - Accent6 5 5 5" xfId="10750"/>
    <cellStyle name="20% - Accent6 5 6" xfId="2226"/>
    <cellStyle name="20% - Accent6 5 6 2" xfId="8036"/>
    <cellStyle name="20% - Accent6 5 6 2 2" xfId="13958"/>
    <cellStyle name="20% - Accent6 5 6 3" xfId="5114"/>
    <cellStyle name="20% - Accent6 5 6 4" xfId="11036"/>
    <cellStyle name="20% - Accent6 5 7" xfId="6563"/>
    <cellStyle name="20% - Accent6 5 7 2" xfId="12485"/>
    <cellStyle name="20% - Accent6 5 8" xfId="3670"/>
    <cellStyle name="20% - Accent6 5 9" xfId="9549"/>
    <cellStyle name="20% - Accent6 6" xfId="455"/>
    <cellStyle name="20% - Accent6 6 2" xfId="743"/>
    <cellStyle name="20% - Accent6 6 2 2" xfId="1637"/>
    <cellStyle name="20% - Accent6 6 2 2 2" xfId="3105"/>
    <cellStyle name="20% - Accent6 6 2 2 2 2" xfId="8915"/>
    <cellStyle name="20% - Accent6 6 2 2 2 2 2" xfId="14837"/>
    <cellStyle name="20% - Accent6 6 2 2 2 3" xfId="5993"/>
    <cellStyle name="20% - Accent6 6 2 2 2 4" xfId="11915"/>
    <cellStyle name="20% - Accent6 6 2 2 3" xfId="7450"/>
    <cellStyle name="20% - Accent6 6 2 2 3 2" xfId="13372"/>
    <cellStyle name="20% - Accent6 6 2 2 4" xfId="4549"/>
    <cellStyle name="20% - Accent6 6 2 2 5" xfId="10450"/>
    <cellStyle name="20% - Accent6 6 2 3" xfId="2511"/>
    <cellStyle name="20% - Accent6 6 2 3 2" xfId="8321"/>
    <cellStyle name="20% - Accent6 6 2 3 2 2" xfId="14243"/>
    <cellStyle name="20% - Accent6 6 2 3 3" xfId="5399"/>
    <cellStyle name="20% - Accent6 6 2 3 4" xfId="11321"/>
    <cellStyle name="20% - Accent6 6 2 4" xfId="6848"/>
    <cellStyle name="20% - Accent6 6 2 4 2" xfId="12770"/>
    <cellStyle name="20% - Accent6 6 2 5" xfId="3955"/>
    <cellStyle name="20% - Accent6 6 2 6" xfId="9834"/>
    <cellStyle name="20% - Accent6 6 3" xfId="637"/>
    <cellStyle name="20% - Accent6 6 3 2" xfId="1541"/>
    <cellStyle name="20% - Accent6 6 3 2 2" xfId="3009"/>
    <cellStyle name="20% - Accent6 6 3 2 2 2" xfId="8819"/>
    <cellStyle name="20% - Accent6 6 3 2 2 2 2" xfId="14741"/>
    <cellStyle name="20% - Accent6 6 3 2 2 3" xfId="5897"/>
    <cellStyle name="20% - Accent6 6 3 2 2 4" xfId="11819"/>
    <cellStyle name="20% - Accent6 6 3 2 3" xfId="7354"/>
    <cellStyle name="20% - Accent6 6 3 2 3 2" xfId="13276"/>
    <cellStyle name="20% - Accent6 6 3 2 4" xfId="4453"/>
    <cellStyle name="20% - Accent6 6 3 2 5" xfId="10354"/>
    <cellStyle name="20% - Accent6 6 3 3" xfId="2415"/>
    <cellStyle name="20% - Accent6 6 3 3 2" xfId="8225"/>
    <cellStyle name="20% - Accent6 6 3 3 2 2" xfId="14147"/>
    <cellStyle name="20% - Accent6 6 3 3 3" xfId="5303"/>
    <cellStyle name="20% - Accent6 6 3 3 4" xfId="11225"/>
    <cellStyle name="20% - Accent6 6 3 4" xfId="6752"/>
    <cellStyle name="20% - Accent6 6 3 4 2" xfId="12674"/>
    <cellStyle name="20% - Accent6 6 3 5" xfId="3859"/>
    <cellStyle name="20% - Accent6 6 3 6" xfId="9738"/>
    <cellStyle name="20% - Accent6 6 4" xfId="1366"/>
    <cellStyle name="20% - Accent6 6 4 2" xfId="2834"/>
    <cellStyle name="20% - Accent6 6 4 2 2" xfId="8644"/>
    <cellStyle name="20% - Accent6 6 4 2 2 2" xfId="14566"/>
    <cellStyle name="20% - Accent6 6 4 2 3" xfId="5722"/>
    <cellStyle name="20% - Accent6 6 4 2 4" xfId="11644"/>
    <cellStyle name="20% - Accent6 6 4 3" xfId="7179"/>
    <cellStyle name="20% - Accent6 6 4 3 2" xfId="13101"/>
    <cellStyle name="20% - Accent6 6 4 4" xfId="4278"/>
    <cellStyle name="20% - Accent6 6 4 5" xfId="10179"/>
    <cellStyle name="20% - Accent6 6 5" xfId="1941"/>
    <cellStyle name="20% - Accent6 6 5 2" xfId="3386"/>
    <cellStyle name="20% - Accent6 6 5 2 2" xfId="9196"/>
    <cellStyle name="20% - Accent6 6 5 2 2 2" xfId="15118"/>
    <cellStyle name="20% - Accent6 6 5 2 3" xfId="6274"/>
    <cellStyle name="20% - Accent6 6 5 2 4" xfId="12196"/>
    <cellStyle name="20% - Accent6 6 5 3" xfId="7752"/>
    <cellStyle name="20% - Accent6 6 5 3 2" xfId="13674"/>
    <cellStyle name="20% - Accent6 6 5 4" xfId="4830"/>
    <cellStyle name="20% - Accent6 6 5 5" xfId="10751"/>
    <cellStyle name="20% - Accent6 6 6" xfId="2240"/>
    <cellStyle name="20% - Accent6 6 6 2" xfId="8050"/>
    <cellStyle name="20% - Accent6 6 6 2 2" xfId="13972"/>
    <cellStyle name="20% - Accent6 6 6 3" xfId="5128"/>
    <cellStyle name="20% - Accent6 6 6 4" xfId="11050"/>
    <cellStyle name="20% - Accent6 6 7" xfId="6577"/>
    <cellStyle name="20% - Accent6 6 7 2" xfId="12499"/>
    <cellStyle name="20% - Accent6 6 8" xfId="3684"/>
    <cellStyle name="20% - Accent6 6 9" xfId="9563"/>
    <cellStyle name="20% - Accent6 7" xfId="475"/>
    <cellStyle name="20% - Accent6 7 2" xfId="744"/>
    <cellStyle name="20% - Accent6 7 2 2" xfId="1638"/>
    <cellStyle name="20% - Accent6 7 2 2 2" xfId="3106"/>
    <cellStyle name="20% - Accent6 7 2 2 2 2" xfId="8916"/>
    <cellStyle name="20% - Accent6 7 2 2 2 2 2" xfId="14838"/>
    <cellStyle name="20% - Accent6 7 2 2 2 3" xfId="5994"/>
    <cellStyle name="20% - Accent6 7 2 2 2 4" xfId="11916"/>
    <cellStyle name="20% - Accent6 7 2 2 3" xfId="7451"/>
    <cellStyle name="20% - Accent6 7 2 2 3 2" xfId="13373"/>
    <cellStyle name="20% - Accent6 7 2 2 4" xfId="4550"/>
    <cellStyle name="20% - Accent6 7 2 2 5" xfId="10451"/>
    <cellStyle name="20% - Accent6 7 2 3" xfId="2512"/>
    <cellStyle name="20% - Accent6 7 2 3 2" xfId="8322"/>
    <cellStyle name="20% - Accent6 7 2 3 2 2" xfId="14244"/>
    <cellStyle name="20% - Accent6 7 2 3 3" xfId="5400"/>
    <cellStyle name="20% - Accent6 7 2 3 4" xfId="11322"/>
    <cellStyle name="20% - Accent6 7 2 4" xfId="6849"/>
    <cellStyle name="20% - Accent6 7 2 4 2" xfId="12771"/>
    <cellStyle name="20% - Accent6 7 2 5" xfId="3956"/>
    <cellStyle name="20% - Accent6 7 2 6" xfId="9835"/>
    <cellStyle name="20% - Accent6 7 3" xfId="657"/>
    <cellStyle name="20% - Accent6 7 3 2" xfId="1561"/>
    <cellStyle name="20% - Accent6 7 3 2 2" xfId="3029"/>
    <cellStyle name="20% - Accent6 7 3 2 2 2" xfId="8839"/>
    <cellStyle name="20% - Accent6 7 3 2 2 2 2" xfId="14761"/>
    <cellStyle name="20% - Accent6 7 3 2 2 3" xfId="5917"/>
    <cellStyle name="20% - Accent6 7 3 2 2 4" xfId="11839"/>
    <cellStyle name="20% - Accent6 7 3 2 3" xfId="7374"/>
    <cellStyle name="20% - Accent6 7 3 2 3 2" xfId="13296"/>
    <cellStyle name="20% - Accent6 7 3 2 4" xfId="4473"/>
    <cellStyle name="20% - Accent6 7 3 2 5" xfId="10374"/>
    <cellStyle name="20% - Accent6 7 3 3" xfId="2435"/>
    <cellStyle name="20% - Accent6 7 3 3 2" xfId="8245"/>
    <cellStyle name="20% - Accent6 7 3 3 2 2" xfId="14167"/>
    <cellStyle name="20% - Accent6 7 3 3 3" xfId="5323"/>
    <cellStyle name="20% - Accent6 7 3 3 4" xfId="11245"/>
    <cellStyle name="20% - Accent6 7 3 4" xfId="6772"/>
    <cellStyle name="20% - Accent6 7 3 4 2" xfId="12694"/>
    <cellStyle name="20% - Accent6 7 3 5" xfId="3879"/>
    <cellStyle name="20% - Accent6 7 3 6" xfId="9758"/>
    <cellStyle name="20% - Accent6 7 4" xfId="1386"/>
    <cellStyle name="20% - Accent6 7 4 2" xfId="2854"/>
    <cellStyle name="20% - Accent6 7 4 2 2" xfId="8664"/>
    <cellStyle name="20% - Accent6 7 4 2 2 2" xfId="14586"/>
    <cellStyle name="20% - Accent6 7 4 2 3" xfId="5742"/>
    <cellStyle name="20% - Accent6 7 4 2 4" xfId="11664"/>
    <cellStyle name="20% - Accent6 7 4 3" xfId="7199"/>
    <cellStyle name="20% - Accent6 7 4 3 2" xfId="13121"/>
    <cellStyle name="20% - Accent6 7 4 4" xfId="4298"/>
    <cellStyle name="20% - Accent6 7 4 5" xfId="10199"/>
    <cellStyle name="20% - Accent6 7 5" xfId="1942"/>
    <cellStyle name="20% - Accent6 7 5 2" xfId="3387"/>
    <cellStyle name="20% - Accent6 7 5 2 2" xfId="9197"/>
    <cellStyle name="20% - Accent6 7 5 2 2 2" xfId="15119"/>
    <cellStyle name="20% - Accent6 7 5 2 3" xfId="6275"/>
    <cellStyle name="20% - Accent6 7 5 2 4" xfId="12197"/>
    <cellStyle name="20% - Accent6 7 5 3" xfId="7753"/>
    <cellStyle name="20% - Accent6 7 5 3 2" xfId="13675"/>
    <cellStyle name="20% - Accent6 7 5 4" xfId="4831"/>
    <cellStyle name="20% - Accent6 7 5 5" xfId="10752"/>
    <cellStyle name="20% - Accent6 7 6" xfId="2260"/>
    <cellStyle name="20% - Accent6 7 6 2" xfId="8070"/>
    <cellStyle name="20% - Accent6 7 6 2 2" xfId="13992"/>
    <cellStyle name="20% - Accent6 7 6 3" xfId="5148"/>
    <cellStyle name="20% - Accent6 7 6 4" xfId="11070"/>
    <cellStyle name="20% - Accent6 7 7" xfId="6597"/>
    <cellStyle name="20% - Accent6 7 7 2" xfId="12519"/>
    <cellStyle name="20% - Accent6 7 8" xfId="3704"/>
    <cellStyle name="20% - Accent6 7 9" xfId="9583"/>
    <cellStyle name="20% - Accent6 8" xfId="515"/>
    <cellStyle name="20% - Accent6 8 2" xfId="693"/>
    <cellStyle name="20% - Accent6 8 2 2" xfId="1597"/>
    <cellStyle name="20% - Accent6 8 2 2 2" xfId="3065"/>
    <cellStyle name="20% - Accent6 8 2 2 2 2" xfId="8875"/>
    <cellStyle name="20% - Accent6 8 2 2 2 2 2" xfId="14797"/>
    <cellStyle name="20% - Accent6 8 2 2 2 3" xfId="5953"/>
    <cellStyle name="20% - Accent6 8 2 2 2 4" xfId="11875"/>
    <cellStyle name="20% - Accent6 8 2 2 3" xfId="7410"/>
    <cellStyle name="20% - Accent6 8 2 2 3 2" xfId="13332"/>
    <cellStyle name="20% - Accent6 8 2 2 4" xfId="4509"/>
    <cellStyle name="20% - Accent6 8 2 2 5" xfId="10410"/>
    <cellStyle name="20% - Accent6 8 2 3" xfId="2471"/>
    <cellStyle name="20% - Accent6 8 2 3 2" xfId="8281"/>
    <cellStyle name="20% - Accent6 8 2 3 2 2" xfId="14203"/>
    <cellStyle name="20% - Accent6 8 2 3 3" xfId="5359"/>
    <cellStyle name="20% - Accent6 8 2 3 4" xfId="11281"/>
    <cellStyle name="20% - Accent6 8 2 4" xfId="6808"/>
    <cellStyle name="20% - Accent6 8 2 4 2" xfId="12730"/>
    <cellStyle name="20% - Accent6 8 2 5" xfId="3915"/>
    <cellStyle name="20% - Accent6 8 2 6" xfId="9794"/>
    <cellStyle name="20% - Accent6 8 3" xfId="1422"/>
    <cellStyle name="20% - Accent6 8 3 2" xfId="2890"/>
    <cellStyle name="20% - Accent6 8 3 2 2" xfId="8700"/>
    <cellStyle name="20% - Accent6 8 3 2 2 2" xfId="14622"/>
    <cellStyle name="20% - Accent6 8 3 2 3" xfId="5778"/>
    <cellStyle name="20% - Accent6 8 3 2 4" xfId="11700"/>
    <cellStyle name="20% - Accent6 8 3 3" xfId="7235"/>
    <cellStyle name="20% - Accent6 8 3 3 2" xfId="13157"/>
    <cellStyle name="20% - Accent6 8 3 4" xfId="4334"/>
    <cellStyle name="20% - Accent6 8 3 5" xfId="10235"/>
    <cellStyle name="20% - Accent6 8 4" xfId="2296"/>
    <cellStyle name="20% - Accent6 8 4 2" xfId="8106"/>
    <cellStyle name="20% - Accent6 8 4 2 2" xfId="14028"/>
    <cellStyle name="20% - Accent6 8 4 3" xfId="5184"/>
    <cellStyle name="20% - Accent6 8 4 4" xfId="11106"/>
    <cellStyle name="20% - Accent6 8 5" xfId="6633"/>
    <cellStyle name="20% - Accent6 8 5 2" xfId="12555"/>
    <cellStyle name="20% - Accent6 8 6" xfId="3740"/>
    <cellStyle name="20% - Accent6 8 7" xfId="9619"/>
    <cellStyle name="20% - Accent6 9" xfId="737"/>
    <cellStyle name="20% - Accent6 9 2" xfId="1633"/>
    <cellStyle name="20% - Accent6 9 2 2" xfId="3101"/>
    <cellStyle name="20% - Accent6 9 2 2 2" xfId="8911"/>
    <cellStyle name="20% - Accent6 9 2 2 2 2" xfId="14833"/>
    <cellStyle name="20% - Accent6 9 2 2 3" xfId="5989"/>
    <cellStyle name="20% - Accent6 9 2 2 4" xfId="11911"/>
    <cellStyle name="20% - Accent6 9 2 3" xfId="7446"/>
    <cellStyle name="20% - Accent6 9 2 3 2" xfId="13368"/>
    <cellStyle name="20% - Accent6 9 2 4" xfId="4545"/>
    <cellStyle name="20% - Accent6 9 2 5" xfId="10446"/>
    <cellStyle name="20% - Accent6 9 3" xfId="2507"/>
    <cellStyle name="20% - Accent6 9 3 2" xfId="8317"/>
    <cellStyle name="20% - Accent6 9 3 2 2" xfId="14239"/>
    <cellStyle name="20% - Accent6 9 3 3" xfId="5395"/>
    <cellStyle name="20% - Accent6 9 3 4" xfId="11317"/>
    <cellStyle name="20% - Accent6 9 4" xfId="6844"/>
    <cellStyle name="20% - Accent6 9 4 2" xfId="12766"/>
    <cellStyle name="20% - Accent6 9 5" xfId="3951"/>
    <cellStyle name="20% - Accent6 9 6" xfId="9830"/>
    <cellStyle name="40% - Accent1" xfId="366" builtinId="31" customBuiltin="1"/>
    <cellStyle name="40% - Accent1 10" xfId="559"/>
    <cellStyle name="40% - Accent1 10 2" xfId="1463"/>
    <cellStyle name="40% - Accent1 10 2 2" xfId="2931"/>
    <cellStyle name="40% - Accent1 10 2 2 2" xfId="8741"/>
    <cellStyle name="40% - Accent1 10 2 2 2 2" xfId="14663"/>
    <cellStyle name="40% - Accent1 10 2 2 3" xfId="5819"/>
    <cellStyle name="40% - Accent1 10 2 2 4" xfId="11741"/>
    <cellStyle name="40% - Accent1 10 2 3" xfId="7276"/>
    <cellStyle name="40% - Accent1 10 2 3 2" xfId="13198"/>
    <cellStyle name="40% - Accent1 10 2 4" xfId="4375"/>
    <cellStyle name="40% - Accent1 10 2 5" xfId="10276"/>
    <cellStyle name="40% - Accent1 10 3" xfId="2337"/>
    <cellStyle name="40% - Accent1 10 3 2" xfId="8147"/>
    <cellStyle name="40% - Accent1 10 3 2 2" xfId="14069"/>
    <cellStyle name="40% - Accent1 10 3 3" xfId="5225"/>
    <cellStyle name="40% - Accent1 10 3 4" xfId="11147"/>
    <cellStyle name="40% - Accent1 10 4" xfId="6674"/>
    <cellStyle name="40% - Accent1 10 4 2" xfId="12596"/>
    <cellStyle name="40% - Accent1 10 5" xfId="3781"/>
    <cellStyle name="40% - Accent1 10 6" xfId="9660"/>
    <cellStyle name="40% - Accent1 11" xfId="1238"/>
    <cellStyle name="40% - Accent1 11 2" xfId="1856"/>
    <cellStyle name="40% - Accent1 11 2 2" xfId="3304"/>
    <cellStyle name="40% - Accent1 11 2 2 2" xfId="9114"/>
    <cellStyle name="40% - Accent1 11 2 2 2 2" xfId="15036"/>
    <cellStyle name="40% - Accent1 11 2 2 3" xfId="6192"/>
    <cellStyle name="40% - Accent1 11 2 2 4" xfId="12114"/>
    <cellStyle name="40% - Accent1 11 2 3" xfId="7669"/>
    <cellStyle name="40% - Accent1 11 2 3 2" xfId="13591"/>
    <cellStyle name="40% - Accent1 11 2 4" xfId="4748"/>
    <cellStyle name="40% - Accent1 11 2 5" xfId="10668"/>
    <cellStyle name="40% - Accent1 11 3" xfId="2710"/>
    <cellStyle name="40% - Accent1 11 3 2" xfId="8520"/>
    <cellStyle name="40% - Accent1 11 3 2 2" xfId="14442"/>
    <cellStyle name="40% - Accent1 11 3 3" xfId="5598"/>
    <cellStyle name="40% - Accent1 11 3 4" xfId="11520"/>
    <cellStyle name="40% - Accent1 11 4" xfId="7051"/>
    <cellStyle name="40% - Accent1 11 4 2" xfId="12973"/>
    <cellStyle name="40% - Accent1 11 5" xfId="4154"/>
    <cellStyle name="40% - Accent1 11 6" xfId="10052"/>
    <cellStyle name="40% - Accent1 12" xfId="1288"/>
    <cellStyle name="40% - Accent1 12 2" xfId="2756"/>
    <cellStyle name="40% - Accent1 12 2 2" xfId="8566"/>
    <cellStyle name="40% - Accent1 12 2 2 2" xfId="14488"/>
    <cellStyle name="40% - Accent1 12 2 3" xfId="5644"/>
    <cellStyle name="40% - Accent1 12 2 4" xfId="11566"/>
    <cellStyle name="40% - Accent1 12 3" xfId="7101"/>
    <cellStyle name="40% - Accent1 12 3 2" xfId="13023"/>
    <cellStyle name="40% - Accent1 12 4" xfId="4200"/>
    <cellStyle name="40% - Accent1 12 5" xfId="10101"/>
    <cellStyle name="40% - Accent1 13" xfId="1873"/>
    <cellStyle name="40% - Accent1 13 2" xfId="3321"/>
    <cellStyle name="40% - Accent1 13 2 2" xfId="9131"/>
    <cellStyle name="40% - Accent1 13 2 2 2" xfId="15053"/>
    <cellStyle name="40% - Accent1 13 2 3" xfId="6209"/>
    <cellStyle name="40% - Accent1 13 2 4" xfId="12131"/>
    <cellStyle name="40% - Accent1 13 3" xfId="7686"/>
    <cellStyle name="40% - Accent1 13 3 2" xfId="13608"/>
    <cellStyle name="40% - Accent1 13 4" xfId="4765"/>
    <cellStyle name="40% - Accent1 13 5" xfId="10685"/>
    <cellStyle name="40% - Accent1 14" xfId="1943"/>
    <cellStyle name="40% - Accent1 14 2" xfId="3388"/>
    <cellStyle name="40% - Accent1 14 2 2" xfId="9198"/>
    <cellStyle name="40% - Accent1 14 2 2 2" xfId="15120"/>
    <cellStyle name="40% - Accent1 14 2 3" xfId="6276"/>
    <cellStyle name="40% - Accent1 14 2 4" xfId="12198"/>
    <cellStyle name="40% - Accent1 14 3" xfId="7754"/>
    <cellStyle name="40% - Accent1 14 3 2" xfId="13676"/>
    <cellStyle name="40% - Accent1 14 4" xfId="4832"/>
    <cellStyle name="40% - Accent1 14 5" xfId="10753"/>
    <cellStyle name="40% - Accent1 15" xfId="2162"/>
    <cellStyle name="40% - Accent1 15 2" xfId="7972"/>
    <cellStyle name="40% - Accent1 15 2 2" xfId="13894"/>
    <cellStyle name="40% - Accent1 15 3" xfId="5050"/>
    <cellStyle name="40% - Accent1 15 4" xfId="10972"/>
    <cellStyle name="40% - Accent1 16" xfId="6499"/>
    <cellStyle name="40% - Accent1 16 2" xfId="12421"/>
    <cellStyle name="40% - Accent1 17" xfId="3606"/>
    <cellStyle name="40% - Accent1 18" xfId="9390"/>
    <cellStyle name="40% - Accent1 19" xfId="9410"/>
    <cellStyle name="40% - Accent1 2" xfId="7"/>
    <cellStyle name="40% - Accent1 2 2" xfId="746"/>
    <cellStyle name="40% - Accent1 2 2 2" xfId="15321"/>
    <cellStyle name="40% - Accent1 2 3" xfId="15322"/>
    <cellStyle name="40% - Accent1 2 4" xfId="15323"/>
    <cellStyle name="40% - Accent1 20" xfId="9436"/>
    <cellStyle name="40% - Accent1 21" xfId="9485"/>
    <cellStyle name="40% - Accent1 3" xfId="396"/>
    <cellStyle name="40% - Accent1 3 2" xfId="748"/>
    <cellStyle name="40% - Accent1 3 2 2" xfId="1640"/>
    <cellStyle name="40% - Accent1 3 2 2 2" xfId="3108"/>
    <cellStyle name="40% - Accent1 3 2 2 2 2" xfId="8918"/>
    <cellStyle name="40% - Accent1 3 2 2 2 2 2" xfId="14840"/>
    <cellStyle name="40% - Accent1 3 2 2 2 3" xfId="5996"/>
    <cellStyle name="40% - Accent1 3 2 2 2 4" xfId="11918"/>
    <cellStyle name="40% - Accent1 3 2 2 3" xfId="7453"/>
    <cellStyle name="40% - Accent1 3 2 2 3 2" xfId="13375"/>
    <cellStyle name="40% - Accent1 3 2 2 4" xfId="4552"/>
    <cellStyle name="40% - Accent1 3 2 2 5" xfId="10453"/>
    <cellStyle name="40% - Accent1 3 2 3" xfId="1944"/>
    <cellStyle name="40% - Accent1 3 2 3 2" xfId="3389"/>
    <cellStyle name="40% - Accent1 3 2 3 2 2" xfId="9199"/>
    <cellStyle name="40% - Accent1 3 2 3 2 2 2" xfId="15121"/>
    <cellStyle name="40% - Accent1 3 2 3 2 3" xfId="6277"/>
    <cellStyle name="40% - Accent1 3 2 3 2 4" xfId="12199"/>
    <cellStyle name="40% - Accent1 3 2 3 3" xfId="7755"/>
    <cellStyle name="40% - Accent1 3 2 3 3 2" xfId="13677"/>
    <cellStyle name="40% - Accent1 3 2 3 4" xfId="4833"/>
    <cellStyle name="40% - Accent1 3 2 3 5" xfId="10754"/>
    <cellStyle name="40% - Accent1 3 2 4" xfId="2514"/>
    <cellStyle name="40% - Accent1 3 2 4 2" xfId="8324"/>
    <cellStyle name="40% - Accent1 3 2 4 2 2" xfId="14246"/>
    <cellStyle name="40% - Accent1 3 2 4 3" xfId="5402"/>
    <cellStyle name="40% - Accent1 3 2 4 4" xfId="11324"/>
    <cellStyle name="40% - Accent1 3 2 5" xfId="6851"/>
    <cellStyle name="40% - Accent1 3 2 5 2" xfId="12773"/>
    <cellStyle name="40% - Accent1 3 2 6" xfId="3958"/>
    <cellStyle name="40% - Accent1 3 2 7" xfId="9837"/>
    <cellStyle name="40% - Accent1 3 3" xfId="747"/>
    <cellStyle name="40% - Accent1 3 4" xfId="578"/>
    <cellStyle name="40% - Accent1 3 4 2" xfId="1482"/>
    <cellStyle name="40% - Accent1 3 4 2 2" xfId="2950"/>
    <cellStyle name="40% - Accent1 3 4 2 2 2" xfId="8760"/>
    <cellStyle name="40% - Accent1 3 4 2 2 2 2" xfId="14682"/>
    <cellStyle name="40% - Accent1 3 4 2 2 3" xfId="5838"/>
    <cellStyle name="40% - Accent1 3 4 2 2 4" xfId="11760"/>
    <cellStyle name="40% - Accent1 3 4 2 3" xfId="7295"/>
    <cellStyle name="40% - Accent1 3 4 2 3 2" xfId="13217"/>
    <cellStyle name="40% - Accent1 3 4 2 4" xfId="4394"/>
    <cellStyle name="40% - Accent1 3 4 2 5" xfId="10295"/>
    <cellStyle name="40% - Accent1 3 4 3" xfId="2356"/>
    <cellStyle name="40% - Accent1 3 4 3 2" xfId="8166"/>
    <cellStyle name="40% - Accent1 3 4 3 2 2" xfId="14088"/>
    <cellStyle name="40% - Accent1 3 4 3 3" xfId="5244"/>
    <cellStyle name="40% - Accent1 3 4 3 4" xfId="11166"/>
    <cellStyle name="40% - Accent1 3 4 4" xfId="6693"/>
    <cellStyle name="40% - Accent1 3 4 4 2" xfId="12615"/>
    <cellStyle name="40% - Accent1 3 4 5" xfId="3800"/>
    <cellStyle name="40% - Accent1 3 4 6" xfId="9679"/>
    <cellStyle name="40% - Accent1 3 5" xfId="1307"/>
    <cellStyle name="40% - Accent1 3 5 2" xfId="2775"/>
    <cellStyle name="40% - Accent1 3 5 2 2" xfId="8585"/>
    <cellStyle name="40% - Accent1 3 5 2 2 2" xfId="14507"/>
    <cellStyle name="40% - Accent1 3 5 2 3" xfId="5663"/>
    <cellStyle name="40% - Accent1 3 5 2 4" xfId="11585"/>
    <cellStyle name="40% - Accent1 3 5 3" xfId="7120"/>
    <cellStyle name="40% - Accent1 3 5 3 2" xfId="13042"/>
    <cellStyle name="40% - Accent1 3 5 4" xfId="4219"/>
    <cellStyle name="40% - Accent1 3 5 5" xfId="10120"/>
    <cellStyle name="40% - Accent1 3 6" xfId="2181"/>
    <cellStyle name="40% - Accent1 3 6 2" xfId="7991"/>
    <cellStyle name="40% - Accent1 3 6 2 2" xfId="13913"/>
    <cellStyle name="40% - Accent1 3 6 3" xfId="5069"/>
    <cellStyle name="40% - Accent1 3 6 4" xfId="10991"/>
    <cellStyle name="40% - Accent1 3 7" xfId="6518"/>
    <cellStyle name="40% - Accent1 3 7 2" xfId="12440"/>
    <cellStyle name="40% - Accent1 3 8" xfId="3625"/>
    <cellStyle name="40% - Accent1 3 9" xfId="9504"/>
    <cellStyle name="40% - Accent1 4" xfId="417"/>
    <cellStyle name="40% - Accent1 4 2" xfId="749"/>
    <cellStyle name="40% - Accent1 4 2 2" xfId="1641"/>
    <cellStyle name="40% - Accent1 4 2 2 2" xfId="3109"/>
    <cellStyle name="40% - Accent1 4 2 2 2 2" xfId="8919"/>
    <cellStyle name="40% - Accent1 4 2 2 2 2 2" xfId="14841"/>
    <cellStyle name="40% - Accent1 4 2 2 2 3" xfId="5997"/>
    <cellStyle name="40% - Accent1 4 2 2 2 4" xfId="11919"/>
    <cellStyle name="40% - Accent1 4 2 2 3" xfId="7454"/>
    <cellStyle name="40% - Accent1 4 2 2 3 2" xfId="13376"/>
    <cellStyle name="40% - Accent1 4 2 2 4" xfId="4553"/>
    <cellStyle name="40% - Accent1 4 2 2 5" xfId="10454"/>
    <cellStyle name="40% - Accent1 4 2 3" xfId="2515"/>
    <cellStyle name="40% - Accent1 4 2 3 2" xfId="8325"/>
    <cellStyle name="40% - Accent1 4 2 3 2 2" xfId="14247"/>
    <cellStyle name="40% - Accent1 4 2 3 3" xfId="5403"/>
    <cellStyle name="40% - Accent1 4 2 3 4" xfId="11325"/>
    <cellStyle name="40% - Accent1 4 2 4" xfId="6852"/>
    <cellStyle name="40% - Accent1 4 2 4 2" xfId="12774"/>
    <cellStyle name="40% - Accent1 4 2 5" xfId="3959"/>
    <cellStyle name="40% - Accent1 4 2 6" xfId="9838"/>
    <cellStyle name="40% - Accent1 4 3" xfId="599"/>
    <cellStyle name="40% - Accent1 4 3 2" xfId="1503"/>
    <cellStyle name="40% - Accent1 4 3 2 2" xfId="2971"/>
    <cellStyle name="40% - Accent1 4 3 2 2 2" xfId="8781"/>
    <cellStyle name="40% - Accent1 4 3 2 2 2 2" xfId="14703"/>
    <cellStyle name="40% - Accent1 4 3 2 2 3" xfId="5859"/>
    <cellStyle name="40% - Accent1 4 3 2 2 4" xfId="11781"/>
    <cellStyle name="40% - Accent1 4 3 2 3" xfId="7316"/>
    <cellStyle name="40% - Accent1 4 3 2 3 2" xfId="13238"/>
    <cellStyle name="40% - Accent1 4 3 2 4" xfId="4415"/>
    <cellStyle name="40% - Accent1 4 3 2 5" xfId="10316"/>
    <cellStyle name="40% - Accent1 4 3 3" xfId="2377"/>
    <cellStyle name="40% - Accent1 4 3 3 2" xfId="8187"/>
    <cellStyle name="40% - Accent1 4 3 3 2 2" xfId="14109"/>
    <cellStyle name="40% - Accent1 4 3 3 3" xfId="5265"/>
    <cellStyle name="40% - Accent1 4 3 3 4" xfId="11187"/>
    <cellStyle name="40% - Accent1 4 3 4" xfId="6714"/>
    <cellStyle name="40% - Accent1 4 3 4 2" xfId="12636"/>
    <cellStyle name="40% - Accent1 4 3 5" xfId="3821"/>
    <cellStyle name="40% - Accent1 4 3 6" xfId="9700"/>
    <cellStyle name="40% - Accent1 4 4" xfId="1328"/>
    <cellStyle name="40% - Accent1 4 4 2" xfId="2796"/>
    <cellStyle name="40% - Accent1 4 4 2 2" xfId="8606"/>
    <cellStyle name="40% - Accent1 4 4 2 2 2" xfId="14528"/>
    <cellStyle name="40% - Accent1 4 4 2 3" xfId="5684"/>
    <cellStyle name="40% - Accent1 4 4 2 4" xfId="11606"/>
    <cellStyle name="40% - Accent1 4 4 3" xfId="7141"/>
    <cellStyle name="40% - Accent1 4 4 3 2" xfId="13063"/>
    <cellStyle name="40% - Accent1 4 4 4" xfId="4240"/>
    <cellStyle name="40% - Accent1 4 4 5" xfId="10141"/>
    <cellStyle name="40% - Accent1 4 5" xfId="1945"/>
    <cellStyle name="40% - Accent1 4 5 2" xfId="3390"/>
    <cellStyle name="40% - Accent1 4 5 2 2" xfId="9200"/>
    <cellStyle name="40% - Accent1 4 5 2 2 2" xfId="15122"/>
    <cellStyle name="40% - Accent1 4 5 2 3" xfId="6278"/>
    <cellStyle name="40% - Accent1 4 5 2 4" xfId="12200"/>
    <cellStyle name="40% - Accent1 4 5 3" xfId="7756"/>
    <cellStyle name="40% - Accent1 4 5 3 2" xfId="13678"/>
    <cellStyle name="40% - Accent1 4 5 4" xfId="4834"/>
    <cellStyle name="40% - Accent1 4 5 5" xfId="10755"/>
    <cellStyle name="40% - Accent1 4 6" xfId="2202"/>
    <cellStyle name="40% - Accent1 4 6 2" xfId="8012"/>
    <cellStyle name="40% - Accent1 4 6 2 2" xfId="13934"/>
    <cellStyle name="40% - Accent1 4 6 3" xfId="5090"/>
    <cellStyle name="40% - Accent1 4 6 4" xfId="11012"/>
    <cellStyle name="40% - Accent1 4 7" xfId="6539"/>
    <cellStyle name="40% - Accent1 4 7 2" xfId="12461"/>
    <cellStyle name="40% - Accent1 4 8" xfId="3646"/>
    <cellStyle name="40% - Accent1 4 9" xfId="9525"/>
    <cellStyle name="40% - Accent1 5" xfId="432"/>
    <cellStyle name="40% - Accent1 5 2" xfId="750"/>
    <cellStyle name="40% - Accent1 5 2 2" xfId="1642"/>
    <cellStyle name="40% - Accent1 5 2 2 2" xfId="3110"/>
    <cellStyle name="40% - Accent1 5 2 2 2 2" xfId="8920"/>
    <cellStyle name="40% - Accent1 5 2 2 2 2 2" xfId="14842"/>
    <cellStyle name="40% - Accent1 5 2 2 2 3" xfId="5998"/>
    <cellStyle name="40% - Accent1 5 2 2 2 4" xfId="11920"/>
    <cellStyle name="40% - Accent1 5 2 2 3" xfId="7455"/>
    <cellStyle name="40% - Accent1 5 2 2 3 2" xfId="13377"/>
    <cellStyle name="40% - Accent1 5 2 2 4" xfId="4554"/>
    <cellStyle name="40% - Accent1 5 2 2 5" xfId="10455"/>
    <cellStyle name="40% - Accent1 5 2 3" xfId="2516"/>
    <cellStyle name="40% - Accent1 5 2 3 2" xfId="8326"/>
    <cellStyle name="40% - Accent1 5 2 3 2 2" xfId="14248"/>
    <cellStyle name="40% - Accent1 5 2 3 3" xfId="5404"/>
    <cellStyle name="40% - Accent1 5 2 3 4" xfId="11326"/>
    <cellStyle name="40% - Accent1 5 2 4" xfId="6853"/>
    <cellStyle name="40% - Accent1 5 2 4 2" xfId="12775"/>
    <cellStyle name="40% - Accent1 5 2 5" xfId="3960"/>
    <cellStyle name="40% - Accent1 5 2 6" xfId="9839"/>
    <cellStyle name="40% - Accent1 5 3" xfId="614"/>
    <cellStyle name="40% - Accent1 5 3 2" xfId="1518"/>
    <cellStyle name="40% - Accent1 5 3 2 2" xfId="2986"/>
    <cellStyle name="40% - Accent1 5 3 2 2 2" xfId="8796"/>
    <cellStyle name="40% - Accent1 5 3 2 2 2 2" xfId="14718"/>
    <cellStyle name="40% - Accent1 5 3 2 2 3" xfId="5874"/>
    <cellStyle name="40% - Accent1 5 3 2 2 4" xfId="11796"/>
    <cellStyle name="40% - Accent1 5 3 2 3" xfId="7331"/>
    <cellStyle name="40% - Accent1 5 3 2 3 2" xfId="13253"/>
    <cellStyle name="40% - Accent1 5 3 2 4" xfId="4430"/>
    <cellStyle name="40% - Accent1 5 3 2 5" xfId="10331"/>
    <cellStyle name="40% - Accent1 5 3 3" xfId="2392"/>
    <cellStyle name="40% - Accent1 5 3 3 2" xfId="8202"/>
    <cellStyle name="40% - Accent1 5 3 3 2 2" xfId="14124"/>
    <cellStyle name="40% - Accent1 5 3 3 3" xfId="5280"/>
    <cellStyle name="40% - Accent1 5 3 3 4" xfId="11202"/>
    <cellStyle name="40% - Accent1 5 3 4" xfId="6729"/>
    <cellStyle name="40% - Accent1 5 3 4 2" xfId="12651"/>
    <cellStyle name="40% - Accent1 5 3 5" xfId="3836"/>
    <cellStyle name="40% - Accent1 5 3 6" xfId="9715"/>
    <cellStyle name="40% - Accent1 5 4" xfId="1343"/>
    <cellStyle name="40% - Accent1 5 4 2" xfId="2811"/>
    <cellStyle name="40% - Accent1 5 4 2 2" xfId="8621"/>
    <cellStyle name="40% - Accent1 5 4 2 2 2" xfId="14543"/>
    <cellStyle name="40% - Accent1 5 4 2 3" xfId="5699"/>
    <cellStyle name="40% - Accent1 5 4 2 4" xfId="11621"/>
    <cellStyle name="40% - Accent1 5 4 3" xfId="7156"/>
    <cellStyle name="40% - Accent1 5 4 3 2" xfId="13078"/>
    <cellStyle name="40% - Accent1 5 4 4" xfId="4255"/>
    <cellStyle name="40% - Accent1 5 4 5" xfId="10156"/>
    <cellStyle name="40% - Accent1 5 5" xfId="1946"/>
    <cellStyle name="40% - Accent1 5 5 2" xfId="3391"/>
    <cellStyle name="40% - Accent1 5 5 2 2" xfId="9201"/>
    <cellStyle name="40% - Accent1 5 5 2 2 2" xfId="15123"/>
    <cellStyle name="40% - Accent1 5 5 2 3" xfId="6279"/>
    <cellStyle name="40% - Accent1 5 5 2 4" xfId="12201"/>
    <cellStyle name="40% - Accent1 5 5 3" xfId="7757"/>
    <cellStyle name="40% - Accent1 5 5 3 2" xfId="13679"/>
    <cellStyle name="40% - Accent1 5 5 4" xfId="4835"/>
    <cellStyle name="40% - Accent1 5 5 5" xfId="10756"/>
    <cellStyle name="40% - Accent1 5 6" xfId="2217"/>
    <cellStyle name="40% - Accent1 5 6 2" xfId="8027"/>
    <cellStyle name="40% - Accent1 5 6 2 2" xfId="13949"/>
    <cellStyle name="40% - Accent1 5 6 3" xfId="5105"/>
    <cellStyle name="40% - Accent1 5 6 4" xfId="11027"/>
    <cellStyle name="40% - Accent1 5 7" xfId="6554"/>
    <cellStyle name="40% - Accent1 5 7 2" xfId="12476"/>
    <cellStyle name="40% - Accent1 5 8" xfId="3661"/>
    <cellStyle name="40% - Accent1 5 9" xfId="9540"/>
    <cellStyle name="40% - Accent1 6" xfId="446"/>
    <cellStyle name="40% - Accent1 6 2" xfId="751"/>
    <cellStyle name="40% - Accent1 6 2 2" xfId="1643"/>
    <cellStyle name="40% - Accent1 6 2 2 2" xfId="3111"/>
    <cellStyle name="40% - Accent1 6 2 2 2 2" xfId="8921"/>
    <cellStyle name="40% - Accent1 6 2 2 2 2 2" xfId="14843"/>
    <cellStyle name="40% - Accent1 6 2 2 2 3" xfId="5999"/>
    <cellStyle name="40% - Accent1 6 2 2 2 4" xfId="11921"/>
    <cellStyle name="40% - Accent1 6 2 2 3" xfId="7456"/>
    <cellStyle name="40% - Accent1 6 2 2 3 2" xfId="13378"/>
    <cellStyle name="40% - Accent1 6 2 2 4" xfId="4555"/>
    <cellStyle name="40% - Accent1 6 2 2 5" xfId="10456"/>
    <cellStyle name="40% - Accent1 6 2 3" xfId="2517"/>
    <cellStyle name="40% - Accent1 6 2 3 2" xfId="8327"/>
    <cellStyle name="40% - Accent1 6 2 3 2 2" xfId="14249"/>
    <cellStyle name="40% - Accent1 6 2 3 3" xfId="5405"/>
    <cellStyle name="40% - Accent1 6 2 3 4" xfId="11327"/>
    <cellStyle name="40% - Accent1 6 2 4" xfId="6854"/>
    <cellStyle name="40% - Accent1 6 2 4 2" xfId="12776"/>
    <cellStyle name="40% - Accent1 6 2 5" xfId="3961"/>
    <cellStyle name="40% - Accent1 6 2 6" xfId="9840"/>
    <cellStyle name="40% - Accent1 6 3" xfId="628"/>
    <cellStyle name="40% - Accent1 6 3 2" xfId="1532"/>
    <cellStyle name="40% - Accent1 6 3 2 2" xfId="3000"/>
    <cellStyle name="40% - Accent1 6 3 2 2 2" xfId="8810"/>
    <cellStyle name="40% - Accent1 6 3 2 2 2 2" xfId="14732"/>
    <cellStyle name="40% - Accent1 6 3 2 2 3" xfId="5888"/>
    <cellStyle name="40% - Accent1 6 3 2 2 4" xfId="11810"/>
    <cellStyle name="40% - Accent1 6 3 2 3" xfId="7345"/>
    <cellStyle name="40% - Accent1 6 3 2 3 2" xfId="13267"/>
    <cellStyle name="40% - Accent1 6 3 2 4" xfId="4444"/>
    <cellStyle name="40% - Accent1 6 3 2 5" xfId="10345"/>
    <cellStyle name="40% - Accent1 6 3 3" xfId="2406"/>
    <cellStyle name="40% - Accent1 6 3 3 2" xfId="8216"/>
    <cellStyle name="40% - Accent1 6 3 3 2 2" xfId="14138"/>
    <cellStyle name="40% - Accent1 6 3 3 3" xfId="5294"/>
    <cellStyle name="40% - Accent1 6 3 3 4" xfId="11216"/>
    <cellStyle name="40% - Accent1 6 3 4" xfId="6743"/>
    <cellStyle name="40% - Accent1 6 3 4 2" xfId="12665"/>
    <cellStyle name="40% - Accent1 6 3 5" xfId="3850"/>
    <cellStyle name="40% - Accent1 6 3 6" xfId="9729"/>
    <cellStyle name="40% - Accent1 6 4" xfId="1357"/>
    <cellStyle name="40% - Accent1 6 4 2" xfId="2825"/>
    <cellStyle name="40% - Accent1 6 4 2 2" xfId="8635"/>
    <cellStyle name="40% - Accent1 6 4 2 2 2" xfId="14557"/>
    <cellStyle name="40% - Accent1 6 4 2 3" xfId="5713"/>
    <cellStyle name="40% - Accent1 6 4 2 4" xfId="11635"/>
    <cellStyle name="40% - Accent1 6 4 3" xfId="7170"/>
    <cellStyle name="40% - Accent1 6 4 3 2" xfId="13092"/>
    <cellStyle name="40% - Accent1 6 4 4" xfId="4269"/>
    <cellStyle name="40% - Accent1 6 4 5" xfId="10170"/>
    <cellStyle name="40% - Accent1 6 5" xfId="1947"/>
    <cellStyle name="40% - Accent1 6 5 2" xfId="3392"/>
    <cellStyle name="40% - Accent1 6 5 2 2" xfId="9202"/>
    <cellStyle name="40% - Accent1 6 5 2 2 2" xfId="15124"/>
    <cellStyle name="40% - Accent1 6 5 2 3" xfId="6280"/>
    <cellStyle name="40% - Accent1 6 5 2 4" xfId="12202"/>
    <cellStyle name="40% - Accent1 6 5 3" xfId="7758"/>
    <cellStyle name="40% - Accent1 6 5 3 2" xfId="13680"/>
    <cellStyle name="40% - Accent1 6 5 4" xfId="4836"/>
    <cellStyle name="40% - Accent1 6 5 5" xfId="10757"/>
    <cellStyle name="40% - Accent1 6 6" xfId="2231"/>
    <cellStyle name="40% - Accent1 6 6 2" xfId="8041"/>
    <cellStyle name="40% - Accent1 6 6 2 2" xfId="13963"/>
    <cellStyle name="40% - Accent1 6 6 3" xfId="5119"/>
    <cellStyle name="40% - Accent1 6 6 4" xfId="11041"/>
    <cellStyle name="40% - Accent1 6 7" xfId="6568"/>
    <cellStyle name="40% - Accent1 6 7 2" xfId="12490"/>
    <cellStyle name="40% - Accent1 6 8" xfId="3675"/>
    <cellStyle name="40% - Accent1 6 9" xfId="9554"/>
    <cellStyle name="40% - Accent1 7" xfId="465"/>
    <cellStyle name="40% - Accent1 7 2" xfId="752"/>
    <cellStyle name="40% - Accent1 7 2 2" xfId="1644"/>
    <cellStyle name="40% - Accent1 7 2 2 2" xfId="3112"/>
    <cellStyle name="40% - Accent1 7 2 2 2 2" xfId="8922"/>
    <cellStyle name="40% - Accent1 7 2 2 2 2 2" xfId="14844"/>
    <cellStyle name="40% - Accent1 7 2 2 2 3" xfId="6000"/>
    <cellStyle name="40% - Accent1 7 2 2 2 4" xfId="11922"/>
    <cellStyle name="40% - Accent1 7 2 2 3" xfId="7457"/>
    <cellStyle name="40% - Accent1 7 2 2 3 2" xfId="13379"/>
    <cellStyle name="40% - Accent1 7 2 2 4" xfId="4556"/>
    <cellStyle name="40% - Accent1 7 2 2 5" xfId="10457"/>
    <cellStyle name="40% - Accent1 7 2 3" xfId="2518"/>
    <cellStyle name="40% - Accent1 7 2 3 2" xfId="8328"/>
    <cellStyle name="40% - Accent1 7 2 3 2 2" xfId="14250"/>
    <cellStyle name="40% - Accent1 7 2 3 3" xfId="5406"/>
    <cellStyle name="40% - Accent1 7 2 3 4" xfId="11328"/>
    <cellStyle name="40% - Accent1 7 2 4" xfId="6855"/>
    <cellStyle name="40% - Accent1 7 2 4 2" xfId="12777"/>
    <cellStyle name="40% - Accent1 7 2 5" xfId="3962"/>
    <cellStyle name="40% - Accent1 7 2 6" xfId="9841"/>
    <cellStyle name="40% - Accent1 7 3" xfId="647"/>
    <cellStyle name="40% - Accent1 7 3 2" xfId="1551"/>
    <cellStyle name="40% - Accent1 7 3 2 2" xfId="3019"/>
    <cellStyle name="40% - Accent1 7 3 2 2 2" xfId="8829"/>
    <cellStyle name="40% - Accent1 7 3 2 2 2 2" xfId="14751"/>
    <cellStyle name="40% - Accent1 7 3 2 2 3" xfId="5907"/>
    <cellStyle name="40% - Accent1 7 3 2 2 4" xfId="11829"/>
    <cellStyle name="40% - Accent1 7 3 2 3" xfId="7364"/>
    <cellStyle name="40% - Accent1 7 3 2 3 2" xfId="13286"/>
    <cellStyle name="40% - Accent1 7 3 2 4" xfId="4463"/>
    <cellStyle name="40% - Accent1 7 3 2 5" xfId="10364"/>
    <cellStyle name="40% - Accent1 7 3 3" xfId="2425"/>
    <cellStyle name="40% - Accent1 7 3 3 2" xfId="8235"/>
    <cellStyle name="40% - Accent1 7 3 3 2 2" xfId="14157"/>
    <cellStyle name="40% - Accent1 7 3 3 3" xfId="5313"/>
    <cellStyle name="40% - Accent1 7 3 3 4" xfId="11235"/>
    <cellStyle name="40% - Accent1 7 3 4" xfId="6762"/>
    <cellStyle name="40% - Accent1 7 3 4 2" xfId="12684"/>
    <cellStyle name="40% - Accent1 7 3 5" xfId="3869"/>
    <cellStyle name="40% - Accent1 7 3 6" xfId="9748"/>
    <cellStyle name="40% - Accent1 7 4" xfId="1376"/>
    <cellStyle name="40% - Accent1 7 4 2" xfId="2844"/>
    <cellStyle name="40% - Accent1 7 4 2 2" xfId="8654"/>
    <cellStyle name="40% - Accent1 7 4 2 2 2" xfId="14576"/>
    <cellStyle name="40% - Accent1 7 4 2 3" xfId="5732"/>
    <cellStyle name="40% - Accent1 7 4 2 4" xfId="11654"/>
    <cellStyle name="40% - Accent1 7 4 3" xfId="7189"/>
    <cellStyle name="40% - Accent1 7 4 3 2" xfId="13111"/>
    <cellStyle name="40% - Accent1 7 4 4" xfId="4288"/>
    <cellStyle name="40% - Accent1 7 4 5" xfId="10189"/>
    <cellStyle name="40% - Accent1 7 5" xfId="1948"/>
    <cellStyle name="40% - Accent1 7 5 2" xfId="3393"/>
    <cellStyle name="40% - Accent1 7 5 2 2" xfId="9203"/>
    <cellStyle name="40% - Accent1 7 5 2 2 2" xfId="15125"/>
    <cellStyle name="40% - Accent1 7 5 2 3" xfId="6281"/>
    <cellStyle name="40% - Accent1 7 5 2 4" xfId="12203"/>
    <cellStyle name="40% - Accent1 7 5 3" xfId="7759"/>
    <cellStyle name="40% - Accent1 7 5 3 2" xfId="13681"/>
    <cellStyle name="40% - Accent1 7 5 4" xfId="4837"/>
    <cellStyle name="40% - Accent1 7 5 5" xfId="10758"/>
    <cellStyle name="40% - Accent1 7 6" xfId="2250"/>
    <cellStyle name="40% - Accent1 7 6 2" xfId="8060"/>
    <cellStyle name="40% - Accent1 7 6 2 2" xfId="13982"/>
    <cellStyle name="40% - Accent1 7 6 3" xfId="5138"/>
    <cellStyle name="40% - Accent1 7 6 4" xfId="11060"/>
    <cellStyle name="40% - Accent1 7 7" xfId="6587"/>
    <cellStyle name="40% - Accent1 7 7 2" xfId="12509"/>
    <cellStyle name="40% - Accent1 7 8" xfId="3694"/>
    <cellStyle name="40% - Accent1 7 9" xfId="9573"/>
    <cellStyle name="40% - Accent1 8" xfId="503"/>
    <cellStyle name="40% - Accent1 8 2" xfId="681"/>
    <cellStyle name="40% - Accent1 8 2 2" xfId="1585"/>
    <cellStyle name="40% - Accent1 8 2 2 2" xfId="3053"/>
    <cellStyle name="40% - Accent1 8 2 2 2 2" xfId="8863"/>
    <cellStyle name="40% - Accent1 8 2 2 2 2 2" xfId="14785"/>
    <cellStyle name="40% - Accent1 8 2 2 2 3" xfId="5941"/>
    <cellStyle name="40% - Accent1 8 2 2 2 4" xfId="11863"/>
    <cellStyle name="40% - Accent1 8 2 2 3" xfId="7398"/>
    <cellStyle name="40% - Accent1 8 2 2 3 2" xfId="13320"/>
    <cellStyle name="40% - Accent1 8 2 2 4" xfId="4497"/>
    <cellStyle name="40% - Accent1 8 2 2 5" xfId="10398"/>
    <cellStyle name="40% - Accent1 8 2 3" xfId="2459"/>
    <cellStyle name="40% - Accent1 8 2 3 2" xfId="8269"/>
    <cellStyle name="40% - Accent1 8 2 3 2 2" xfId="14191"/>
    <cellStyle name="40% - Accent1 8 2 3 3" xfId="5347"/>
    <cellStyle name="40% - Accent1 8 2 3 4" xfId="11269"/>
    <cellStyle name="40% - Accent1 8 2 4" xfId="6796"/>
    <cellStyle name="40% - Accent1 8 2 4 2" xfId="12718"/>
    <cellStyle name="40% - Accent1 8 2 5" xfId="3903"/>
    <cellStyle name="40% - Accent1 8 2 6" xfId="9782"/>
    <cellStyle name="40% - Accent1 8 3" xfId="1410"/>
    <cellStyle name="40% - Accent1 8 3 2" xfId="2878"/>
    <cellStyle name="40% - Accent1 8 3 2 2" xfId="8688"/>
    <cellStyle name="40% - Accent1 8 3 2 2 2" xfId="14610"/>
    <cellStyle name="40% - Accent1 8 3 2 3" xfId="5766"/>
    <cellStyle name="40% - Accent1 8 3 2 4" xfId="11688"/>
    <cellStyle name="40% - Accent1 8 3 3" xfId="7223"/>
    <cellStyle name="40% - Accent1 8 3 3 2" xfId="13145"/>
    <cellStyle name="40% - Accent1 8 3 4" xfId="4322"/>
    <cellStyle name="40% - Accent1 8 3 5" xfId="10223"/>
    <cellStyle name="40% - Accent1 8 4" xfId="2284"/>
    <cellStyle name="40% - Accent1 8 4 2" xfId="8094"/>
    <cellStyle name="40% - Accent1 8 4 2 2" xfId="14016"/>
    <cellStyle name="40% - Accent1 8 4 3" xfId="5172"/>
    <cellStyle name="40% - Accent1 8 4 4" xfId="11094"/>
    <cellStyle name="40% - Accent1 8 5" xfId="6621"/>
    <cellStyle name="40% - Accent1 8 5 2" xfId="12543"/>
    <cellStyle name="40% - Accent1 8 6" xfId="3728"/>
    <cellStyle name="40% - Accent1 8 7" xfId="9607"/>
    <cellStyle name="40% - Accent1 9" xfId="745"/>
    <cellStyle name="40% - Accent1 9 2" xfId="1639"/>
    <cellStyle name="40% - Accent1 9 2 2" xfId="3107"/>
    <cellStyle name="40% - Accent1 9 2 2 2" xfId="8917"/>
    <cellStyle name="40% - Accent1 9 2 2 2 2" xfId="14839"/>
    <cellStyle name="40% - Accent1 9 2 2 3" xfId="5995"/>
    <cellStyle name="40% - Accent1 9 2 2 4" xfId="11917"/>
    <cellStyle name="40% - Accent1 9 2 3" xfId="7452"/>
    <cellStyle name="40% - Accent1 9 2 3 2" xfId="13374"/>
    <cellStyle name="40% - Accent1 9 2 4" xfId="4551"/>
    <cellStyle name="40% - Accent1 9 2 5" xfId="10452"/>
    <cellStyle name="40% - Accent1 9 3" xfId="2513"/>
    <cellStyle name="40% - Accent1 9 3 2" xfId="8323"/>
    <cellStyle name="40% - Accent1 9 3 2 2" xfId="14245"/>
    <cellStyle name="40% - Accent1 9 3 3" xfId="5401"/>
    <cellStyle name="40% - Accent1 9 3 4" xfId="11323"/>
    <cellStyle name="40% - Accent1 9 4" xfId="6850"/>
    <cellStyle name="40% - Accent1 9 4 2" xfId="12772"/>
    <cellStyle name="40% - Accent1 9 5" xfId="3957"/>
    <cellStyle name="40% - Accent1 9 6" xfId="9836"/>
    <cellStyle name="40% - Accent2" xfId="370" builtinId="35" customBuiltin="1"/>
    <cellStyle name="40% - Accent2 10" xfId="561"/>
    <cellStyle name="40% - Accent2 10 2" xfId="1465"/>
    <cellStyle name="40% - Accent2 10 2 2" xfId="2933"/>
    <cellStyle name="40% - Accent2 10 2 2 2" xfId="8743"/>
    <cellStyle name="40% - Accent2 10 2 2 2 2" xfId="14665"/>
    <cellStyle name="40% - Accent2 10 2 2 3" xfId="5821"/>
    <cellStyle name="40% - Accent2 10 2 2 4" xfId="11743"/>
    <cellStyle name="40% - Accent2 10 2 3" xfId="7278"/>
    <cellStyle name="40% - Accent2 10 2 3 2" xfId="13200"/>
    <cellStyle name="40% - Accent2 10 2 4" xfId="4377"/>
    <cellStyle name="40% - Accent2 10 2 5" xfId="10278"/>
    <cellStyle name="40% - Accent2 10 3" xfId="2339"/>
    <cellStyle name="40% - Accent2 10 3 2" xfId="8149"/>
    <cellStyle name="40% - Accent2 10 3 2 2" xfId="14071"/>
    <cellStyle name="40% - Accent2 10 3 3" xfId="5227"/>
    <cellStyle name="40% - Accent2 10 3 4" xfId="11149"/>
    <cellStyle name="40% - Accent2 10 4" xfId="6676"/>
    <cellStyle name="40% - Accent2 10 4 2" xfId="12598"/>
    <cellStyle name="40% - Accent2 10 5" xfId="3783"/>
    <cellStyle name="40% - Accent2 10 6" xfId="9662"/>
    <cellStyle name="40% - Accent2 11" xfId="1240"/>
    <cellStyle name="40% - Accent2 11 2" xfId="1858"/>
    <cellStyle name="40% - Accent2 11 2 2" xfId="3306"/>
    <cellStyle name="40% - Accent2 11 2 2 2" xfId="9116"/>
    <cellStyle name="40% - Accent2 11 2 2 2 2" xfId="15038"/>
    <cellStyle name="40% - Accent2 11 2 2 3" xfId="6194"/>
    <cellStyle name="40% - Accent2 11 2 2 4" xfId="12116"/>
    <cellStyle name="40% - Accent2 11 2 3" xfId="7671"/>
    <cellStyle name="40% - Accent2 11 2 3 2" xfId="13593"/>
    <cellStyle name="40% - Accent2 11 2 4" xfId="4750"/>
    <cellStyle name="40% - Accent2 11 2 5" xfId="10670"/>
    <cellStyle name="40% - Accent2 11 3" xfId="2712"/>
    <cellStyle name="40% - Accent2 11 3 2" xfId="8522"/>
    <cellStyle name="40% - Accent2 11 3 2 2" xfId="14444"/>
    <cellStyle name="40% - Accent2 11 3 3" xfId="5600"/>
    <cellStyle name="40% - Accent2 11 3 4" xfId="11522"/>
    <cellStyle name="40% - Accent2 11 4" xfId="7053"/>
    <cellStyle name="40% - Accent2 11 4 2" xfId="12975"/>
    <cellStyle name="40% - Accent2 11 5" xfId="4156"/>
    <cellStyle name="40% - Accent2 11 6" xfId="10054"/>
    <cellStyle name="40% - Accent2 12" xfId="1290"/>
    <cellStyle name="40% - Accent2 12 2" xfId="2758"/>
    <cellStyle name="40% - Accent2 12 2 2" xfId="8568"/>
    <cellStyle name="40% - Accent2 12 2 2 2" xfId="14490"/>
    <cellStyle name="40% - Accent2 12 2 3" xfId="5646"/>
    <cellStyle name="40% - Accent2 12 2 4" xfId="11568"/>
    <cellStyle name="40% - Accent2 12 3" xfId="7103"/>
    <cellStyle name="40% - Accent2 12 3 2" xfId="13025"/>
    <cellStyle name="40% - Accent2 12 4" xfId="4202"/>
    <cellStyle name="40% - Accent2 12 5" xfId="10103"/>
    <cellStyle name="40% - Accent2 13" xfId="1876"/>
    <cellStyle name="40% - Accent2 13 2" xfId="3324"/>
    <cellStyle name="40% - Accent2 13 2 2" xfId="9134"/>
    <cellStyle name="40% - Accent2 13 2 2 2" xfId="15056"/>
    <cellStyle name="40% - Accent2 13 2 3" xfId="6212"/>
    <cellStyle name="40% - Accent2 13 2 4" xfId="12134"/>
    <cellStyle name="40% - Accent2 13 3" xfId="7689"/>
    <cellStyle name="40% - Accent2 13 3 2" xfId="13611"/>
    <cellStyle name="40% - Accent2 13 4" xfId="4768"/>
    <cellStyle name="40% - Accent2 13 5" xfId="10688"/>
    <cellStyle name="40% - Accent2 14" xfId="1949"/>
    <cellStyle name="40% - Accent2 14 2" xfId="3394"/>
    <cellStyle name="40% - Accent2 14 2 2" xfId="9204"/>
    <cellStyle name="40% - Accent2 14 2 2 2" xfId="15126"/>
    <cellStyle name="40% - Accent2 14 2 3" xfId="6282"/>
    <cellStyle name="40% - Accent2 14 2 4" xfId="12204"/>
    <cellStyle name="40% - Accent2 14 3" xfId="7760"/>
    <cellStyle name="40% - Accent2 14 3 2" xfId="13682"/>
    <cellStyle name="40% - Accent2 14 4" xfId="4838"/>
    <cellStyle name="40% - Accent2 14 5" xfId="10759"/>
    <cellStyle name="40% - Accent2 15" xfId="2164"/>
    <cellStyle name="40% - Accent2 15 2" xfId="7974"/>
    <cellStyle name="40% - Accent2 15 2 2" xfId="13896"/>
    <cellStyle name="40% - Accent2 15 3" xfId="5052"/>
    <cellStyle name="40% - Accent2 15 4" xfId="10974"/>
    <cellStyle name="40% - Accent2 16" xfId="6501"/>
    <cellStyle name="40% - Accent2 16 2" xfId="12423"/>
    <cellStyle name="40% - Accent2 17" xfId="3608"/>
    <cellStyle name="40% - Accent2 18" xfId="9392"/>
    <cellStyle name="40% - Accent2 19" xfId="9412"/>
    <cellStyle name="40% - Accent2 2" xfId="8"/>
    <cellStyle name="40% - Accent2 2 2" xfId="15324"/>
    <cellStyle name="40% - Accent2 2 2 2" xfId="15325"/>
    <cellStyle name="40% - Accent2 2 3" xfId="15326"/>
    <cellStyle name="40% - Accent2 20" xfId="9438"/>
    <cellStyle name="40% - Accent2 21" xfId="9487"/>
    <cellStyle name="40% - Accent2 3" xfId="398"/>
    <cellStyle name="40% - Accent2 3 2" xfId="754"/>
    <cellStyle name="40% - Accent2 3 2 2" xfId="1646"/>
    <cellStyle name="40% - Accent2 3 2 2 2" xfId="3114"/>
    <cellStyle name="40% - Accent2 3 2 2 2 2" xfId="8924"/>
    <cellStyle name="40% - Accent2 3 2 2 2 2 2" xfId="14846"/>
    <cellStyle name="40% - Accent2 3 2 2 2 3" xfId="6002"/>
    <cellStyle name="40% - Accent2 3 2 2 2 4" xfId="11924"/>
    <cellStyle name="40% - Accent2 3 2 2 3" xfId="7459"/>
    <cellStyle name="40% - Accent2 3 2 2 3 2" xfId="13381"/>
    <cellStyle name="40% - Accent2 3 2 2 4" xfId="4558"/>
    <cellStyle name="40% - Accent2 3 2 2 5" xfId="10459"/>
    <cellStyle name="40% - Accent2 3 2 3" xfId="2520"/>
    <cellStyle name="40% - Accent2 3 2 3 2" xfId="8330"/>
    <cellStyle name="40% - Accent2 3 2 3 2 2" xfId="14252"/>
    <cellStyle name="40% - Accent2 3 2 3 3" xfId="5408"/>
    <cellStyle name="40% - Accent2 3 2 3 4" xfId="11330"/>
    <cellStyle name="40% - Accent2 3 2 4" xfId="6857"/>
    <cellStyle name="40% - Accent2 3 2 4 2" xfId="12779"/>
    <cellStyle name="40% - Accent2 3 2 5" xfId="3964"/>
    <cellStyle name="40% - Accent2 3 2 6" xfId="9843"/>
    <cellStyle name="40% - Accent2 3 3" xfId="580"/>
    <cellStyle name="40% - Accent2 3 3 2" xfId="1484"/>
    <cellStyle name="40% - Accent2 3 3 2 2" xfId="2952"/>
    <cellStyle name="40% - Accent2 3 3 2 2 2" xfId="8762"/>
    <cellStyle name="40% - Accent2 3 3 2 2 2 2" xfId="14684"/>
    <cellStyle name="40% - Accent2 3 3 2 2 3" xfId="5840"/>
    <cellStyle name="40% - Accent2 3 3 2 2 4" xfId="11762"/>
    <cellStyle name="40% - Accent2 3 3 2 3" xfId="7297"/>
    <cellStyle name="40% - Accent2 3 3 2 3 2" xfId="13219"/>
    <cellStyle name="40% - Accent2 3 3 2 4" xfId="4396"/>
    <cellStyle name="40% - Accent2 3 3 2 5" xfId="10297"/>
    <cellStyle name="40% - Accent2 3 3 3" xfId="2358"/>
    <cellStyle name="40% - Accent2 3 3 3 2" xfId="8168"/>
    <cellStyle name="40% - Accent2 3 3 3 2 2" xfId="14090"/>
    <cellStyle name="40% - Accent2 3 3 3 3" xfId="5246"/>
    <cellStyle name="40% - Accent2 3 3 3 4" xfId="11168"/>
    <cellStyle name="40% - Accent2 3 3 4" xfId="6695"/>
    <cellStyle name="40% - Accent2 3 3 4 2" xfId="12617"/>
    <cellStyle name="40% - Accent2 3 3 5" xfId="3802"/>
    <cellStyle name="40% - Accent2 3 3 6" xfId="9681"/>
    <cellStyle name="40% - Accent2 3 4" xfId="1309"/>
    <cellStyle name="40% - Accent2 3 4 2" xfId="2777"/>
    <cellStyle name="40% - Accent2 3 4 2 2" xfId="8587"/>
    <cellStyle name="40% - Accent2 3 4 2 2 2" xfId="14509"/>
    <cellStyle name="40% - Accent2 3 4 2 3" xfId="5665"/>
    <cellStyle name="40% - Accent2 3 4 2 4" xfId="11587"/>
    <cellStyle name="40% - Accent2 3 4 3" xfId="7122"/>
    <cellStyle name="40% - Accent2 3 4 3 2" xfId="13044"/>
    <cellStyle name="40% - Accent2 3 4 4" xfId="4221"/>
    <cellStyle name="40% - Accent2 3 4 5" xfId="10122"/>
    <cellStyle name="40% - Accent2 3 5" xfId="1950"/>
    <cellStyle name="40% - Accent2 3 5 2" xfId="3395"/>
    <cellStyle name="40% - Accent2 3 5 2 2" xfId="9205"/>
    <cellStyle name="40% - Accent2 3 5 2 2 2" xfId="15127"/>
    <cellStyle name="40% - Accent2 3 5 2 3" xfId="6283"/>
    <cellStyle name="40% - Accent2 3 5 2 4" xfId="12205"/>
    <cellStyle name="40% - Accent2 3 5 3" xfId="7761"/>
    <cellStyle name="40% - Accent2 3 5 3 2" xfId="13683"/>
    <cellStyle name="40% - Accent2 3 5 4" xfId="4839"/>
    <cellStyle name="40% - Accent2 3 5 5" xfId="10760"/>
    <cellStyle name="40% - Accent2 3 6" xfId="2183"/>
    <cellStyle name="40% - Accent2 3 6 2" xfId="7993"/>
    <cellStyle name="40% - Accent2 3 6 2 2" xfId="13915"/>
    <cellStyle name="40% - Accent2 3 6 3" xfId="5071"/>
    <cellStyle name="40% - Accent2 3 6 4" xfId="10993"/>
    <cellStyle name="40% - Accent2 3 7" xfId="6520"/>
    <cellStyle name="40% - Accent2 3 7 2" xfId="12442"/>
    <cellStyle name="40% - Accent2 3 8" xfId="3627"/>
    <cellStyle name="40% - Accent2 3 9" xfId="9506"/>
    <cellStyle name="40% - Accent2 4" xfId="419"/>
    <cellStyle name="40% - Accent2 4 2" xfId="755"/>
    <cellStyle name="40% - Accent2 4 2 2" xfId="1647"/>
    <cellStyle name="40% - Accent2 4 2 2 2" xfId="3115"/>
    <cellStyle name="40% - Accent2 4 2 2 2 2" xfId="8925"/>
    <cellStyle name="40% - Accent2 4 2 2 2 2 2" xfId="14847"/>
    <cellStyle name="40% - Accent2 4 2 2 2 3" xfId="6003"/>
    <cellStyle name="40% - Accent2 4 2 2 2 4" xfId="11925"/>
    <cellStyle name="40% - Accent2 4 2 2 3" xfId="7460"/>
    <cellStyle name="40% - Accent2 4 2 2 3 2" xfId="13382"/>
    <cellStyle name="40% - Accent2 4 2 2 4" xfId="4559"/>
    <cellStyle name="40% - Accent2 4 2 2 5" xfId="10460"/>
    <cellStyle name="40% - Accent2 4 2 3" xfId="2521"/>
    <cellStyle name="40% - Accent2 4 2 3 2" xfId="8331"/>
    <cellStyle name="40% - Accent2 4 2 3 2 2" xfId="14253"/>
    <cellStyle name="40% - Accent2 4 2 3 3" xfId="5409"/>
    <cellStyle name="40% - Accent2 4 2 3 4" xfId="11331"/>
    <cellStyle name="40% - Accent2 4 2 4" xfId="6858"/>
    <cellStyle name="40% - Accent2 4 2 4 2" xfId="12780"/>
    <cellStyle name="40% - Accent2 4 2 5" xfId="3965"/>
    <cellStyle name="40% - Accent2 4 2 6" xfId="9844"/>
    <cellStyle name="40% - Accent2 4 3" xfId="601"/>
    <cellStyle name="40% - Accent2 4 3 2" xfId="1505"/>
    <cellStyle name="40% - Accent2 4 3 2 2" xfId="2973"/>
    <cellStyle name="40% - Accent2 4 3 2 2 2" xfId="8783"/>
    <cellStyle name="40% - Accent2 4 3 2 2 2 2" xfId="14705"/>
    <cellStyle name="40% - Accent2 4 3 2 2 3" xfId="5861"/>
    <cellStyle name="40% - Accent2 4 3 2 2 4" xfId="11783"/>
    <cellStyle name="40% - Accent2 4 3 2 3" xfId="7318"/>
    <cellStyle name="40% - Accent2 4 3 2 3 2" xfId="13240"/>
    <cellStyle name="40% - Accent2 4 3 2 4" xfId="4417"/>
    <cellStyle name="40% - Accent2 4 3 2 5" xfId="10318"/>
    <cellStyle name="40% - Accent2 4 3 3" xfId="2379"/>
    <cellStyle name="40% - Accent2 4 3 3 2" xfId="8189"/>
    <cellStyle name="40% - Accent2 4 3 3 2 2" xfId="14111"/>
    <cellStyle name="40% - Accent2 4 3 3 3" xfId="5267"/>
    <cellStyle name="40% - Accent2 4 3 3 4" xfId="11189"/>
    <cellStyle name="40% - Accent2 4 3 4" xfId="6716"/>
    <cellStyle name="40% - Accent2 4 3 4 2" xfId="12638"/>
    <cellStyle name="40% - Accent2 4 3 5" xfId="3823"/>
    <cellStyle name="40% - Accent2 4 3 6" xfId="9702"/>
    <cellStyle name="40% - Accent2 4 4" xfId="1330"/>
    <cellStyle name="40% - Accent2 4 4 2" xfId="2798"/>
    <cellStyle name="40% - Accent2 4 4 2 2" xfId="8608"/>
    <cellStyle name="40% - Accent2 4 4 2 2 2" xfId="14530"/>
    <cellStyle name="40% - Accent2 4 4 2 3" xfId="5686"/>
    <cellStyle name="40% - Accent2 4 4 2 4" xfId="11608"/>
    <cellStyle name="40% - Accent2 4 4 3" xfId="7143"/>
    <cellStyle name="40% - Accent2 4 4 3 2" xfId="13065"/>
    <cellStyle name="40% - Accent2 4 4 4" xfId="4242"/>
    <cellStyle name="40% - Accent2 4 4 5" xfId="10143"/>
    <cellStyle name="40% - Accent2 4 5" xfId="1951"/>
    <cellStyle name="40% - Accent2 4 5 2" xfId="3396"/>
    <cellStyle name="40% - Accent2 4 5 2 2" xfId="9206"/>
    <cellStyle name="40% - Accent2 4 5 2 2 2" xfId="15128"/>
    <cellStyle name="40% - Accent2 4 5 2 3" xfId="6284"/>
    <cellStyle name="40% - Accent2 4 5 2 4" xfId="12206"/>
    <cellStyle name="40% - Accent2 4 5 3" xfId="7762"/>
    <cellStyle name="40% - Accent2 4 5 3 2" xfId="13684"/>
    <cellStyle name="40% - Accent2 4 5 4" xfId="4840"/>
    <cellStyle name="40% - Accent2 4 5 5" xfId="10761"/>
    <cellStyle name="40% - Accent2 4 6" xfId="2204"/>
    <cellStyle name="40% - Accent2 4 6 2" xfId="8014"/>
    <cellStyle name="40% - Accent2 4 6 2 2" xfId="13936"/>
    <cellStyle name="40% - Accent2 4 6 3" xfId="5092"/>
    <cellStyle name="40% - Accent2 4 6 4" xfId="11014"/>
    <cellStyle name="40% - Accent2 4 7" xfId="6541"/>
    <cellStyle name="40% - Accent2 4 7 2" xfId="12463"/>
    <cellStyle name="40% - Accent2 4 8" xfId="3648"/>
    <cellStyle name="40% - Accent2 4 9" xfId="9527"/>
    <cellStyle name="40% - Accent2 5" xfId="434"/>
    <cellStyle name="40% - Accent2 5 2" xfId="756"/>
    <cellStyle name="40% - Accent2 5 2 2" xfId="1648"/>
    <cellStyle name="40% - Accent2 5 2 2 2" xfId="3116"/>
    <cellStyle name="40% - Accent2 5 2 2 2 2" xfId="8926"/>
    <cellStyle name="40% - Accent2 5 2 2 2 2 2" xfId="14848"/>
    <cellStyle name="40% - Accent2 5 2 2 2 3" xfId="6004"/>
    <cellStyle name="40% - Accent2 5 2 2 2 4" xfId="11926"/>
    <cellStyle name="40% - Accent2 5 2 2 3" xfId="7461"/>
    <cellStyle name="40% - Accent2 5 2 2 3 2" xfId="13383"/>
    <cellStyle name="40% - Accent2 5 2 2 4" xfId="4560"/>
    <cellStyle name="40% - Accent2 5 2 2 5" xfId="10461"/>
    <cellStyle name="40% - Accent2 5 2 3" xfId="2522"/>
    <cellStyle name="40% - Accent2 5 2 3 2" xfId="8332"/>
    <cellStyle name="40% - Accent2 5 2 3 2 2" xfId="14254"/>
    <cellStyle name="40% - Accent2 5 2 3 3" xfId="5410"/>
    <cellStyle name="40% - Accent2 5 2 3 4" xfId="11332"/>
    <cellStyle name="40% - Accent2 5 2 4" xfId="6859"/>
    <cellStyle name="40% - Accent2 5 2 4 2" xfId="12781"/>
    <cellStyle name="40% - Accent2 5 2 5" xfId="3966"/>
    <cellStyle name="40% - Accent2 5 2 6" xfId="9845"/>
    <cellStyle name="40% - Accent2 5 3" xfId="616"/>
    <cellStyle name="40% - Accent2 5 3 2" xfId="1520"/>
    <cellStyle name="40% - Accent2 5 3 2 2" xfId="2988"/>
    <cellStyle name="40% - Accent2 5 3 2 2 2" xfId="8798"/>
    <cellStyle name="40% - Accent2 5 3 2 2 2 2" xfId="14720"/>
    <cellStyle name="40% - Accent2 5 3 2 2 3" xfId="5876"/>
    <cellStyle name="40% - Accent2 5 3 2 2 4" xfId="11798"/>
    <cellStyle name="40% - Accent2 5 3 2 3" xfId="7333"/>
    <cellStyle name="40% - Accent2 5 3 2 3 2" xfId="13255"/>
    <cellStyle name="40% - Accent2 5 3 2 4" xfId="4432"/>
    <cellStyle name="40% - Accent2 5 3 2 5" xfId="10333"/>
    <cellStyle name="40% - Accent2 5 3 3" xfId="2394"/>
    <cellStyle name="40% - Accent2 5 3 3 2" xfId="8204"/>
    <cellStyle name="40% - Accent2 5 3 3 2 2" xfId="14126"/>
    <cellStyle name="40% - Accent2 5 3 3 3" xfId="5282"/>
    <cellStyle name="40% - Accent2 5 3 3 4" xfId="11204"/>
    <cellStyle name="40% - Accent2 5 3 4" xfId="6731"/>
    <cellStyle name="40% - Accent2 5 3 4 2" xfId="12653"/>
    <cellStyle name="40% - Accent2 5 3 5" xfId="3838"/>
    <cellStyle name="40% - Accent2 5 3 6" xfId="9717"/>
    <cellStyle name="40% - Accent2 5 4" xfId="1345"/>
    <cellStyle name="40% - Accent2 5 4 2" xfId="2813"/>
    <cellStyle name="40% - Accent2 5 4 2 2" xfId="8623"/>
    <cellStyle name="40% - Accent2 5 4 2 2 2" xfId="14545"/>
    <cellStyle name="40% - Accent2 5 4 2 3" xfId="5701"/>
    <cellStyle name="40% - Accent2 5 4 2 4" xfId="11623"/>
    <cellStyle name="40% - Accent2 5 4 3" xfId="7158"/>
    <cellStyle name="40% - Accent2 5 4 3 2" xfId="13080"/>
    <cellStyle name="40% - Accent2 5 4 4" xfId="4257"/>
    <cellStyle name="40% - Accent2 5 4 5" xfId="10158"/>
    <cellStyle name="40% - Accent2 5 5" xfId="1952"/>
    <cellStyle name="40% - Accent2 5 5 2" xfId="3397"/>
    <cellStyle name="40% - Accent2 5 5 2 2" xfId="9207"/>
    <cellStyle name="40% - Accent2 5 5 2 2 2" xfId="15129"/>
    <cellStyle name="40% - Accent2 5 5 2 3" xfId="6285"/>
    <cellStyle name="40% - Accent2 5 5 2 4" xfId="12207"/>
    <cellStyle name="40% - Accent2 5 5 3" xfId="7763"/>
    <cellStyle name="40% - Accent2 5 5 3 2" xfId="13685"/>
    <cellStyle name="40% - Accent2 5 5 4" xfId="4841"/>
    <cellStyle name="40% - Accent2 5 5 5" xfId="10762"/>
    <cellStyle name="40% - Accent2 5 6" xfId="2219"/>
    <cellStyle name="40% - Accent2 5 6 2" xfId="8029"/>
    <cellStyle name="40% - Accent2 5 6 2 2" xfId="13951"/>
    <cellStyle name="40% - Accent2 5 6 3" xfId="5107"/>
    <cellStyle name="40% - Accent2 5 6 4" xfId="11029"/>
    <cellStyle name="40% - Accent2 5 7" xfId="6556"/>
    <cellStyle name="40% - Accent2 5 7 2" xfId="12478"/>
    <cellStyle name="40% - Accent2 5 8" xfId="3663"/>
    <cellStyle name="40% - Accent2 5 9" xfId="9542"/>
    <cellStyle name="40% - Accent2 6" xfId="448"/>
    <cellStyle name="40% - Accent2 6 2" xfId="757"/>
    <cellStyle name="40% - Accent2 6 2 2" xfId="1649"/>
    <cellStyle name="40% - Accent2 6 2 2 2" xfId="3117"/>
    <cellStyle name="40% - Accent2 6 2 2 2 2" xfId="8927"/>
    <cellStyle name="40% - Accent2 6 2 2 2 2 2" xfId="14849"/>
    <cellStyle name="40% - Accent2 6 2 2 2 3" xfId="6005"/>
    <cellStyle name="40% - Accent2 6 2 2 2 4" xfId="11927"/>
    <cellStyle name="40% - Accent2 6 2 2 3" xfId="7462"/>
    <cellStyle name="40% - Accent2 6 2 2 3 2" xfId="13384"/>
    <cellStyle name="40% - Accent2 6 2 2 4" xfId="4561"/>
    <cellStyle name="40% - Accent2 6 2 2 5" xfId="10462"/>
    <cellStyle name="40% - Accent2 6 2 3" xfId="2523"/>
    <cellStyle name="40% - Accent2 6 2 3 2" xfId="8333"/>
    <cellStyle name="40% - Accent2 6 2 3 2 2" xfId="14255"/>
    <cellStyle name="40% - Accent2 6 2 3 3" xfId="5411"/>
    <cellStyle name="40% - Accent2 6 2 3 4" xfId="11333"/>
    <cellStyle name="40% - Accent2 6 2 4" xfId="6860"/>
    <cellStyle name="40% - Accent2 6 2 4 2" xfId="12782"/>
    <cellStyle name="40% - Accent2 6 2 5" xfId="3967"/>
    <cellStyle name="40% - Accent2 6 2 6" xfId="9846"/>
    <cellStyle name="40% - Accent2 6 3" xfId="630"/>
    <cellStyle name="40% - Accent2 6 3 2" xfId="1534"/>
    <cellStyle name="40% - Accent2 6 3 2 2" xfId="3002"/>
    <cellStyle name="40% - Accent2 6 3 2 2 2" xfId="8812"/>
    <cellStyle name="40% - Accent2 6 3 2 2 2 2" xfId="14734"/>
    <cellStyle name="40% - Accent2 6 3 2 2 3" xfId="5890"/>
    <cellStyle name="40% - Accent2 6 3 2 2 4" xfId="11812"/>
    <cellStyle name="40% - Accent2 6 3 2 3" xfId="7347"/>
    <cellStyle name="40% - Accent2 6 3 2 3 2" xfId="13269"/>
    <cellStyle name="40% - Accent2 6 3 2 4" xfId="4446"/>
    <cellStyle name="40% - Accent2 6 3 2 5" xfId="10347"/>
    <cellStyle name="40% - Accent2 6 3 3" xfId="2408"/>
    <cellStyle name="40% - Accent2 6 3 3 2" xfId="8218"/>
    <cellStyle name="40% - Accent2 6 3 3 2 2" xfId="14140"/>
    <cellStyle name="40% - Accent2 6 3 3 3" xfId="5296"/>
    <cellStyle name="40% - Accent2 6 3 3 4" xfId="11218"/>
    <cellStyle name="40% - Accent2 6 3 4" xfId="6745"/>
    <cellStyle name="40% - Accent2 6 3 4 2" xfId="12667"/>
    <cellStyle name="40% - Accent2 6 3 5" xfId="3852"/>
    <cellStyle name="40% - Accent2 6 3 6" xfId="9731"/>
    <cellStyle name="40% - Accent2 6 4" xfId="1359"/>
    <cellStyle name="40% - Accent2 6 4 2" xfId="2827"/>
    <cellStyle name="40% - Accent2 6 4 2 2" xfId="8637"/>
    <cellStyle name="40% - Accent2 6 4 2 2 2" xfId="14559"/>
    <cellStyle name="40% - Accent2 6 4 2 3" xfId="5715"/>
    <cellStyle name="40% - Accent2 6 4 2 4" xfId="11637"/>
    <cellStyle name="40% - Accent2 6 4 3" xfId="7172"/>
    <cellStyle name="40% - Accent2 6 4 3 2" xfId="13094"/>
    <cellStyle name="40% - Accent2 6 4 4" xfId="4271"/>
    <cellStyle name="40% - Accent2 6 4 5" xfId="10172"/>
    <cellStyle name="40% - Accent2 6 5" xfId="1953"/>
    <cellStyle name="40% - Accent2 6 5 2" xfId="3398"/>
    <cellStyle name="40% - Accent2 6 5 2 2" xfId="9208"/>
    <cellStyle name="40% - Accent2 6 5 2 2 2" xfId="15130"/>
    <cellStyle name="40% - Accent2 6 5 2 3" xfId="6286"/>
    <cellStyle name="40% - Accent2 6 5 2 4" xfId="12208"/>
    <cellStyle name="40% - Accent2 6 5 3" xfId="7764"/>
    <cellStyle name="40% - Accent2 6 5 3 2" xfId="13686"/>
    <cellStyle name="40% - Accent2 6 5 4" xfId="4842"/>
    <cellStyle name="40% - Accent2 6 5 5" xfId="10763"/>
    <cellStyle name="40% - Accent2 6 6" xfId="2233"/>
    <cellStyle name="40% - Accent2 6 6 2" xfId="8043"/>
    <cellStyle name="40% - Accent2 6 6 2 2" xfId="13965"/>
    <cellStyle name="40% - Accent2 6 6 3" xfId="5121"/>
    <cellStyle name="40% - Accent2 6 6 4" xfId="11043"/>
    <cellStyle name="40% - Accent2 6 7" xfId="6570"/>
    <cellStyle name="40% - Accent2 6 7 2" xfId="12492"/>
    <cellStyle name="40% - Accent2 6 8" xfId="3677"/>
    <cellStyle name="40% - Accent2 6 9" xfId="9556"/>
    <cellStyle name="40% - Accent2 7" xfId="467"/>
    <cellStyle name="40% - Accent2 7 2" xfId="758"/>
    <cellStyle name="40% - Accent2 7 2 2" xfId="1650"/>
    <cellStyle name="40% - Accent2 7 2 2 2" xfId="3118"/>
    <cellStyle name="40% - Accent2 7 2 2 2 2" xfId="8928"/>
    <cellStyle name="40% - Accent2 7 2 2 2 2 2" xfId="14850"/>
    <cellStyle name="40% - Accent2 7 2 2 2 3" xfId="6006"/>
    <cellStyle name="40% - Accent2 7 2 2 2 4" xfId="11928"/>
    <cellStyle name="40% - Accent2 7 2 2 3" xfId="7463"/>
    <cellStyle name="40% - Accent2 7 2 2 3 2" xfId="13385"/>
    <cellStyle name="40% - Accent2 7 2 2 4" xfId="4562"/>
    <cellStyle name="40% - Accent2 7 2 2 5" xfId="10463"/>
    <cellStyle name="40% - Accent2 7 2 3" xfId="2524"/>
    <cellStyle name="40% - Accent2 7 2 3 2" xfId="8334"/>
    <cellStyle name="40% - Accent2 7 2 3 2 2" xfId="14256"/>
    <cellStyle name="40% - Accent2 7 2 3 3" xfId="5412"/>
    <cellStyle name="40% - Accent2 7 2 3 4" xfId="11334"/>
    <cellStyle name="40% - Accent2 7 2 4" xfId="6861"/>
    <cellStyle name="40% - Accent2 7 2 4 2" xfId="12783"/>
    <cellStyle name="40% - Accent2 7 2 5" xfId="3968"/>
    <cellStyle name="40% - Accent2 7 2 6" xfId="9847"/>
    <cellStyle name="40% - Accent2 7 3" xfId="649"/>
    <cellStyle name="40% - Accent2 7 3 2" xfId="1553"/>
    <cellStyle name="40% - Accent2 7 3 2 2" xfId="3021"/>
    <cellStyle name="40% - Accent2 7 3 2 2 2" xfId="8831"/>
    <cellStyle name="40% - Accent2 7 3 2 2 2 2" xfId="14753"/>
    <cellStyle name="40% - Accent2 7 3 2 2 3" xfId="5909"/>
    <cellStyle name="40% - Accent2 7 3 2 2 4" xfId="11831"/>
    <cellStyle name="40% - Accent2 7 3 2 3" xfId="7366"/>
    <cellStyle name="40% - Accent2 7 3 2 3 2" xfId="13288"/>
    <cellStyle name="40% - Accent2 7 3 2 4" xfId="4465"/>
    <cellStyle name="40% - Accent2 7 3 2 5" xfId="10366"/>
    <cellStyle name="40% - Accent2 7 3 3" xfId="2427"/>
    <cellStyle name="40% - Accent2 7 3 3 2" xfId="8237"/>
    <cellStyle name="40% - Accent2 7 3 3 2 2" xfId="14159"/>
    <cellStyle name="40% - Accent2 7 3 3 3" xfId="5315"/>
    <cellStyle name="40% - Accent2 7 3 3 4" xfId="11237"/>
    <cellStyle name="40% - Accent2 7 3 4" xfId="6764"/>
    <cellStyle name="40% - Accent2 7 3 4 2" xfId="12686"/>
    <cellStyle name="40% - Accent2 7 3 5" xfId="3871"/>
    <cellStyle name="40% - Accent2 7 3 6" xfId="9750"/>
    <cellStyle name="40% - Accent2 7 4" xfId="1378"/>
    <cellStyle name="40% - Accent2 7 4 2" xfId="2846"/>
    <cellStyle name="40% - Accent2 7 4 2 2" xfId="8656"/>
    <cellStyle name="40% - Accent2 7 4 2 2 2" xfId="14578"/>
    <cellStyle name="40% - Accent2 7 4 2 3" xfId="5734"/>
    <cellStyle name="40% - Accent2 7 4 2 4" xfId="11656"/>
    <cellStyle name="40% - Accent2 7 4 3" xfId="7191"/>
    <cellStyle name="40% - Accent2 7 4 3 2" xfId="13113"/>
    <cellStyle name="40% - Accent2 7 4 4" xfId="4290"/>
    <cellStyle name="40% - Accent2 7 4 5" xfId="10191"/>
    <cellStyle name="40% - Accent2 7 5" xfId="1954"/>
    <cellStyle name="40% - Accent2 7 5 2" xfId="3399"/>
    <cellStyle name="40% - Accent2 7 5 2 2" xfId="9209"/>
    <cellStyle name="40% - Accent2 7 5 2 2 2" xfId="15131"/>
    <cellStyle name="40% - Accent2 7 5 2 3" xfId="6287"/>
    <cellStyle name="40% - Accent2 7 5 2 4" xfId="12209"/>
    <cellStyle name="40% - Accent2 7 5 3" xfId="7765"/>
    <cellStyle name="40% - Accent2 7 5 3 2" xfId="13687"/>
    <cellStyle name="40% - Accent2 7 5 4" xfId="4843"/>
    <cellStyle name="40% - Accent2 7 5 5" xfId="10764"/>
    <cellStyle name="40% - Accent2 7 6" xfId="2252"/>
    <cellStyle name="40% - Accent2 7 6 2" xfId="8062"/>
    <cellStyle name="40% - Accent2 7 6 2 2" xfId="13984"/>
    <cellStyle name="40% - Accent2 7 6 3" xfId="5140"/>
    <cellStyle name="40% - Accent2 7 6 4" xfId="11062"/>
    <cellStyle name="40% - Accent2 7 7" xfId="6589"/>
    <cellStyle name="40% - Accent2 7 7 2" xfId="12511"/>
    <cellStyle name="40% - Accent2 7 8" xfId="3696"/>
    <cellStyle name="40% - Accent2 7 9" xfId="9575"/>
    <cellStyle name="40% - Accent2 8" xfId="505"/>
    <cellStyle name="40% - Accent2 8 2" xfId="683"/>
    <cellStyle name="40% - Accent2 8 2 2" xfId="1587"/>
    <cellStyle name="40% - Accent2 8 2 2 2" xfId="3055"/>
    <cellStyle name="40% - Accent2 8 2 2 2 2" xfId="8865"/>
    <cellStyle name="40% - Accent2 8 2 2 2 2 2" xfId="14787"/>
    <cellStyle name="40% - Accent2 8 2 2 2 3" xfId="5943"/>
    <cellStyle name="40% - Accent2 8 2 2 2 4" xfId="11865"/>
    <cellStyle name="40% - Accent2 8 2 2 3" xfId="7400"/>
    <cellStyle name="40% - Accent2 8 2 2 3 2" xfId="13322"/>
    <cellStyle name="40% - Accent2 8 2 2 4" xfId="4499"/>
    <cellStyle name="40% - Accent2 8 2 2 5" xfId="10400"/>
    <cellStyle name="40% - Accent2 8 2 3" xfId="2461"/>
    <cellStyle name="40% - Accent2 8 2 3 2" xfId="8271"/>
    <cellStyle name="40% - Accent2 8 2 3 2 2" xfId="14193"/>
    <cellStyle name="40% - Accent2 8 2 3 3" xfId="5349"/>
    <cellStyle name="40% - Accent2 8 2 3 4" xfId="11271"/>
    <cellStyle name="40% - Accent2 8 2 4" xfId="6798"/>
    <cellStyle name="40% - Accent2 8 2 4 2" xfId="12720"/>
    <cellStyle name="40% - Accent2 8 2 5" xfId="3905"/>
    <cellStyle name="40% - Accent2 8 2 6" xfId="9784"/>
    <cellStyle name="40% - Accent2 8 3" xfId="1412"/>
    <cellStyle name="40% - Accent2 8 3 2" xfId="2880"/>
    <cellStyle name="40% - Accent2 8 3 2 2" xfId="8690"/>
    <cellStyle name="40% - Accent2 8 3 2 2 2" xfId="14612"/>
    <cellStyle name="40% - Accent2 8 3 2 3" xfId="5768"/>
    <cellStyle name="40% - Accent2 8 3 2 4" xfId="11690"/>
    <cellStyle name="40% - Accent2 8 3 3" xfId="7225"/>
    <cellStyle name="40% - Accent2 8 3 3 2" xfId="13147"/>
    <cellStyle name="40% - Accent2 8 3 4" xfId="4324"/>
    <cellStyle name="40% - Accent2 8 3 5" xfId="10225"/>
    <cellStyle name="40% - Accent2 8 4" xfId="2286"/>
    <cellStyle name="40% - Accent2 8 4 2" xfId="8096"/>
    <cellStyle name="40% - Accent2 8 4 2 2" xfId="14018"/>
    <cellStyle name="40% - Accent2 8 4 3" xfId="5174"/>
    <cellStyle name="40% - Accent2 8 4 4" xfId="11096"/>
    <cellStyle name="40% - Accent2 8 5" xfId="6623"/>
    <cellStyle name="40% - Accent2 8 5 2" xfId="12545"/>
    <cellStyle name="40% - Accent2 8 6" xfId="3730"/>
    <cellStyle name="40% - Accent2 8 7" xfId="9609"/>
    <cellStyle name="40% - Accent2 9" xfId="753"/>
    <cellStyle name="40% - Accent2 9 2" xfId="1645"/>
    <cellStyle name="40% - Accent2 9 2 2" xfId="3113"/>
    <cellStyle name="40% - Accent2 9 2 2 2" xfId="8923"/>
    <cellStyle name="40% - Accent2 9 2 2 2 2" xfId="14845"/>
    <cellStyle name="40% - Accent2 9 2 2 3" xfId="6001"/>
    <cellStyle name="40% - Accent2 9 2 2 4" xfId="11923"/>
    <cellStyle name="40% - Accent2 9 2 3" xfId="7458"/>
    <cellStyle name="40% - Accent2 9 2 3 2" xfId="13380"/>
    <cellStyle name="40% - Accent2 9 2 4" xfId="4557"/>
    <cellStyle name="40% - Accent2 9 2 5" xfId="10458"/>
    <cellStyle name="40% - Accent2 9 3" xfId="2519"/>
    <cellStyle name="40% - Accent2 9 3 2" xfId="8329"/>
    <cellStyle name="40% - Accent2 9 3 2 2" xfId="14251"/>
    <cellStyle name="40% - Accent2 9 3 3" xfId="5407"/>
    <cellStyle name="40% - Accent2 9 3 4" xfId="11329"/>
    <cellStyle name="40% - Accent2 9 4" xfId="6856"/>
    <cellStyle name="40% - Accent2 9 4 2" xfId="12778"/>
    <cellStyle name="40% - Accent2 9 5" xfId="3963"/>
    <cellStyle name="40% - Accent2 9 6" xfId="9842"/>
    <cellStyle name="40% - Accent3" xfId="374" builtinId="39" customBuiltin="1"/>
    <cellStyle name="40% - Accent3 10" xfId="563"/>
    <cellStyle name="40% - Accent3 10 2" xfId="1467"/>
    <cellStyle name="40% - Accent3 10 2 2" xfId="2935"/>
    <cellStyle name="40% - Accent3 10 2 2 2" xfId="8745"/>
    <cellStyle name="40% - Accent3 10 2 2 2 2" xfId="14667"/>
    <cellStyle name="40% - Accent3 10 2 2 3" xfId="5823"/>
    <cellStyle name="40% - Accent3 10 2 2 4" xfId="11745"/>
    <cellStyle name="40% - Accent3 10 2 3" xfId="7280"/>
    <cellStyle name="40% - Accent3 10 2 3 2" xfId="13202"/>
    <cellStyle name="40% - Accent3 10 2 4" xfId="4379"/>
    <cellStyle name="40% - Accent3 10 2 5" xfId="10280"/>
    <cellStyle name="40% - Accent3 10 3" xfId="2341"/>
    <cellStyle name="40% - Accent3 10 3 2" xfId="8151"/>
    <cellStyle name="40% - Accent3 10 3 2 2" xfId="14073"/>
    <cellStyle name="40% - Accent3 10 3 3" xfId="5229"/>
    <cellStyle name="40% - Accent3 10 3 4" xfId="11151"/>
    <cellStyle name="40% - Accent3 10 4" xfId="6678"/>
    <cellStyle name="40% - Accent3 10 4 2" xfId="12600"/>
    <cellStyle name="40% - Accent3 10 5" xfId="3785"/>
    <cellStyle name="40% - Accent3 10 6" xfId="9664"/>
    <cellStyle name="40% - Accent3 11" xfId="1242"/>
    <cellStyle name="40% - Accent3 11 2" xfId="1860"/>
    <cellStyle name="40% - Accent3 11 2 2" xfId="3308"/>
    <cellStyle name="40% - Accent3 11 2 2 2" xfId="9118"/>
    <cellStyle name="40% - Accent3 11 2 2 2 2" xfId="15040"/>
    <cellStyle name="40% - Accent3 11 2 2 3" xfId="6196"/>
    <cellStyle name="40% - Accent3 11 2 2 4" xfId="12118"/>
    <cellStyle name="40% - Accent3 11 2 3" xfId="7673"/>
    <cellStyle name="40% - Accent3 11 2 3 2" xfId="13595"/>
    <cellStyle name="40% - Accent3 11 2 4" xfId="4752"/>
    <cellStyle name="40% - Accent3 11 2 5" xfId="10672"/>
    <cellStyle name="40% - Accent3 11 3" xfId="2714"/>
    <cellStyle name="40% - Accent3 11 3 2" xfId="8524"/>
    <cellStyle name="40% - Accent3 11 3 2 2" xfId="14446"/>
    <cellStyle name="40% - Accent3 11 3 3" xfId="5602"/>
    <cellStyle name="40% - Accent3 11 3 4" xfId="11524"/>
    <cellStyle name="40% - Accent3 11 4" xfId="7055"/>
    <cellStyle name="40% - Accent3 11 4 2" xfId="12977"/>
    <cellStyle name="40% - Accent3 11 5" xfId="4158"/>
    <cellStyle name="40% - Accent3 11 6" xfId="10056"/>
    <cellStyle name="40% - Accent3 12" xfId="1292"/>
    <cellStyle name="40% - Accent3 12 2" xfId="2760"/>
    <cellStyle name="40% - Accent3 12 2 2" xfId="8570"/>
    <cellStyle name="40% - Accent3 12 2 2 2" xfId="14492"/>
    <cellStyle name="40% - Accent3 12 2 3" xfId="5648"/>
    <cellStyle name="40% - Accent3 12 2 4" xfId="11570"/>
    <cellStyle name="40% - Accent3 12 3" xfId="7105"/>
    <cellStyle name="40% - Accent3 12 3 2" xfId="13027"/>
    <cellStyle name="40% - Accent3 12 4" xfId="4204"/>
    <cellStyle name="40% - Accent3 12 5" xfId="10105"/>
    <cellStyle name="40% - Accent3 13" xfId="1878"/>
    <cellStyle name="40% - Accent3 13 2" xfId="3326"/>
    <cellStyle name="40% - Accent3 13 2 2" xfId="9136"/>
    <cellStyle name="40% - Accent3 13 2 2 2" xfId="15058"/>
    <cellStyle name="40% - Accent3 13 2 3" xfId="6214"/>
    <cellStyle name="40% - Accent3 13 2 4" xfId="12136"/>
    <cellStyle name="40% - Accent3 13 3" xfId="7691"/>
    <cellStyle name="40% - Accent3 13 3 2" xfId="13613"/>
    <cellStyle name="40% - Accent3 13 4" xfId="4770"/>
    <cellStyle name="40% - Accent3 13 5" xfId="10690"/>
    <cellStyle name="40% - Accent3 14" xfId="1955"/>
    <cellStyle name="40% - Accent3 14 2" xfId="3400"/>
    <cellStyle name="40% - Accent3 14 2 2" xfId="9210"/>
    <cellStyle name="40% - Accent3 14 2 2 2" xfId="15132"/>
    <cellStyle name="40% - Accent3 14 2 3" xfId="6288"/>
    <cellStyle name="40% - Accent3 14 2 4" xfId="12210"/>
    <cellStyle name="40% - Accent3 14 3" xfId="7766"/>
    <cellStyle name="40% - Accent3 14 3 2" xfId="13688"/>
    <cellStyle name="40% - Accent3 14 4" xfId="4844"/>
    <cellStyle name="40% - Accent3 14 5" xfId="10765"/>
    <cellStyle name="40% - Accent3 15" xfId="2166"/>
    <cellStyle name="40% - Accent3 15 2" xfId="7976"/>
    <cellStyle name="40% - Accent3 15 2 2" xfId="13898"/>
    <cellStyle name="40% - Accent3 15 3" xfId="5054"/>
    <cellStyle name="40% - Accent3 15 4" xfId="10976"/>
    <cellStyle name="40% - Accent3 16" xfId="6503"/>
    <cellStyle name="40% - Accent3 16 2" xfId="12425"/>
    <cellStyle name="40% - Accent3 17" xfId="3610"/>
    <cellStyle name="40% - Accent3 18" xfId="9394"/>
    <cellStyle name="40% - Accent3 19" xfId="9414"/>
    <cellStyle name="40% - Accent3 2" xfId="9"/>
    <cellStyle name="40% - Accent3 2 2" xfId="760"/>
    <cellStyle name="40% - Accent3 2 2 2" xfId="15327"/>
    <cellStyle name="40% - Accent3 2 3" xfId="15328"/>
    <cellStyle name="40% - Accent3 2 4" xfId="15329"/>
    <cellStyle name="40% - Accent3 20" xfId="9440"/>
    <cellStyle name="40% - Accent3 21" xfId="9489"/>
    <cellStyle name="40% - Accent3 3" xfId="400"/>
    <cellStyle name="40% - Accent3 3 2" xfId="762"/>
    <cellStyle name="40% - Accent3 3 2 2" xfId="1652"/>
    <cellStyle name="40% - Accent3 3 2 2 2" xfId="3120"/>
    <cellStyle name="40% - Accent3 3 2 2 2 2" xfId="8930"/>
    <cellStyle name="40% - Accent3 3 2 2 2 2 2" xfId="14852"/>
    <cellStyle name="40% - Accent3 3 2 2 2 3" xfId="6008"/>
    <cellStyle name="40% - Accent3 3 2 2 2 4" xfId="11930"/>
    <cellStyle name="40% - Accent3 3 2 2 3" xfId="7465"/>
    <cellStyle name="40% - Accent3 3 2 2 3 2" xfId="13387"/>
    <cellStyle name="40% - Accent3 3 2 2 4" xfId="4564"/>
    <cellStyle name="40% - Accent3 3 2 2 5" xfId="10465"/>
    <cellStyle name="40% - Accent3 3 2 3" xfId="1956"/>
    <cellStyle name="40% - Accent3 3 2 3 2" xfId="3401"/>
    <cellStyle name="40% - Accent3 3 2 3 2 2" xfId="9211"/>
    <cellStyle name="40% - Accent3 3 2 3 2 2 2" xfId="15133"/>
    <cellStyle name="40% - Accent3 3 2 3 2 3" xfId="6289"/>
    <cellStyle name="40% - Accent3 3 2 3 2 4" xfId="12211"/>
    <cellStyle name="40% - Accent3 3 2 3 3" xfId="7767"/>
    <cellStyle name="40% - Accent3 3 2 3 3 2" xfId="13689"/>
    <cellStyle name="40% - Accent3 3 2 3 4" xfId="4845"/>
    <cellStyle name="40% - Accent3 3 2 3 5" xfId="10766"/>
    <cellStyle name="40% - Accent3 3 2 4" xfId="2526"/>
    <cellStyle name="40% - Accent3 3 2 4 2" xfId="8336"/>
    <cellStyle name="40% - Accent3 3 2 4 2 2" xfId="14258"/>
    <cellStyle name="40% - Accent3 3 2 4 3" xfId="5414"/>
    <cellStyle name="40% - Accent3 3 2 4 4" xfId="11336"/>
    <cellStyle name="40% - Accent3 3 2 5" xfId="6863"/>
    <cellStyle name="40% - Accent3 3 2 5 2" xfId="12785"/>
    <cellStyle name="40% - Accent3 3 2 6" xfId="3970"/>
    <cellStyle name="40% - Accent3 3 2 7" xfId="9849"/>
    <cellStyle name="40% - Accent3 3 3" xfId="761"/>
    <cellStyle name="40% - Accent3 3 4" xfId="582"/>
    <cellStyle name="40% - Accent3 3 4 2" xfId="1486"/>
    <cellStyle name="40% - Accent3 3 4 2 2" xfId="2954"/>
    <cellStyle name="40% - Accent3 3 4 2 2 2" xfId="8764"/>
    <cellStyle name="40% - Accent3 3 4 2 2 2 2" xfId="14686"/>
    <cellStyle name="40% - Accent3 3 4 2 2 3" xfId="5842"/>
    <cellStyle name="40% - Accent3 3 4 2 2 4" xfId="11764"/>
    <cellStyle name="40% - Accent3 3 4 2 3" xfId="7299"/>
    <cellStyle name="40% - Accent3 3 4 2 3 2" xfId="13221"/>
    <cellStyle name="40% - Accent3 3 4 2 4" xfId="4398"/>
    <cellStyle name="40% - Accent3 3 4 2 5" xfId="10299"/>
    <cellStyle name="40% - Accent3 3 4 3" xfId="2360"/>
    <cellStyle name="40% - Accent3 3 4 3 2" xfId="8170"/>
    <cellStyle name="40% - Accent3 3 4 3 2 2" xfId="14092"/>
    <cellStyle name="40% - Accent3 3 4 3 3" xfId="5248"/>
    <cellStyle name="40% - Accent3 3 4 3 4" xfId="11170"/>
    <cellStyle name="40% - Accent3 3 4 4" xfId="6697"/>
    <cellStyle name="40% - Accent3 3 4 4 2" xfId="12619"/>
    <cellStyle name="40% - Accent3 3 4 5" xfId="3804"/>
    <cellStyle name="40% - Accent3 3 4 6" xfId="9683"/>
    <cellStyle name="40% - Accent3 3 5" xfId="1311"/>
    <cellStyle name="40% - Accent3 3 5 2" xfId="2779"/>
    <cellStyle name="40% - Accent3 3 5 2 2" xfId="8589"/>
    <cellStyle name="40% - Accent3 3 5 2 2 2" xfId="14511"/>
    <cellStyle name="40% - Accent3 3 5 2 3" xfId="5667"/>
    <cellStyle name="40% - Accent3 3 5 2 4" xfId="11589"/>
    <cellStyle name="40% - Accent3 3 5 3" xfId="7124"/>
    <cellStyle name="40% - Accent3 3 5 3 2" xfId="13046"/>
    <cellStyle name="40% - Accent3 3 5 4" xfId="4223"/>
    <cellStyle name="40% - Accent3 3 5 5" xfId="10124"/>
    <cellStyle name="40% - Accent3 3 6" xfId="2185"/>
    <cellStyle name="40% - Accent3 3 6 2" xfId="7995"/>
    <cellStyle name="40% - Accent3 3 6 2 2" xfId="13917"/>
    <cellStyle name="40% - Accent3 3 6 3" xfId="5073"/>
    <cellStyle name="40% - Accent3 3 6 4" xfId="10995"/>
    <cellStyle name="40% - Accent3 3 7" xfId="6522"/>
    <cellStyle name="40% - Accent3 3 7 2" xfId="12444"/>
    <cellStyle name="40% - Accent3 3 8" xfId="3629"/>
    <cellStyle name="40% - Accent3 3 9" xfId="9508"/>
    <cellStyle name="40% - Accent3 4" xfId="421"/>
    <cellStyle name="40% - Accent3 4 2" xfId="763"/>
    <cellStyle name="40% - Accent3 4 2 2" xfId="1653"/>
    <cellStyle name="40% - Accent3 4 2 2 2" xfId="3121"/>
    <cellStyle name="40% - Accent3 4 2 2 2 2" xfId="8931"/>
    <cellStyle name="40% - Accent3 4 2 2 2 2 2" xfId="14853"/>
    <cellStyle name="40% - Accent3 4 2 2 2 3" xfId="6009"/>
    <cellStyle name="40% - Accent3 4 2 2 2 4" xfId="11931"/>
    <cellStyle name="40% - Accent3 4 2 2 3" xfId="7466"/>
    <cellStyle name="40% - Accent3 4 2 2 3 2" xfId="13388"/>
    <cellStyle name="40% - Accent3 4 2 2 4" xfId="4565"/>
    <cellStyle name="40% - Accent3 4 2 2 5" xfId="10466"/>
    <cellStyle name="40% - Accent3 4 2 3" xfId="2527"/>
    <cellStyle name="40% - Accent3 4 2 3 2" xfId="8337"/>
    <cellStyle name="40% - Accent3 4 2 3 2 2" xfId="14259"/>
    <cellStyle name="40% - Accent3 4 2 3 3" xfId="5415"/>
    <cellStyle name="40% - Accent3 4 2 3 4" xfId="11337"/>
    <cellStyle name="40% - Accent3 4 2 4" xfId="6864"/>
    <cellStyle name="40% - Accent3 4 2 4 2" xfId="12786"/>
    <cellStyle name="40% - Accent3 4 2 5" xfId="3971"/>
    <cellStyle name="40% - Accent3 4 2 6" xfId="9850"/>
    <cellStyle name="40% - Accent3 4 3" xfId="603"/>
    <cellStyle name="40% - Accent3 4 3 2" xfId="1507"/>
    <cellStyle name="40% - Accent3 4 3 2 2" xfId="2975"/>
    <cellStyle name="40% - Accent3 4 3 2 2 2" xfId="8785"/>
    <cellStyle name="40% - Accent3 4 3 2 2 2 2" xfId="14707"/>
    <cellStyle name="40% - Accent3 4 3 2 2 3" xfId="5863"/>
    <cellStyle name="40% - Accent3 4 3 2 2 4" xfId="11785"/>
    <cellStyle name="40% - Accent3 4 3 2 3" xfId="7320"/>
    <cellStyle name="40% - Accent3 4 3 2 3 2" xfId="13242"/>
    <cellStyle name="40% - Accent3 4 3 2 4" xfId="4419"/>
    <cellStyle name="40% - Accent3 4 3 2 5" xfId="10320"/>
    <cellStyle name="40% - Accent3 4 3 3" xfId="2381"/>
    <cellStyle name="40% - Accent3 4 3 3 2" xfId="8191"/>
    <cellStyle name="40% - Accent3 4 3 3 2 2" xfId="14113"/>
    <cellStyle name="40% - Accent3 4 3 3 3" xfId="5269"/>
    <cellStyle name="40% - Accent3 4 3 3 4" xfId="11191"/>
    <cellStyle name="40% - Accent3 4 3 4" xfId="6718"/>
    <cellStyle name="40% - Accent3 4 3 4 2" xfId="12640"/>
    <cellStyle name="40% - Accent3 4 3 5" xfId="3825"/>
    <cellStyle name="40% - Accent3 4 3 6" xfId="9704"/>
    <cellStyle name="40% - Accent3 4 4" xfId="1332"/>
    <cellStyle name="40% - Accent3 4 4 2" xfId="2800"/>
    <cellStyle name="40% - Accent3 4 4 2 2" xfId="8610"/>
    <cellStyle name="40% - Accent3 4 4 2 2 2" xfId="14532"/>
    <cellStyle name="40% - Accent3 4 4 2 3" xfId="5688"/>
    <cellStyle name="40% - Accent3 4 4 2 4" xfId="11610"/>
    <cellStyle name="40% - Accent3 4 4 3" xfId="7145"/>
    <cellStyle name="40% - Accent3 4 4 3 2" xfId="13067"/>
    <cellStyle name="40% - Accent3 4 4 4" xfId="4244"/>
    <cellStyle name="40% - Accent3 4 4 5" xfId="10145"/>
    <cellStyle name="40% - Accent3 4 5" xfId="1957"/>
    <cellStyle name="40% - Accent3 4 5 2" xfId="3402"/>
    <cellStyle name="40% - Accent3 4 5 2 2" xfId="9212"/>
    <cellStyle name="40% - Accent3 4 5 2 2 2" xfId="15134"/>
    <cellStyle name="40% - Accent3 4 5 2 3" xfId="6290"/>
    <cellStyle name="40% - Accent3 4 5 2 4" xfId="12212"/>
    <cellStyle name="40% - Accent3 4 5 3" xfId="7768"/>
    <cellStyle name="40% - Accent3 4 5 3 2" xfId="13690"/>
    <cellStyle name="40% - Accent3 4 5 4" xfId="4846"/>
    <cellStyle name="40% - Accent3 4 5 5" xfId="10767"/>
    <cellStyle name="40% - Accent3 4 6" xfId="2206"/>
    <cellStyle name="40% - Accent3 4 6 2" xfId="8016"/>
    <cellStyle name="40% - Accent3 4 6 2 2" xfId="13938"/>
    <cellStyle name="40% - Accent3 4 6 3" xfId="5094"/>
    <cellStyle name="40% - Accent3 4 6 4" xfId="11016"/>
    <cellStyle name="40% - Accent3 4 7" xfId="6543"/>
    <cellStyle name="40% - Accent3 4 7 2" xfId="12465"/>
    <cellStyle name="40% - Accent3 4 8" xfId="3650"/>
    <cellStyle name="40% - Accent3 4 9" xfId="9529"/>
    <cellStyle name="40% - Accent3 5" xfId="436"/>
    <cellStyle name="40% - Accent3 5 2" xfId="764"/>
    <cellStyle name="40% - Accent3 5 2 2" xfId="1654"/>
    <cellStyle name="40% - Accent3 5 2 2 2" xfId="3122"/>
    <cellStyle name="40% - Accent3 5 2 2 2 2" xfId="8932"/>
    <cellStyle name="40% - Accent3 5 2 2 2 2 2" xfId="14854"/>
    <cellStyle name="40% - Accent3 5 2 2 2 3" xfId="6010"/>
    <cellStyle name="40% - Accent3 5 2 2 2 4" xfId="11932"/>
    <cellStyle name="40% - Accent3 5 2 2 3" xfId="7467"/>
    <cellStyle name="40% - Accent3 5 2 2 3 2" xfId="13389"/>
    <cellStyle name="40% - Accent3 5 2 2 4" xfId="4566"/>
    <cellStyle name="40% - Accent3 5 2 2 5" xfId="10467"/>
    <cellStyle name="40% - Accent3 5 2 3" xfId="2528"/>
    <cellStyle name="40% - Accent3 5 2 3 2" xfId="8338"/>
    <cellStyle name="40% - Accent3 5 2 3 2 2" xfId="14260"/>
    <cellStyle name="40% - Accent3 5 2 3 3" xfId="5416"/>
    <cellStyle name="40% - Accent3 5 2 3 4" xfId="11338"/>
    <cellStyle name="40% - Accent3 5 2 4" xfId="6865"/>
    <cellStyle name="40% - Accent3 5 2 4 2" xfId="12787"/>
    <cellStyle name="40% - Accent3 5 2 5" xfId="3972"/>
    <cellStyle name="40% - Accent3 5 2 6" xfId="9851"/>
    <cellStyle name="40% - Accent3 5 3" xfId="618"/>
    <cellStyle name="40% - Accent3 5 3 2" xfId="1522"/>
    <cellStyle name="40% - Accent3 5 3 2 2" xfId="2990"/>
    <cellStyle name="40% - Accent3 5 3 2 2 2" xfId="8800"/>
    <cellStyle name="40% - Accent3 5 3 2 2 2 2" xfId="14722"/>
    <cellStyle name="40% - Accent3 5 3 2 2 3" xfId="5878"/>
    <cellStyle name="40% - Accent3 5 3 2 2 4" xfId="11800"/>
    <cellStyle name="40% - Accent3 5 3 2 3" xfId="7335"/>
    <cellStyle name="40% - Accent3 5 3 2 3 2" xfId="13257"/>
    <cellStyle name="40% - Accent3 5 3 2 4" xfId="4434"/>
    <cellStyle name="40% - Accent3 5 3 2 5" xfId="10335"/>
    <cellStyle name="40% - Accent3 5 3 3" xfId="2396"/>
    <cellStyle name="40% - Accent3 5 3 3 2" xfId="8206"/>
    <cellStyle name="40% - Accent3 5 3 3 2 2" xfId="14128"/>
    <cellStyle name="40% - Accent3 5 3 3 3" xfId="5284"/>
    <cellStyle name="40% - Accent3 5 3 3 4" xfId="11206"/>
    <cellStyle name="40% - Accent3 5 3 4" xfId="6733"/>
    <cellStyle name="40% - Accent3 5 3 4 2" xfId="12655"/>
    <cellStyle name="40% - Accent3 5 3 5" xfId="3840"/>
    <cellStyle name="40% - Accent3 5 3 6" xfId="9719"/>
    <cellStyle name="40% - Accent3 5 4" xfId="1347"/>
    <cellStyle name="40% - Accent3 5 4 2" xfId="2815"/>
    <cellStyle name="40% - Accent3 5 4 2 2" xfId="8625"/>
    <cellStyle name="40% - Accent3 5 4 2 2 2" xfId="14547"/>
    <cellStyle name="40% - Accent3 5 4 2 3" xfId="5703"/>
    <cellStyle name="40% - Accent3 5 4 2 4" xfId="11625"/>
    <cellStyle name="40% - Accent3 5 4 3" xfId="7160"/>
    <cellStyle name="40% - Accent3 5 4 3 2" xfId="13082"/>
    <cellStyle name="40% - Accent3 5 4 4" xfId="4259"/>
    <cellStyle name="40% - Accent3 5 4 5" xfId="10160"/>
    <cellStyle name="40% - Accent3 5 5" xfId="1958"/>
    <cellStyle name="40% - Accent3 5 5 2" xfId="3403"/>
    <cellStyle name="40% - Accent3 5 5 2 2" xfId="9213"/>
    <cellStyle name="40% - Accent3 5 5 2 2 2" xfId="15135"/>
    <cellStyle name="40% - Accent3 5 5 2 3" xfId="6291"/>
    <cellStyle name="40% - Accent3 5 5 2 4" xfId="12213"/>
    <cellStyle name="40% - Accent3 5 5 3" xfId="7769"/>
    <cellStyle name="40% - Accent3 5 5 3 2" xfId="13691"/>
    <cellStyle name="40% - Accent3 5 5 4" xfId="4847"/>
    <cellStyle name="40% - Accent3 5 5 5" xfId="10768"/>
    <cellStyle name="40% - Accent3 5 6" xfId="2221"/>
    <cellStyle name="40% - Accent3 5 6 2" xfId="8031"/>
    <cellStyle name="40% - Accent3 5 6 2 2" xfId="13953"/>
    <cellStyle name="40% - Accent3 5 6 3" xfId="5109"/>
    <cellStyle name="40% - Accent3 5 6 4" xfId="11031"/>
    <cellStyle name="40% - Accent3 5 7" xfId="6558"/>
    <cellStyle name="40% - Accent3 5 7 2" xfId="12480"/>
    <cellStyle name="40% - Accent3 5 8" xfId="3665"/>
    <cellStyle name="40% - Accent3 5 9" xfId="9544"/>
    <cellStyle name="40% - Accent3 6" xfId="450"/>
    <cellStyle name="40% - Accent3 6 2" xfId="765"/>
    <cellStyle name="40% - Accent3 6 2 2" xfId="1655"/>
    <cellStyle name="40% - Accent3 6 2 2 2" xfId="3123"/>
    <cellStyle name="40% - Accent3 6 2 2 2 2" xfId="8933"/>
    <cellStyle name="40% - Accent3 6 2 2 2 2 2" xfId="14855"/>
    <cellStyle name="40% - Accent3 6 2 2 2 3" xfId="6011"/>
    <cellStyle name="40% - Accent3 6 2 2 2 4" xfId="11933"/>
    <cellStyle name="40% - Accent3 6 2 2 3" xfId="7468"/>
    <cellStyle name="40% - Accent3 6 2 2 3 2" xfId="13390"/>
    <cellStyle name="40% - Accent3 6 2 2 4" xfId="4567"/>
    <cellStyle name="40% - Accent3 6 2 2 5" xfId="10468"/>
    <cellStyle name="40% - Accent3 6 2 3" xfId="2529"/>
    <cellStyle name="40% - Accent3 6 2 3 2" xfId="8339"/>
    <cellStyle name="40% - Accent3 6 2 3 2 2" xfId="14261"/>
    <cellStyle name="40% - Accent3 6 2 3 3" xfId="5417"/>
    <cellStyle name="40% - Accent3 6 2 3 4" xfId="11339"/>
    <cellStyle name="40% - Accent3 6 2 4" xfId="6866"/>
    <cellStyle name="40% - Accent3 6 2 4 2" xfId="12788"/>
    <cellStyle name="40% - Accent3 6 2 5" xfId="3973"/>
    <cellStyle name="40% - Accent3 6 2 6" xfId="9852"/>
    <cellStyle name="40% - Accent3 6 3" xfId="632"/>
    <cellStyle name="40% - Accent3 6 3 2" xfId="1536"/>
    <cellStyle name="40% - Accent3 6 3 2 2" xfId="3004"/>
    <cellStyle name="40% - Accent3 6 3 2 2 2" xfId="8814"/>
    <cellStyle name="40% - Accent3 6 3 2 2 2 2" xfId="14736"/>
    <cellStyle name="40% - Accent3 6 3 2 2 3" xfId="5892"/>
    <cellStyle name="40% - Accent3 6 3 2 2 4" xfId="11814"/>
    <cellStyle name="40% - Accent3 6 3 2 3" xfId="7349"/>
    <cellStyle name="40% - Accent3 6 3 2 3 2" xfId="13271"/>
    <cellStyle name="40% - Accent3 6 3 2 4" xfId="4448"/>
    <cellStyle name="40% - Accent3 6 3 2 5" xfId="10349"/>
    <cellStyle name="40% - Accent3 6 3 3" xfId="2410"/>
    <cellStyle name="40% - Accent3 6 3 3 2" xfId="8220"/>
    <cellStyle name="40% - Accent3 6 3 3 2 2" xfId="14142"/>
    <cellStyle name="40% - Accent3 6 3 3 3" xfId="5298"/>
    <cellStyle name="40% - Accent3 6 3 3 4" xfId="11220"/>
    <cellStyle name="40% - Accent3 6 3 4" xfId="6747"/>
    <cellStyle name="40% - Accent3 6 3 4 2" xfId="12669"/>
    <cellStyle name="40% - Accent3 6 3 5" xfId="3854"/>
    <cellStyle name="40% - Accent3 6 3 6" xfId="9733"/>
    <cellStyle name="40% - Accent3 6 4" xfId="1361"/>
    <cellStyle name="40% - Accent3 6 4 2" xfId="2829"/>
    <cellStyle name="40% - Accent3 6 4 2 2" xfId="8639"/>
    <cellStyle name="40% - Accent3 6 4 2 2 2" xfId="14561"/>
    <cellStyle name="40% - Accent3 6 4 2 3" xfId="5717"/>
    <cellStyle name="40% - Accent3 6 4 2 4" xfId="11639"/>
    <cellStyle name="40% - Accent3 6 4 3" xfId="7174"/>
    <cellStyle name="40% - Accent3 6 4 3 2" xfId="13096"/>
    <cellStyle name="40% - Accent3 6 4 4" xfId="4273"/>
    <cellStyle name="40% - Accent3 6 4 5" xfId="10174"/>
    <cellStyle name="40% - Accent3 6 5" xfId="1959"/>
    <cellStyle name="40% - Accent3 6 5 2" xfId="3404"/>
    <cellStyle name="40% - Accent3 6 5 2 2" xfId="9214"/>
    <cellStyle name="40% - Accent3 6 5 2 2 2" xfId="15136"/>
    <cellStyle name="40% - Accent3 6 5 2 3" xfId="6292"/>
    <cellStyle name="40% - Accent3 6 5 2 4" xfId="12214"/>
    <cellStyle name="40% - Accent3 6 5 3" xfId="7770"/>
    <cellStyle name="40% - Accent3 6 5 3 2" xfId="13692"/>
    <cellStyle name="40% - Accent3 6 5 4" xfId="4848"/>
    <cellStyle name="40% - Accent3 6 5 5" xfId="10769"/>
    <cellStyle name="40% - Accent3 6 6" xfId="2235"/>
    <cellStyle name="40% - Accent3 6 6 2" xfId="8045"/>
    <cellStyle name="40% - Accent3 6 6 2 2" xfId="13967"/>
    <cellStyle name="40% - Accent3 6 6 3" xfId="5123"/>
    <cellStyle name="40% - Accent3 6 6 4" xfId="11045"/>
    <cellStyle name="40% - Accent3 6 7" xfId="6572"/>
    <cellStyle name="40% - Accent3 6 7 2" xfId="12494"/>
    <cellStyle name="40% - Accent3 6 8" xfId="3679"/>
    <cellStyle name="40% - Accent3 6 9" xfId="9558"/>
    <cellStyle name="40% - Accent3 7" xfId="469"/>
    <cellStyle name="40% - Accent3 7 2" xfId="766"/>
    <cellStyle name="40% - Accent3 7 2 2" xfId="1656"/>
    <cellStyle name="40% - Accent3 7 2 2 2" xfId="3124"/>
    <cellStyle name="40% - Accent3 7 2 2 2 2" xfId="8934"/>
    <cellStyle name="40% - Accent3 7 2 2 2 2 2" xfId="14856"/>
    <cellStyle name="40% - Accent3 7 2 2 2 3" xfId="6012"/>
    <cellStyle name="40% - Accent3 7 2 2 2 4" xfId="11934"/>
    <cellStyle name="40% - Accent3 7 2 2 3" xfId="7469"/>
    <cellStyle name="40% - Accent3 7 2 2 3 2" xfId="13391"/>
    <cellStyle name="40% - Accent3 7 2 2 4" xfId="4568"/>
    <cellStyle name="40% - Accent3 7 2 2 5" xfId="10469"/>
    <cellStyle name="40% - Accent3 7 2 3" xfId="2530"/>
    <cellStyle name="40% - Accent3 7 2 3 2" xfId="8340"/>
    <cellStyle name="40% - Accent3 7 2 3 2 2" xfId="14262"/>
    <cellStyle name="40% - Accent3 7 2 3 3" xfId="5418"/>
    <cellStyle name="40% - Accent3 7 2 3 4" xfId="11340"/>
    <cellStyle name="40% - Accent3 7 2 4" xfId="6867"/>
    <cellStyle name="40% - Accent3 7 2 4 2" xfId="12789"/>
    <cellStyle name="40% - Accent3 7 2 5" xfId="3974"/>
    <cellStyle name="40% - Accent3 7 2 6" xfId="9853"/>
    <cellStyle name="40% - Accent3 7 3" xfId="651"/>
    <cellStyle name="40% - Accent3 7 3 2" xfId="1555"/>
    <cellStyle name="40% - Accent3 7 3 2 2" xfId="3023"/>
    <cellStyle name="40% - Accent3 7 3 2 2 2" xfId="8833"/>
    <cellStyle name="40% - Accent3 7 3 2 2 2 2" xfId="14755"/>
    <cellStyle name="40% - Accent3 7 3 2 2 3" xfId="5911"/>
    <cellStyle name="40% - Accent3 7 3 2 2 4" xfId="11833"/>
    <cellStyle name="40% - Accent3 7 3 2 3" xfId="7368"/>
    <cellStyle name="40% - Accent3 7 3 2 3 2" xfId="13290"/>
    <cellStyle name="40% - Accent3 7 3 2 4" xfId="4467"/>
    <cellStyle name="40% - Accent3 7 3 2 5" xfId="10368"/>
    <cellStyle name="40% - Accent3 7 3 3" xfId="2429"/>
    <cellStyle name="40% - Accent3 7 3 3 2" xfId="8239"/>
    <cellStyle name="40% - Accent3 7 3 3 2 2" xfId="14161"/>
    <cellStyle name="40% - Accent3 7 3 3 3" xfId="5317"/>
    <cellStyle name="40% - Accent3 7 3 3 4" xfId="11239"/>
    <cellStyle name="40% - Accent3 7 3 4" xfId="6766"/>
    <cellStyle name="40% - Accent3 7 3 4 2" xfId="12688"/>
    <cellStyle name="40% - Accent3 7 3 5" xfId="3873"/>
    <cellStyle name="40% - Accent3 7 3 6" xfId="9752"/>
    <cellStyle name="40% - Accent3 7 4" xfId="1380"/>
    <cellStyle name="40% - Accent3 7 4 2" xfId="2848"/>
    <cellStyle name="40% - Accent3 7 4 2 2" xfId="8658"/>
    <cellStyle name="40% - Accent3 7 4 2 2 2" xfId="14580"/>
    <cellStyle name="40% - Accent3 7 4 2 3" xfId="5736"/>
    <cellStyle name="40% - Accent3 7 4 2 4" xfId="11658"/>
    <cellStyle name="40% - Accent3 7 4 3" xfId="7193"/>
    <cellStyle name="40% - Accent3 7 4 3 2" xfId="13115"/>
    <cellStyle name="40% - Accent3 7 4 4" xfId="4292"/>
    <cellStyle name="40% - Accent3 7 4 5" xfId="10193"/>
    <cellStyle name="40% - Accent3 7 5" xfId="1960"/>
    <cellStyle name="40% - Accent3 7 5 2" xfId="3405"/>
    <cellStyle name="40% - Accent3 7 5 2 2" xfId="9215"/>
    <cellStyle name="40% - Accent3 7 5 2 2 2" xfId="15137"/>
    <cellStyle name="40% - Accent3 7 5 2 3" xfId="6293"/>
    <cellStyle name="40% - Accent3 7 5 2 4" xfId="12215"/>
    <cellStyle name="40% - Accent3 7 5 3" xfId="7771"/>
    <cellStyle name="40% - Accent3 7 5 3 2" xfId="13693"/>
    <cellStyle name="40% - Accent3 7 5 4" xfId="4849"/>
    <cellStyle name="40% - Accent3 7 5 5" xfId="10770"/>
    <cellStyle name="40% - Accent3 7 6" xfId="2254"/>
    <cellStyle name="40% - Accent3 7 6 2" xfId="8064"/>
    <cellStyle name="40% - Accent3 7 6 2 2" xfId="13986"/>
    <cellStyle name="40% - Accent3 7 6 3" xfId="5142"/>
    <cellStyle name="40% - Accent3 7 6 4" xfId="11064"/>
    <cellStyle name="40% - Accent3 7 7" xfId="6591"/>
    <cellStyle name="40% - Accent3 7 7 2" xfId="12513"/>
    <cellStyle name="40% - Accent3 7 8" xfId="3698"/>
    <cellStyle name="40% - Accent3 7 9" xfId="9577"/>
    <cellStyle name="40% - Accent3 8" xfId="507"/>
    <cellStyle name="40% - Accent3 8 2" xfId="685"/>
    <cellStyle name="40% - Accent3 8 2 2" xfId="1589"/>
    <cellStyle name="40% - Accent3 8 2 2 2" xfId="3057"/>
    <cellStyle name="40% - Accent3 8 2 2 2 2" xfId="8867"/>
    <cellStyle name="40% - Accent3 8 2 2 2 2 2" xfId="14789"/>
    <cellStyle name="40% - Accent3 8 2 2 2 3" xfId="5945"/>
    <cellStyle name="40% - Accent3 8 2 2 2 4" xfId="11867"/>
    <cellStyle name="40% - Accent3 8 2 2 3" xfId="7402"/>
    <cellStyle name="40% - Accent3 8 2 2 3 2" xfId="13324"/>
    <cellStyle name="40% - Accent3 8 2 2 4" xfId="4501"/>
    <cellStyle name="40% - Accent3 8 2 2 5" xfId="10402"/>
    <cellStyle name="40% - Accent3 8 2 3" xfId="2463"/>
    <cellStyle name="40% - Accent3 8 2 3 2" xfId="8273"/>
    <cellStyle name="40% - Accent3 8 2 3 2 2" xfId="14195"/>
    <cellStyle name="40% - Accent3 8 2 3 3" xfId="5351"/>
    <cellStyle name="40% - Accent3 8 2 3 4" xfId="11273"/>
    <cellStyle name="40% - Accent3 8 2 4" xfId="6800"/>
    <cellStyle name="40% - Accent3 8 2 4 2" xfId="12722"/>
    <cellStyle name="40% - Accent3 8 2 5" xfId="3907"/>
    <cellStyle name="40% - Accent3 8 2 6" xfId="9786"/>
    <cellStyle name="40% - Accent3 8 3" xfId="1414"/>
    <cellStyle name="40% - Accent3 8 3 2" xfId="2882"/>
    <cellStyle name="40% - Accent3 8 3 2 2" xfId="8692"/>
    <cellStyle name="40% - Accent3 8 3 2 2 2" xfId="14614"/>
    <cellStyle name="40% - Accent3 8 3 2 3" xfId="5770"/>
    <cellStyle name="40% - Accent3 8 3 2 4" xfId="11692"/>
    <cellStyle name="40% - Accent3 8 3 3" xfId="7227"/>
    <cellStyle name="40% - Accent3 8 3 3 2" xfId="13149"/>
    <cellStyle name="40% - Accent3 8 3 4" xfId="4326"/>
    <cellStyle name="40% - Accent3 8 3 5" xfId="10227"/>
    <cellStyle name="40% - Accent3 8 4" xfId="2288"/>
    <cellStyle name="40% - Accent3 8 4 2" xfId="8098"/>
    <cellStyle name="40% - Accent3 8 4 2 2" xfId="14020"/>
    <cellStyle name="40% - Accent3 8 4 3" xfId="5176"/>
    <cellStyle name="40% - Accent3 8 4 4" xfId="11098"/>
    <cellStyle name="40% - Accent3 8 5" xfId="6625"/>
    <cellStyle name="40% - Accent3 8 5 2" xfId="12547"/>
    <cellStyle name="40% - Accent3 8 6" xfId="3732"/>
    <cellStyle name="40% - Accent3 8 7" xfId="9611"/>
    <cellStyle name="40% - Accent3 9" xfId="759"/>
    <cellStyle name="40% - Accent3 9 2" xfId="1651"/>
    <cellStyle name="40% - Accent3 9 2 2" xfId="3119"/>
    <cellStyle name="40% - Accent3 9 2 2 2" xfId="8929"/>
    <cellStyle name="40% - Accent3 9 2 2 2 2" xfId="14851"/>
    <cellStyle name="40% - Accent3 9 2 2 3" xfId="6007"/>
    <cellStyle name="40% - Accent3 9 2 2 4" xfId="11929"/>
    <cellStyle name="40% - Accent3 9 2 3" xfId="7464"/>
    <cellStyle name="40% - Accent3 9 2 3 2" xfId="13386"/>
    <cellStyle name="40% - Accent3 9 2 4" xfId="4563"/>
    <cellStyle name="40% - Accent3 9 2 5" xfId="10464"/>
    <cellStyle name="40% - Accent3 9 3" xfId="2525"/>
    <cellStyle name="40% - Accent3 9 3 2" xfId="8335"/>
    <cellStyle name="40% - Accent3 9 3 2 2" xfId="14257"/>
    <cellStyle name="40% - Accent3 9 3 3" xfId="5413"/>
    <cellStyle name="40% - Accent3 9 3 4" xfId="11335"/>
    <cellStyle name="40% - Accent3 9 4" xfId="6862"/>
    <cellStyle name="40% - Accent3 9 4 2" xfId="12784"/>
    <cellStyle name="40% - Accent3 9 5" xfId="3969"/>
    <cellStyle name="40% - Accent3 9 6" xfId="9848"/>
    <cellStyle name="40% - Accent4" xfId="378" builtinId="43" customBuiltin="1"/>
    <cellStyle name="40% - Accent4 10" xfId="565"/>
    <cellStyle name="40% - Accent4 10 2" xfId="1469"/>
    <cellStyle name="40% - Accent4 10 2 2" xfId="2937"/>
    <cellStyle name="40% - Accent4 10 2 2 2" xfId="8747"/>
    <cellStyle name="40% - Accent4 10 2 2 2 2" xfId="14669"/>
    <cellStyle name="40% - Accent4 10 2 2 3" xfId="5825"/>
    <cellStyle name="40% - Accent4 10 2 2 4" xfId="11747"/>
    <cellStyle name="40% - Accent4 10 2 3" xfId="7282"/>
    <cellStyle name="40% - Accent4 10 2 3 2" xfId="13204"/>
    <cellStyle name="40% - Accent4 10 2 4" xfId="4381"/>
    <cellStyle name="40% - Accent4 10 2 5" xfId="10282"/>
    <cellStyle name="40% - Accent4 10 3" xfId="2343"/>
    <cellStyle name="40% - Accent4 10 3 2" xfId="8153"/>
    <cellStyle name="40% - Accent4 10 3 2 2" xfId="14075"/>
    <cellStyle name="40% - Accent4 10 3 3" xfId="5231"/>
    <cellStyle name="40% - Accent4 10 3 4" xfId="11153"/>
    <cellStyle name="40% - Accent4 10 4" xfId="6680"/>
    <cellStyle name="40% - Accent4 10 4 2" xfId="12602"/>
    <cellStyle name="40% - Accent4 10 5" xfId="3787"/>
    <cellStyle name="40% - Accent4 10 6" xfId="9666"/>
    <cellStyle name="40% - Accent4 11" xfId="1244"/>
    <cellStyle name="40% - Accent4 11 2" xfId="1862"/>
    <cellStyle name="40% - Accent4 11 2 2" xfId="3310"/>
    <cellStyle name="40% - Accent4 11 2 2 2" xfId="9120"/>
    <cellStyle name="40% - Accent4 11 2 2 2 2" xfId="15042"/>
    <cellStyle name="40% - Accent4 11 2 2 3" xfId="6198"/>
    <cellStyle name="40% - Accent4 11 2 2 4" xfId="12120"/>
    <cellStyle name="40% - Accent4 11 2 3" xfId="7675"/>
    <cellStyle name="40% - Accent4 11 2 3 2" xfId="13597"/>
    <cellStyle name="40% - Accent4 11 2 4" xfId="4754"/>
    <cellStyle name="40% - Accent4 11 2 5" xfId="10674"/>
    <cellStyle name="40% - Accent4 11 3" xfId="2716"/>
    <cellStyle name="40% - Accent4 11 3 2" xfId="8526"/>
    <cellStyle name="40% - Accent4 11 3 2 2" xfId="14448"/>
    <cellStyle name="40% - Accent4 11 3 3" xfId="5604"/>
    <cellStyle name="40% - Accent4 11 3 4" xfId="11526"/>
    <cellStyle name="40% - Accent4 11 4" xfId="7057"/>
    <cellStyle name="40% - Accent4 11 4 2" xfId="12979"/>
    <cellStyle name="40% - Accent4 11 5" xfId="4160"/>
    <cellStyle name="40% - Accent4 11 6" xfId="10058"/>
    <cellStyle name="40% - Accent4 12" xfId="1294"/>
    <cellStyle name="40% - Accent4 12 2" xfId="2762"/>
    <cellStyle name="40% - Accent4 12 2 2" xfId="8572"/>
    <cellStyle name="40% - Accent4 12 2 2 2" xfId="14494"/>
    <cellStyle name="40% - Accent4 12 2 3" xfId="5650"/>
    <cellStyle name="40% - Accent4 12 2 4" xfId="11572"/>
    <cellStyle name="40% - Accent4 12 3" xfId="7107"/>
    <cellStyle name="40% - Accent4 12 3 2" xfId="13029"/>
    <cellStyle name="40% - Accent4 12 4" xfId="4206"/>
    <cellStyle name="40% - Accent4 12 5" xfId="10107"/>
    <cellStyle name="40% - Accent4 13" xfId="1880"/>
    <cellStyle name="40% - Accent4 13 2" xfId="3328"/>
    <cellStyle name="40% - Accent4 13 2 2" xfId="9138"/>
    <cellStyle name="40% - Accent4 13 2 2 2" xfId="15060"/>
    <cellStyle name="40% - Accent4 13 2 3" xfId="6216"/>
    <cellStyle name="40% - Accent4 13 2 4" xfId="12138"/>
    <cellStyle name="40% - Accent4 13 3" xfId="7693"/>
    <cellStyle name="40% - Accent4 13 3 2" xfId="13615"/>
    <cellStyle name="40% - Accent4 13 4" xfId="4772"/>
    <cellStyle name="40% - Accent4 13 5" xfId="10692"/>
    <cellStyle name="40% - Accent4 14" xfId="1961"/>
    <cellStyle name="40% - Accent4 14 2" xfId="3406"/>
    <cellStyle name="40% - Accent4 14 2 2" xfId="9216"/>
    <cellStyle name="40% - Accent4 14 2 2 2" xfId="15138"/>
    <cellStyle name="40% - Accent4 14 2 3" xfId="6294"/>
    <cellStyle name="40% - Accent4 14 2 4" xfId="12216"/>
    <cellStyle name="40% - Accent4 14 3" xfId="7772"/>
    <cellStyle name="40% - Accent4 14 3 2" xfId="13694"/>
    <cellStyle name="40% - Accent4 14 4" xfId="4850"/>
    <cellStyle name="40% - Accent4 14 5" xfId="10771"/>
    <cellStyle name="40% - Accent4 15" xfId="2168"/>
    <cellStyle name="40% - Accent4 15 2" xfId="7978"/>
    <cellStyle name="40% - Accent4 15 2 2" xfId="13900"/>
    <cellStyle name="40% - Accent4 15 3" xfId="5056"/>
    <cellStyle name="40% - Accent4 15 4" xfId="10978"/>
    <cellStyle name="40% - Accent4 16" xfId="6505"/>
    <cellStyle name="40% - Accent4 16 2" xfId="12427"/>
    <cellStyle name="40% - Accent4 17" xfId="3612"/>
    <cellStyle name="40% - Accent4 18" xfId="9396"/>
    <cellStyle name="40% - Accent4 19" xfId="9416"/>
    <cellStyle name="40% - Accent4 2" xfId="10"/>
    <cellStyle name="40% - Accent4 2 2" xfId="768"/>
    <cellStyle name="40% - Accent4 2 2 2" xfId="15330"/>
    <cellStyle name="40% - Accent4 2 3" xfId="15331"/>
    <cellStyle name="40% - Accent4 2 4" xfId="15332"/>
    <cellStyle name="40% - Accent4 20" xfId="9442"/>
    <cellStyle name="40% - Accent4 21" xfId="9491"/>
    <cellStyle name="40% - Accent4 3" xfId="402"/>
    <cellStyle name="40% - Accent4 3 2" xfId="770"/>
    <cellStyle name="40% - Accent4 3 2 2" xfId="1658"/>
    <cellStyle name="40% - Accent4 3 2 2 2" xfId="3126"/>
    <cellStyle name="40% - Accent4 3 2 2 2 2" xfId="8936"/>
    <cellStyle name="40% - Accent4 3 2 2 2 2 2" xfId="14858"/>
    <cellStyle name="40% - Accent4 3 2 2 2 3" xfId="6014"/>
    <cellStyle name="40% - Accent4 3 2 2 2 4" xfId="11936"/>
    <cellStyle name="40% - Accent4 3 2 2 3" xfId="7471"/>
    <cellStyle name="40% - Accent4 3 2 2 3 2" xfId="13393"/>
    <cellStyle name="40% - Accent4 3 2 2 4" xfId="4570"/>
    <cellStyle name="40% - Accent4 3 2 2 5" xfId="10471"/>
    <cellStyle name="40% - Accent4 3 2 3" xfId="1962"/>
    <cellStyle name="40% - Accent4 3 2 3 2" xfId="3407"/>
    <cellStyle name="40% - Accent4 3 2 3 2 2" xfId="9217"/>
    <cellStyle name="40% - Accent4 3 2 3 2 2 2" xfId="15139"/>
    <cellStyle name="40% - Accent4 3 2 3 2 3" xfId="6295"/>
    <cellStyle name="40% - Accent4 3 2 3 2 4" xfId="12217"/>
    <cellStyle name="40% - Accent4 3 2 3 3" xfId="7773"/>
    <cellStyle name="40% - Accent4 3 2 3 3 2" xfId="13695"/>
    <cellStyle name="40% - Accent4 3 2 3 4" xfId="4851"/>
    <cellStyle name="40% - Accent4 3 2 3 5" xfId="10772"/>
    <cellStyle name="40% - Accent4 3 2 4" xfId="2532"/>
    <cellStyle name="40% - Accent4 3 2 4 2" xfId="8342"/>
    <cellStyle name="40% - Accent4 3 2 4 2 2" xfId="14264"/>
    <cellStyle name="40% - Accent4 3 2 4 3" xfId="5420"/>
    <cellStyle name="40% - Accent4 3 2 4 4" xfId="11342"/>
    <cellStyle name="40% - Accent4 3 2 5" xfId="6869"/>
    <cellStyle name="40% - Accent4 3 2 5 2" xfId="12791"/>
    <cellStyle name="40% - Accent4 3 2 6" xfId="3976"/>
    <cellStyle name="40% - Accent4 3 2 7" xfId="9855"/>
    <cellStyle name="40% - Accent4 3 3" xfId="769"/>
    <cellStyle name="40% - Accent4 3 4" xfId="584"/>
    <cellStyle name="40% - Accent4 3 4 2" xfId="1488"/>
    <cellStyle name="40% - Accent4 3 4 2 2" xfId="2956"/>
    <cellStyle name="40% - Accent4 3 4 2 2 2" xfId="8766"/>
    <cellStyle name="40% - Accent4 3 4 2 2 2 2" xfId="14688"/>
    <cellStyle name="40% - Accent4 3 4 2 2 3" xfId="5844"/>
    <cellStyle name="40% - Accent4 3 4 2 2 4" xfId="11766"/>
    <cellStyle name="40% - Accent4 3 4 2 3" xfId="7301"/>
    <cellStyle name="40% - Accent4 3 4 2 3 2" xfId="13223"/>
    <cellStyle name="40% - Accent4 3 4 2 4" xfId="4400"/>
    <cellStyle name="40% - Accent4 3 4 2 5" xfId="10301"/>
    <cellStyle name="40% - Accent4 3 4 3" xfId="2362"/>
    <cellStyle name="40% - Accent4 3 4 3 2" xfId="8172"/>
    <cellStyle name="40% - Accent4 3 4 3 2 2" xfId="14094"/>
    <cellStyle name="40% - Accent4 3 4 3 3" xfId="5250"/>
    <cellStyle name="40% - Accent4 3 4 3 4" xfId="11172"/>
    <cellStyle name="40% - Accent4 3 4 4" xfId="6699"/>
    <cellStyle name="40% - Accent4 3 4 4 2" xfId="12621"/>
    <cellStyle name="40% - Accent4 3 4 5" xfId="3806"/>
    <cellStyle name="40% - Accent4 3 4 6" xfId="9685"/>
    <cellStyle name="40% - Accent4 3 5" xfId="1313"/>
    <cellStyle name="40% - Accent4 3 5 2" xfId="2781"/>
    <cellStyle name="40% - Accent4 3 5 2 2" xfId="8591"/>
    <cellStyle name="40% - Accent4 3 5 2 2 2" xfId="14513"/>
    <cellStyle name="40% - Accent4 3 5 2 3" xfId="5669"/>
    <cellStyle name="40% - Accent4 3 5 2 4" xfId="11591"/>
    <cellStyle name="40% - Accent4 3 5 3" xfId="7126"/>
    <cellStyle name="40% - Accent4 3 5 3 2" xfId="13048"/>
    <cellStyle name="40% - Accent4 3 5 4" xfId="4225"/>
    <cellStyle name="40% - Accent4 3 5 5" xfId="10126"/>
    <cellStyle name="40% - Accent4 3 6" xfId="2187"/>
    <cellStyle name="40% - Accent4 3 6 2" xfId="7997"/>
    <cellStyle name="40% - Accent4 3 6 2 2" xfId="13919"/>
    <cellStyle name="40% - Accent4 3 6 3" xfId="5075"/>
    <cellStyle name="40% - Accent4 3 6 4" xfId="10997"/>
    <cellStyle name="40% - Accent4 3 7" xfId="6524"/>
    <cellStyle name="40% - Accent4 3 7 2" xfId="12446"/>
    <cellStyle name="40% - Accent4 3 8" xfId="3631"/>
    <cellStyle name="40% - Accent4 3 9" xfId="9510"/>
    <cellStyle name="40% - Accent4 4" xfId="423"/>
    <cellStyle name="40% - Accent4 4 2" xfId="771"/>
    <cellStyle name="40% - Accent4 4 2 2" xfId="1659"/>
    <cellStyle name="40% - Accent4 4 2 2 2" xfId="3127"/>
    <cellStyle name="40% - Accent4 4 2 2 2 2" xfId="8937"/>
    <cellStyle name="40% - Accent4 4 2 2 2 2 2" xfId="14859"/>
    <cellStyle name="40% - Accent4 4 2 2 2 3" xfId="6015"/>
    <cellStyle name="40% - Accent4 4 2 2 2 4" xfId="11937"/>
    <cellStyle name="40% - Accent4 4 2 2 3" xfId="7472"/>
    <cellStyle name="40% - Accent4 4 2 2 3 2" xfId="13394"/>
    <cellStyle name="40% - Accent4 4 2 2 4" xfId="4571"/>
    <cellStyle name="40% - Accent4 4 2 2 5" xfId="10472"/>
    <cellStyle name="40% - Accent4 4 2 3" xfId="2533"/>
    <cellStyle name="40% - Accent4 4 2 3 2" xfId="8343"/>
    <cellStyle name="40% - Accent4 4 2 3 2 2" xfId="14265"/>
    <cellStyle name="40% - Accent4 4 2 3 3" xfId="5421"/>
    <cellStyle name="40% - Accent4 4 2 3 4" xfId="11343"/>
    <cellStyle name="40% - Accent4 4 2 4" xfId="6870"/>
    <cellStyle name="40% - Accent4 4 2 4 2" xfId="12792"/>
    <cellStyle name="40% - Accent4 4 2 5" xfId="3977"/>
    <cellStyle name="40% - Accent4 4 2 6" xfId="9856"/>
    <cellStyle name="40% - Accent4 4 3" xfId="605"/>
    <cellStyle name="40% - Accent4 4 3 2" xfId="1509"/>
    <cellStyle name="40% - Accent4 4 3 2 2" xfId="2977"/>
    <cellStyle name="40% - Accent4 4 3 2 2 2" xfId="8787"/>
    <cellStyle name="40% - Accent4 4 3 2 2 2 2" xfId="14709"/>
    <cellStyle name="40% - Accent4 4 3 2 2 3" xfId="5865"/>
    <cellStyle name="40% - Accent4 4 3 2 2 4" xfId="11787"/>
    <cellStyle name="40% - Accent4 4 3 2 3" xfId="7322"/>
    <cellStyle name="40% - Accent4 4 3 2 3 2" xfId="13244"/>
    <cellStyle name="40% - Accent4 4 3 2 4" xfId="4421"/>
    <cellStyle name="40% - Accent4 4 3 2 5" xfId="10322"/>
    <cellStyle name="40% - Accent4 4 3 3" xfId="2383"/>
    <cellStyle name="40% - Accent4 4 3 3 2" xfId="8193"/>
    <cellStyle name="40% - Accent4 4 3 3 2 2" xfId="14115"/>
    <cellStyle name="40% - Accent4 4 3 3 3" xfId="5271"/>
    <cellStyle name="40% - Accent4 4 3 3 4" xfId="11193"/>
    <cellStyle name="40% - Accent4 4 3 4" xfId="6720"/>
    <cellStyle name="40% - Accent4 4 3 4 2" xfId="12642"/>
    <cellStyle name="40% - Accent4 4 3 5" xfId="3827"/>
    <cellStyle name="40% - Accent4 4 3 6" xfId="9706"/>
    <cellStyle name="40% - Accent4 4 4" xfId="1334"/>
    <cellStyle name="40% - Accent4 4 4 2" xfId="2802"/>
    <cellStyle name="40% - Accent4 4 4 2 2" xfId="8612"/>
    <cellStyle name="40% - Accent4 4 4 2 2 2" xfId="14534"/>
    <cellStyle name="40% - Accent4 4 4 2 3" xfId="5690"/>
    <cellStyle name="40% - Accent4 4 4 2 4" xfId="11612"/>
    <cellStyle name="40% - Accent4 4 4 3" xfId="7147"/>
    <cellStyle name="40% - Accent4 4 4 3 2" xfId="13069"/>
    <cellStyle name="40% - Accent4 4 4 4" xfId="4246"/>
    <cellStyle name="40% - Accent4 4 4 5" xfId="10147"/>
    <cellStyle name="40% - Accent4 4 5" xfId="1963"/>
    <cellStyle name="40% - Accent4 4 5 2" xfId="3408"/>
    <cellStyle name="40% - Accent4 4 5 2 2" xfId="9218"/>
    <cellStyle name="40% - Accent4 4 5 2 2 2" xfId="15140"/>
    <cellStyle name="40% - Accent4 4 5 2 3" xfId="6296"/>
    <cellStyle name="40% - Accent4 4 5 2 4" xfId="12218"/>
    <cellStyle name="40% - Accent4 4 5 3" xfId="7774"/>
    <cellStyle name="40% - Accent4 4 5 3 2" xfId="13696"/>
    <cellStyle name="40% - Accent4 4 5 4" xfId="4852"/>
    <cellStyle name="40% - Accent4 4 5 5" xfId="10773"/>
    <cellStyle name="40% - Accent4 4 6" xfId="2208"/>
    <cellStyle name="40% - Accent4 4 6 2" xfId="8018"/>
    <cellStyle name="40% - Accent4 4 6 2 2" xfId="13940"/>
    <cellStyle name="40% - Accent4 4 6 3" xfId="5096"/>
    <cellStyle name="40% - Accent4 4 6 4" xfId="11018"/>
    <cellStyle name="40% - Accent4 4 7" xfId="6545"/>
    <cellStyle name="40% - Accent4 4 7 2" xfId="12467"/>
    <cellStyle name="40% - Accent4 4 8" xfId="3652"/>
    <cellStyle name="40% - Accent4 4 9" xfId="9531"/>
    <cellStyle name="40% - Accent4 5" xfId="438"/>
    <cellStyle name="40% - Accent4 5 2" xfId="772"/>
    <cellStyle name="40% - Accent4 5 2 2" xfId="1660"/>
    <cellStyle name="40% - Accent4 5 2 2 2" xfId="3128"/>
    <cellStyle name="40% - Accent4 5 2 2 2 2" xfId="8938"/>
    <cellStyle name="40% - Accent4 5 2 2 2 2 2" xfId="14860"/>
    <cellStyle name="40% - Accent4 5 2 2 2 3" xfId="6016"/>
    <cellStyle name="40% - Accent4 5 2 2 2 4" xfId="11938"/>
    <cellStyle name="40% - Accent4 5 2 2 3" xfId="7473"/>
    <cellStyle name="40% - Accent4 5 2 2 3 2" xfId="13395"/>
    <cellStyle name="40% - Accent4 5 2 2 4" xfId="4572"/>
    <cellStyle name="40% - Accent4 5 2 2 5" xfId="10473"/>
    <cellStyle name="40% - Accent4 5 2 3" xfId="2534"/>
    <cellStyle name="40% - Accent4 5 2 3 2" xfId="8344"/>
    <cellStyle name="40% - Accent4 5 2 3 2 2" xfId="14266"/>
    <cellStyle name="40% - Accent4 5 2 3 3" xfId="5422"/>
    <cellStyle name="40% - Accent4 5 2 3 4" xfId="11344"/>
    <cellStyle name="40% - Accent4 5 2 4" xfId="6871"/>
    <cellStyle name="40% - Accent4 5 2 4 2" xfId="12793"/>
    <cellStyle name="40% - Accent4 5 2 5" xfId="3978"/>
    <cellStyle name="40% - Accent4 5 2 6" xfId="9857"/>
    <cellStyle name="40% - Accent4 5 3" xfId="620"/>
    <cellStyle name="40% - Accent4 5 3 2" xfId="1524"/>
    <cellStyle name="40% - Accent4 5 3 2 2" xfId="2992"/>
    <cellStyle name="40% - Accent4 5 3 2 2 2" xfId="8802"/>
    <cellStyle name="40% - Accent4 5 3 2 2 2 2" xfId="14724"/>
    <cellStyle name="40% - Accent4 5 3 2 2 3" xfId="5880"/>
    <cellStyle name="40% - Accent4 5 3 2 2 4" xfId="11802"/>
    <cellStyle name="40% - Accent4 5 3 2 3" xfId="7337"/>
    <cellStyle name="40% - Accent4 5 3 2 3 2" xfId="13259"/>
    <cellStyle name="40% - Accent4 5 3 2 4" xfId="4436"/>
    <cellStyle name="40% - Accent4 5 3 2 5" xfId="10337"/>
    <cellStyle name="40% - Accent4 5 3 3" xfId="2398"/>
    <cellStyle name="40% - Accent4 5 3 3 2" xfId="8208"/>
    <cellStyle name="40% - Accent4 5 3 3 2 2" xfId="14130"/>
    <cellStyle name="40% - Accent4 5 3 3 3" xfId="5286"/>
    <cellStyle name="40% - Accent4 5 3 3 4" xfId="11208"/>
    <cellStyle name="40% - Accent4 5 3 4" xfId="6735"/>
    <cellStyle name="40% - Accent4 5 3 4 2" xfId="12657"/>
    <cellStyle name="40% - Accent4 5 3 5" xfId="3842"/>
    <cellStyle name="40% - Accent4 5 3 6" xfId="9721"/>
    <cellStyle name="40% - Accent4 5 4" xfId="1349"/>
    <cellStyle name="40% - Accent4 5 4 2" xfId="2817"/>
    <cellStyle name="40% - Accent4 5 4 2 2" xfId="8627"/>
    <cellStyle name="40% - Accent4 5 4 2 2 2" xfId="14549"/>
    <cellStyle name="40% - Accent4 5 4 2 3" xfId="5705"/>
    <cellStyle name="40% - Accent4 5 4 2 4" xfId="11627"/>
    <cellStyle name="40% - Accent4 5 4 3" xfId="7162"/>
    <cellStyle name="40% - Accent4 5 4 3 2" xfId="13084"/>
    <cellStyle name="40% - Accent4 5 4 4" xfId="4261"/>
    <cellStyle name="40% - Accent4 5 4 5" xfId="10162"/>
    <cellStyle name="40% - Accent4 5 5" xfId="1964"/>
    <cellStyle name="40% - Accent4 5 5 2" xfId="3409"/>
    <cellStyle name="40% - Accent4 5 5 2 2" xfId="9219"/>
    <cellStyle name="40% - Accent4 5 5 2 2 2" xfId="15141"/>
    <cellStyle name="40% - Accent4 5 5 2 3" xfId="6297"/>
    <cellStyle name="40% - Accent4 5 5 2 4" xfId="12219"/>
    <cellStyle name="40% - Accent4 5 5 3" xfId="7775"/>
    <cellStyle name="40% - Accent4 5 5 3 2" xfId="13697"/>
    <cellStyle name="40% - Accent4 5 5 4" xfId="4853"/>
    <cellStyle name="40% - Accent4 5 5 5" xfId="10774"/>
    <cellStyle name="40% - Accent4 5 6" xfId="2223"/>
    <cellStyle name="40% - Accent4 5 6 2" xfId="8033"/>
    <cellStyle name="40% - Accent4 5 6 2 2" xfId="13955"/>
    <cellStyle name="40% - Accent4 5 6 3" xfId="5111"/>
    <cellStyle name="40% - Accent4 5 6 4" xfId="11033"/>
    <cellStyle name="40% - Accent4 5 7" xfId="6560"/>
    <cellStyle name="40% - Accent4 5 7 2" xfId="12482"/>
    <cellStyle name="40% - Accent4 5 8" xfId="3667"/>
    <cellStyle name="40% - Accent4 5 9" xfId="9546"/>
    <cellStyle name="40% - Accent4 6" xfId="452"/>
    <cellStyle name="40% - Accent4 6 2" xfId="773"/>
    <cellStyle name="40% - Accent4 6 2 2" xfId="1661"/>
    <cellStyle name="40% - Accent4 6 2 2 2" xfId="3129"/>
    <cellStyle name="40% - Accent4 6 2 2 2 2" xfId="8939"/>
    <cellStyle name="40% - Accent4 6 2 2 2 2 2" xfId="14861"/>
    <cellStyle name="40% - Accent4 6 2 2 2 3" xfId="6017"/>
    <cellStyle name="40% - Accent4 6 2 2 2 4" xfId="11939"/>
    <cellStyle name="40% - Accent4 6 2 2 3" xfId="7474"/>
    <cellStyle name="40% - Accent4 6 2 2 3 2" xfId="13396"/>
    <cellStyle name="40% - Accent4 6 2 2 4" xfId="4573"/>
    <cellStyle name="40% - Accent4 6 2 2 5" xfId="10474"/>
    <cellStyle name="40% - Accent4 6 2 3" xfId="2535"/>
    <cellStyle name="40% - Accent4 6 2 3 2" xfId="8345"/>
    <cellStyle name="40% - Accent4 6 2 3 2 2" xfId="14267"/>
    <cellStyle name="40% - Accent4 6 2 3 3" xfId="5423"/>
    <cellStyle name="40% - Accent4 6 2 3 4" xfId="11345"/>
    <cellStyle name="40% - Accent4 6 2 4" xfId="6872"/>
    <cellStyle name="40% - Accent4 6 2 4 2" xfId="12794"/>
    <cellStyle name="40% - Accent4 6 2 5" xfId="3979"/>
    <cellStyle name="40% - Accent4 6 2 6" xfId="9858"/>
    <cellStyle name="40% - Accent4 6 3" xfId="634"/>
    <cellStyle name="40% - Accent4 6 3 2" xfId="1538"/>
    <cellStyle name="40% - Accent4 6 3 2 2" xfId="3006"/>
    <cellStyle name="40% - Accent4 6 3 2 2 2" xfId="8816"/>
    <cellStyle name="40% - Accent4 6 3 2 2 2 2" xfId="14738"/>
    <cellStyle name="40% - Accent4 6 3 2 2 3" xfId="5894"/>
    <cellStyle name="40% - Accent4 6 3 2 2 4" xfId="11816"/>
    <cellStyle name="40% - Accent4 6 3 2 3" xfId="7351"/>
    <cellStyle name="40% - Accent4 6 3 2 3 2" xfId="13273"/>
    <cellStyle name="40% - Accent4 6 3 2 4" xfId="4450"/>
    <cellStyle name="40% - Accent4 6 3 2 5" xfId="10351"/>
    <cellStyle name="40% - Accent4 6 3 3" xfId="2412"/>
    <cellStyle name="40% - Accent4 6 3 3 2" xfId="8222"/>
    <cellStyle name="40% - Accent4 6 3 3 2 2" xfId="14144"/>
    <cellStyle name="40% - Accent4 6 3 3 3" xfId="5300"/>
    <cellStyle name="40% - Accent4 6 3 3 4" xfId="11222"/>
    <cellStyle name="40% - Accent4 6 3 4" xfId="6749"/>
    <cellStyle name="40% - Accent4 6 3 4 2" xfId="12671"/>
    <cellStyle name="40% - Accent4 6 3 5" xfId="3856"/>
    <cellStyle name="40% - Accent4 6 3 6" xfId="9735"/>
    <cellStyle name="40% - Accent4 6 4" xfId="1363"/>
    <cellStyle name="40% - Accent4 6 4 2" xfId="2831"/>
    <cellStyle name="40% - Accent4 6 4 2 2" xfId="8641"/>
    <cellStyle name="40% - Accent4 6 4 2 2 2" xfId="14563"/>
    <cellStyle name="40% - Accent4 6 4 2 3" xfId="5719"/>
    <cellStyle name="40% - Accent4 6 4 2 4" xfId="11641"/>
    <cellStyle name="40% - Accent4 6 4 3" xfId="7176"/>
    <cellStyle name="40% - Accent4 6 4 3 2" xfId="13098"/>
    <cellStyle name="40% - Accent4 6 4 4" xfId="4275"/>
    <cellStyle name="40% - Accent4 6 4 5" xfId="10176"/>
    <cellStyle name="40% - Accent4 6 5" xfId="1965"/>
    <cellStyle name="40% - Accent4 6 5 2" xfId="3410"/>
    <cellStyle name="40% - Accent4 6 5 2 2" xfId="9220"/>
    <cellStyle name="40% - Accent4 6 5 2 2 2" xfId="15142"/>
    <cellStyle name="40% - Accent4 6 5 2 3" xfId="6298"/>
    <cellStyle name="40% - Accent4 6 5 2 4" xfId="12220"/>
    <cellStyle name="40% - Accent4 6 5 3" xfId="7776"/>
    <cellStyle name="40% - Accent4 6 5 3 2" xfId="13698"/>
    <cellStyle name="40% - Accent4 6 5 4" xfId="4854"/>
    <cellStyle name="40% - Accent4 6 5 5" xfId="10775"/>
    <cellStyle name="40% - Accent4 6 6" xfId="2237"/>
    <cellStyle name="40% - Accent4 6 6 2" xfId="8047"/>
    <cellStyle name="40% - Accent4 6 6 2 2" xfId="13969"/>
    <cellStyle name="40% - Accent4 6 6 3" xfId="5125"/>
    <cellStyle name="40% - Accent4 6 6 4" xfId="11047"/>
    <cellStyle name="40% - Accent4 6 7" xfId="6574"/>
    <cellStyle name="40% - Accent4 6 7 2" xfId="12496"/>
    <cellStyle name="40% - Accent4 6 8" xfId="3681"/>
    <cellStyle name="40% - Accent4 6 9" xfId="9560"/>
    <cellStyle name="40% - Accent4 7" xfId="472"/>
    <cellStyle name="40% - Accent4 7 2" xfId="774"/>
    <cellStyle name="40% - Accent4 7 2 2" xfId="1662"/>
    <cellStyle name="40% - Accent4 7 2 2 2" xfId="3130"/>
    <cellStyle name="40% - Accent4 7 2 2 2 2" xfId="8940"/>
    <cellStyle name="40% - Accent4 7 2 2 2 2 2" xfId="14862"/>
    <cellStyle name="40% - Accent4 7 2 2 2 3" xfId="6018"/>
    <cellStyle name="40% - Accent4 7 2 2 2 4" xfId="11940"/>
    <cellStyle name="40% - Accent4 7 2 2 3" xfId="7475"/>
    <cellStyle name="40% - Accent4 7 2 2 3 2" xfId="13397"/>
    <cellStyle name="40% - Accent4 7 2 2 4" xfId="4574"/>
    <cellStyle name="40% - Accent4 7 2 2 5" xfId="10475"/>
    <cellStyle name="40% - Accent4 7 2 3" xfId="2536"/>
    <cellStyle name="40% - Accent4 7 2 3 2" xfId="8346"/>
    <cellStyle name="40% - Accent4 7 2 3 2 2" xfId="14268"/>
    <cellStyle name="40% - Accent4 7 2 3 3" xfId="5424"/>
    <cellStyle name="40% - Accent4 7 2 3 4" xfId="11346"/>
    <cellStyle name="40% - Accent4 7 2 4" xfId="6873"/>
    <cellStyle name="40% - Accent4 7 2 4 2" xfId="12795"/>
    <cellStyle name="40% - Accent4 7 2 5" xfId="3980"/>
    <cellStyle name="40% - Accent4 7 2 6" xfId="9859"/>
    <cellStyle name="40% - Accent4 7 3" xfId="654"/>
    <cellStyle name="40% - Accent4 7 3 2" xfId="1558"/>
    <cellStyle name="40% - Accent4 7 3 2 2" xfId="3026"/>
    <cellStyle name="40% - Accent4 7 3 2 2 2" xfId="8836"/>
    <cellStyle name="40% - Accent4 7 3 2 2 2 2" xfId="14758"/>
    <cellStyle name="40% - Accent4 7 3 2 2 3" xfId="5914"/>
    <cellStyle name="40% - Accent4 7 3 2 2 4" xfId="11836"/>
    <cellStyle name="40% - Accent4 7 3 2 3" xfId="7371"/>
    <cellStyle name="40% - Accent4 7 3 2 3 2" xfId="13293"/>
    <cellStyle name="40% - Accent4 7 3 2 4" xfId="4470"/>
    <cellStyle name="40% - Accent4 7 3 2 5" xfId="10371"/>
    <cellStyle name="40% - Accent4 7 3 3" xfId="2432"/>
    <cellStyle name="40% - Accent4 7 3 3 2" xfId="8242"/>
    <cellStyle name="40% - Accent4 7 3 3 2 2" xfId="14164"/>
    <cellStyle name="40% - Accent4 7 3 3 3" xfId="5320"/>
    <cellStyle name="40% - Accent4 7 3 3 4" xfId="11242"/>
    <cellStyle name="40% - Accent4 7 3 4" xfId="6769"/>
    <cellStyle name="40% - Accent4 7 3 4 2" xfId="12691"/>
    <cellStyle name="40% - Accent4 7 3 5" xfId="3876"/>
    <cellStyle name="40% - Accent4 7 3 6" xfId="9755"/>
    <cellStyle name="40% - Accent4 7 4" xfId="1383"/>
    <cellStyle name="40% - Accent4 7 4 2" xfId="2851"/>
    <cellStyle name="40% - Accent4 7 4 2 2" xfId="8661"/>
    <cellStyle name="40% - Accent4 7 4 2 2 2" xfId="14583"/>
    <cellStyle name="40% - Accent4 7 4 2 3" xfId="5739"/>
    <cellStyle name="40% - Accent4 7 4 2 4" xfId="11661"/>
    <cellStyle name="40% - Accent4 7 4 3" xfId="7196"/>
    <cellStyle name="40% - Accent4 7 4 3 2" xfId="13118"/>
    <cellStyle name="40% - Accent4 7 4 4" xfId="4295"/>
    <cellStyle name="40% - Accent4 7 4 5" xfId="10196"/>
    <cellStyle name="40% - Accent4 7 5" xfId="1966"/>
    <cellStyle name="40% - Accent4 7 5 2" xfId="3411"/>
    <cellStyle name="40% - Accent4 7 5 2 2" xfId="9221"/>
    <cellStyle name="40% - Accent4 7 5 2 2 2" xfId="15143"/>
    <cellStyle name="40% - Accent4 7 5 2 3" xfId="6299"/>
    <cellStyle name="40% - Accent4 7 5 2 4" xfId="12221"/>
    <cellStyle name="40% - Accent4 7 5 3" xfId="7777"/>
    <cellStyle name="40% - Accent4 7 5 3 2" xfId="13699"/>
    <cellStyle name="40% - Accent4 7 5 4" xfId="4855"/>
    <cellStyle name="40% - Accent4 7 5 5" xfId="10776"/>
    <cellStyle name="40% - Accent4 7 6" xfId="2257"/>
    <cellStyle name="40% - Accent4 7 6 2" xfId="8067"/>
    <cellStyle name="40% - Accent4 7 6 2 2" xfId="13989"/>
    <cellStyle name="40% - Accent4 7 6 3" xfId="5145"/>
    <cellStyle name="40% - Accent4 7 6 4" xfId="11067"/>
    <cellStyle name="40% - Accent4 7 7" xfId="6594"/>
    <cellStyle name="40% - Accent4 7 7 2" xfId="12516"/>
    <cellStyle name="40% - Accent4 7 8" xfId="3701"/>
    <cellStyle name="40% - Accent4 7 9" xfId="9580"/>
    <cellStyle name="40% - Accent4 8" xfId="510"/>
    <cellStyle name="40% - Accent4 8 2" xfId="688"/>
    <cellStyle name="40% - Accent4 8 2 2" xfId="1592"/>
    <cellStyle name="40% - Accent4 8 2 2 2" xfId="3060"/>
    <cellStyle name="40% - Accent4 8 2 2 2 2" xfId="8870"/>
    <cellStyle name="40% - Accent4 8 2 2 2 2 2" xfId="14792"/>
    <cellStyle name="40% - Accent4 8 2 2 2 3" xfId="5948"/>
    <cellStyle name="40% - Accent4 8 2 2 2 4" xfId="11870"/>
    <cellStyle name="40% - Accent4 8 2 2 3" xfId="7405"/>
    <cellStyle name="40% - Accent4 8 2 2 3 2" xfId="13327"/>
    <cellStyle name="40% - Accent4 8 2 2 4" xfId="4504"/>
    <cellStyle name="40% - Accent4 8 2 2 5" xfId="10405"/>
    <cellStyle name="40% - Accent4 8 2 3" xfId="2466"/>
    <cellStyle name="40% - Accent4 8 2 3 2" xfId="8276"/>
    <cellStyle name="40% - Accent4 8 2 3 2 2" xfId="14198"/>
    <cellStyle name="40% - Accent4 8 2 3 3" xfId="5354"/>
    <cellStyle name="40% - Accent4 8 2 3 4" xfId="11276"/>
    <cellStyle name="40% - Accent4 8 2 4" xfId="6803"/>
    <cellStyle name="40% - Accent4 8 2 4 2" xfId="12725"/>
    <cellStyle name="40% - Accent4 8 2 5" xfId="3910"/>
    <cellStyle name="40% - Accent4 8 2 6" xfId="9789"/>
    <cellStyle name="40% - Accent4 8 3" xfId="1417"/>
    <cellStyle name="40% - Accent4 8 3 2" xfId="2885"/>
    <cellStyle name="40% - Accent4 8 3 2 2" xfId="8695"/>
    <cellStyle name="40% - Accent4 8 3 2 2 2" xfId="14617"/>
    <cellStyle name="40% - Accent4 8 3 2 3" xfId="5773"/>
    <cellStyle name="40% - Accent4 8 3 2 4" xfId="11695"/>
    <cellStyle name="40% - Accent4 8 3 3" xfId="7230"/>
    <cellStyle name="40% - Accent4 8 3 3 2" xfId="13152"/>
    <cellStyle name="40% - Accent4 8 3 4" xfId="4329"/>
    <cellStyle name="40% - Accent4 8 3 5" xfId="10230"/>
    <cellStyle name="40% - Accent4 8 4" xfId="2291"/>
    <cellStyle name="40% - Accent4 8 4 2" xfId="8101"/>
    <cellStyle name="40% - Accent4 8 4 2 2" xfId="14023"/>
    <cellStyle name="40% - Accent4 8 4 3" xfId="5179"/>
    <cellStyle name="40% - Accent4 8 4 4" xfId="11101"/>
    <cellStyle name="40% - Accent4 8 5" xfId="6628"/>
    <cellStyle name="40% - Accent4 8 5 2" xfId="12550"/>
    <cellStyle name="40% - Accent4 8 6" xfId="3735"/>
    <cellStyle name="40% - Accent4 8 7" xfId="9614"/>
    <cellStyle name="40% - Accent4 9" xfId="767"/>
    <cellStyle name="40% - Accent4 9 2" xfId="1657"/>
    <cellStyle name="40% - Accent4 9 2 2" xfId="3125"/>
    <cellStyle name="40% - Accent4 9 2 2 2" xfId="8935"/>
    <cellStyle name="40% - Accent4 9 2 2 2 2" xfId="14857"/>
    <cellStyle name="40% - Accent4 9 2 2 3" xfId="6013"/>
    <cellStyle name="40% - Accent4 9 2 2 4" xfId="11935"/>
    <cellStyle name="40% - Accent4 9 2 3" xfId="7470"/>
    <cellStyle name="40% - Accent4 9 2 3 2" xfId="13392"/>
    <cellStyle name="40% - Accent4 9 2 4" xfId="4569"/>
    <cellStyle name="40% - Accent4 9 2 5" xfId="10470"/>
    <cellStyle name="40% - Accent4 9 3" xfId="2531"/>
    <cellStyle name="40% - Accent4 9 3 2" xfId="8341"/>
    <cellStyle name="40% - Accent4 9 3 2 2" xfId="14263"/>
    <cellStyle name="40% - Accent4 9 3 3" xfId="5419"/>
    <cellStyle name="40% - Accent4 9 3 4" xfId="11341"/>
    <cellStyle name="40% - Accent4 9 4" xfId="6868"/>
    <cellStyle name="40% - Accent4 9 4 2" xfId="12790"/>
    <cellStyle name="40% - Accent4 9 5" xfId="3975"/>
    <cellStyle name="40% - Accent4 9 6" xfId="9854"/>
    <cellStyle name="40% - Accent5" xfId="382" builtinId="47" customBuiltin="1"/>
    <cellStyle name="40% - Accent5 10" xfId="567"/>
    <cellStyle name="40% - Accent5 10 2" xfId="1471"/>
    <cellStyle name="40% - Accent5 10 2 2" xfId="2939"/>
    <cellStyle name="40% - Accent5 10 2 2 2" xfId="8749"/>
    <cellStyle name="40% - Accent5 10 2 2 2 2" xfId="14671"/>
    <cellStyle name="40% - Accent5 10 2 2 3" xfId="5827"/>
    <cellStyle name="40% - Accent5 10 2 2 4" xfId="11749"/>
    <cellStyle name="40% - Accent5 10 2 3" xfId="7284"/>
    <cellStyle name="40% - Accent5 10 2 3 2" xfId="13206"/>
    <cellStyle name="40% - Accent5 10 2 4" xfId="4383"/>
    <cellStyle name="40% - Accent5 10 2 5" xfId="10284"/>
    <cellStyle name="40% - Accent5 10 3" xfId="2345"/>
    <cellStyle name="40% - Accent5 10 3 2" xfId="8155"/>
    <cellStyle name="40% - Accent5 10 3 2 2" xfId="14077"/>
    <cellStyle name="40% - Accent5 10 3 3" xfId="5233"/>
    <cellStyle name="40% - Accent5 10 3 4" xfId="11155"/>
    <cellStyle name="40% - Accent5 10 4" xfId="6682"/>
    <cellStyle name="40% - Accent5 10 4 2" xfId="12604"/>
    <cellStyle name="40% - Accent5 10 5" xfId="3789"/>
    <cellStyle name="40% - Accent5 10 6" xfId="9668"/>
    <cellStyle name="40% - Accent5 11" xfId="1246"/>
    <cellStyle name="40% - Accent5 11 2" xfId="1864"/>
    <cellStyle name="40% - Accent5 11 2 2" xfId="3312"/>
    <cellStyle name="40% - Accent5 11 2 2 2" xfId="9122"/>
    <cellStyle name="40% - Accent5 11 2 2 2 2" xfId="15044"/>
    <cellStyle name="40% - Accent5 11 2 2 3" xfId="6200"/>
    <cellStyle name="40% - Accent5 11 2 2 4" xfId="12122"/>
    <cellStyle name="40% - Accent5 11 2 3" xfId="7677"/>
    <cellStyle name="40% - Accent5 11 2 3 2" xfId="13599"/>
    <cellStyle name="40% - Accent5 11 2 4" xfId="4756"/>
    <cellStyle name="40% - Accent5 11 2 5" xfId="10676"/>
    <cellStyle name="40% - Accent5 11 3" xfId="2718"/>
    <cellStyle name="40% - Accent5 11 3 2" xfId="8528"/>
    <cellStyle name="40% - Accent5 11 3 2 2" xfId="14450"/>
    <cellStyle name="40% - Accent5 11 3 3" xfId="5606"/>
    <cellStyle name="40% - Accent5 11 3 4" xfId="11528"/>
    <cellStyle name="40% - Accent5 11 4" xfId="7059"/>
    <cellStyle name="40% - Accent5 11 4 2" xfId="12981"/>
    <cellStyle name="40% - Accent5 11 5" xfId="4162"/>
    <cellStyle name="40% - Accent5 11 6" xfId="10060"/>
    <cellStyle name="40% - Accent5 12" xfId="1296"/>
    <cellStyle name="40% - Accent5 12 2" xfId="2764"/>
    <cellStyle name="40% - Accent5 12 2 2" xfId="8574"/>
    <cellStyle name="40% - Accent5 12 2 2 2" xfId="14496"/>
    <cellStyle name="40% - Accent5 12 2 3" xfId="5652"/>
    <cellStyle name="40% - Accent5 12 2 4" xfId="11574"/>
    <cellStyle name="40% - Accent5 12 3" xfId="7109"/>
    <cellStyle name="40% - Accent5 12 3 2" xfId="13031"/>
    <cellStyle name="40% - Accent5 12 4" xfId="4208"/>
    <cellStyle name="40% - Accent5 12 5" xfId="10109"/>
    <cellStyle name="40% - Accent5 13" xfId="1882"/>
    <cellStyle name="40% - Accent5 13 2" xfId="3330"/>
    <cellStyle name="40% - Accent5 13 2 2" xfId="9140"/>
    <cellStyle name="40% - Accent5 13 2 2 2" xfId="15062"/>
    <cellStyle name="40% - Accent5 13 2 3" xfId="6218"/>
    <cellStyle name="40% - Accent5 13 2 4" xfId="12140"/>
    <cellStyle name="40% - Accent5 13 3" xfId="7695"/>
    <cellStyle name="40% - Accent5 13 3 2" xfId="13617"/>
    <cellStyle name="40% - Accent5 13 4" xfId="4774"/>
    <cellStyle name="40% - Accent5 13 5" xfId="10694"/>
    <cellStyle name="40% - Accent5 14" xfId="1967"/>
    <cellStyle name="40% - Accent5 14 2" xfId="3412"/>
    <cellStyle name="40% - Accent5 14 2 2" xfId="9222"/>
    <cellStyle name="40% - Accent5 14 2 2 2" xfId="15144"/>
    <cellStyle name="40% - Accent5 14 2 3" xfId="6300"/>
    <cellStyle name="40% - Accent5 14 2 4" xfId="12222"/>
    <cellStyle name="40% - Accent5 14 3" xfId="7778"/>
    <cellStyle name="40% - Accent5 14 3 2" xfId="13700"/>
    <cellStyle name="40% - Accent5 14 4" xfId="4856"/>
    <cellStyle name="40% - Accent5 14 5" xfId="10777"/>
    <cellStyle name="40% - Accent5 15" xfId="2170"/>
    <cellStyle name="40% - Accent5 15 2" xfId="7980"/>
    <cellStyle name="40% - Accent5 15 2 2" xfId="13902"/>
    <cellStyle name="40% - Accent5 15 3" xfId="5058"/>
    <cellStyle name="40% - Accent5 15 4" xfId="10980"/>
    <cellStyle name="40% - Accent5 16" xfId="6507"/>
    <cellStyle name="40% - Accent5 16 2" xfId="12429"/>
    <cellStyle name="40% - Accent5 17" xfId="3614"/>
    <cellStyle name="40% - Accent5 18" xfId="9398"/>
    <cellStyle name="40% - Accent5 19" xfId="9418"/>
    <cellStyle name="40% - Accent5 2" xfId="11"/>
    <cellStyle name="40% - Accent5 2 2" xfId="776"/>
    <cellStyle name="40% - Accent5 2 2 2" xfId="15333"/>
    <cellStyle name="40% - Accent5 2 3" xfId="15334"/>
    <cellStyle name="40% - Accent5 2 4" xfId="15335"/>
    <cellStyle name="40% - Accent5 20" xfId="9444"/>
    <cellStyle name="40% - Accent5 21" xfId="9493"/>
    <cellStyle name="40% - Accent5 3" xfId="404"/>
    <cellStyle name="40% - Accent5 3 2" xfId="778"/>
    <cellStyle name="40% - Accent5 3 2 2" xfId="1664"/>
    <cellStyle name="40% - Accent5 3 2 2 2" xfId="3132"/>
    <cellStyle name="40% - Accent5 3 2 2 2 2" xfId="8942"/>
    <cellStyle name="40% - Accent5 3 2 2 2 2 2" xfId="14864"/>
    <cellStyle name="40% - Accent5 3 2 2 2 3" xfId="6020"/>
    <cellStyle name="40% - Accent5 3 2 2 2 4" xfId="11942"/>
    <cellStyle name="40% - Accent5 3 2 2 3" xfId="7477"/>
    <cellStyle name="40% - Accent5 3 2 2 3 2" xfId="13399"/>
    <cellStyle name="40% - Accent5 3 2 2 4" xfId="4576"/>
    <cellStyle name="40% - Accent5 3 2 2 5" xfId="10477"/>
    <cellStyle name="40% - Accent5 3 2 3" xfId="1968"/>
    <cellStyle name="40% - Accent5 3 2 3 2" xfId="3413"/>
    <cellStyle name="40% - Accent5 3 2 3 2 2" xfId="9223"/>
    <cellStyle name="40% - Accent5 3 2 3 2 2 2" xfId="15145"/>
    <cellStyle name="40% - Accent5 3 2 3 2 3" xfId="6301"/>
    <cellStyle name="40% - Accent5 3 2 3 2 4" xfId="12223"/>
    <cellStyle name="40% - Accent5 3 2 3 3" xfId="7779"/>
    <cellStyle name="40% - Accent5 3 2 3 3 2" xfId="13701"/>
    <cellStyle name="40% - Accent5 3 2 3 4" xfId="4857"/>
    <cellStyle name="40% - Accent5 3 2 3 5" xfId="10778"/>
    <cellStyle name="40% - Accent5 3 2 4" xfId="2538"/>
    <cellStyle name="40% - Accent5 3 2 4 2" xfId="8348"/>
    <cellStyle name="40% - Accent5 3 2 4 2 2" xfId="14270"/>
    <cellStyle name="40% - Accent5 3 2 4 3" xfId="5426"/>
    <cellStyle name="40% - Accent5 3 2 4 4" xfId="11348"/>
    <cellStyle name="40% - Accent5 3 2 5" xfId="6875"/>
    <cellStyle name="40% - Accent5 3 2 5 2" xfId="12797"/>
    <cellStyle name="40% - Accent5 3 2 6" xfId="3982"/>
    <cellStyle name="40% - Accent5 3 2 7" xfId="9861"/>
    <cellStyle name="40% - Accent5 3 3" xfId="777"/>
    <cellStyle name="40% - Accent5 3 4" xfId="586"/>
    <cellStyle name="40% - Accent5 3 4 2" xfId="1490"/>
    <cellStyle name="40% - Accent5 3 4 2 2" xfId="2958"/>
    <cellStyle name="40% - Accent5 3 4 2 2 2" xfId="8768"/>
    <cellStyle name="40% - Accent5 3 4 2 2 2 2" xfId="14690"/>
    <cellStyle name="40% - Accent5 3 4 2 2 3" xfId="5846"/>
    <cellStyle name="40% - Accent5 3 4 2 2 4" xfId="11768"/>
    <cellStyle name="40% - Accent5 3 4 2 3" xfId="7303"/>
    <cellStyle name="40% - Accent5 3 4 2 3 2" xfId="13225"/>
    <cellStyle name="40% - Accent5 3 4 2 4" xfId="4402"/>
    <cellStyle name="40% - Accent5 3 4 2 5" xfId="10303"/>
    <cellStyle name="40% - Accent5 3 4 3" xfId="2364"/>
    <cellStyle name="40% - Accent5 3 4 3 2" xfId="8174"/>
    <cellStyle name="40% - Accent5 3 4 3 2 2" xfId="14096"/>
    <cellStyle name="40% - Accent5 3 4 3 3" xfId="5252"/>
    <cellStyle name="40% - Accent5 3 4 3 4" xfId="11174"/>
    <cellStyle name="40% - Accent5 3 4 4" xfId="6701"/>
    <cellStyle name="40% - Accent5 3 4 4 2" xfId="12623"/>
    <cellStyle name="40% - Accent5 3 4 5" xfId="3808"/>
    <cellStyle name="40% - Accent5 3 4 6" xfId="9687"/>
    <cellStyle name="40% - Accent5 3 5" xfId="1315"/>
    <cellStyle name="40% - Accent5 3 5 2" xfId="2783"/>
    <cellStyle name="40% - Accent5 3 5 2 2" xfId="8593"/>
    <cellStyle name="40% - Accent5 3 5 2 2 2" xfId="14515"/>
    <cellStyle name="40% - Accent5 3 5 2 3" xfId="5671"/>
    <cellStyle name="40% - Accent5 3 5 2 4" xfId="11593"/>
    <cellStyle name="40% - Accent5 3 5 3" xfId="7128"/>
    <cellStyle name="40% - Accent5 3 5 3 2" xfId="13050"/>
    <cellStyle name="40% - Accent5 3 5 4" xfId="4227"/>
    <cellStyle name="40% - Accent5 3 5 5" xfId="10128"/>
    <cellStyle name="40% - Accent5 3 6" xfId="2189"/>
    <cellStyle name="40% - Accent5 3 6 2" xfId="7999"/>
    <cellStyle name="40% - Accent5 3 6 2 2" xfId="13921"/>
    <cellStyle name="40% - Accent5 3 6 3" xfId="5077"/>
    <cellStyle name="40% - Accent5 3 6 4" xfId="10999"/>
    <cellStyle name="40% - Accent5 3 7" xfId="6526"/>
    <cellStyle name="40% - Accent5 3 7 2" xfId="12448"/>
    <cellStyle name="40% - Accent5 3 8" xfId="3633"/>
    <cellStyle name="40% - Accent5 3 9" xfId="9512"/>
    <cellStyle name="40% - Accent5 4" xfId="425"/>
    <cellStyle name="40% - Accent5 4 2" xfId="779"/>
    <cellStyle name="40% - Accent5 4 2 2" xfId="1665"/>
    <cellStyle name="40% - Accent5 4 2 2 2" xfId="3133"/>
    <cellStyle name="40% - Accent5 4 2 2 2 2" xfId="8943"/>
    <cellStyle name="40% - Accent5 4 2 2 2 2 2" xfId="14865"/>
    <cellStyle name="40% - Accent5 4 2 2 2 3" xfId="6021"/>
    <cellStyle name="40% - Accent5 4 2 2 2 4" xfId="11943"/>
    <cellStyle name="40% - Accent5 4 2 2 3" xfId="7478"/>
    <cellStyle name="40% - Accent5 4 2 2 3 2" xfId="13400"/>
    <cellStyle name="40% - Accent5 4 2 2 4" xfId="4577"/>
    <cellStyle name="40% - Accent5 4 2 2 5" xfId="10478"/>
    <cellStyle name="40% - Accent5 4 2 3" xfId="2539"/>
    <cellStyle name="40% - Accent5 4 2 3 2" xfId="8349"/>
    <cellStyle name="40% - Accent5 4 2 3 2 2" xfId="14271"/>
    <cellStyle name="40% - Accent5 4 2 3 3" xfId="5427"/>
    <cellStyle name="40% - Accent5 4 2 3 4" xfId="11349"/>
    <cellStyle name="40% - Accent5 4 2 4" xfId="6876"/>
    <cellStyle name="40% - Accent5 4 2 4 2" xfId="12798"/>
    <cellStyle name="40% - Accent5 4 2 5" xfId="3983"/>
    <cellStyle name="40% - Accent5 4 2 6" xfId="9862"/>
    <cellStyle name="40% - Accent5 4 3" xfId="607"/>
    <cellStyle name="40% - Accent5 4 3 2" xfId="1511"/>
    <cellStyle name="40% - Accent5 4 3 2 2" xfId="2979"/>
    <cellStyle name="40% - Accent5 4 3 2 2 2" xfId="8789"/>
    <cellStyle name="40% - Accent5 4 3 2 2 2 2" xfId="14711"/>
    <cellStyle name="40% - Accent5 4 3 2 2 3" xfId="5867"/>
    <cellStyle name="40% - Accent5 4 3 2 2 4" xfId="11789"/>
    <cellStyle name="40% - Accent5 4 3 2 3" xfId="7324"/>
    <cellStyle name="40% - Accent5 4 3 2 3 2" xfId="13246"/>
    <cellStyle name="40% - Accent5 4 3 2 4" xfId="4423"/>
    <cellStyle name="40% - Accent5 4 3 2 5" xfId="10324"/>
    <cellStyle name="40% - Accent5 4 3 3" xfId="2385"/>
    <cellStyle name="40% - Accent5 4 3 3 2" xfId="8195"/>
    <cellStyle name="40% - Accent5 4 3 3 2 2" xfId="14117"/>
    <cellStyle name="40% - Accent5 4 3 3 3" xfId="5273"/>
    <cellStyle name="40% - Accent5 4 3 3 4" xfId="11195"/>
    <cellStyle name="40% - Accent5 4 3 4" xfId="6722"/>
    <cellStyle name="40% - Accent5 4 3 4 2" xfId="12644"/>
    <cellStyle name="40% - Accent5 4 3 5" xfId="3829"/>
    <cellStyle name="40% - Accent5 4 3 6" xfId="9708"/>
    <cellStyle name="40% - Accent5 4 4" xfId="1336"/>
    <cellStyle name="40% - Accent5 4 4 2" xfId="2804"/>
    <cellStyle name="40% - Accent5 4 4 2 2" xfId="8614"/>
    <cellStyle name="40% - Accent5 4 4 2 2 2" xfId="14536"/>
    <cellStyle name="40% - Accent5 4 4 2 3" xfId="5692"/>
    <cellStyle name="40% - Accent5 4 4 2 4" xfId="11614"/>
    <cellStyle name="40% - Accent5 4 4 3" xfId="7149"/>
    <cellStyle name="40% - Accent5 4 4 3 2" xfId="13071"/>
    <cellStyle name="40% - Accent5 4 4 4" xfId="4248"/>
    <cellStyle name="40% - Accent5 4 4 5" xfId="10149"/>
    <cellStyle name="40% - Accent5 4 5" xfId="1969"/>
    <cellStyle name="40% - Accent5 4 5 2" xfId="3414"/>
    <cellStyle name="40% - Accent5 4 5 2 2" xfId="9224"/>
    <cellStyle name="40% - Accent5 4 5 2 2 2" xfId="15146"/>
    <cellStyle name="40% - Accent5 4 5 2 3" xfId="6302"/>
    <cellStyle name="40% - Accent5 4 5 2 4" xfId="12224"/>
    <cellStyle name="40% - Accent5 4 5 3" xfId="7780"/>
    <cellStyle name="40% - Accent5 4 5 3 2" xfId="13702"/>
    <cellStyle name="40% - Accent5 4 5 4" xfId="4858"/>
    <cellStyle name="40% - Accent5 4 5 5" xfId="10779"/>
    <cellStyle name="40% - Accent5 4 6" xfId="2210"/>
    <cellStyle name="40% - Accent5 4 6 2" xfId="8020"/>
    <cellStyle name="40% - Accent5 4 6 2 2" xfId="13942"/>
    <cellStyle name="40% - Accent5 4 6 3" xfId="5098"/>
    <cellStyle name="40% - Accent5 4 6 4" xfId="11020"/>
    <cellStyle name="40% - Accent5 4 7" xfId="6547"/>
    <cellStyle name="40% - Accent5 4 7 2" xfId="12469"/>
    <cellStyle name="40% - Accent5 4 8" xfId="3654"/>
    <cellStyle name="40% - Accent5 4 9" xfId="9533"/>
    <cellStyle name="40% - Accent5 5" xfId="440"/>
    <cellStyle name="40% - Accent5 5 2" xfId="780"/>
    <cellStyle name="40% - Accent5 5 2 2" xfId="1666"/>
    <cellStyle name="40% - Accent5 5 2 2 2" xfId="3134"/>
    <cellStyle name="40% - Accent5 5 2 2 2 2" xfId="8944"/>
    <cellStyle name="40% - Accent5 5 2 2 2 2 2" xfId="14866"/>
    <cellStyle name="40% - Accent5 5 2 2 2 3" xfId="6022"/>
    <cellStyle name="40% - Accent5 5 2 2 2 4" xfId="11944"/>
    <cellStyle name="40% - Accent5 5 2 2 3" xfId="7479"/>
    <cellStyle name="40% - Accent5 5 2 2 3 2" xfId="13401"/>
    <cellStyle name="40% - Accent5 5 2 2 4" xfId="4578"/>
    <cellStyle name="40% - Accent5 5 2 2 5" xfId="10479"/>
    <cellStyle name="40% - Accent5 5 2 3" xfId="2540"/>
    <cellStyle name="40% - Accent5 5 2 3 2" xfId="8350"/>
    <cellStyle name="40% - Accent5 5 2 3 2 2" xfId="14272"/>
    <cellStyle name="40% - Accent5 5 2 3 3" xfId="5428"/>
    <cellStyle name="40% - Accent5 5 2 3 4" xfId="11350"/>
    <cellStyle name="40% - Accent5 5 2 4" xfId="6877"/>
    <cellStyle name="40% - Accent5 5 2 4 2" xfId="12799"/>
    <cellStyle name="40% - Accent5 5 2 5" xfId="3984"/>
    <cellStyle name="40% - Accent5 5 2 6" xfId="9863"/>
    <cellStyle name="40% - Accent5 5 3" xfId="622"/>
    <cellStyle name="40% - Accent5 5 3 2" xfId="1526"/>
    <cellStyle name="40% - Accent5 5 3 2 2" xfId="2994"/>
    <cellStyle name="40% - Accent5 5 3 2 2 2" xfId="8804"/>
    <cellStyle name="40% - Accent5 5 3 2 2 2 2" xfId="14726"/>
    <cellStyle name="40% - Accent5 5 3 2 2 3" xfId="5882"/>
    <cellStyle name="40% - Accent5 5 3 2 2 4" xfId="11804"/>
    <cellStyle name="40% - Accent5 5 3 2 3" xfId="7339"/>
    <cellStyle name="40% - Accent5 5 3 2 3 2" xfId="13261"/>
    <cellStyle name="40% - Accent5 5 3 2 4" xfId="4438"/>
    <cellStyle name="40% - Accent5 5 3 2 5" xfId="10339"/>
    <cellStyle name="40% - Accent5 5 3 3" xfId="2400"/>
    <cellStyle name="40% - Accent5 5 3 3 2" xfId="8210"/>
    <cellStyle name="40% - Accent5 5 3 3 2 2" xfId="14132"/>
    <cellStyle name="40% - Accent5 5 3 3 3" xfId="5288"/>
    <cellStyle name="40% - Accent5 5 3 3 4" xfId="11210"/>
    <cellStyle name="40% - Accent5 5 3 4" xfId="6737"/>
    <cellStyle name="40% - Accent5 5 3 4 2" xfId="12659"/>
    <cellStyle name="40% - Accent5 5 3 5" xfId="3844"/>
    <cellStyle name="40% - Accent5 5 3 6" xfId="9723"/>
    <cellStyle name="40% - Accent5 5 4" xfId="1351"/>
    <cellStyle name="40% - Accent5 5 4 2" xfId="2819"/>
    <cellStyle name="40% - Accent5 5 4 2 2" xfId="8629"/>
    <cellStyle name="40% - Accent5 5 4 2 2 2" xfId="14551"/>
    <cellStyle name="40% - Accent5 5 4 2 3" xfId="5707"/>
    <cellStyle name="40% - Accent5 5 4 2 4" xfId="11629"/>
    <cellStyle name="40% - Accent5 5 4 3" xfId="7164"/>
    <cellStyle name="40% - Accent5 5 4 3 2" xfId="13086"/>
    <cellStyle name="40% - Accent5 5 4 4" xfId="4263"/>
    <cellStyle name="40% - Accent5 5 4 5" xfId="10164"/>
    <cellStyle name="40% - Accent5 5 5" xfId="1970"/>
    <cellStyle name="40% - Accent5 5 5 2" xfId="3415"/>
    <cellStyle name="40% - Accent5 5 5 2 2" xfId="9225"/>
    <cellStyle name="40% - Accent5 5 5 2 2 2" xfId="15147"/>
    <cellStyle name="40% - Accent5 5 5 2 3" xfId="6303"/>
    <cellStyle name="40% - Accent5 5 5 2 4" xfId="12225"/>
    <cellStyle name="40% - Accent5 5 5 3" xfId="7781"/>
    <cellStyle name="40% - Accent5 5 5 3 2" xfId="13703"/>
    <cellStyle name="40% - Accent5 5 5 4" xfId="4859"/>
    <cellStyle name="40% - Accent5 5 5 5" xfId="10780"/>
    <cellStyle name="40% - Accent5 5 6" xfId="2225"/>
    <cellStyle name="40% - Accent5 5 6 2" xfId="8035"/>
    <cellStyle name="40% - Accent5 5 6 2 2" xfId="13957"/>
    <cellStyle name="40% - Accent5 5 6 3" xfId="5113"/>
    <cellStyle name="40% - Accent5 5 6 4" xfId="11035"/>
    <cellStyle name="40% - Accent5 5 7" xfId="6562"/>
    <cellStyle name="40% - Accent5 5 7 2" xfId="12484"/>
    <cellStyle name="40% - Accent5 5 8" xfId="3669"/>
    <cellStyle name="40% - Accent5 5 9" xfId="9548"/>
    <cellStyle name="40% - Accent5 6" xfId="454"/>
    <cellStyle name="40% - Accent5 6 2" xfId="781"/>
    <cellStyle name="40% - Accent5 6 2 2" xfId="1667"/>
    <cellStyle name="40% - Accent5 6 2 2 2" xfId="3135"/>
    <cellStyle name="40% - Accent5 6 2 2 2 2" xfId="8945"/>
    <cellStyle name="40% - Accent5 6 2 2 2 2 2" xfId="14867"/>
    <cellStyle name="40% - Accent5 6 2 2 2 3" xfId="6023"/>
    <cellStyle name="40% - Accent5 6 2 2 2 4" xfId="11945"/>
    <cellStyle name="40% - Accent5 6 2 2 3" xfId="7480"/>
    <cellStyle name="40% - Accent5 6 2 2 3 2" xfId="13402"/>
    <cellStyle name="40% - Accent5 6 2 2 4" xfId="4579"/>
    <cellStyle name="40% - Accent5 6 2 2 5" xfId="10480"/>
    <cellStyle name="40% - Accent5 6 2 3" xfId="2541"/>
    <cellStyle name="40% - Accent5 6 2 3 2" xfId="8351"/>
    <cellStyle name="40% - Accent5 6 2 3 2 2" xfId="14273"/>
    <cellStyle name="40% - Accent5 6 2 3 3" xfId="5429"/>
    <cellStyle name="40% - Accent5 6 2 3 4" xfId="11351"/>
    <cellStyle name="40% - Accent5 6 2 4" xfId="6878"/>
    <cellStyle name="40% - Accent5 6 2 4 2" xfId="12800"/>
    <cellStyle name="40% - Accent5 6 2 5" xfId="3985"/>
    <cellStyle name="40% - Accent5 6 2 6" xfId="9864"/>
    <cellStyle name="40% - Accent5 6 3" xfId="636"/>
    <cellStyle name="40% - Accent5 6 3 2" xfId="1540"/>
    <cellStyle name="40% - Accent5 6 3 2 2" xfId="3008"/>
    <cellStyle name="40% - Accent5 6 3 2 2 2" xfId="8818"/>
    <cellStyle name="40% - Accent5 6 3 2 2 2 2" xfId="14740"/>
    <cellStyle name="40% - Accent5 6 3 2 2 3" xfId="5896"/>
    <cellStyle name="40% - Accent5 6 3 2 2 4" xfId="11818"/>
    <cellStyle name="40% - Accent5 6 3 2 3" xfId="7353"/>
    <cellStyle name="40% - Accent5 6 3 2 3 2" xfId="13275"/>
    <cellStyle name="40% - Accent5 6 3 2 4" xfId="4452"/>
    <cellStyle name="40% - Accent5 6 3 2 5" xfId="10353"/>
    <cellStyle name="40% - Accent5 6 3 3" xfId="2414"/>
    <cellStyle name="40% - Accent5 6 3 3 2" xfId="8224"/>
    <cellStyle name="40% - Accent5 6 3 3 2 2" xfId="14146"/>
    <cellStyle name="40% - Accent5 6 3 3 3" xfId="5302"/>
    <cellStyle name="40% - Accent5 6 3 3 4" xfId="11224"/>
    <cellStyle name="40% - Accent5 6 3 4" xfId="6751"/>
    <cellStyle name="40% - Accent5 6 3 4 2" xfId="12673"/>
    <cellStyle name="40% - Accent5 6 3 5" xfId="3858"/>
    <cellStyle name="40% - Accent5 6 3 6" xfId="9737"/>
    <cellStyle name="40% - Accent5 6 4" xfId="1365"/>
    <cellStyle name="40% - Accent5 6 4 2" xfId="2833"/>
    <cellStyle name="40% - Accent5 6 4 2 2" xfId="8643"/>
    <cellStyle name="40% - Accent5 6 4 2 2 2" xfId="14565"/>
    <cellStyle name="40% - Accent5 6 4 2 3" xfId="5721"/>
    <cellStyle name="40% - Accent5 6 4 2 4" xfId="11643"/>
    <cellStyle name="40% - Accent5 6 4 3" xfId="7178"/>
    <cellStyle name="40% - Accent5 6 4 3 2" xfId="13100"/>
    <cellStyle name="40% - Accent5 6 4 4" xfId="4277"/>
    <cellStyle name="40% - Accent5 6 4 5" xfId="10178"/>
    <cellStyle name="40% - Accent5 6 5" xfId="1971"/>
    <cellStyle name="40% - Accent5 6 5 2" xfId="3416"/>
    <cellStyle name="40% - Accent5 6 5 2 2" xfId="9226"/>
    <cellStyle name="40% - Accent5 6 5 2 2 2" xfId="15148"/>
    <cellStyle name="40% - Accent5 6 5 2 3" xfId="6304"/>
    <cellStyle name="40% - Accent5 6 5 2 4" xfId="12226"/>
    <cellStyle name="40% - Accent5 6 5 3" xfId="7782"/>
    <cellStyle name="40% - Accent5 6 5 3 2" xfId="13704"/>
    <cellStyle name="40% - Accent5 6 5 4" xfId="4860"/>
    <cellStyle name="40% - Accent5 6 5 5" xfId="10781"/>
    <cellStyle name="40% - Accent5 6 6" xfId="2239"/>
    <cellStyle name="40% - Accent5 6 6 2" xfId="8049"/>
    <cellStyle name="40% - Accent5 6 6 2 2" xfId="13971"/>
    <cellStyle name="40% - Accent5 6 6 3" xfId="5127"/>
    <cellStyle name="40% - Accent5 6 6 4" xfId="11049"/>
    <cellStyle name="40% - Accent5 6 7" xfId="6576"/>
    <cellStyle name="40% - Accent5 6 7 2" xfId="12498"/>
    <cellStyle name="40% - Accent5 6 8" xfId="3683"/>
    <cellStyle name="40% - Accent5 6 9" xfId="9562"/>
    <cellStyle name="40% - Accent5 7" xfId="474"/>
    <cellStyle name="40% - Accent5 7 2" xfId="782"/>
    <cellStyle name="40% - Accent5 7 2 2" xfId="1668"/>
    <cellStyle name="40% - Accent5 7 2 2 2" xfId="3136"/>
    <cellStyle name="40% - Accent5 7 2 2 2 2" xfId="8946"/>
    <cellStyle name="40% - Accent5 7 2 2 2 2 2" xfId="14868"/>
    <cellStyle name="40% - Accent5 7 2 2 2 3" xfId="6024"/>
    <cellStyle name="40% - Accent5 7 2 2 2 4" xfId="11946"/>
    <cellStyle name="40% - Accent5 7 2 2 3" xfId="7481"/>
    <cellStyle name="40% - Accent5 7 2 2 3 2" xfId="13403"/>
    <cellStyle name="40% - Accent5 7 2 2 4" xfId="4580"/>
    <cellStyle name="40% - Accent5 7 2 2 5" xfId="10481"/>
    <cellStyle name="40% - Accent5 7 2 3" xfId="2542"/>
    <cellStyle name="40% - Accent5 7 2 3 2" xfId="8352"/>
    <cellStyle name="40% - Accent5 7 2 3 2 2" xfId="14274"/>
    <cellStyle name="40% - Accent5 7 2 3 3" xfId="5430"/>
    <cellStyle name="40% - Accent5 7 2 3 4" xfId="11352"/>
    <cellStyle name="40% - Accent5 7 2 4" xfId="6879"/>
    <cellStyle name="40% - Accent5 7 2 4 2" xfId="12801"/>
    <cellStyle name="40% - Accent5 7 2 5" xfId="3986"/>
    <cellStyle name="40% - Accent5 7 2 6" xfId="9865"/>
    <cellStyle name="40% - Accent5 7 3" xfId="656"/>
    <cellStyle name="40% - Accent5 7 3 2" xfId="1560"/>
    <cellStyle name="40% - Accent5 7 3 2 2" xfId="3028"/>
    <cellStyle name="40% - Accent5 7 3 2 2 2" xfId="8838"/>
    <cellStyle name="40% - Accent5 7 3 2 2 2 2" xfId="14760"/>
    <cellStyle name="40% - Accent5 7 3 2 2 3" xfId="5916"/>
    <cellStyle name="40% - Accent5 7 3 2 2 4" xfId="11838"/>
    <cellStyle name="40% - Accent5 7 3 2 3" xfId="7373"/>
    <cellStyle name="40% - Accent5 7 3 2 3 2" xfId="13295"/>
    <cellStyle name="40% - Accent5 7 3 2 4" xfId="4472"/>
    <cellStyle name="40% - Accent5 7 3 2 5" xfId="10373"/>
    <cellStyle name="40% - Accent5 7 3 3" xfId="2434"/>
    <cellStyle name="40% - Accent5 7 3 3 2" xfId="8244"/>
    <cellStyle name="40% - Accent5 7 3 3 2 2" xfId="14166"/>
    <cellStyle name="40% - Accent5 7 3 3 3" xfId="5322"/>
    <cellStyle name="40% - Accent5 7 3 3 4" xfId="11244"/>
    <cellStyle name="40% - Accent5 7 3 4" xfId="6771"/>
    <cellStyle name="40% - Accent5 7 3 4 2" xfId="12693"/>
    <cellStyle name="40% - Accent5 7 3 5" xfId="3878"/>
    <cellStyle name="40% - Accent5 7 3 6" xfId="9757"/>
    <cellStyle name="40% - Accent5 7 4" xfId="1385"/>
    <cellStyle name="40% - Accent5 7 4 2" xfId="2853"/>
    <cellStyle name="40% - Accent5 7 4 2 2" xfId="8663"/>
    <cellStyle name="40% - Accent5 7 4 2 2 2" xfId="14585"/>
    <cellStyle name="40% - Accent5 7 4 2 3" xfId="5741"/>
    <cellStyle name="40% - Accent5 7 4 2 4" xfId="11663"/>
    <cellStyle name="40% - Accent5 7 4 3" xfId="7198"/>
    <cellStyle name="40% - Accent5 7 4 3 2" xfId="13120"/>
    <cellStyle name="40% - Accent5 7 4 4" xfId="4297"/>
    <cellStyle name="40% - Accent5 7 4 5" xfId="10198"/>
    <cellStyle name="40% - Accent5 7 5" xfId="1972"/>
    <cellStyle name="40% - Accent5 7 5 2" xfId="3417"/>
    <cellStyle name="40% - Accent5 7 5 2 2" xfId="9227"/>
    <cellStyle name="40% - Accent5 7 5 2 2 2" xfId="15149"/>
    <cellStyle name="40% - Accent5 7 5 2 3" xfId="6305"/>
    <cellStyle name="40% - Accent5 7 5 2 4" xfId="12227"/>
    <cellStyle name="40% - Accent5 7 5 3" xfId="7783"/>
    <cellStyle name="40% - Accent5 7 5 3 2" xfId="13705"/>
    <cellStyle name="40% - Accent5 7 5 4" xfId="4861"/>
    <cellStyle name="40% - Accent5 7 5 5" xfId="10782"/>
    <cellStyle name="40% - Accent5 7 6" xfId="2259"/>
    <cellStyle name="40% - Accent5 7 6 2" xfId="8069"/>
    <cellStyle name="40% - Accent5 7 6 2 2" xfId="13991"/>
    <cellStyle name="40% - Accent5 7 6 3" xfId="5147"/>
    <cellStyle name="40% - Accent5 7 6 4" xfId="11069"/>
    <cellStyle name="40% - Accent5 7 7" xfId="6596"/>
    <cellStyle name="40% - Accent5 7 7 2" xfId="12518"/>
    <cellStyle name="40% - Accent5 7 8" xfId="3703"/>
    <cellStyle name="40% - Accent5 7 9" xfId="9582"/>
    <cellStyle name="40% - Accent5 8" xfId="513"/>
    <cellStyle name="40% - Accent5 8 2" xfId="691"/>
    <cellStyle name="40% - Accent5 8 2 2" xfId="1595"/>
    <cellStyle name="40% - Accent5 8 2 2 2" xfId="3063"/>
    <cellStyle name="40% - Accent5 8 2 2 2 2" xfId="8873"/>
    <cellStyle name="40% - Accent5 8 2 2 2 2 2" xfId="14795"/>
    <cellStyle name="40% - Accent5 8 2 2 2 3" xfId="5951"/>
    <cellStyle name="40% - Accent5 8 2 2 2 4" xfId="11873"/>
    <cellStyle name="40% - Accent5 8 2 2 3" xfId="7408"/>
    <cellStyle name="40% - Accent5 8 2 2 3 2" xfId="13330"/>
    <cellStyle name="40% - Accent5 8 2 2 4" xfId="4507"/>
    <cellStyle name="40% - Accent5 8 2 2 5" xfId="10408"/>
    <cellStyle name="40% - Accent5 8 2 3" xfId="2469"/>
    <cellStyle name="40% - Accent5 8 2 3 2" xfId="8279"/>
    <cellStyle name="40% - Accent5 8 2 3 2 2" xfId="14201"/>
    <cellStyle name="40% - Accent5 8 2 3 3" xfId="5357"/>
    <cellStyle name="40% - Accent5 8 2 3 4" xfId="11279"/>
    <cellStyle name="40% - Accent5 8 2 4" xfId="6806"/>
    <cellStyle name="40% - Accent5 8 2 4 2" xfId="12728"/>
    <cellStyle name="40% - Accent5 8 2 5" xfId="3913"/>
    <cellStyle name="40% - Accent5 8 2 6" xfId="9792"/>
    <cellStyle name="40% - Accent5 8 3" xfId="1420"/>
    <cellStyle name="40% - Accent5 8 3 2" xfId="2888"/>
    <cellStyle name="40% - Accent5 8 3 2 2" xfId="8698"/>
    <cellStyle name="40% - Accent5 8 3 2 2 2" xfId="14620"/>
    <cellStyle name="40% - Accent5 8 3 2 3" xfId="5776"/>
    <cellStyle name="40% - Accent5 8 3 2 4" xfId="11698"/>
    <cellStyle name="40% - Accent5 8 3 3" xfId="7233"/>
    <cellStyle name="40% - Accent5 8 3 3 2" xfId="13155"/>
    <cellStyle name="40% - Accent5 8 3 4" xfId="4332"/>
    <cellStyle name="40% - Accent5 8 3 5" xfId="10233"/>
    <cellStyle name="40% - Accent5 8 4" xfId="2294"/>
    <cellStyle name="40% - Accent5 8 4 2" xfId="8104"/>
    <cellStyle name="40% - Accent5 8 4 2 2" xfId="14026"/>
    <cellStyle name="40% - Accent5 8 4 3" xfId="5182"/>
    <cellStyle name="40% - Accent5 8 4 4" xfId="11104"/>
    <cellStyle name="40% - Accent5 8 5" xfId="6631"/>
    <cellStyle name="40% - Accent5 8 5 2" xfId="12553"/>
    <cellStyle name="40% - Accent5 8 6" xfId="3738"/>
    <cellStyle name="40% - Accent5 8 7" xfId="9617"/>
    <cellStyle name="40% - Accent5 9" xfId="775"/>
    <cellStyle name="40% - Accent5 9 2" xfId="1663"/>
    <cellStyle name="40% - Accent5 9 2 2" xfId="3131"/>
    <cellStyle name="40% - Accent5 9 2 2 2" xfId="8941"/>
    <cellStyle name="40% - Accent5 9 2 2 2 2" xfId="14863"/>
    <cellStyle name="40% - Accent5 9 2 2 3" xfId="6019"/>
    <cellStyle name="40% - Accent5 9 2 2 4" xfId="11941"/>
    <cellStyle name="40% - Accent5 9 2 3" xfId="7476"/>
    <cellStyle name="40% - Accent5 9 2 3 2" xfId="13398"/>
    <cellStyle name="40% - Accent5 9 2 4" xfId="4575"/>
    <cellStyle name="40% - Accent5 9 2 5" xfId="10476"/>
    <cellStyle name="40% - Accent5 9 3" xfId="2537"/>
    <cellStyle name="40% - Accent5 9 3 2" xfId="8347"/>
    <cellStyle name="40% - Accent5 9 3 2 2" xfId="14269"/>
    <cellStyle name="40% - Accent5 9 3 3" xfId="5425"/>
    <cellStyle name="40% - Accent5 9 3 4" xfId="11347"/>
    <cellStyle name="40% - Accent5 9 4" xfId="6874"/>
    <cellStyle name="40% - Accent5 9 4 2" xfId="12796"/>
    <cellStyle name="40% - Accent5 9 5" xfId="3981"/>
    <cellStyle name="40% - Accent5 9 6" xfId="9860"/>
    <cellStyle name="40% - Accent6" xfId="386" builtinId="51" customBuiltin="1"/>
    <cellStyle name="40% - Accent6 10" xfId="569"/>
    <cellStyle name="40% - Accent6 10 2" xfId="1473"/>
    <cellStyle name="40% - Accent6 10 2 2" xfId="2941"/>
    <cellStyle name="40% - Accent6 10 2 2 2" xfId="8751"/>
    <cellStyle name="40% - Accent6 10 2 2 2 2" xfId="14673"/>
    <cellStyle name="40% - Accent6 10 2 2 3" xfId="5829"/>
    <cellStyle name="40% - Accent6 10 2 2 4" xfId="11751"/>
    <cellStyle name="40% - Accent6 10 2 3" xfId="7286"/>
    <cellStyle name="40% - Accent6 10 2 3 2" xfId="13208"/>
    <cellStyle name="40% - Accent6 10 2 4" xfId="4385"/>
    <cellStyle name="40% - Accent6 10 2 5" xfId="10286"/>
    <cellStyle name="40% - Accent6 10 3" xfId="2347"/>
    <cellStyle name="40% - Accent6 10 3 2" xfId="8157"/>
    <cellStyle name="40% - Accent6 10 3 2 2" xfId="14079"/>
    <cellStyle name="40% - Accent6 10 3 3" xfId="5235"/>
    <cellStyle name="40% - Accent6 10 3 4" xfId="11157"/>
    <cellStyle name="40% - Accent6 10 4" xfId="6684"/>
    <cellStyle name="40% - Accent6 10 4 2" xfId="12606"/>
    <cellStyle name="40% - Accent6 10 5" xfId="3791"/>
    <cellStyle name="40% - Accent6 10 6" xfId="9670"/>
    <cellStyle name="40% - Accent6 11" xfId="1248"/>
    <cellStyle name="40% - Accent6 11 2" xfId="1866"/>
    <cellStyle name="40% - Accent6 11 2 2" xfId="3314"/>
    <cellStyle name="40% - Accent6 11 2 2 2" xfId="9124"/>
    <cellStyle name="40% - Accent6 11 2 2 2 2" xfId="15046"/>
    <cellStyle name="40% - Accent6 11 2 2 3" xfId="6202"/>
    <cellStyle name="40% - Accent6 11 2 2 4" xfId="12124"/>
    <cellStyle name="40% - Accent6 11 2 3" xfId="7679"/>
    <cellStyle name="40% - Accent6 11 2 3 2" xfId="13601"/>
    <cellStyle name="40% - Accent6 11 2 4" xfId="4758"/>
    <cellStyle name="40% - Accent6 11 2 5" xfId="10678"/>
    <cellStyle name="40% - Accent6 11 3" xfId="2720"/>
    <cellStyle name="40% - Accent6 11 3 2" xfId="8530"/>
    <cellStyle name="40% - Accent6 11 3 2 2" xfId="14452"/>
    <cellStyle name="40% - Accent6 11 3 3" xfId="5608"/>
    <cellStyle name="40% - Accent6 11 3 4" xfId="11530"/>
    <cellStyle name="40% - Accent6 11 4" xfId="7061"/>
    <cellStyle name="40% - Accent6 11 4 2" xfId="12983"/>
    <cellStyle name="40% - Accent6 11 5" xfId="4164"/>
    <cellStyle name="40% - Accent6 11 6" xfId="10062"/>
    <cellStyle name="40% - Accent6 12" xfId="1298"/>
    <cellStyle name="40% - Accent6 12 2" xfId="2766"/>
    <cellStyle name="40% - Accent6 12 2 2" xfId="8576"/>
    <cellStyle name="40% - Accent6 12 2 2 2" xfId="14498"/>
    <cellStyle name="40% - Accent6 12 2 3" xfId="5654"/>
    <cellStyle name="40% - Accent6 12 2 4" xfId="11576"/>
    <cellStyle name="40% - Accent6 12 3" xfId="7111"/>
    <cellStyle name="40% - Accent6 12 3 2" xfId="13033"/>
    <cellStyle name="40% - Accent6 12 4" xfId="4210"/>
    <cellStyle name="40% - Accent6 12 5" xfId="10111"/>
    <cellStyle name="40% - Accent6 13" xfId="1885"/>
    <cellStyle name="40% - Accent6 13 2" xfId="3333"/>
    <cellStyle name="40% - Accent6 13 2 2" xfId="9143"/>
    <cellStyle name="40% - Accent6 13 2 2 2" xfId="15065"/>
    <cellStyle name="40% - Accent6 13 2 3" xfId="6221"/>
    <cellStyle name="40% - Accent6 13 2 4" xfId="12143"/>
    <cellStyle name="40% - Accent6 13 3" xfId="7698"/>
    <cellStyle name="40% - Accent6 13 3 2" xfId="13620"/>
    <cellStyle name="40% - Accent6 13 4" xfId="4777"/>
    <cellStyle name="40% - Accent6 13 5" xfId="10697"/>
    <cellStyle name="40% - Accent6 14" xfId="1973"/>
    <cellStyle name="40% - Accent6 14 2" xfId="3418"/>
    <cellStyle name="40% - Accent6 14 2 2" xfId="9228"/>
    <cellStyle name="40% - Accent6 14 2 2 2" xfId="15150"/>
    <cellStyle name="40% - Accent6 14 2 3" xfId="6306"/>
    <cellStyle name="40% - Accent6 14 2 4" xfId="12228"/>
    <cellStyle name="40% - Accent6 14 3" xfId="7784"/>
    <cellStyle name="40% - Accent6 14 3 2" xfId="13706"/>
    <cellStyle name="40% - Accent6 14 4" xfId="4862"/>
    <cellStyle name="40% - Accent6 14 5" xfId="10783"/>
    <cellStyle name="40% - Accent6 15" xfId="2172"/>
    <cellStyle name="40% - Accent6 15 2" xfId="7982"/>
    <cellStyle name="40% - Accent6 15 2 2" xfId="13904"/>
    <cellStyle name="40% - Accent6 15 3" xfId="5060"/>
    <cellStyle name="40% - Accent6 15 4" xfId="10982"/>
    <cellStyle name="40% - Accent6 16" xfId="6509"/>
    <cellStyle name="40% - Accent6 16 2" xfId="12431"/>
    <cellStyle name="40% - Accent6 17" xfId="3616"/>
    <cellStyle name="40% - Accent6 18" xfId="9400"/>
    <cellStyle name="40% - Accent6 19" xfId="9421"/>
    <cellStyle name="40% - Accent6 2" xfId="12"/>
    <cellStyle name="40% - Accent6 2 2" xfId="784"/>
    <cellStyle name="40% - Accent6 2 2 2" xfId="15336"/>
    <cellStyle name="40% - Accent6 2 3" xfId="15337"/>
    <cellStyle name="40% - Accent6 2 4" xfId="15338"/>
    <cellStyle name="40% - Accent6 20" xfId="9446"/>
    <cellStyle name="40% - Accent6 21" xfId="9495"/>
    <cellStyle name="40% - Accent6 3" xfId="406"/>
    <cellStyle name="40% - Accent6 3 2" xfId="786"/>
    <cellStyle name="40% - Accent6 3 2 2" xfId="1670"/>
    <cellStyle name="40% - Accent6 3 2 2 2" xfId="3138"/>
    <cellStyle name="40% - Accent6 3 2 2 2 2" xfId="8948"/>
    <cellStyle name="40% - Accent6 3 2 2 2 2 2" xfId="14870"/>
    <cellStyle name="40% - Accent6 3 2 2 2 3" xfId="6026"/>
    <cellStyle name="40% - Accent6 3 2 2 2 4" xfId="11948"/>
    <cellStyle name="40% - Accent6 3 2 2 3" xfId="7483"/>
    <cellStyle name="40% - Accent6 3 2 2 3 2" xfId="13405"/>
    <cellStyle name="40% - Accent6 3 2 2 4" xfId="4582"/>
    <cellStyle name="40% - Accent6 3 2 2 5" xfId="10483"/>
    <cellStyle name="40% - Accent6 3 2 3" xfId="1974"/>
    <cellStyle name="40% - Accent6 3 2 3 2" xfId="3419"/>
    <cellStyle name="40% - Accent6 3 2 3 2 2" xfId="9229"/>
    <cellStyle name="40% - Accent6 3 2 3 2 2 2" xfId="15151"/>
    <cellStyle name="40% - Accent6 3 2 3 2 3" xfId="6307"/>
    <cellStyle name="40% - Accent6 3 2 3 2 4" xfId="12229"/>
    <cellStyle name="40% - Accent6 3 2 3 3" xfId="7785"/>
    <cellStyle name="40% - Accent6 3 2 3 3 2" xfId="13707"/>
    <cellStyle name="40% - Accent6 3 2 3 4" xfId="4863"/>
    <cellStyle name="40% - Accent6 3 2 3 5" xfId="10784"/>
    <cellStyle name="40% - Accent6 3 2 4" xfId="2544"/>
    <cellStyle name="40% - Accent6 3 2 4 2" xfId="8354"/>
    <cellStyle name="40% - Accent6 3 2 4 2 2" xfId="14276"/>
    <cellStyle name="40% - Accent6 3 2 4 3" xfId="5432"/>
    <cellStyle name="40% - Accent6 3 2 4 4" xfId="11354"/>
    <cellStyle name="40% - Accent6 3 2 5" xfId="6881"/>
    <cellStyle name="40% - Accent6 3 2 5 2" xfId="12803"/>
    <cellStyle name="40% - Accent6 3 2 6" xfId="3988"/>
    <cellStyle name="40% - Accent6 3 2 7" xfId="9867"/>
    <cellStyle name="40% - Accent6 3 3" xfId="785"/>
    <cellStyle name="40% - Accent6 3 4" xfId="588"/>
    <cellStyle name="40% - Accent6 3 4 2" xfId="1492"/>
    <cellStyle name="40% - Accent6 3 4 2 2" xfId="2960"/>
    <cellStyle name="40% - Accent6 3 4 2 2 2" xfId="8770"/>
    <cellStyle name="40% - Accent6 3 4 2 2 2 2" xfId="14692"/>
    <cellStyle name="40% - Accent6 3 4 2 2 3" xfId="5848"/>
    <cellStyle name="40% - Accent6 3 4 2 2 4" xfId="11770"/>
    <cellStyle name="40% - Accent6 3 4 2 3" xfId="7305"/>
    <cellStyle name="40% - Accent6 3 4 2 3 2" xfId="13227"/>
    <cellStyle name="40% - Accent6 3 4 2 4" xfId="4404"/>
    <cellStyle name="40% - Accent6 3 4 2 5" xfId="10305"/>
    <cellStyle name="40% - Accent6 3 4 3" xfId="2366"/>
    <cellStyle name="40% - Accent6 3 4 3 2" xfId="8176"/>
    <cellStyle name="40% - Accent6 3 4 3 2 2" xfId="14098"/>
    <cellStyle name="40% - Accent6 3 4 3 3" xfId="5254"/>
    <cellStyle name="40% - Accent6 3 4 3 4" xfId="11176"/>
    <cellStyle name="40% - Accent6 3 4 4" xfId="6703"/>
    <cellStyle name="40% - Accent6 3 4 4 2" xfId="12625"/>
    <cellStyle name="40% - Accent6 3 4 5" xfId="3810"/>
    <cellStyle name="40% - Accent6 3 4 6" xfId="9689"/>
    <cellStyle name="40% - Accent6 3 5" xfId="1317"/>
    <cellStyle name="40% - Accent6 3 5 2" xfId="2785"/>
    <cellStyle name="40% - Accent6 3 5 2 2" xfId="8595"/>
    <cellStyle name="40% - Accent6 3 5 2 2 2" xfId="14517"/>
    <cellStyle name="40% - Accent6 3 5 2 3" xfId="5673"/>
    <cellStyle name="40% - Accent6 3 5 2 4" xfId="11595"/>
    <cellStyle name="40% - Accent6 3 5 3" xfId="7130"/>
    <cellStyle name="40% - Accent6 3 5 3 2" xfId="13052"/>
    <cellStyle name="40% - Accent6 3 5 4" xfId="4229"/>
    <cellStyle name="40% - Accent6 3 5 5" xfId="10130"/>
    <cellStyle name="40% - Accent6 3 6" xfId="2191"/>
    <cellStyle name="40% - Accent6 3 6 2" xfId="8001"/>
    <cellStyle name="40% - Accent6 3 6 2 2" xfId="13923"/>
    <cellStyle name="40% - Accent6 3 6 3" xfId="5079"/>
    <cellStyle name="40% - Accent6 3 6 4" xfId="11001"/>
    <cellStyle name="40% - Accent6 3 7" xfId="6528"/>
    <cellStyle name="40% - Accent6 3 7 2" xfId="12450"/>
    <cellStyle name="40% - Accent6 3 8" xfId="3635"/>
    <cellStyle name="40% - Accent6 3 9" xfId="9514"/>
    <cellStyle name="40% - Accent6 4" xfId="427"/>
    <cellStyle name="40% - Accent6 4 2" xfId="787"/>
    <cellStyle name="40% - Accent6 4 2 2" xfId="1671"/>
    <cellStyle name="40% - Accent6 4 2 2 2" xfId="3139"/>
    <cellStyle name="40% - Accent6 4 2 2 2 2" xfId="8949"/>
    <cellStyle name="40% - Accent6 4 2 2 2 2 2" xfId="14871"/>
    <cellStyle name="40% - Accent6 4 2 2 2 3" xfId="6027"/>
    <cellStyle name="40% - Accent6 4 2 2 2 4" xfId="11949"/>
    <cellStyle name="40% - Accent6 4 2 2 3" xfId="7484"/>
    <cellStyle name="40% - Accent6 4 2 2 3 2" xfId="13406"/>
    <cellStyle name="40% - Accent6 4 2 2 4" xfId="4583"/>
    <cellStyle name="40% - Accent6 4 2 2 5" xfId="10484"/>
    <cellStyle name="40% - Accent6 4 2 3" xfId="2545"/>
    <cellStyle name="40% - Accent6 4 2 3 2" xfId="8355"/>
    <cellStyle name="40% - Accent6 4 2 3 2 2" xfId="14277"/>
    <cellStyle name="40% - Accent6 4 2 3 3" xfId="5433"/>
    <cellStyle name="40% - Accent6 4 2 3 4" xfId="11355"/>
    <cellStyle name="40% - Accent6 4 2 4" xfId="6882"/>
    <cellStyle name="40% - Accent6 4 2 4 2" xfId="12804"/>
    <cellStyle name="40% - Accent6 4 2 5" xfId="3989"/>
    <cellStyle name="40% - Accent6 4 2 6" xfId="9868"/>
    <cellStyle name="40% - Accent6 4 3" xfId="609"/>
    <cellStyle name="40% - Accent6 4 3 2" xfId="1513"/>
    <cellStyle name="40% - Accent6 4 3 2 2" xfId="2981"/>
    <cellStyle name="40% - Accent6 4 3 2 2 2" xfId="8791"/>
    <cellStyle name="40% - Accent6 4 3 2 2 2 2" xfId="14713"/>
    <cellStyle name="40% - Accent6 4 3 2 2 3" xfId="5869"/>
    <cellStyle name="40% - Accent6 4 3 2 2 4" xfId="11791"/>
    <cellStyle name="40% - Accent6 4 3 2 3" xfId="7326"/>
    <cellStyle name="40% - Accent6 4 3 2 3 2" xfId="13248"/>
    <cellStyle name="40% - Accent6 4 3 2 4" xfId="4425"/>
    <cellStyle name="40% - Accent6 4 3 2 5" xfId="10326"/>
    <cellStyle name="40% - Accent6 4 3 3" xfId="2387"/>
    <cellStyle name="40% - Accent6 4 3 3 2" xfId="8197"/>
    <cellStyle name="40% - Accent6 4 3 3 2 2" xfId="14119"/>
    <cellStyle name="40% - Accent6 4 3 3 3" xfId="5275"/>
    <cellStyle name="40% - Accent6 4 3 3 4" xfId="11197"/>
    <cellStyle name="40% - Accent6 4 3 4" xfId="6724"/>
    <cellStyle name="40% - Accent6 4 3 4 2" xfId="12646"/>
    <cellStyle name="40% - Accent6 4 3 5" xfId="3831"/>
    <cellStyle name="40% - Accent6 4 3 6" xfId="9710"/>
    <cellStyle name="40% - Accent6 4 4" xfId="1338"/>
    <cellStyle name="40% - Accent6 4 4 2" xfId="2806"/>
    <cellStyle name="40% - Accent6 4 4 2 2" xfId="8616"/>
    <cellStyle name="40% - Accent6 4 4 2 2 2" xfId="14538"/>
    <cellStyle name="40% - Accent6 4 4 2 3" xfId="5694"/>
    <cellStyle name="40% - Accent6 4 4 2 4" xfId="11616"/>
    <cellStyle name="40% - Accent6 4 4 3" xfId="7151"/>
    <cellStyle name="40% - Accent6 4 4 3 2" xfId="13073"/>
    <cellStyle name="40% - Accent6 4 4 4" xfId="4250"/>
    <cellStyle name="40% - Accent6 4 4 5" xfId="10151"/>
    <cellStyle name="40% - Accent6 4 5" xfId="1975"/>
    <cellStyle name="40% - Accent6 4 5 2" xfId="3420"/>
    <cellStyle name="40% - Accent6 4 5 2 2" xfId="9230"/>
    <cellStyle name="40% - Accent6 4 5 2 2 2" xfId="15152"/>
    <cellStyle name="40% - Accent6 4 5 2 3" xfId="6308"/>
    <cellStyle name="40% - Accent6 4 5 2 4" xfId="12230"/>
    <cellStyle name="40% - Accent6 4 5 3" xfId="7786"/>
    <cellStyle name="40% - Accent6 4 5 3 2" xfId="13708"/>
    <cellStyle name="40% - Accent6 4 5 4" xfId="4864"/>
    <cellStyle name="40% - Accent6 4 5 5" xfId="10785"/>
    <cellStyle name="40% - Accent6 4 6" xfId="2212"/>
    <cellStyle name="40% - Accent6 4 6 2" xfId="8022"/>
    <cellStyle name="40% - Accent6 4 6 2 2" xfId="13944"/>
    <cellStyle name="40% - Accent6 4 6 3" xfId="5100"/>
    <cellStyle name="40% - Accent6 4 6 4" xfId="11022"/>
    <cellStyle name="40% - Accent6 4 7" xfId="6549"/>
    <cellStyle name="40% - Accent6 4 7 2" xfId="12471"/>
    <cellStyle name="40% - Accent6 4 8" xfId="3656"/>
    <cellStyle name="40% - Accent6 4 9" xfId="9535"/>
    <cellStyle name="40% - Accent6 5" xfId="442"/>
    <cellStyle name="40% - Accent6 5 2" xfId="788"/>
    <cellStyle name="40% - Accent6 5 2 2" xfId="1672"/>
    <cellStyle name="40% - Accent6 5 2 2 2" xfId="3140"/>
    <cellStyle name="40% - Accent6 5 2 2 2 2" xfId="8950"/>
    <cellStyle name="40% - Accent6 5 2 2 2 2 2" xfId="14872"/>
    <cellStyle name="40% - Accent6 5 2 2 2 3" xfId="6028"/>
    <cellStyle name="40% - Accent6 5 2 2 2 4" xfId="11950"/>
    <cellStyle name="40% - Accent6 5 2 2 3" xfId="7485"/>
    <cellStyle name="40% - Accent6 5 2 2 3 2" xfId="13407"/>
    <cellStyle name="40% - Accent6 5 2 2 4" xfId="4584"/>
    <cellStyle name="40% - Accent6 5 2 2 5" xfId="10485"/>
    <cellStyle name="40% - Accent6 5 2 3" xfId="2546"/>
    <cellStyle name="40% - Accent6 5 2 3 2" xfId="8356"/>
    <cellStyle name="40% - Accent6 5 2 3 2 2" xfId="14278"/>
    <cellStyle name="40% - Accent6 5 2 3 3" xfId="5434"/>
    <cellStyle name="40% - Accent6 5 2 3 4" xfId="11356"/>
    <cellStyle name="40% - Accent6 5 2 4" xfId="6883"/>
    <cellStyle name="40% - Accent6 5 2 4 2" xfId="12805"/>
    <cellStyle name="40% - Accent6 5 2 5" xfId="3990"/>
    <cellStyle name="40% - Accent6 5 2 6" xfId="9869"/>
    <cellStyle name="40% - Accent6 5 3" xfId="624"/>
    <cellStyle name="40% - Accent6 5 3 2" xfId="1528"/>
    <cellStyle name="40% - Accent6 5 3 2 2" xfId="2996"/>
    <cellStyle name="40% - Accent6 5 3 2 2 2" xfId="8806"/>
    <cellStyle name="40% - Accent6 5 3 2 2 2 2" xfId="14728"/>
    <cellStyle name="40% - Accent6 5 3 2 2 3" xfId="5884"/>
    <cellStyle name="40% - Accent6 5 3 2 2 4" xfId="11806"/>
    <cellStyle name="40% - Accent6 5 3 2 3" xfId="7341"/>
    <cellStyle name="40% - Accent6 5 3 2 3 2" xfId="13263"/>
    <cellStyle name="40% - Accent6 5 3 2 4" xfId="4440"/>
    <cellStyle name="40% - Accent6 5 3 2 5" xfId="10341"/>
    <cellStyle name="40% - Accent6 5 3 3" xfId="2402"/>
    <cellStyle name="40% - Accent6 5 3 3 2" xfId="8212"/>
    <cellStyle name="40% - Accent6 5 3 3 2 2" xfId="14134"/>
    <cellStyle name="40% - Accent6 5 3 3 3" xfId="5290"/>
    <cellStyle name="40% - Accent6 5 3 3 4" xfId="11212"/>
    <cellStyle name="40% - Accent6 5 3 4" xfId="6739"/>
    <cellStyle name="40% - Accent6 5 3 4 2" xfId="12661"/>
    <cellStyle name="40% - Accent6 5 3 5" xfId="3846"/>
    <cellStyle name="40% - Accent6 5 3 6" xfId="9725"/>
    <cellStyle name="40% - Accent6 5 4" xfId="1353"/>
    <cellStyle name="40% - Accent6 5 4 2" xfId="2821"/>
    <cellStyle name="40% - Accent6 5 4 2 2" xfId="8631"/>
    <cellStyle name="40% - Accent6 5 4 2 2 2" xfId="14553"/>
    <cellStyle name="40% - Accent6 5 4 2 3" xfId="5709"/>
    <cellStyle name="40% - Accent6 5 4 2 4" xfId="11631"/>
    <cellStyle name="40% - Accent6 5 4 3" xfId="7166"/>
    <cellStyle name="40% - Accent6 5 4 3 2" xfId="13088"/>
    <cellStyle name="40% - Accent6 5 4 4" xfId="4265"/>
    <cellStyle name="40% - Accent6 5 4 5" xfId="10166"/>
    <cellStyle name="40% - Accent6 5 5" xfId="1976"/>
    <cellStyle name="40% - Accent6 5 5 2" xfId="3421"/>
    <cellStyle name="40% - Accent6 5 5 2 2" xfId="9231"/>
    <cellStyle name="40% - Accent6 5 5 2 2 2" xfId="15153"/>
    <cellStyle name="40% - Accent6 5 5 2 3" xfId="6309"/>
    <cellStyle name="40% - Accent6 5 5 2 4" xfId="12231"/>
    <cellStyle name="40% - Accent6 5 5 3" xfId="7787"/>
    <cellStyle name="40% - Accent6 5 5 3 2" xfId="13709"/>
    <cellStyle name="40% - Accent6 5 5 4" xfId="4865"/>
    <cellStyle name="40% - Accent6 5 5 5" xfId="10786"/>
    <cellStyle name="40% - Accent6 5 6" xfId="2227"/>
    <cellStyle name="40% - Accent6 5 6 2" xfId="8037"/>
    <cellStyle name="40% - Accent6 5 6 2 2" xfId="13959"/>
    <cellStyle name="40% - Accent6 5 6 3" xfId="5115"/>
    <cellStyle name="40% - Accent6 5 6 4" xfId="11037"/>
    <cellStyle name="40% - Accent6 5 7" xfId="6564"/>
    <cellStyle name="40% - Accent6 5 7 2" xfId="12486"/>
    <cellStyle name="40% - Accent6 5 8" xfId="3671"/>
    <cellStyle name="40% - Accent6 5 9" xfId="9550"/>
    <cellStyle name="40% - Accent6 6" xfId="456"/>
    <cellStyle name="40% - Accent6 6 2" xfId="789"/>
    <cellStyle name="40% - Accent6 6 2 2" xfId="1673"/>
    <cellStyle name="40% - Accent6 6 2 2 2" xfId="3141"/>
    <cellStyle name="40% - Accent6 6 2 2 2 2" xfId="8951"/>
    <cellStyle name="40% - Accent6 6 2 2 2 2 2" xfId="14873"/>
    <cellStyle name="40% - Accent6 6 2 2 2 3" xfId="6029"/>
    <cellStyle name="40% - Accent6 6 2 2 2 4" xfId="11951"/>
    <cellStyle name="40% - Accent6 6 2 2 3" xfId="7486"/>
    <cellStyle name="40% - Accent6 6 2 2 3 2" xfId="13408"/>
    <cellStyle name="40% - Accent6 6 2 2 4" xfId="4585"/>
    <cellStyle name="40% - Accent6 6 2 2 5" xfId="10486"/>
    <cellStyle name="40% - Accent6 6 2 3" xfId="2547"/>
    <cellStyle name="40% - Accent6 6 2 3 2" xfId="8357"/>
    <cellStyle name="40% - Accent6 6 2 3 2 2" xfId="14279"/>
    <cellStyle name="40% - Accent6 6 2 3 3" xfId="5435"/>
    <cellStyle name="40% - Accent6 6 2 3 4" xfId="11357"/>
    <cellStyle name="40% - Accent6 6 2 4" xfId="6884"/>
    <cellStyle name="40% - Accent6 6 2 4 2" xfId="12806"/>
    <cellStyle name="40% - Accent6 6 2 5" xfId="3991"/>
    <cellStyle name="40% - Accent6 6 2 6" xfId="9870"/>
    <cellStyle name="40% - Accent6 6 3" xfId="638"/>
    <cellStyle name="40% - Accent6 6 3 2" xfId="1542"/>
    <cellStyle name="40% - Accent6 6 3 2 2" xfId="3010"/>
    <cellStyle name="40% - Accent6 6 3 2 2 2" xfId="8820"/>
    <cellStyle name="40% - Accent6 6 3 2 2 2 2" xfId="14742"/>
    <cellStyle name="40% - Accent6 6 3 2 2 3" xfId="5898"/>
    <cellStyle name="40% - Accent6 6 3 2 2 4" xfId="11820"/>
    <cellStyle name="40% - Accent6 6 3 2 3" xfId="7355"/>
    <cellStyle name="40% - Accent6 6 3 2 3 2" xfId="13277"/>
    <cellStyle name="40% - Accent6 6 3 2 4" xfId="4454"/>
    <cellStyle name="40% - Accent6 6 3 2 5" xfId="10355"/>
    <cellStyle name="40% - Accent6 6 3 3" xfId="2416"/>
    <cellStyle name="40% - Accent6 6 3 3 2" xfId="8226"/>
    <cellStyle name="40% - Accent6 6 3 3 2 2" xfId="14148"/>
    <cellStyle name="40% - Accent6 6 3 3 3" xfId="5304"/>
    <cellStyle name="40% - Accent6 6 3 3 4" xfId="11226"/>
    <cellStyle name="40% - Accent6 6 3 4" xfId="6753"/>
    <cellStyle name="40% - Accent6 6 3 4 2" xfId="12675"/>
    <cellStyle name="40% - Accent6 6 3 5" xfId="3860"/>
    <cellStyle name="40% - Accent6 6 3 6" xfId="9739"/>
    <cellStyle name="40% - Accent6 6 4" xfId="1367"/>
    <cellStyle name="40% - Accent6 6 4 2" xfId="2835"/>
    <cellStyle name="40% - Accent6 6 4 2 2" xfId="8645"/>
    <cellStyle name="40% - Accent6 6 4 2 2 2" xfId="14567"/>
    <cellStyle name="40% - Accent6 6 4 2 3" xfId="5723"/>
    <cellStyle name="40% - Accent6 6 4 2 4" xfId="11645"/>
    <cellStyle name="40% - Accent6 6 4 3" xfId="7180"/>
    <cellStyle name="40% - Accent6 6 4 3 2" xfId="13102"/>
    <cellStyle name="40% - Accent6 6 4 4" xfId="4279"/>
    <cellStyle name="40% - Accent6 6 4 5" xfId="10180"/>
    <cellStyle name="40% - Accent6 6 5" xfId="1977"/>
    <cellStyle name="40% - Accent6 6 5 2" xfId="3422"/>
    <cellStyle name="40% - Accent6 6 5 2 2" xfId="9232"/>
    <cellStyle name="40% - Accent6 6 5 2 2 2" xfId="15154"/>
    <cellStyle name="40% - Accent6 6 5 2 3" xfId="6310"/>
    <cellStyle name="40% - Accent6 6 5 2 4" xfId="12232"/>
    <cellStyle name="40% - Accent6 6 5 3" xfId="7788"/>
    <cellStyle name="40% - Accent6 6 5 3 2" xfId="13710"/>
    <cellStyle name="40% - Accent6 6 5 4" xfId="4866"/>
    <cellStyle name="40% - Accent6 6 5 5" xfId="10787"/>
    <cellStyle name="40% - Accent6 6 6" xfId="2241"/>
    <cellStyle name="40% - Accent6 6 6 2" xfId="8051"/>
    <cellStyle name="40% - Accent6 6 6 2 2" xfId="13973"/>
    <cellStyle name="40% - Accent6 6 6 3" xfId="5129"/>
    <cellStyle name="40% - Accent6 6 6 4" xfId="11051"/>
    <cellStyle name="40% - Accent6 6 7" xfId="6578"/>
    <cellStyle name="40% - Accent6 6 7 2" xfId="12500"/>
    <cellStyle name="40% - Accent6 6 8" xfId="3685"/>
    <cellStyle name="40% - Accent6 6 9" xfId="9564"/>
    <cellStyle name="40% - Accent6 7" xfId="476"/>
    <cellStyle name="40% - Accent6 7 2" xfId="790"/>
    <cellStyle name="40% - Accent6 7 2 2" xfId="1674"/>
    <cellStyle name="40% - Accent6 7 2 2 2" xfId="3142"/>
    <cellStyle name="40% - Accent6 7 2 2 2 2" xfId="8952"/>
    <cellStyle name="40% - Accent6 7 2 2 2 2 2" xfId="14874"/>
    <cellStyle name="40% - Accent6 7 2 2 2 3" xfId="6030"/>
    <cellStyle name="40% - Accent6 7 2 2 2 4" xfId="11952"/>
    <cellStyle name="40% - Accent6 7 2 2 3" xfId="7487"/>
    <cellStyle name="40% - Accent6 7 2 2 3 2" xfId="13409"/>
    <cellStyle name="40% - Accent6 7 2 2 4" xfId="4586"/>
    <cellStyle name="40% - Accent6 7 2 2 5" xfId="10487"/>
    <cellStyle name="40% - Accent6 7 2 3" xfId="2548"/>
    <cellStyle name="40% - Accent6 7 2 3 2" xfId="8358"/>
    <cellStyle name="40% - Accent6 7 2 3 2 2" xfId="14280"/>
    <cellStyle name="40% - Accent6 7 2 3 3" xfId="5436"/>
    <cellStyle name="40% - Accent6 7 2 3 4" xfId="11358"/>
    <cellStyle name="40% - Accent6 7 2 4" xfId="6885"/>
    <cellStyle name="40% - Accent6 7 2 4 2" xfId="12807"/>
    <cellStyle name="40% - Accent6 7 2 5" xfId="3992"/>
    <cellStyle name="40% - Accent6 7 2 6" xfId="9871"/>
    <cellStyle name="40% - Accent6 7 3" xfId="658"/>
    <cellStyle name="40% - Accent6 7 3 2" xfId="1562"/>
    <cellStyle name="40% - Accent6 7 3 2 2" xfId="3030"/>
    <cellStyle name="40% - Accent6 7 3 2 2 2" xfId="8840"/>
    <cellStyle name="40% - Accent6 7 3 2 2 2 2" xfId="14762"/>
    <cellStyle name="40% - Accent6 7 3 2 2 3" xfId="5918"/>
    <cellStyle name="40% - Accent6 7 3 2 2 4" xfId="11840"/>
    <cellStyle name="40% - Accent6 7 3 2 3" xfId="7375"/>
    <cellStyle name="40% - Accent6 7 3 2 3 2" xfId="13297"/>
    <cellStyle name="40% - Accent6 7 3 2 4" xfId="4474"/>
    <cellStyle name="40% - Accent6 7 3 2 5" xfId="10375"/>
    <cellStyle name="40% - Accent6 7 3 3" xfId="2436"/>
    <cellStyle name="40% - Accent6 7 3 3 2" xfId="8246"/>
    <cellStyle name="40% - Accent6 7 3 3 2 2" xfId="14168"/>
    <cellStyle name="40% - Accent6 7 3 3 3" xfId="5324"/>
    <cellStyle name="40% - Accent6 7 3 3 4" xfId="11246"/>
    <cellStyle name="40% - Accent6 7 3 4" xfId="6773"/>
    <cellStyle name="40% - Accent6 7 3 4 2" xfId="12695"/>
    <cellStyle name="40% - Accent6 7 3 5" xfId="3880"/>
    <cellStyle name="40% - Accent6 7 3 6" xfId="9759"/>
    <cellStyle name="40% - Accent6 7 4" xfId="1387"/>
    <cellStyle name="40% - Accent6 7 4 2" xfId="2855"/>
    <cellStyle name="40% - Accent6 7 4 2 2" xfId="8665"/>
    <cellStyle name="40% - Accent6 7 4 2 2 2" xfId="14587"/>
    <cellStyle name="40% - Accent6 7 4 2 3" xfId="5743"/>
    <cellStyle name="40% - Accent6 7 4 2 4" xfId="11665"/>
    <cellStyle name="40% - Accent6 7 4 3" xfId="7200"/>
    <cellStyle name="40% - Accent6 7 4 3 2" xfId="13122"/>
    <cellStyle name="40% - Accent6 7 4 4" xfId="4299"/>
    <cellStyle name="40% - Accent6 7 4 5" xfId="10200"/>
    <cellStyle name="40% - Accent6 7 5" xfId="1978"/>
    <cellStyle name="40% - Accent6 7 5 2" xfId="3423"/>
    <cellStyle name="40% - Accent6 7 5 2 2" xfId="9233"/>
    <cellStyle name="40% - Accent6 7 5 2 2 2" xfId="15155"/>
    <cellStyle name="40% - Accent6 7 5 2 3" xfId="6311"/>
    <cellStyle name="40% - Accent6 7 5 2 4" xfId="12233"/>
    <cellStyle name="40% - Accent6 7 5 3" xfId="7789"/>
    <cellStyle name="40% - Accent6 7 5 3 2" xfId="13711"/>
    <cellStyle name="40% - Accent6 7 5 4" xfId="4867"/>
    <cellStyle name="40% - Accent6 7 5 5" xfId="10788"/>
    <cellStyle name="40% - Accent6 7 6" xfId="2261"/>
    <cellStyle name="40% - Accent6 7 6 2" xfId="8071"/>
    <cellStyle name="40% - Accent6 7 6 2 2" xfId="13993"/>
    <cellStyle name="40% - Accent6 7 6 3" xfId="5149"/>
    <cellStyle name="40% - Accent6 7 6 4" xfId="11071"/>
    <cellStyle name="40% - Accent6 7 7" xfId="6598"/>
    <cellStyle name="40% - Accent6 7 7 2" xfId="12520"/>
    <cellStyle name="40% - Accent6 7 8" xfId="3705"/>
    <cellStyle name="40% - Accent6 7 9" xfId="9584"/>
    <cellStyle name="40% - Accent6 8" xfId="516"/>
    <cellStyle name="40% - Accent6 8 2" xfId="694"/>
    <cellStyle name="40% - Accent6 8 2 2" xfId="1598"/>
    <cellStyle name="40% - Accent6 8 2 2 2" xfId="3066"/>
    <cellStyle name="40% - Accent6 8 2 2 2 2" xfId="8876"/>
    <cellStyle name="40% - Accent6 8 2 2 2 2 2" xfId="14798"/>
    <cellStyle name="40% - Accent6 8 2 2 2 3" xfId="5954"/>
    <cellStyle name="40% - Accent6 8 2 2 2 4" xfId="11876"/>
    <cellStyle name="40% - Accent6 8 2 2 3" xfId="7411"/>
    <cellStyle name="40% - Accent6 8 2 2 3 2" xfId="13333"/>
    <cellStyle name="40% - Accent6 8 2 2 4" xfId="4510"/>
    <cellStyle name="40% - Accent6 8 2 2 5" xfId="10411"/>
    <cellStyle name="40% - Accent6 8 2 3" xfId="2472"/>
    <cellStyle name="40% - Accent6 8 2 3 2" xfId="8282"/>
    <cellStyle name="40% - Accent6 8 2 3 2 2" xfId="14204"/>
    <cellStyle name="40% - Accent6 8 2 3 3" xfId="5360"/>
    <cellStyle name="40% - Accent6 8 2 3 4" xfId="11282"/>
    <cellStyle name="40% - Accent6 8 2 4" xfId="6809"/>
    <cellStyle name="40% - Accent6 8 2 4 2" xfId="12731"/>
    <cellStyle name="40% - Accent6 8 2 5" xfId="3916"/>
    <cellStyle name="40% - Accent6 8 2 6" xfId="9795"/>
    <cellStyle name="40% - Accent6 8 3" xfId="1423"/>
    <cellStyle name="40% - Accent6 8 3 2" xfId="2891"/>
    <cellStyle name="40% - Accent6 8 3 2 2" xfId="8701"/>
    <cellStyle name="40% - Accent6 8 3 2 2 2" xfId="14623"/>
    <cellStyle name="40% - Accent6 8 3 2 3" xfId="5779"/>
    <cellStyle name="40% - Accent6 8 3 2 4" xfId="11701"/>
    <cellStyle name="40% - Accent6 8 3 3" xfId="7236"/>
    <cellStyle name="40% - Accent6 8 3 3 2" xfId="13158"/>
    <cellStyle name="40% - Accent6 8 3 4" xfId="4335"/>
    <cellStyle name="40% - Accent6 8 3 5" xfId="10236"/>
    <cellStyle name="40% - Accent6 8 4" xfId="2297"/>
    <cellStyle name="40% - Accent6 8 4 2" xfId="8107"/>
    <cellStyle name="40% - Accent6 8 4 2 2" xfId="14029"/>
    <cellStyle name="40% - Accent6 8 4 3" xfId="5185"/>
    <cellStyle name="40% - Accent6 8 4 4" xfId="11107"/>
    <cellStyle name="40% - Accent6 8 5" xfId="6634"/>
    <cellStyle name="40% - Accent6 8 5 2" xfId="12556"/>
    <cellStyle name="40% - Accent6 8 6" xfId="3741"/>
    <cellStyle name="40% - Accent6 8 7" xfId="9620"/>
    <cellStyle name="40% - Accent6 9" xfId="783"/>
    <cellStyle name="40% - Accent6 9 2" xfId="1669"/>
    <cellStyle name="40% - Accent6 9 2 2" xfId="3137"/>
    <cellStyle name="40% - Accent6 9 2 2 2" xfId="8947"/>
    <cellStyle name="40% - Accent6 9 2 2 2 2" xfId="14869"/>
    <cellStyle name="40% - Accent6 9 2 2 3" xfId="6025"/>
    <cellStyle name="40% - Accent6 9 2 2 4" xfId="11947"/>
    <cellStyle name="40% - Accent6 9 2 3" xfId="7482"/>
    <cellStyle name="40% - Accent6 9 2 3 2" xfId="13404"/>
    <cellStyle name="40% - Accent6 9 2 4" xfId="4581"/>
    <cellStyle name="40% - Accent6 9 2 5" xfId="10482"/>
    <cellStyle name="40% - Accent6 9 3" xfId="2543"/>
    <cellStyle name="40% - Accent6 9 3 2" xfId="8353"/>
    <cellStyle name="40% - Accent6 9 3 2 2" xfId="14275"/>
    <cellStyle name="40% - Accent6 9 3 3" xfId="5431"/>
    <cellStyle name="40% - Accent6 9 3 4" xfId="11353"/>
    <cellStyle name="40% - Accent6 9 4" xfId="6880"/>
    <cellStyle name="40% - Accent6 9 4 2" xfId="12802"/>
    <cellStyle name="40% - Accent6 9 5" xfId="3987"/>
    <cellStyle name="40% - Accent6 9 6" xfId="9866"/>
    <cellStyle name="60% - Accent1" xfId="367" builtinId="32" customBuiltin="1"/>
    <cellStyle name="60% - Accent1 2" xfId="13"/>
    <cellStyle name="60% - Accent1 2 2" xfId="791"/>
    <cellStyle name="60% - Accent1 2 2 2" xfId="15339"/>
    <cellStyle name="60% - Accent1 2 3" xfId="15340"/>
    <cellStyle name="60% - Accent1 2 4" xfId="15341"/>
    <cellStyle name="60% - Accent1 3" xfId="792"/>
    <cellStyle name="60% - Accent1 3 2" xfId="15342"/>
    <cellStyle name="60% - Accent2" xfId="371" builtinId="36" customBuiltin="1"/>
    <cellStyle name="60% - Accent2 2" xfId="14"/>
    <cellStyle name="60% - Accent2 2 2" xfId="793"/>
    <cellStyle name="60% - Accent2 2 2 2" xfId="15343"/>
    <cellStyle name="60% - Accent2 2 3" xfId="15344"/>
    <cellStyle name="60% - Accent2 2 4" xfId="15345"/>
    <cellStyle name="60% - Accent2 3" xfId="794"/>
    <cellStyle name="60% - Accent2 3 2" xfId="15346"/>
    <cellStyle name="60% - Accent3" xfId="375" builtinId="40" customBuiltin="1"/>
    <cellStyle name="60% - Accent3 2" xfId="15"/>
    <cellStyle name="60% - Accent3 2 2" xfId="795"/>
    <cellStyle name="60% - Accent3 2 2 2" xfId="15347"/>
    <cellStyle name="60% - Accent3 2 3" xfId="15348"/>
    <cellStyle name="60% - Accent3 2 4" xfId="15349"/>
    <cellStyle name="60% - Accent3 3" xfId="796"/>
    <cellStyle name="60% - Accent3 3 2" xfId="15350"/>
    <cellStyle name="60% - Accent4" xfId="379" builtinId="44" customBuiltin="1"/>
    <cellStyle name="60% - Accent4 2" xfId="16"/>
    <cellStyle name="60% - Accent4 2 2" xfId="797"/>
    <cellStyle name="60% - Accent4 2 2 2" xfId="15351"/>
    <cellStyle name="60% - Accent4 2 3" xfId="15352"/>
    <cellStyle name="60% - Accent4 2 4" xfId="15353"/>
    <cellStyle name="60% - Accent4 3" xfId="798"/>
    <cellStyle name="60% - Accent4 3 2" xfId="15354"/>
    <cellStyle name="60% - Accent5" xfId="383" builtinId="48" customBuiltin="1"/>
    <cellStyle name="60% - Accent5 2" xfId="17"/>
    <cellStyle name="60% - Accent5 2 2" xfId="799"/>
    <cellStyle name="60% - Accent5 2 2 2" xfId="15355"/>
    <cellStyle name="60% - Accent5 2 3" xfId="15356"/>
    <cellStyle name="60% - Accent5 2 4" xfId="15357"/>
    <cellStyle name="60% - Accent5 3" xfId="800"/>
    <cellStyle name="60% - Accent5 3 2" xfId="15358"/>
    <cellStyle name="60% - Accent6" xfId="387" builtinId="52" customBuiltin="1"/>
    <cellStyle name="60% - Accent6 2" xfId="18"/>
    <cellStyle name="60% - Accent6 2 2" xfId="801"/>
    <cellStyle name="60% - Accent6 2 2 2" xfId="15359"/>
    <cellStyle name="60% - Accent6 2 3" xfId="15360"/>
    <cellStyle name="60% - Accent6 2 4" xfId="15361"/>
    <cellStyle name="60% - Accent6 3" xfId="802"/>
    <cellStyle name="60% - Accent6 3 2" xfId="15362"/>
    <cellStyle name="Accent1" xfId="364" builtinId="29" customBuiltin="1"/>
    <cellStyle name="Accent1 2" xfId="19"/>
    <cellStyle name="Accent1 2 2" xfId="803"/>
    <cellStyle name="Accent1 2 2 2" xfId="15363"/>
    <cellStyle name="Accent1 2 3" xfId="15364"/>
    <cellStyle name="Accent1 2 4" xfId="15365"/>
    <cellStyle name="Accent1 3" xfId="804"/>
    <cellStyle name="Accent1 3 2" xfId="15366"/>
    <cellStyle name="Accent2" xfId="368" builtinId="33" customBuiltin="1"/>
    <cellStyle name="Accent2 2" xfId="20"/>
    <cellStyle name="Accent2 2 2" xfId="805"/>
    <cellStyle name="Accent2 2 2 2" xfId="15367"/>
    <cellStyle name="Accent2 2 3" xfId="15368"/>
    <cellStyle name="Accent2 2 4" xfId="15369"/>
    <cellStyle name="Accent2 3" xfId="806"/>
    <cellStyle name="Accent2 3 2" xfId="15370"/>
    <cellStyle name="Accent3" xfId="372" builtinId="37" customBuiltin="1"/>
    <cellStyle name="Accent3 2" xfId="21"/>
    <cellStyle name="Accent3 2 2" xfId="807"/>
    <cellStyle name="Accent3 2 2 2" xfId="15371"/>
    <cellStyle name="Accent3 2 3" xfId="15372"/>
    <cellStyle name="Accent3 2 4" xfId="15373"/>
    <cellStyle name="Accent3 3" xfId="808"/>
    <cellStyle name="Accent3 3 2" xfId="15374"/>
    <cellStyle name="Accent4" xfId="376" builtinId="41" customBuiltin="1"/>
    <cellStyle name="Accent4 2" xfId="22"/>
    <cellStyle name="Accent4 2 2" xfId="809"/>
    <cellStyle name="Accent4 2 2 2" xfId="15375"/>
    <cellStyle name="Accent4 2 3" xfId="15376"/>
    <cellStyle name="Accent4 2 4" xfId="15377"/>
    <cellStyle name="Accent4 3" xfId="810"/>
    <cellStyle name="Accent4 3 2" xfId="15378"/>
    <cellStyle name="Accent5" xfId="380" builtinId="45" customBuiltin="1"/>
    <cellStyle name="Accent5 2" xfId="23"/>
    <cellStyle name="Accent5 2 2" xfId="15379"/>
    <cellStyle name="Accent5 2 2 2" xfId="15380"/>
    <cellStyle name="Accent5 2 3" xfId="15381"/>
    <cellStyle name="Accent6" xfId="384" builtinId="49" customBuiltin="1"/>
    <cellStyle name="Accent6 2" xfId="24"/>
    <cellStyle name="Accent6 2 2" xfId="811"/>
    <cellStyle name="Accent6 2 2 2" xfId="15382"/>
    <cellStyle name="Accent6 2 3" xfId="15383"/>
    <cellStyle name="Accent6 2 4" xfId="15384"/>
    <cellStyle name="Accent6 3" xfId="812"/>
    <cellStyle name="Accent6 3 2" xfId="15385"/>
    <cellStyle name="Bad" xfId="354" builtinId="27" customBuiltin="1"/>
    <cellStyle name="Bad 2" xfId="25"/>
    <cellStyle name="Bad 2 2" xfId="813"/>
    <cellStyle name="Bad 2 2 2" xfId="15386"/>
    <cellStyle name="Bad 2 3" xfId="15387"/>
    <cellStyle name="Bad 2 4" xfId="15388"/>
    <cellStyle name="Bad 3" xfId="814"/>
    <cellStyle name="Bad 3 2" xfId="15389"/>
    <cellStyle name="bottom" xfId="26"/>
    <cellStyle name="bottom 2" xfId="1979"/>
    <cellStyle name="bottom 2 2" xfId="10789"/>
    <cellStyle name="C00A" xfId="15390"/>
    <cellStyle name="C00B" xfId="15391"/>
    <cellStyle name="C00L" xfId="15392"/>
    <cellStyle name="C01A" xfId="15393"/>
    <cellStyle name="C01B" xfId="15394"/>
    <cellStyle name="C01H" xfId="15395"/>
    <cellStyle name="C01L" xfId="15396"/>
    <cellStyle name="C02A" xfId="15397"/>
    <cellStyle name="C02B" xfId="15398"/>
    <cellStyle name="C02H" xfId="15399"/>
    <cellStyle name="C02L" xfId="15400"/>
    <cellStyle name="C03A" xfId="15401"/>
    <cellStyle name="C03B" xfId="15402"/>
    <cellStyle name="C03H" xfId="15403"/>
    <cellStyle name="C03L" xfId="15404"/>
    <cellStyle name="C04A" xfId="15405"/>
    <cellStyle name="C04B" xfId="15406"/>
    <cellStyle name="C04H" xfId="15407"/>
    <cellStyle name="C04L" xfId="15408"/>
    <cellStyle name="C05A" xfId="15409"/>
    <cellStyle name="C05B" xfId="15410"/>
    <cellStyle name="C05H" xfId="15411"/>
    <cellStyle name="C05L" xfId="15412"/>
    <cellStyle name="C06A" xfId="15413"/>
    <cellStyle name="C06B" xfId="15414"/>
    <cellStyle name="C06H" xfId="15415"/>
    <cellStyle name="C06L" xfId="15416"/>
    <cellStyle name="C07A" xfId="15417"/>
    <cellStyle name="C07B" xfId="15418"/>
    <cellStyle name="C07H" xfId="15419"/>
    <cellStyle name="C07L" xfId="15420"/>
    <cellStyle name="Calc Currency (0)" xfId="27"/>
    <cellStyle name="Calculation" xfId="358" builtinId="22" customBuiltin="1"/>
    <cellStyle name="Calculation 2" xfId="28"/>
    <cellStyle name="Calculation 2 2" xfId="815"/>
    <cellStyle name="Calculation 2 2 2" xfId="816"/>
    <cellStyle name="Calculation 2 2 2 2" xfId="1676"/>
    <cellStyle name="Calculation 2 2 2 2 2" xfId="7489"/>
    <cellStyle name="Calculation 2 2 2 2 2 2" xfId="13411"/>
    <cellStyle name="Calculation 2 2 2 2 3" xfId="10489"/>
    <cellStyle name="Calculation 2 2 2 3" xfId="9873"/>
    <cellStyle name="Calculation 2 2 3" xfId="1675"/>
    <cellStyle name="Calculation 2 2 3 2" xfId="7488"/>
    <cellStyle name="Calculation 2 2 3 2 2" xfId="13410"/>
    <cellStyle name="Calculation 2 2 3 3" xfId="10488"/>
    <cellStyle name="Calculation 2 2 4" xfId="9872"/>
    <cellStyle name="Calculation 2 3" xfId="817"/>
    <cellStyle name="Calculation 2 3 2" xfId="1677"/>
    <cellStyle name="Calculation 2 3 2 2" xfId="7490"/>
    <cellStyle name="Calculation 2 3 2 2 2" xfId="13412"/>
    <cellStyle name="Calculation 2 3 2 3" xfId="10490"/>
    <cellStyle name="Calculation 2 3 3" xfId="9874"/>
    <cellStyle name="Calculation 2 4" xfId="1249"/>
    <cellStyle name="Calculation 2 4 2" xfId="7062"/>
    <cellStyle name="Calculation 2 4 2 2" xfId="12984"/>
    <cellStyle name="Calculation 2 4 3" xfId="10063"/>
    <cellStyle name="Calculation 2 5" xfId="9447"/>
    <cellStyle name="Calculation 3" xfId="818"/>
    <cellStyle name="Calculation 3 2" xfId="819"/>
    <cellStyle name="Calculation 3 2 2" xfId="1679"/>
    <cellStyle name="Calculation 3 2 2 2" xfId="7492"/>
    <cellStyle name="Calculation 3 2 2 2 2" xfId="13414"/>
    <cellStyle name="Calculation 3 2 2 3" xfId="10492"/>
    <cellStyle name="Calculation 3 2 3" xfId="9876"/>
    <cellStyle name="Calculation 3 3" xfId="1678"/>
    <cellStyle name="Calculation 3 3 2" xfId="7491"/>
    <cellStyle name="Calculation 3 3 2 2" xfId="13413"/>
    <cellStyle name="Calculation 3 3 3" xfId="10491"/>
    <cellStyle name="Calculation 3 4" xfId="9875"/>
    <cellStyle name="Check Cell" xfId="360" builtinId="23" customBuiltin="1"/>
    <cellStyle name="Check Cell 2" xfId="29"/>
    <cellStyle name="Check Cell 2 2" xfId="15421"/>
    <cellStyle name="Check Cell 2 2 2" xfId="15422"/>
    <cellStyle name="Check Cell 2 3" xfId="15423"/>
    <cellStyle name="Comma" xfId="30" builtinId="3"/>
    <cellStyle name="Comma [0] 2" xfId="820"/>
    <cellStyle name="Comma [0] 2 2" xfId="15424"/>
    <cellStyle name="Comma [0] 2 3" xfId="15425"/>
    <cellStyle name="Comma [0] 2 4" xfId="15426"/>
    <cellStyle name="Comma [0] 2 5" xfId="15427"/>
    <cellStyle name="Comma [0] 3" xfId="15428"/>
    <cellStyle name="Comma 10" xfId="31"/>
    <cellStyle name="Comma 10 10" xfId="3571"/>
    <cellStyle name="Comma 10 11" xfId="9448"/>
    <cellStyle name="Comma 10 2" xfId="822"/>
    <cellStyle name="Comma 10 2 2" xfId="15429"/>
    <cellStyle name="Comma 10 3" xfId="823"/>
    <cellStyle name="Comma 10 4" xfId="824"/>
    <cellStyle name="Comma 10 4 2" xfId="1680"/>
    <cellStyle name="Comma 10 4 2 2" xfId="3143"/>
    <cellStyle name="Comma 10 4 2 2 2" xfId="8953"/>
    <cellStyle name="Comma 10 4 2 2 2 2" xfId="14875"/>
    <cellStyle name="Comma 10 4 2 2 3" xfId="6031"/>
    <cellStyle name="Comma 10 4 2 2 4" xfId="11953"/>
    <cellStyle name="Comma 10 4 2 3" xfId="7493"/>
    <cellStyle name="Comma 10 4 2 3 2" xfId="13415"/>
    <cellStyle name="Comma 10 4 2 4" xfId="4587"/>
    <cellStyle name="Comma 10 4 2 5" xfId="10493"/>
    <cellStyle name="Comma 10 4 3" xfId="1980"/>
    <cellStyle name="Comma 10 4 3 2" xfId="3424"/>
    <cellStyle name="Comma 10 4 3 2 2" xfId="9234"/>
    <cellStyle name="Comma 10 4 3 2 2 2" xfId="15156"/>
    <cellStyle name="Comma 10 4 3 2 3" xfId="6312"/>
    <cellStyle name="Comma 10 4 3 2 4" xfId="12234"/>
    <cellStyle name="Comma 10 4 3 3" xfId="7790"/>
    <cellStyle name="Comma 10 4 3 3 2" xfId="13712"/>
    <cellStyle name="Comma 10 4 3 4" xfId="4868"/>
    <cellStyle name="Comma 10 4 3 5" xfId="10790"/>
    <cellStyle name="Comma 10 4 4" xfId="2549"/>
    <cellStyle name="Comma 10 4 4 2" xfId="8359"/>
    <cellStyle name="Comma 10 4 4 2 2" xfId="14281"/>
    <cellStyle name="Comma 10 4 4 3" xfId="5437"/>
    <cellStyle name="Comma 10 4 4 4" xfId="11359"/>
    <cellStyle name="Comma 10 4 5" xfId="6886"/>
    <cellStyle name="Comma 10 4 5 2" xfId="12808"/>
    <cellStyle name="Comma 10 4 6" xfId="3993"/>
    <cellStyle name="Comma 10 4 7" xfId="9877"/>
    <cellStyle name="Comma 10 5" xfId="821"/>
    <cellStyle name="Comma 10 6" xfId="521"/>
    <cellStyle name="Comma 10 6 2" xfId="1428"/>
    <cellStyle name="Comma 10 6 2 2" xfId="2896"/>
    <cellStyle name="Comma 10 6 2 2 2" xfId="8706"/>
    <cellStyle name="Comma 10 6 2 2 2 2" xfId="14628"/>
    <cellStyle name="Comma 10 6 2 2 3" xfId="5784"/>
    <cellStyle name="Comma 10 6 2 2 4" xfId="11706"/>
    <cellStyle name="Comma 10 6 2 3" xfId="7241"/>
    <cellStyle name="Comma 10 6 2 3 2" xfId="13163"/>
    <cellStyle name="Comma 10 6 2 4" xfId="4340"/>
    <cellStyle name="Comma 10 6 2 5" xfId="10241"/>
    <cellStyle name="Comma 10 6 3" xfId="2302"/>
    <cellStyle name="Comma 10 6 3 2" xfId="8112"/>
    <cellStyle name="Comma 10 6 3 2 2" xfId="14034"/>
    <cellStyle name="Comma 10 6 3 3" xfId="5190"/>
    <cellStyle name="Comma 10 6 3 4" xfId="11112"/>
    <cellStyle name="Comma 10 6 4" xfId="6639"/>
    <cellStyle name="Comma 10 6 4 2" xfId="12561"/>
    <cellStyle name="Comma 10 6 5" xfId="3746"/>
    <cellStyle name="Comma 10 6 6" xfId="9625"/>
    <cellStyle name="Comma 10 7" xfId="1250"/>
    <cellStyle name="Comma 10 7 2" xfId="2721"/>
    <cellStyle name="Comma 10 7 2 2" xfId="8531"/>
    <cellStyle name="Comma 10 7 2 2 2" xfId="14453"/>
    <cellStyle name="Comma 10 7 2 3" xfId="5609"/>
    <cellStyle name="Comma 10 7 2 4" xfId="11531"/>
    <cellStyle name="Comma 10 7 3" xfId="7063"/>
    <cellStyle name="Comma 10 7 3 2" xfId="12985"/>
    <cellStyle name="Comma 10 7 4" xfId="4165"/>
    <cellStyle name="Comma 10 7 5" xfId="10064"/>
    <cellStyle name="Comma 10 8" xfId="2127"/>
    <cellStyle name="Comma 10 8 2" xfId="7937"/>
    <cellStyle name="Comma 10 8 2 2" xfId="13859"/>
    <cellStyle name="Comma 10 8 3" xfId="5015"/>
    <cellStyle name="Comma 10 8 4" xfId="10937"/>
    <cellStyle name="Comma 10 9" xfId="6459"/>
    <cellStyle name="Comma 10 9 2" xfId="12381"/>
    <cellStyle name="Comma 11" xfId="458"/>
    <cellStyle name="Comma 11 10" xfId="3687"/>
    <cellStyle name="Comma 11 11" xfId="9566"/>
    <cellStyle name="Comma 11 2" xfId="826"/>
    <cellStyle name="Comma 11 3" xfId="827"/>
    <cellStyle name="Comma 11 3 2" xfId="1681"/>
    <cellStyle name="Comma 11 3 2 2" xfId="3144"/>
    <cellStyle name="Comma 11 3 2 2 2" xfId="8954"/>
    <cellStyle name="Comma 11 3 2 2 2 2" xfId="14876"/>
    <cellStyle name="Comma 11 3 2 2 3" xfId="6032"/>
    <cellStyle name="Comma 11 3 2 2 4" xfId="11954"/>
    <cellStyle name="Comma 11 3 2 3" xfId="7494"/>
    <cellStyle name="Comma 11 3 2 3 2" xfId="13416"/>
    <cellStyle name="Comma 11 3 2 4" xfId="4588"/>
    <cellStyle name="Comma 11 3 2 5" xfId="10494"/>
    <cellStyle name="Comma 11 3 3" xfId="1981"/>
    <cellStyle name="Comma 11 3 3 2" xfId="3425"/>
    <cellStyle name="Comma 11 3 3 2 2" xfId="9235"/>
    <cellStyle name="Comma 11 3 3 2 2 2" xfId="15157"/>
    <cellStyle name="Comma 11 3 3 2 3" xfId="6313"/>
    <cellStyle name="Comma 11 3 3 2 4" xfId="12235"/>
    <cellStyle name="Comma 11 3 3 3" xfId="7791"/>
    <cellStyle name="Comma 11 3 3 3 2" xfId="13713"/>
    <cellStyle name="Comma 11 3 3 4" xfId="4869"/>
    <cellStyle name="Comma 11 3 3 5" xfId="10791"/>
    <cellStyle name="Comma 11 3 4" xfId="2550"/>
    <cellStyle name="Comma 11 3 4 2" xfId="8360"/>
    <cellStyle name="Comma 11 3 4 2 2" xfId="14282"/>
    <cellStyle name="Comma 11 3 4 3" xfId="5438"/>
    <cellStyle name="Comma 11 3 4 4" xfId="11360"/>
    <cellStyle name="Comma 11 3 5" xfId="6887"/>
    <cellStyle name="Comma 11 3 5 2" xfId="12809"/>
    <cellStyle name="Comma 11 3 6" xfId="3994"/>
    <cellStyle name="Comma 11 3 7" xfId="9878"/>
    <cellStyle name="Comma 11 4" xfId="828"/>
    <cellStyle name="Comma 11 5" xfId="825"/>
    <cellStyle name="Comma 11 6" xfId="640"/>
    <cellStyle name="Comma 11 6 2" xfId="1544"/>
    <cellStyle name="Comma 11 6 2 2" xfId="3012"/>
    <cellStyle name="Comma 11 6 2 2 2" xfId="8822"/>
    <cellStyle name="Comma 11 6 2 2 2 2" xfId="14744"/>
    <cellStyle name="Comma 11 6 2 2 3" xfId="5900"/>
    <cellStyle name="Comma 11 6 2 2 4" xfId="11822"/>
    <cellStyle name="Comma 11 6 2 3" xfId="7357"/>
    <cellStyle name="Comma 11 6 2 3 2" xfId="13279"/>
    <cellStyle name="Comma 11 6 2 4" xfId="4456"/>
    <cellStyle name="Comma 11 6 2 5" xfId="10357"/>
    <cellStyle name="Comma 11 6 3" xfId="2418"/>
    <cellStyle name="Comma 11 6 3 2" xfId="8228"/>
    <cellStyle name="Comma 11 6 3 2 2" xfId="14150"/>
    <cellStyle name="Comma 11 6 3 3" xfId="5306"/>
    <cellStyle name="Comma 11 6 3 4" xfId="11228"/>
    <cellStyle name="Comma 11 6 4" xfId="6755"/>
    <cellStyle name="Comma 11 6 4 2" xfId="12677"/>
    <cellStyle name="Comma 11 6 5" xfId="3862"/>
    <cellStyle name="Comma 11 6 6" xfId="9741"/>
    <cellStyle name="Comma 11 7" xfId="1369"/>
    <cellStyle name="Comma 11 7 2" xfId="2837"/>
    <cellStyle name="Comma 11 7 2 2" xfId="8647"/>
    <cellStyle name="Comma 11 7 2 2 2" xfId="14569"/>
    <cellStyle name="Comma 11 7 2 3" xfId="5725"/>
    <cellStyle name="Comma 11 7 2 4" xfId="11647"/>
    <cellStyle name="Comma 11 7 3" xfId="7182"/>
    <cellStyle name="Comma 11 7 3 2" xfId="13104"/>
    <cellStyle name="Comma 11 7 4" xfId="4281"/>
    <cellStyle name="Comma 11 7 5" xfId="10182"/>
    <cellStyle name="Comma 11 8" xfId="2243"/>
    <cellStyle name="Comma 11 8 2" xfId="8053"/>
    <cellStyle name="Comma 11 8 2 2" xfId="13975"/>
    <cellStyle name="Comma 11 8 3" xfId="5131"/>
    <cellStyle name="Comma 11 8 4" xfId="11053"/>
    <cellStyle name="Comma 11 9" xfId="6580"/>
    <cellStyle name="Comma 11 9 2" xfId="12502"/>
    <cellStyle name="Comma 12" xfId="478"/>
    <cellStyle name="Comma 12 2" xfId="829"/>
    <cellStyle name="Comma 12 3" xfId="660"/>
    <cellStyle name="Comma 12 3 2" xfId="1564"/>
    <cellStyle name="Comma 12 3 2 2" xfId="3032"/>
    <cellStyle name="Comma 12 3 2 2 2" xfId="8842"/>
    <cellStyle name="Comma 12 3 2 2 2 2" xfId="14764"/>
    <cellStyle name="Comma 12 3 2 2 3" xfId="5920"/>
    <cellStyle name="Comma 12 3 2 2 4" xfId="11842"/>
    <cellStyle name="Comma 12 3 2 3" xfId="7377"/>
    <cellStyle name="Comma 12 3 2 3 2" xfId="13299"/>
    <cellStyle name="Comma 12 3 2 4" xfId="4476"/>
    <cellStyle name="Comma 12 3 2 5" xfId="10377"/>
    <cellStyle name="Comma 12 3 3" xfId="2438"/>
    <cellStyle name="Comma 12 3 3 2" xfId="8248"/>
    <cellStyle name="Comma 12 3 3 2 2" xfId="14170"/>
    <cellStyle name="Comma 12 3 3 3" xfId="5326"/>
    <cellStyle name="Comma 12 3 3 4" xfId="11248"/>
    <cellStyle name="Comma 12 3 4" xfId="6775"/>
    <cellStyle name="Comma 12 3 4 2" xfId="12697"/>
    <cellStyle name="Comma 12 3 5" xfId="3882"/>
    <cellStyle name="Comma 12 3 6" xfId="9761"/>
    <cellStyle name="Comma 12 4" xfId="1389"/>
    <cellStyle name="Comma 12 4 2" xfId="2857"/>
    <cellStyle name="Comma 12 4 2 2" xfId="8667"/>
    <cellStyle name="Comma 12 4 2 2 2" xfId="14589"/>
    <cellStyle name="Comma 12 4 2 3" xfId="5745"/>
    <cellStyle name="Comma 12 4 2 4" xfId="11667"/>
    <cellStyle name="Comma 12 4 3" xfId="7202"/>
    <cellStyle name="Comma 12 4 3 2" xfId="13124"/>
    <cellStyle name="Comma 12 4 4" xfId="4301"/>
    <cellStyle name="Comma 12 4 5" xfId="10202"/>
    <cellStyle name="Comma 12 5" xfId="2263"/>
    <cellStyle name="Comma 12 5 2" xfId="8073"/>
    <cellStyle name="Comma 12 5 2 2" xfId="13995"/>
    <cellStyle name="Comma 12 5 3" xfId="5151"/>
    <cellStyle name="Comma 12 5 4" xfId="11073"/>
    <cellStyle name="Comma 12 6" xfId="6600"/>
    <cellStyle name="Comma 12 6 2" xfId="12522"/>
    <cellStyle name="Comma 12 7" xfId="3707"/>
    <cellStyle name="Comma 12 8" xfId="9586"/>
    <cellStyle name="Comma 13" xfId="487"/>
    <cellStyle name="Comma 13 2" xfId="830"/>
    <cellStyle name="Comma 13 3" xfId="665"/>
    <cellStyle name="Comma 13 3 2" xfId="1569"/>
    <cellStyle name="Comma 13 3 2 2" xfId="3037"/>
    <cellStyle name="Comma 13 3 2 2 2" xfId="8847"/>
    <cellStyle name="Comma 13 3 2 2 2 2" xfId="14769"/>
    <cellStyle name="Comma 13 3 2 2 3" xfId="5925"/>
    <cellStyle name="Comma 13 3 2 2 4" xfId="11847"/>
    <cellStyle name="Comma 13 3 2 3" xfId="7382"/>
    <cellStyle name="Comma 13 3 2 3 2" xfId="13304"/>
    <cellStyle name="Comma 13 3 2 4" xfId="4481"/>
    <cellStyle name="Comma 13 3 2 5" xfId="10382"/>
    <cellStyle name="Comma 13 3 3" xfId="2443"/>
    <cellStyle name="Comma 13 3 3 2" xfId="8253"/>
    <cellStyle name="Comma 13 3 3 2 2" xfId="14175"/>
    <cellStyle name="Comma 13 3 3 3" xfId="5331"/>
    <cellStyle name="Comma 13 3 3 4" xfId="11253"/>
    <cellStyle name="Comma 13 3 4" xfId="6780"/>
    <cellStyle name="Comma 13 3 4 2" xfId="12702"/>
    <cellStyle name="Comma 13 3 5" xfId="3887"/>
    <cellStyle name="Comma 13 3 6" xfId="9766"/>
    <cellStyle name="Comma 13 4" xfId="1394"/>
    <cellStyle name="Comma 13 4 2" xfId="2862"/>
    <cellStyle name="Comma 13 4 2 2" xfId="8672"/>
    <cellStyle name="Comma 13 4 2 2 2" xfId="14594"/>
    <cellStyle name="Comma 13 4 2 3" xfId="5750"/>
    <cellStyle name="Comma 13 4 2 4" xfId="11672"/>
    <cellStyle name="Comma 13 4 3" xfId="7207"/>
    <cellStyle name="Comma 13 4 3 2" xfId="13129"/>
    <cellStyle name="Comma 13 4 4" xfId="4306"/>
    <cellStyle name="Comma 13 4 5" xfId="10207"/>
    <cellStyle name="Comma 13 5" xfId="2268"/>
    <cellStyle name="Comma 13 5 2" xfId="8078"/>
    <cellStyle name="Comma 13 5 2 2" xfId="14000"/>
    <cellStyle name="Comma 13 5 3" xfId="5156"/>
    <cellStyle name="Comma 13 5 4" xfId="11078"/>
    <cellStyle name="Comma 13 6" xfId="6605"/>
    <cellStyle name="Comma 13 6 2" xfId="12527"/>
    <cellStyle name="Comma 13 7" xfId="3712"/>
    <cellStyle name="Comma 13 8" xfId="9591"/>
    <cellStyle name="Comma 14" xfId="488"/>
    <cellStyle name="Comma 14 2" xfId="831"/>
    <cellStyle name="Comma 14 3" xfId="666"/>
    <cellStyle name="Comma 14 3 2" xfId="1570"/>
    <cellStyle name="Comma 14 3 2 2" xfId="3038"/>
    <cellStyle name="Comma 14 3 2 2 2" xfId="8848"/>
    <cellStyle name="Comma 14 3 2 2 2 2" xfId="14770"/>
    <cellStyle name="Comma 14 3 2 2 3" xfId="5926"/>
    <cellStyle name="Comma 14 3 2 2 4" xfId="11848"/>
    <cellStyle name="Comma 14 3 2 3" xfId="7383"/>
    <cellStyle name="Comma 14 3 2 3 2" xfId="13305"/>
    <cellStyle name="Comma 14 3 2 4" xfId="4482"/>
    <cellStyle name="Comma 14 3 2 5" xfId="10383"/>
    <cellStyle name="Comma 14 3 3" xfId="2444"/>
    <cellStyle name="Comma 14 3 3 2" xfId="8254"/>
    <cellStyle name="Comma 14 3 3 2 2" xfId="14176"/>
    <cellStyle name="Comma 14 3 3 3" xfId="5332"/>
    <cellStyle name="Comma 14 3 3 4" xfId="11254"/>
    <cellStyle name="Comma 14 3 4" xfId="6781"/>
    <cellStyle name="Comma 14 3 4 2" xfId="12703"/>
    <cellStyle name="Comma 14 3 5" xfId="3888"/>
    <cellStyle name="Comma 14 3 6" xfId="9767"/>
    <cellStyle name="Comma 14 4" xfId="1395"/>
    <cellStyle name="Comma 14 4 2" xfId="2863"/>
    <cellStyle name="Comma 14 4 2 2" xfId="8673"/>
    <cellStyle name="Comma 14 4 2 2 2" xfId="14595"/>
    <cellStyle name="Comma 14 4 2 3" xfId="5751"/>
    <cellStyle name="Comma 14 4 2 4" xfId="11673"/>
    <cellStyle name="Comma 14 4 3" xfId="7208"/>
    <cellStyle name="Comma 14 4 3 2" xfId="13130"/>
    <cellStyle name="Comma 14 4 4" xfId="4307"/>
    <cellStyle name="Comma 14 4 5" xfId="10208"/>
    <cellStyle name="Comma 14 5" xfId="2269"/>
    <cellStyle name="Comma 14 5 2" xfId="8079"/>
    <cellStyle name="Comma 14 5 2 2" xfId="14001"/>
    <cellStyle name="Comma 14 5 3" xfId="5157"/>
    <cellStyle name="Comma 14 5 4" xfId="11079"/>
    <cellStyle name="Comma 14 6" xfId="6606"/>
    <cellStyle name="Comma 14 6 2" xfId="12528"/>
    <cellStyle name="Comma 14 7" xfId="3713"/>
    <cellStyle name="Comma 14 8" xfId="9592"/>
    <cellStyle name="Comma 15" xfId="832"/>
    <cellStyle name="Comma 16" xfId="833"/>
    <cellStyle name="Comma 16 2" xfId="15430"/>
    <cellStyle name="Comma 17" xfId="834"/>
    <cellStyle name="Comma 17 2" xfId="15431"/>
    <cellStyle name="Comma 18" xfId="835"/>
    <cellStyle name="Comma 18 2" xfId="15432"/>
    <cellStyle name="Comma 19" xfId="836"/>
    <cellStyle name="Comma 19 2" xfId="15433"/>
    <cellStyle name="Comma 2" xfId="32"/>
    <cellStyle name="Comma 2 10" xfId="15434"/>
    <cellStyle name="Comma 2 11" xfId="15435"/>
    <cellStyle name="Comma 2 12" xfId="15436"/>
    <cellStyle name="Comma 2 13" xfId="15437"/>
    <cellStyle name="Comma 2 14" xfId="15438"/>
    <cellStyle name="Comma 2 15" xfId="15439"/>
    <cellStyle name="Comma 2 16" xfId="15440"/>
    <cellStyle name="Comma 2 17" xfId="15441"/>
    <cellStyle name="Comma 2 18" xfId="15442"/>
    <cellStyle name="Comma 2 19" xfId="15443"/>
    <cellStyle name="Comma 2 2" xfId="33"/>
    <cellStyle name="Comma 2 2 2" xfId="838"/>
    <cellStyle name="Comma 2 2 2 2" xfId="839"/>
    <cellStyle name="Comma 2 2 2 2 2" xfId="840"/>
    <cellStyle name="Comma 2 2 2 2 2 2" xfId="841"/>
    <cellStyle name="Comma 2 2 2 2 3" xfId="842"/>
    <cellStyle name="Comma 2 2 2 3" xfId="1898"/>
    <cellStyle name="Comma 2 2 2 3 2" xfId="3343"/>
    <cellStyle name="Comma 2 2 2 3 2 2" xfId="9153"/>
    <cellStyle name="Comma 2 2 2 3 2 2 2" xfId="15075"/>
    <cellStyle name="Comma 2 2 2 3 2 3" xfId="6231"/>
    <cellStyle name="Comma 2 2 2 3 2 4" xfId="12153"/>
    <cellStyle name="Comma 2 2 2 3 3" xfId="7709"/>
    <cellStyle name="Comma 2 2 2 3 3 2" xfId="13631"/>
    <cellStyle name="Comma 2 2 2 3 4" xfId="4787"/>
    <cellStyle name="Comma 2 2 2 3 5" xfId="10708"/>
    <cellStyle name="Comma 2 2 3" xfId="843"/>
    <cellStyle name="Comma 2 2 3 2" xfId="844"/>
    <cellStyle name="Comma 2 2 3 2 2" xfId="845"/>
    <cellStyle name="Comma 2 2 3 3" xfId="846"/>
    <cellStyle name="Comma 2 2 4" xfId="847"/>
    <cellStyle name="Comma 2 2 5" xfId="837"/>
    <cellStyle name="Comma 2 2 6" xfId="522"/>
    <cellStyle name="Comma 2 2 7" xfId="1892"/>
    <cellStyle name="Comma 2 2 7 2" xfId="3337"/>
    <cellStyle name="Comma 2 2 7 2 2" xfId="9147"/>
    <cellStyle name="Comma 2 2 7 2 2 2" xfId="15069"/>
    <cellStyle name="Comma 2 2 7 2 3" xfId="6225"/>
    <cellStyle name="Comma 2 2 7 2 4" xfId="12147"/>
    <cellStyle name="Comma 2 2 7 3" xfId="7703"/>
    <cellStyle name="Comma 2 2 7 3 2" xfId="13625"/>
    <cellStyle name="Comma 2 2 7 4" xfId="4781"/>
    <cellStyle name="Comma 2 2 7 5" xfId="10702"/>
    <cellStyle name="Comma 2 20" xfId="15444"/>
    <cellStyle name="Comma 2 21" xfId="15445"/>
    <cellStyle name="Comma 2 22" xfId="15446"/>
    <cellStyle name="Comma 2 23" xfId="15447"/>
    <cellStyle name="Comma 2 24" xfId="15448"/>
    <cellStyle name="Comma 2 25" xfId="15449"/>
    <cellStyle name="Comma 2 26" xfId="15450"/>
    <cellStyle name="Comma 2 27" xfId="15451"/>
    <cellStyle name="Comma 2 28" xfId="15452"/>
    <cellStyle name="Comma 2 29" xfId="15453"/>
    <cellStyle name="Comma 2 3" xfId="34"/>
    <cellStyle name="Comma 2 3 10" xfId="1894"/>
    <cellStyle name="Comma 2 3 10 2" xfId="3339"/>
    <cellStyle name="Comma 2 3 10 2 2" xfId="9149"/>
    <cellStyle name="Comma 2 3 10 2 2 2" xfId="15071"/>
    <cellStyle name="Comma 2 3 10 2 3" xfId="6227"/>
    <cellStyle name="Comma 2 3 10 2 4" xfId="12149"/>
    <cellStyle name="Comma 2 3 10 3" xfId="7705"/>
    <cellStyle name="Comma 2 3 10 3 2" xfId="13627"/>
    <cellStyle name="Comma 2 3 10 4" xfId="4783"/>
    <cellStyle name="Comma 2 3 10 5" xfId="10704"/>
    <cellStyle name="Comma 2 3 11" xfId="2128"/>
    <cellStyle name="Comma 2 3 11 2" xfId="7938"/>
    <cellStyle name="Comma 2 3 11 2 2" xfId="13860"/>
    <cellStyle name="Comma 2 3 11 3" xfId="5016"/>
    <cellStyle name="Comma 2 3 11 4" xfId="10938"/>
    <cellStyle name="Comma 2 3 12" xfId="6460"/>
    <cellStyle name="Comma 2 3 12 2" xfId="12382"/>
    <cellStyle name="Comma 2 3 13" xfId="3572"/>
    <cellStyle name="Comma 2 3 14" xfId="9449"/>
    <cellStyle name="Comma 2 3 2" xfId="849"/>
    <cellStyle name="Comma 2 3 2 2" xfId="850"/>
    <cellStyle name="Comma 2 3 2 2 2" xfId="851"/>
    <cellStyle name="Comma 2 3 2 3" xfId="852"/>
    <cellStyle name="Comma 2 3 2 4" xfId="1900"/>
    <cellStyle name="Comma 2 3 2 4 2" xfId="3345"/>
    <cellStyle name="Comma 2 3 2 4 2 2" xfId="9155"/>
    <cellStyle name="Comma 2 3 2 4 2 2 2" xfId="15077"/>
    <cellStyle name="Comma 2 3 2 4 2 3" xfId="6233"/>
    <cellStyle name="Comma 2 3 2 4 2 4" xfId="12155"/>
    <cellStyle name="Comma 2 3 2 4 3" xfId="7711"/>
    <cellStyle name="Comma 2 3 2 4 3 2" xfId="13633"/>
    <cellStyle name="Comma 2 3 2 4 4" xfId="4789"/>
    <cellStyle name="Comma 2 3 2 4 5" xfId="10710"/>
    <cellStyle name="Comma 2 3 3" xfId="853"/>
    <cellStyle name="Comma 2 3 3 2" xfId="854"/>
    <cellStyle name="Comma 2 3 4" xfId="855"/>
    <cellStyle name="Comma 2 3 4 2" xfId="856"/>
    <cellStyle name="Comma 2 3 5" xfId="857"/>
    <cellStyle name="Comma 2 3 6" xfId="858"/>
    <cellStyle name="Comma 2 3 6 2" xfId="1682"/>
    <cellStyle name="Comma 2 3 6 2 2" xfId="3145"/>
    <cellStyle name="Comma 2 3 6 2 2 2" xfId="8955"/>
    <cellStyle name="Comma 2 3 6 2 2 2 2" xfId="14877"/>
    <cellStyle name="Comma 2 3 6 2 2 3" xfId="6033"/>
    <cellStyle name="Comma 2 3 6 2 2 4" xfId="11955"/>
    <cellStyle name="Comma 2 3 6 2 3" xfId="7495"/>
    <cellStyle name="Comma 2 3 6 2 3 2" xfId="13417"/>
    <cellStyle name="Comma 2 3 6 2 4" xfId="4589"/>
    <cellStyle name="Comma 2 3 6 2 5" xfId="10495"/>
    <cellStyle name="Comma 2 3 6 3" xfId="1982"/>
    <cellStyle name="Comma 2 3 6 3 2" xfId="3426"/>
    <cellStyle name="Comma 2 3 6 3 2 2" xfId="9236"/>
    <cellStyle name="Comma 2 3 6 3 2 2 2" xfId="15158"/>
    <cellStyle name="Comma 2 3 6 3 2 3" xfId="6314"/>
    <cellStyle name="Comma 2 3 6 3 2 4" xfId="12236"/>
    <cellStyle name="Comma 2 3 6 3 3" xfId="7792"/>
    <cellStyle name="Comma 2 3 6 3 3 2" xfId="13714"/>
    <cellStyle name="Comma 2 3 6 3 4" xfId="4870"/>
    <cellStyle name="Comma 2 3 6 3 5" xfId="10792"/>
    <cellStyle name="Comma 2 3 6 4" xfId="2551"/>
    <cellStyle name="Comma 2 3 6 4 2" xfId="8361"/>
    <cellStyle name="Comma 2 3 6 4 2 2" xfId="14283"/>
    <cellStyle name="Comma 2 3 6 4 3" xfId="5439"/>
    <cellStyle name="Comma 2 3 6 4 4" xfId="11361"/>
    <cellStyle name="Comma 2 3 6 5" xfId="6888"/>
    <cellStyle name="Comma 2 3 6 5 2" xfId="12810"/>
    <cellStyle name="Comma 2 3 6 6" xfId="3995"/>
    <cellStyle name="Comma 2 3 6 7" xfId="9879"/>
    <cellStyle name="Comma 2 3 7" xfId="848"/>
    <cellStyle name="Comma 2 3 8" xfId="523"/>
    <cellStyle name="Comma 2 3 8 2" xfId="1429"/>
    <cellStyle name="Comma 2 3 8 2 2" xfId="2897"/>
    <cellStyle name="Comma 2 3 8 2 2 2" xfId="8707"/>
    <cellStyle name="Comma 2 3 8 2 2 2 2" xfId="14629"/>
    <cellStyle name="Comma 2 3 8 2 2 3" xfId="5785"/>
    <cellStyle name="Comma 2 3 8 2 2 4" xfId="11707"/>
    <cellStyle name="Comma 2 3 8 2 3" xfId="7242"/>
    <cellStyle name="Comma 2 3 8 2 3 2" xfId="13164"/>
    <cellStyle name="Comma 2 3 8 2 4" xfId="4341"/>
    <cellStyle name="Comma 2 3 8 2 5" xfId="10242"/>
    <cellStyle name="Comma 2 3 8 3" xfId="2303"/>
    <cellStyle name="Comma 2 3 8 3 2" xfId="8113"/>
    <cellStyle name="Comma 2 3 8 3 2 2" xfId="14035"/>
    <cellStyle name="Comma 2 3 8 3 3" xfId="5191"/>
    <cellStyle name="Comma 2 3 8 3 4" xfId="11113"/>
    <cellStyle name="Comma 2 3 8 4" xfId="6640"/>
    <cellStyle name="Comma 2 3 8 4 2" xfId="12562"/>
    <cellStyle name="Comma 2 3 8 5" xfId="3747"/>
    <cellStyle name="Comma 2 3 8 6" xfId="9626"/>
    <cellStyle name="Comma 2 3 9" xfId="1251"/>
    <cellStyle name="Comma 2 3 9 2" xfId="2722"/>
    <cellStyle name="Comma 2 3 9 2 2" xfId="8532"/>
    <cellStyle name="Comma 2 3 9 2 2 2" xfId="14454"/>
    <cellStyle name="Comma 2 3 9 2 3" xfId="5610"/>
    <cellStyle name="Comma 2 3 9 2 4" xfId="11532"/>
    <cellStyle name="Comma 2 3 9 3" xfId="7064"/>
    <cellStyle name="Comma 2 3 9 3 2" xfId="12986"/>
    <cellStyle name="Comma 2 3 9 4" xfId="4166"/>
    <cellStyle name="Comma 2 3 9 5" xfId="10065"/>
    <cellStyle name="Comma 2 30" xfId="15454"/>
    <cellStyle name="Comma 2 31" xfId="15455"/>
    <cellStyle name="Comma 2 32" xfId="15456"/>
    <cellStyle name="Comma 2 33" xfId="15457"/>
    <cellStyle name="Comma 2 34" xfId="15458"/>
    <cellStyle name="Comma 2 35" xfId="15459"/>
    <cellStyle name="Comma 2 36" xfId="15460"/>
    <cellStyle name="Comma 2 37" xfId="15461"/>
    <cellStyle name="Comma 2 38" xfId="15462"/>
    <cellStyle name="Comma 2 39" xfId="15463"/>
    <cellStyle name="Comma 2 4" xfId="859"/>
    <cellStyle name="Comma 2 4 2" xfId="860"/>
    <cellStyle name="Comma 2 4 2 2" xfId="861"/>
    <cellStyle name="Comma 2 4 3" xfId="862"/>
    <cellStyle name="Comma 2 4 4" xfId="1896"/>
    <cellStyle name="Comma 2 4 4 2" xfId="3341"/>
    <cellStyle name="Comma 2 4 4 2 2" xfId="9151"/>
    <cellStyle name="Comma 2 4 4 2 2 2" xfId="15073"/>
    <cellStyle name="Comma 2 4 4 2 3" xfId="6229"/>
    <cellStyle name="Comma 2 4 4 2 4" xfId="12151"/>
    <cellStyle name="Comma 2 4 4 3" xfId="7707"/>
    <cellStyle name="Comma 2 4 4 3 2" xfId="13629"/>
    <cellStyle name="Comma 2 4 4 4" xfId="4785"/>
    <cellStyle name="Comma 2 4 4 5" xfId="10706"/>
    <cellStyle name="Comma 2 40" xfId="15464"/>
    <cellStyle name="Comma 2 41" xfId="15465"/>
    <cellStyle name="Comma 2 42" xfId="15466"/>
    <cellStyle name="Comma 2 43" xfId="15467"/>
    <cellStyle name="Comma 2 44" xfId="15468"/>
    <cellStyle name="Comma 2 5" xfId="1889"/>
    <cellStyle name="Comma 2 5 2" xfId="3335"/>
    <cellStyle name="Comma 2 5 2 2" xfId="9145"/>
    <cellStyle name="Comma 2 5 2 2 2" xfId="15067"/>
    <cellStyle name="Comma 2 5 2 3" xfId="6223"/>
    <cellStyle name="Comma 2 5 2 4" xfId="12145"/>
    <cellStyle name="Comma 2 5 3" xfId="7700"/>
    <cellStyle name="Comma 2 5 3 2" xfId="13622"/>
    <cellStyle name="Comma 2 5 4" xfId="4779"/>
    <cellStyle name="Comma 2 5 5" xfId="10699"/>
    <cellStyle name="Comma 2 6" xfId="15469"/>
    <cellStyle name="Comma 2 7" xfId="15470"/>
    <cellStyle name="Comma 2 8" xfId="15471"/>
    <cellStyle name="Comma 2 9" xfId="15472"/>
    <cellStyle name="Comma 20" xfId="863"/>
    <cellStyle name="Comma 20 2" xfId="15473"/>
    <cellStyle name="Comma 21" xfId="864"/>
    <cellStyle name="Comma 22" xfId="865"/>
    <cellStyle name="Comma 23" xfId="866"/>
    <cellStyle name="Comma 24" xfId="867"/>
    <cellStyle name="Comma 24 2" xfId="868"/>
    <cellStyle name="Comma 24 2 2" xfId="869"/>
    <cellStyle name="Comma 24 2 2 2" xfId="870"/>
    <cellStyle name="Comma 24 2 3" xfId="871"/>
    <cellStyle name="Comma 24 3" xfId="872"/>
    <cellStyle name="Comma 24 3 2" xfId="873"/>
    <cellStyle name="Comma 24 4" xfId="874"/>
    <cellStyle name="Comma 25" xfId="875"/>
    <cellStyle name="Comma 26" xfId="876"/>
    <cellStyle name="Comma 27" xfId="877"/>
    <cellStyle name="Comma 28" xfId="878"/>
    <cellStyle name="Comma 29" xfId="879"/>
    <cellStyle name="Comma 3" xfId="35"/>
    <cellStyle name="Comma 3 2" xfId="36"/>
    <cellStyle name="Comma 3 2 2" xfId="881"/>
    <cellStyle name="Comma 3 2 3" xfId="882"/>
    <cellStyle name="Comma 3 2 4" xfId="880"/>
    <cellStyle name="Comma 3 2 5" xfId="524"/>
    <cellStyle name="Comma 3 3" xfId="37"/>
    <cellStyle name="Comma 3 4" xfId="38"/>
    <cellStyle name="Comma 3 4 10" xfId="9450"/>
    <cellStyle name="Comma 3 4 2" xfId="884"/>
    <cellStyle name="Comma 3 4 2 2" xfId="15474"/>
    <cellStyle name="Comma 3 4 3" xfId="885"/>
    <cellStyle name="Comma 3 4 3 2" xfId="1683"/>
    <cellStyle name="Comma 3 4 3 2 2" xfId="3146"/>
    <cellStyle name="Comma 3 4 3 2 2 2" xfId="8956"/>
    <cellStyle name="Comma 3 4 3 2 2 2 2" xfId="14878"/>
    <cellStyle name="Comma 3 4 3 2 2 3" xfId="6034"/>
    <cellStyle name="Comma 3 4 3 2 2 4" xfId="11956"/>
    <cellStyle name="Comma 3 4 3 2 3" xfId="7496"/>
    <cellStyle name="Comma 3 4 3 2 3 2" xfId="13418"/>
    <cellStyle name="Comma 3 4 3 2 4" xfId="4590"/>
    <cellStyle name="Comma 3 4 3 2 5" xfId="10496"/>
    <cellStyle name="Comma 3 4 3 3" xfId="1983"/>
    <cellStyle name="Comma 3 4 3 3 2" xfId="3427"/>
    <cellStyle name="Comma 3 4 3 3 2 2" xfId="9237"/>
    <cellStyle name="Comma 3 4 3 3 2 2 2" xfId="15159"/>
    <cellStyle name="Comma 3 4 3 3 2 3" xfId="6315"/>
    <cellStyle name="Comma 3 4 3 3 2 4" xfId="12237"/>
    <cellStyle name="Comma 3 4 3 3 3" xfId="7793"/>
    <cellStyle name="Comma 3 4 3 3 3 2" xfId="13715"/>
    <cellStyle name="Comma 3 4 3 3 4" xfId="4871"/>
    <cellStyle name="Comma 3 4 3 3 5" xfId="10793"/>
    <cellStyle name="Comma 3 4 3 4" xfId="2552"/>
    <cellStyle name="Comma 3 4 3 4 2" xfId="8362"/>
    <cellStyle name="Comma 3 4 3 4 2 2" xfId="14284"/>
    <cellStyle name="Comma 3 4 3 4 3" xfId="5440"/>
    <cellStyle name="Comma 3 4 3 4 4" xfId="11362"/>
    <cellStyle name="Comma 3 4 3 5" xfId="6889"/>
    <cellStyle name="Comma 3 4 3 5 2" xfId="12811"/>
    <cellStyle name="Comma 3 4 3 6" xfId="3996"/>
    <cellStyle name="Comma 3 4 3 7" xfId="9880"/>
    <cellStyle name="Comma 3 4 4" xfId="883"/>
    <cellStyle name="Comma 3 4 5" xfId="525"/>
    <cellStyle name="Comma 3 4 5 2" xfId="1430"/>
    <cellStyle name="Comma 3 4 5 2 2" xfId="2898"/>
    <cellStyle name="Comma 3 4 5 2 2 2" xfId="8708"/>
    <cellStyle name="Comma 3 4 5 2 2 2 2" xfId="14630"/>
    <cellStyle name="Comma 3 4 5 2 2 3" xfId="5786"/>
    <cellStyle name="Comma 3 4 5 2 2 4" xfId="11708"/>
    <cellStyle name="Comma 3 4 5 2 3" xfId="7243"/>
    <cellStyle name="Comma 3 4 5 2 3 2" xfId="13165"/>
    <cellStyle name="Comma 3 4 5 2 4" xfId="4342"/>
    <cellStyle name="Comma 3 4 5 2 5" xfId="10243"/>
    <cellStyle name="Comma 3 4 5 3" xfId="2304"/>
    <cellStyle name="Comma 3 4 5 3 2" xfId="8114"/>
    <cellStyle name="Comma 3 4 5 3 2 2" xfId="14036"/>
    <cellStyle name="Comma 3 4 5 3 3" xfId="5192"/>
    <cellStyle name="Comma 3 4 5 3 4" xfId="11114"/>
    <cellStyle name="Comma 3 4 5 4" xfId="6641"/>
    <cellStyle name="Comma 3 4 5 4 2" xfId="12563"/>
    <cellStyle name="Comma 3 4 5 5" xfId="3748"/>
    <cellStyle name="Comma 3 4 5 6" xfId="9627"/>
    <cellStyle name="Comma 3 4 6" xfId="1252"/>
    <cellStyle name="Comma 3 4 6 2" xfId="2723"/>
    <cellStyle name="Comma 3 4 6 2 2" xfId="8533"/>
    <cellStyle name="Comma 3 4 6 2 2 2" xfId="14455"/>
    <cellStyle name="Comma 3 4 6 2 3" xfId="5611"/>
    <cellStyle name="Comma 3 4 6 2 4" xfId="11533"/>
    <cellStyle name="Comma 3 4 6 3" xfId="7065"/>
    <cellStyle name="Comma 3 4 6 3 2" xfId="12987"/>
    <cellStyle name="Comma 3 4 6 4" xfId="4167"/>
    <cellStyle name="Comma 3 4 6 5" xfId="10066"/>
    <cellStyle name="Comma 3 4 7" xfId="2129"/>
    <cellStyle name="Comma 3 4 7 2" xfId="7939"/>
    <cellStyle name="Comma 3 4 7 2 2" xfId="13861"/>
    <cellStyle name="Comma 3 4 7 3" xfId="5017"/>
    <cellStyle name="Comma 3 4 7 4" xfId="10939"/>
    <cellStyle name="Comma 3 4 8" xfId="6461"/>
    <cellStyle name="Comma 3 4 8 2" xfId="12383"/>
    <cellStyle name="Comma 3 4 9" xfId="3573"/>
    <cellStyle name="Comma 3 5" xfId="15475"/>
    <cellStyle name="Comma 30" xfId="886"/>
    <cellStyle name="Comma 31" xfId="887"/>
    <cellStyle name="Comma 32" xfId="888"/>
    <cellStyle name="Comma 33" xfId="889"/>
    <cellStyle name="Comma 34" xfId="890"/>
    <cellStyle name="Comma 35" xfId="891"/>
    <cellStyle name="Comma 36" xfId="892"/>
    <cellStyle name="Comma 37" xfId="893"/>
    <cellStyle name="Comma 38" xfId="894"/>
    <cellStyle name="Comma 39" xfId="895"/>
    <cellStyle name="Comma 4" xfId="39"/>
    <cellStyle name="Comma 4 2" xfId="40"/>
    <cellStyle name="Comma 4 2 2" xfId="15476"/>
    <cellStyle name="Comma 4 2 3" xfId="15477"/>
    <cellStyle name="Comma 4 2 4" xfId="15478"/>
    <cellStyle name="Comma 4 3" xfId="41"/>
    <cellStyle name="Comma 4 3 10" xfId="9451"/>
    <cellStyle name="Comma 4 3 2" xfId="897"/>
    <cellStyle name="Comma 4 3 3" xfId="898"/>
    <cellStyle name="Comma 4 3 3 2" xfId="1684"/>
    <cellStyle name="Comma 4 3 3 2 2" xfId="3147"/>
    <cellStyle name="Comma 4 3 3 2 2 2" xfId="8957"/>
    <cellStyle name="Comma 4 3 3 2 2 2 2" xfId="14879"/>
    <cellStyle name="Comma 4 3 3 2 2 3" xfId="6035"/>
    <cellStyle name="Comma 4 3 3 2 2 4" xfId="11957"/>
    <cellStyle name="Comma 4 3 3 2 3" xfId="7497"/>
    <cellStyle name="Comma 4 3 3 2 3 2" xfId="13419"/>
    <cellStyle name="Comma 4 3 3 2 4" xfId="4591"/>
    <cellStyle name="Comma 4 3 3 2 5" xfId="10497"/>
    <cellStyle name="Comma 4 3 3 3" xfId="1984"/>
    <cellStyle name="Comma 4 3 3 3 2" xfId="3428"/>
    <cellStyle name="Comma 4 3 3 3 2 2" xfId="9238"/>
    <cellStyle name="Comma 4 3 3 3 2 2 2" xfId="15160"/>
    <cellStyle name="Comma 4 3 3 3 2 3" xfId="6316"/>
    <cellStyle name="Comma 4 3 3 3 2 4" xfId="12238"/>
    <cellStyle name="Comma 4 3 3 3 3" xfId="7794"/>
    <cellStyle name="Comma 4 3 3 3 3 2" xfId="13716"/>
    <cellStyle name="Comma 4 3 3 3 4" xfId="4872"/>
    <cellStyle name="Comma 4 3 3 3 5" xfId="10794"/>
    <cellStyle name="Comma 4 3 3 4" xfId="2553"/>
    <cellStyle name="Comma 4 3 3 4 2" xfId="8363"/>
    <cellStyle name="Comma 4 3 3 4 2 2" xfId="14285"/>
    <cellStyle name="Comma 4 3 3 4 3" xfId="5441"/>
    <cellStyle name="Comma 4 3 3 4 4" xfId="11363"/>
    <cellStyle name="Comma 4 3 3 5" xfId="6890"/>
    <cellStyle name="Comma 4 3 3 5 2" xfId="12812"/>
    <cellStyle name="Comma 4 3 3 6" xfId="3997"/>
    <cellStyle name="Comma 4 3 3 7" xfId="9881"/>
    <cellStyle name="Comma 4 3 4" xfId="896"/>
    <cellStyle name="Comma 4 3 5" xfId="526"/>
    <cellStyle name="Comma 4 3 5 2" xfId="1431"/>
    <cellStyle name="Comma 4 3 5 2 2" xfId="2899"/>
    <cellStyle name="Comma 4 3 5 2 2 2" xfId="8709"/>
    <cellStyle name="Comma 4 3 5 2 2 2 2" xfId="14631"/>
    <cellStyle name="Comma 4 3 5 2 2 3" xfId="5787"/>
    <cellStyle name="Comma 4 3 5 2 2 4" xfId="11709"/>
    <cellStyle name="Comma 4 3 5 2 3" xfId="7244"/>
    <cellStyle name="Comma 4 3 5 2 3 2" xfId="13166"/>
    <cellStyle name="Comma 4 3 5 2 4" xfId="4343"/>
    <cellStyle name="Comma 4 3 5 2 5" xfId="10244"/>
    <cellStyle name="Comma 4 3 5 3" xfId="2305"/>
    <cellStyle name="Comma 4 3 5 3 2" xfId="8115"/>
    <cellStyle name="Comma 4 3 5 3 2 2" xfId="14037"/>
    <cellStyle name="Comma 4 3 5 3 3" xfId="5193"/>
    <cellStyle name="Comma 4 3 5 3 4" xfId="11115"/>
    <cellStyle name="Comma 4 3 5 4" xfId="6642"/>
    <cellStyle name="Comma 4 3 5 4 2" xfId="12564"/>
    <cellStyle name="Comma 4 3 5 5" xfId="3749"/>
    <cellStyle name="Comma 4 3 5 6" xfId="9628"/>
    <cellStyle name="Comma 4 3 6" xfId="1253"/>
    <cellStyle name="Comma 4 3 6 2" xfId="2724"/>
    <cellStyle name="Comma 4 3 6 2 2" xfId="8534"/>
    <cellStyle name="Comma 4 3 6 2 2 2" xfId="14456"/>
    <cellStyle name="Comma 4 3 6 2 3" xfId="5612"/>
    <cellStyle name="Comma 4 3 6 2 4" xfId="11534"/>
    <cellStyle name="Comma 4 3 6 3" xfId="7066"/>
    <cellStyle name="Comma 4 3 6 3 2" xfId="12988"/>
    <cellStyle name="Comma 4 3 6 4" xfId="4168"/>
    <cellStyle name="Comma 4 3 6 5" xfId="10067"/>
    <cellStyle name="Comma 4 3 7" xfId="2130"/>
    <cellStyle name="Comma 4 3 7 2" xfId="7940"/>
    <cellStyle name="Comma 4 3 7 2 2" xfId="13862"/>
    <cellStyle name="Comma 4 3 7 3" xfId="5018"/>
    <cellStyle name="Comma 4 3 7 4" xfId="10940"/>
    <cellStyle name="Comma 4 3 8" xfId="6462"/>
    <cellStyle name="Comma 4 3 8 2" xfId="12384"/>
    <cellStyle name="Comma 4 3 9" xfId="3574"/>
    <cellStyle name="Comma 4 4" xfId="1903"/>
    <cellStyle name="Comma 4 4 2" xfId="3348"/>
    <cellStyle name="Comma 4 4 2 2" xfId="9158"/>
    <cellStyle name="Comma 4 4 2 2 2" xfId="15080"/>
    <cellStyle name="Comma 4 4 2 3" xfId="6236"/>
    <cellStyle name="Comma 4 4 2 4" xfId="12158"/>
    <cellStyle name="Comma 4 4 3" xfId="7714"/>
    <cellStyle name="Comma 4 4 3 2" xfId="13636"/>
    <cellStyle name="Comma 4 4 4" xfId="4792"/>
    <cellStyle name="Comma 4 4 5" xfId="10713"/>
    <cellStyle name="Comma 4 5" xfId="15479"/>
    <cellStyle name="Comma 40" xfId="899"/>
    <cellStyle name="Comma 40 2" xfId="900"/>
    <cellStyle name="Comma 41" xfId="901"/>
    <cellStyle name="Comma 41 2" xfId="902"/>
    <cellStyle name="Comma 42" xfId="903"/>
    <cellStyle name="Comma 42 2" xfId="904"/>
    <cellStyle name="Comma 43" xfId="905"/>
    <cellStyle name="Comma 43 2" xfId="906"/>
    <cellStyle name="Comma 44" xfId="907"/>
    <cellStyle name="Comma 44 2" xfId="908"/>
    <cellStyle name="Comma 45" xfId="909"/>
    <cellStyle name="Comma 45 2" xfId="910"/>
    <cellStyle name="Comma 46" xfId="911"/>
    <cellStyle name="Comma 46 2" xfId="912"/>
    <cellStyle name="Comma 47" xfId="913"/>
    <cellStyle name="Comma 47 2" xfId="914"/>
    <cellStyle name="Comma 48" xfId="915"/>
    <cellStyle name="Comma 48 2" xfId="916"/>
    <cellStyle name="Comma 49" xfId="917"/>
    <cellStyle name="Comma 49 2" xfId="918"/>
    <cellStyle name="Comma 5" xfId="42"/>
    <cellStyle name="Comma 5 2" xfId="43"/>
    <cellStyle name="Comma 5 3" xfId="44"/>
    <cellStyle name="Comma 5 3 10" xfId="9452"/>
    <cellStyle name="Comma 5 3 2" xfId="920"/>
    <cellStyle name="Comma 5 3 3" xfId="921"/>
    <cellStyle name="Comma 5 3 3 2" xfId="1685"/>
    <cellStyle name="Comma 5 3 3 2 2" xfId="3148"/>
    <cellStyle name="Comma 5 3 3 2 2 2" xfId="8958"/>
    <cellStyle name="Comma 5 3 3 2 2 2 2" xfId="14880"/>
    <cellStyle name="Comma 5 3 3 2 2 3" xfId="6036"/>
    <cellStyle name="Comma 5 3 3 2 2 4" xfId="11958"/>
    <cellStyle name="Comma 5 3 3 2 3" xfId="7498"/>
    <cellStyle name="Comma 5 3 3 2 3 2" xfId="13420"/>
    <cellStyle name="Comma 5 3 3 2 4" xfId="4592"/>
    <cellStyle name="Comma 5 3 3 2 5" xfId="10498"/>
    <cellStyle name="Comma 5 3 3 3" xfId="1985"/>
    <cellStyle name="Comma 5 3 3 3 2" xfId="3429"/>
    <cellStyle name="Comma 5 3 3 3 2 2" xfId="9239"/>
    <cellStyle name="Comma 5 3 3 3 2 2 2" xfId="15161"/>
    <cellStyle name="Comma 5 3 3 3 2 3" xfId="6317"/>
    <cellStyle name="Comma 5 3 3 3 2 4" xfId="12239"/>
    <cellStyle name="Comma 5 3 3 3 3" xfId="7795"/>
    <cellStyle name="Comma 5 3 3 3 3 2" xfId="13717"/>
    <cellStyle name="Comma 5 3 3 3 4" xfId="4873"/>
    <cellStyle name="Comma 5 3 3 3 5" xfId="10795"/>
    <cellStyle name="Comma 5 3 3 4" xfId="2554"/>
    <cellStyle name="Comma 5 3 3 4 2" xfId="8364"/>
    <cellStyle name="Comma 5 3 3 4 2 2" xfId="14286"/>
    <cellStyle name="Comma 5 3 3 4 3" xfId="5442"/>
    <cellStyle name="Comma 5 3 3 4 4" xfId="11364"/>
    <cellStyle name="Comma 5 3 3 5" xfId="6891"/>
    <cellStyle name="Comma 5 3 3 5 2" xfId="12813"/>
    <cellStyle name="Comma 5 3 3 6" xfId="3998"/>
    <cellStyle name="Comma 5 3 3 7" xfId="9882"/>
    <cellStyle name="Comma 5 3 4" xfId="919"/>
    <cellStyle name="Comma 5 3 5" xfId="527"/>
    <cellStyle name="Comma 5 3 5 2" xfId="1432"/>
    <cellStyle name="Comma 5 3 5 2 2" xfId="2900"/>
    <cellStyle name="Comma 5 3 5 2 2 2" xfId="8710"/>
    <cellStyle name="Comma 5 3 5 2 2 2 2" xfId="14632"/>
    <cellStyle name="Comma 5 3 5 2 2 3" xfId="5788"/>
    <cellStyle name="Comma 5 3 5 2 2 4" xfId="11710"/>
    <cellStyle name="Comma 5 3 5 2 3" xfId="7245"/>
    <cellStyle name="Comma 5 3 5 2 3 2" xfId="13167"/>
    <cellStyle name="Comma 5 3 5 2 4" xfId="4344"/>
    <cellStyle name="Comma 5 3 5 2 5" xfId="10245"/>
    <cellStyle name="Comma 5 3 5 3" xfId="2306"/>
    <cellStyle name="Comma 5 3 5 3 2" xfId="8116"/>
    <cellStyle name="Comma 5 3 5 3 2 2" xfId="14038"/>
    <cellStyle name="Comma 5 3 5 3 3" xfId="5194"/>
    <cellStyle name="Comma 5 3 5 3 4" xfId="11116"/>
    <cellStyle name="Comma 5 3 5 4" xfId="6643"/>
    <cellStyle name="Comma 5 3 5 4 2" xfId="12565"/>
    <cellStyle name="Comma 5 3 5 5" xfId="3750"/>
    <cellStyle name="Comma 5 3 5 6" xfId="9629"/>
    <cellStyle name="Comma 5 3 6" xfId="1254"/>
    <cellStyle name="Comma 5 3 6 2" xfId="2725"/>
    <cellStyle name="Comma 5 3 6 2 2" xfId="8535"/>
    <cellStyle name="Comma 5 3 6 2 2 2" xfId="14457"/>
    <cellStyle name="Comma 5 3 6 2 3" xfId="5613"/>
    <cellStyle name="Comma 5 3 6 2 4" xfId="11535"/>
    <cellStyle name="Comma 5 3 6 3" xfId="7067"/>
    <cellStyle name="Comma 5 3 6 3 2" xfId="12989"/>
    <cellStyle name="Comma 5 3 6 4" xfId="4169"/>
    <cellStyle name="Comma 5 3 6 5" xfId="10068"/>
    <cellStyle name="Comma 5 3 7" xfId="2131"/>
    <cellStyle name="Comma 5 3 7 2" xfId="7941"/>
    <cellStyle name="Comma 5 3 7 2 2" xfId="13863"/>
    <cellStyle name="Comma 5 3 7 3" xfId="5019"/>
    <cellStyle name="Comma 5 3 7 4" xfId="10941"/>
    <cellStyle name="Comma 5 3 8" xfId="6463"/>
    <cellStyle name="Comma 5 3 8 2" xfId="12385"/>
    <cellStyle name="Comma 5 3 9" xfId="3575"/>
    <cellStyle name="Comma 5 4" xfId="15480"/>
    <cellStyle name="Comma 50" xfId="922"/>
    <cellStyle name="Comma 50 2" xfId="923"/>
    <cellStyle name="Comma 51" xfId="924"/>
    <cellStyle name="Comma 51 2" xfId="925"/>
    <cellStyle name="Comma 51 3" xfId="926"/>
    <cellStyle name="Comma 52" xfId="927"/>
    <cellStyle name="Comma 52 2" xfId="928"/>
    <cellStyle name="Comma 53" xfId="929"/>
    <cellStyle name="Comma 53 2" xfId="930"/>
    <cellStyle name="Comma 54" xfId="931"/>
    <cellStyle name="Comma 54 2" xfId="932"/>
    <cellStyle name="Comma 55" xfId="933"/>
    <cellStyle name="Comma 55 2" xfId="934"/>
    <cellStyle name="Comma 56" xfId="935"/>
    <cellStyle name="Comma 56 2" xfId="936"/>
    <cellStyle name="Comma 57" xfId="937"/>
    <cellStyle name="Comma 57 2" xfId="938"/>
    <cellStyle name="Comma 58" xfId="939"/>
    <cellStyle name="Comma 58 2" xfId="940"/>
    <cellStyle name="Comma 59" xfId="941"/>
    <cellStyle name="Comma 59 2" xfId="942"/>
    <cellStyle name="Comma 6" xfId="45"/>
    <cellStyle name="Comma 6 2" xfId="46"/>
    <cellStyle name="Comma 6 3" xfId="47"/>
    <cellStyle name="Comma 6 3 10" xfId="9453"/>
    <cellStyle name="Comma 6 3 2" xfId="944"/>
    <cellStyle name="Comma 6 3 3" xfId="945"/>
    <cellStyle name="Comma 6 3 3 2" xfId="1686"/>
    <cellStyle name="Comma 6 3 3 2 2" xfId="3149"/>
    <cellStyle name="Comma 6 3 3 2 2 2" xfId="8959"/>
    <cellStyle name="Comma 6 3 3 2 2 2 2" xfId="14881"/>
    <cellStyle name="Comma 6 3 3 2 2 3" xfId="6037"/>
    <cellStyle name="Comma 6 3 3 2 2 4" xfId="11959"/>
    <cellStyle name="Comma 6 3 3 2 3" xfId="7499"/>
    <cellStyle name="Comma 6 3 3 2 3 2" xfId="13421"/>
    <cellStyle name="Comma 6 3 3 2 4" xfId="4593"/>
    <cellStyle name="Comma 6 3 3 2 5" xfId="10499"/>
    <cellStyle name="Comma 6 3 3 3" xfId="1986"/>
    <cellStyle name="Comma 6 3 3 3 2" xfId="3430"/>
    <cellStyle name="Comma 6 3 3 3 2 2" xfId="9240"/>
    <cellStyle name="Comma 6 3 3 3 2 2 2" xfId="15162"/>
    <cellStyle name="Comma 6 3 3 3 2 3" xfId="6318"/>
    <cellStyle name="Comma 6 3 3 3 2 4" xfId="12240"/>
    <cellStyle name="Comma 6 3 3 3 3" xfId="7796"/>
    <cellStyle name="Comma 6 3 3 3 3 2" xfId="13718"/>
    <cellStyle name="Comma 6 3 3 3 4" xfId="4874"/>
    <cellStyle name="Comma 6 3 3 3 5" xfId="10796"/>
    <cellStyle name="Comma 6 3 3 4" xfId="2555"/>
    <cellStyle name="Comma 6 3 3 4 2" xfId="8365"/>
    <cellStyle name="Comma 6 3 3 4 2 2" xfId="14287"/>
    <cellStyle name="Comma 6 3 3 4 3" xfId="5443"/>
    <cellStyle name="Comma 6 3 3 4 4" xfId="11365"/>
    <cellStyle name="Comma 6 3 3 5" xfId="6892"/>
    <cellStyle name="Comma 6 3 3 5 2" xfId="12814"/>
    <cellStyle name="Comma 6 3 3 6" xfId="3999"/>
    <cellStyle name="Comma 6 3 3 7" xfId="9883"/>
    <cellStyle name="Comma 6 3 4" xfId="943"/>
    <cellStyle name="Comma 6 3 5" xfId="528"/>
    <cellStyle name="Comma 6 3 5 2" xfId="1433"/>
    <cellStyle name="Comma 6 3 5 2 2" xfId="2901"/>
    <cellStyle name="Comma 6 3 5 2 2 2" xfId="8711"/>
    <cellStyle name="Comma 6 3 5 2 2 2 2" xfId="14633"/>
    <cellStyle name="Comma 6 3 5 2 2 3" xfId="5789"/>
    <cellStyle name="Comma 6 3 5 2 2 4" xfId="11711"/>
    <cellStyle name="Comma 6 3 5 2 3" xfId="7246"/>
    <cellStyle name="Comma 6 3 5 2 3 2" xfId="13168"/>
    <cellStyle name="Comma 6 3 5 2 4" xfId="4345"/>
    <cellStyle name="Comma 6 3 5 2 5" xfId="10246"/>
    <cellStyle name="Comma 6 3 5 3" xfId="2307"/>
    <cellStyle name="Comma 6 3 5 3 2" xfId="8117"/>
    <cellStyle name="Comma 6 3 5 3 2 2" xfId="14039"/>
    <cellStyle name="Comma 6 3 5 3 3" xfId="5195"/>
    <cellStyle name="Comma 6 3 5 3 4" xfId="11117"/>
    <cellStyle name="Comma 6 3 5 4" xfId="6644"/>
    <cellStyle name="Comma 6 3 5 4 2" xfId="12566"/>
    <cellStyle name="Comma 6 3 5 5" xfId="3751"/>
    <cellStyle name="Comma 6 3 5 6" xfId="9630"/>
    <cellStyle name="Comma 6 3 6" xfId="1255"/>
    <cellStyle name="Comma 6 3 6 2" xfId="2726"/>
    <cellStyle name="Comma 6 3 6 2 2" xfId="8536"/>
    <cellStyle name="Comma 6 3 6 2 2 2" xfId="14458"/>
    <cellStyle name="Comma 6 3 6 2 3" xfId="5614"/>
    <cellStyle name="Comma 6 3 6 2 4" xfId="11536"/>
    <cellStyle name="Comma 6 3 6 3" xfId="7068"/>
    <cellStyle name="Comma 6 3 6 3 2" xfId="12990"/>
    <cellStyle name="Comma 6 3 6 4" xfId="4170"/>
    <cellStyle name="Comma 6 3 6 5" xfId="10069"/>
    <cellStyle name="Comma 6 3 7" xfId="2132"/>
    <cellStyle name="Comma 6 3 7 2" xfId="7942"/>
    <cellStyle name="Comma 6 3 7 2 2" xfId="13864"/>
    <cellStyle name="Comma 6 3 7 3" xfId="5020"/>
    <cellStyle name="Comma 6 3 7 4" xfId="10942"/>
    <cellStyle name="Comma 6 3 8" xfId="6464"/>
    <cellStyle name="Comma 6 3 8 2" xfId="12386"/>
    <cellStyle name="Comma 6 3 9" xfId="3576"/>
    <cellStyle name="Comma 6 4" xfId="15481"/>
    <cellStyle name="Comma 60" xfId="946"/>
    <cellStyle name="Comma 60 2" xfId="947"/>
    <cellStyle name="Comma 61" xfId="948"/>
    <cellStyle name="Comma 61 2" xfId="949"/>
    <cellStyle name="Comma 62" xfId="950"/>
    <cellStyle name="Comma 62 2" xfId="951"/>
    <cellStyle name="Comma 63" xfId="952"/>
    <cellStyle name="Comma 63 2" xfId="953"/>
    <cellStyle name="Comma 64" xfId="954"/>
    <cellStyle name="Comma 64 2" xfId="955"/>
    <cellStyle name="Comma 65" xfId="956"/>
    <cellStyle name="Comma 65 2" xfId="957"/>
    <cellStyle name="Comma 66" xfId="958"/>
    <cellStyle name="Comma 66 2" xfId="1687"/>
    <cellStyle name="Comma 66 2 2" xfId="3150"/>
    <cellStyle name="Comma 66 2 2 2" xfId="8960"/>
    <cellStyle name="Comma 66 2 2 2 2" xfId="14882"/>
    <cellStyle name="Comma 66 2 2 3" xfId="6038"/>
    <cellStyle name="Comma 66 2 2 4" xfId="11960"/>
    <cellStyle name="Comma 66 2 3" xfId="7500"/>
    <cellStyle name="Comma 66 2 3 2" xfId="13422"/>
    <cellStyle name="Comma 66 2 4" xfId="4594"/>
    <cellStyle name="Comma 66 2 5" xfId="10500"/>
    <cellStyle name="Comma 66 3" xfId="1987"/>
    <cellStyle name="Comma 66 3 2" xfId="3431"/>
    <cellStyle name="Comma 66 3 2 2" xfId="9241"/>
    <cellStyle name="Comma 66 3 2 2 2" xfId="15163"/>
    <cellStyle name="Comma 66 3 2 3" xfId="6319"/>
    <cellStyle name="Comma 66 3 2 4" xfId="12241"/>
    <cellStyle name="Comma 66 3 3" xfId="7797"/>
    <cellStyle name="Comma 66 3 3 2" xfId="13719"/>
    <cellStyle name="Comma 66 3 4" xfId="4875"/>
    <cellStyle name="Comma 66 3 5" xfId="10797"/>
    <cellStyle name="Comma 66 4" xfId="2556"/>
    <cellStyle name="Comma 66 4 2" xfId="8366"/>
    <cellStyle name="Comma 66 4 2 2" xfId="14288"/>
    <cellStyle name="Comma 66 4 3" xfId="5444"/>
    <cellStyle name="Comma 66 4 4" xfId="11366"/>
    <cellStyle name="Comma 66 5" xfId="6893"/>
    <cellStyle name="Comma 66 5 2" xfId="12815"/>
    <cellStyle name="Comma 66 6" xfId="4000"/>
    <cellStyle name="Comma 66 7" xfId="9884"/>
    <cellStyle name="Comma 67" xfId="959"/>
    <cellStyle name="Comma 67 2" xfId="1688"/>
    <cellStyle name="Comma 67 2 2" xfId="3151"/>
    <cellStyle name="Comma 67 2 2 2" xfId="8961"/>
    <cellStyle name="Comma 67 2 2 2 2" xfId="14883"/>
    <cellStyle name="Comma 67 2 2 3" xfId="6039"/>
    <cellStyle name="Comma 67 2 2 4" xfId="11961"/>
    <cellStyle name="Comma 67 2 3" xfId="7501"/>
    <cellStyle name="Comma 67 2 3 2" xfId="13423"/>
    <cellStyle name="Comma 67 2 4" xfId="4595"/>
    <cellStyle name="Comma 67 2 5" xfId="10501"/>
    <cellStyle name="Comma 67 3" xfId="1988"/>
    <cellStyle name="Comma 67 3 2" xfId="3432"/>
    <cellStyle name="Comma 67 3 2 2" xfId="9242"/>
    <cellStyle name="Comma 67 3 2 2 2" xfId="15164"/>
    <cellStyle name="Comma 67 3 2 3" xfId="6320"/>
    <cellStyle name="Comma 67 3 2 4" xfId="12242"/>
    <cellStyle name="Comma 67 3 3" xfId="7798"/>
    <cellStyle name="Comma 67 3 3 2" xfId="13720"/>
    <cellStyle name="Comma 67 3 4" xfId="4876"/>
    <cellStyle name="Comma 67 3 5" xfId="10798"/>
    <cellStyle name="Comma 67 4" xfId="2557"/>
    <cellStyle name="Comma 67 4 2" xfId="8367"/>
    <cellStyle name="Comma 67 4 2 2" xfId="14289"/>
    <cellStyle name="Comma 67 4 3" xfId="5445"/>
    <cellStyle name="Comma 67 4 4" xfId="11367"/>
    <cellStyle name="Comma 67 5" xfId="6894"/>
    <cellStyle name="Comma 67 5 2" xfId="12816"/>
    <cellStyle name="Comma 67 6" xfId="4001"/>
    <cellStyle name="Comma 67 7" xfId="9885"/>
    <cellStyle name="Comma 68" xfId="960"/>
    <cellStyle name="Comma 68 2" xfId="1689"/>
    <cellStyle name="Comma 68 2 2" xfId="3152"/>
    <cellStyle name="Comma 68 2 2 2" xfId="8962"/>
    <cellStyle name="Comma 68 2 2 2 2" xfId="14884"/>
    <cellStyle name="Comma 68 2 2 3" xfId="6040"/>
    <cellStyle name="Comma 68 2 2 4" xfId="11962"/>
    <cellStyle name="Comma 68 2 3" xfId="7502"/>
    <cellStyle name="Comma 68 2 3 2" xfId="13424"/>
    <cellStyle name="Comma 68 2 4" xfId="4596"/>
    <cellStyle name="Comma 68 2 5" xfId="10502"/>
    <cellStyle name="Comma 68 3" xfId="1989"/>
    <cellStyle name="Comma 68 3 2" xfId="3433"/>
    <cellStyle name="Comma 68 3 2 2" xfId="9243"/>
    <cellStyle name="Comma 68 3 2 2 2" xfId="15165"/>
    <cellStyle name="Comma 68 3 2 3" xfId="6321"/>
    <cellStyle name="Comma 68 3 2 4" xfId="12243"/>
    <cellStyle name="Comma 68 3 3" xfId="7799"/>
    <cellStyle name="Comma 68 3 3 2" xfId="13721"/>
    <cellStyle name="Comma 68 3 4" xfId="4877"/>
    <cellStyle name="Comma 68 3 5" xfId="10799"/>
    <cellStyle name="Comma 68 4" xfId="2558"/>
    <cellStyle name="Comma 68 4 2" xfId="8368"/>
    <cellStyle name="Comma 68 4 2 2" xfId="14290"/>
    <cellStyle name="Comma 68 4 3" xfId="5446"/>
    <cellStyle name="Comma 68 4 4" xfId="11368"/>
    <cellStyle name="Comma 68 5" xfId="6895"/>
    <cellStyle name="Comma 68 5 2" xfId="12817"/>
    <cellStyle name="Comma 68 6" xfId="4002"/>
    <cellStyle name="Comma 68 7" xfId="9886"/>
    <cellStyle name="Comma 69" xfId="961"/>
    <cellStyle name="Comma 69 2" xfId="1690"/>
    <cellStyle name="Comma 69 2 2" xfId="3153"/>
    <cellStyle name="Comma 69 2 2 2" xfId="8963"/>
    <cellStyle name="Comma 69 2 2 2 2" xfId="14885"/>
    <cellStyle name="Comma 69 2 2 3" xfId="6041"/>
    <cellStyle name="Comma 69 2 2 4" xfId="11963"/>
    <cellStyle name="Comma 69 2 3" xfId="7503"/>
    <cellStyle name="Comma 69 2 3 2" xfId="13425"/>
    <cellStyle name="Comma 69 2 4" xfId="4597"/>
    <cellStyle name="Comma 69 2 5" xfId="10503"/>
    <cellStyle name="Comma 69 3" xfId="1990"/>
    <cellStyle name="Comma 69 3 2" xfId="3434"/>
    <cellStyle name="Comma 69 3 2 2" xfId="9244"/>
    <cellStyle name="Comma 69 3 2 2 2" xfId="15166"/>
    <cellStyle name="Comma 69 3 2 3" xfId="6322"/>
    <cellStyle name="Comma 69 3 2 4" xfId="12244"/>
    <cellStyle name="Comma 69 3 3" xfId="7800"/>
    <cellStyle name="Comma 69 3 3 2" xfId="13722"/>
    <cellStyle name="Comma 69 3 4" xfId="4878"/>
    <cellStyle name="Comma 69 3 5" xfId="10800"/>
    <cellStyle name="Comma 69 4" xfId="2559"/>
    <cellStyle name="Comma 69 4 2" xfId="8369"/>
    <cellStyle name="Comma 69 4 2 2" xfId="14291"/>
    <cellStyle name="Comma 69 4 3" xfId="5447"/>
    <cellStyle name="Comma 69 4 4" xfId="11369"/>
    <cellStyle name="Comma 69 5" xfId="6896"/>
    <cellStyle name="Comma 69 5 2" xfId="12818"/>
    <cellStyle name="Comma 69 6" xfId="4003"/>
    <cellStyle name="Comma 69 7" xfId="9887"/>
    <cellStyle name="Comma 7" xfId="48"/>
    <cellStyle name="Comma 7 2" xfId="49"/>
    <cellStyle name="Comma 7 3" xfId="50"/>
    <cellStyle name="Comma 7 3 10" xfId="9454"/>
    <cellStyle name="Comma 7 3 2" xfId="963"/>
    <cellStyle name="Comma 7 3 3" xfId="964"/>
    <cellStyle name="Comma 7 3 3 2" xfId="1691"/>
    <cellStyle name="Comma 7 3 3 2 2" xfId="3154"/>
    <cellStyle name="Comma 7 3 3 2 2 2" xfId="8964"/>
    <cellStyle name="Comma 7 3 3 2 2 2 2" xfId="14886"/>
    <cellStyle name="Comma 7 3 3 2 2 3" xfId="6042"/>
    <cellStyle name="Comma 7 3 3 2 2 4" xfId="11964"/>
    <cellStyle name="Comma 7 3 3 2 3" xfId="7504"/>
    <cellStyle name="Comma 7 3 3 2 3 2" xfId="13426"/>
    <cellStyle name="Comma 7 3 3 2 4" xfId="4598"/>
    <cellStyle name="Comma 7 3 3 2 5" xfId="10504"/>
    <cellStyle name="Comma 7 3 3 3" xfId="1991"/>
    <cellStyle name="Comma 7 3 3 3 2" xfId="3435"/>
    <cellStyle name="Comma 7 3 3 3 2 2" xfId="9245"/>
    <cellStyle name="Comma 7 3 3 3 2 2 2" xfId="15167"/>
    <cellStyle name="Comma 7 3 3 3 2 3" xfId="6323"/>
    <cellStyle name="Comma 7 3 3 3 2 4" xfId="12245"/>
    <cellStyle name="Comma 7 3 3 3 3" xfId="7801"/>
    <cellStyle name="Comma 7 3 3 3 3 2" xfId="13723"/>
    <cellStyle name="Comma 7 3 3 3 4" xfId="4879"/>
    <cellStyle name="Comma 7 3 3 3 5" xfId="10801"/>
    <cellStyle name="Comma 7 3 3 4" xfId="2560"/>
    <cellStyle name="Comma 7 3 3 4 2" xfId="8370"/>
    <cellStyle name="Comma 7 3 3 4 2 2" xfId="14292"/>
    <cellStyle name="Comma 7 3 3 4 3" xfId="5448"/>
    <cellStyle name="Comma 7 3 3 4 4" xfId="11370"/>
    <cellStyle name="Comma 7 3 3 5" xfId="6897"/>
    <cellStyle name="Comma 7 3 3 5 2" xfId="12819"/>
    <cellStyle name="Comma 7 3 3 6" xfId="4004"/>
    <cellStyle name="Comma 7 3 3 7" xfId="9888"/>
    <cellStyle name="Comma 7 3 4" xfId="962"/>
    <cellStyle name="Comma 7 3 5" xfId="529"/>
    <cellStyle name="Comma 7 3 5 2" xfId="1434"/>
    <cellStyle name="Comma 7 3 5 2 2" xfId="2902"/>
    <cellStyle name="Comma 7 3 5 2 2 2" xfId="8712"/>
    <cellStyle name="Comma 7 3 5 2 2 2 2" xfId="14634"/>
    <cellStyle name="Comma 7 3 5 2 2 3" xfId="5790"/>
    <cellStyle name="Comma 7 3 5 2 2 4" xfId="11712"/>
    <cellStyle name="Comma 7 3 5 2 3" xfId="7247"/>
    <cellStyle name="Comma 7 3 5 2 3 2" xfId="13169"/>
    <cellStyle name="Comma 7 3 5 2 4" xfId="4346"/>
    <cellStyle name="Comma 7 3 5 2 5" xfId="10247"/>
    <cellStyle name="Comma 7 3 5 3" xfId="2308"/>
    <cellStyle name="Comma 7 3 5 3 2" xfId="8118"/>
    <cellStyle name="Comma 7 3 5 3 2 2" xfId="14040"/>
    <cellStyle name="Comma 7 3 5 3 3" xfId="5196"/>
    <cellStyle name="Comma 7 3 5 3 4" xfId="11118"/>
    <cellStyle name="Comma 7 3 5 4" xfId="6645"/>
    <cellStyle name="Comma 7 3 5 4 2" xfId="12567"/>
    <cellStyle name="Comma 7 3 5 5" xfId="3752"/>
    <cellStyle name="Comma 7 3 5 6" xfId="9631"/>
    <cellStyle name="Comma 7 3 6" xfId="1256"/>
    <cellStyle name="Comma 7 3 6 2" xfId="2727"/>
    <cellStyle name="Comma 7 3 6 2 2" xfId="8537"/>
    <cellStyle name="Comma 7 3 6 2 2 2" xfId="14459"/>
    <cellStyle name="Comma 7 3 6 2 3" xfId="5615"/>
    <cellStyle name="Comma 7 3 6 2 4" xfId="11537"/>
    <cellStyle name="Comma 7 3 6 3" xfId="7069"/>
    <cellStyle name="Comma 7 3 6 3 2" xfId="12991"/>
    <cellStyle name="Comma 7 3 6 4" xfId="4171"/>
    <cellStyle name="Comma 7 3 6 5" xfId="10070"/>
    <cellStyle name="Comma 7 3 7" xfId="2133"/>
    <cellStyle name="Comma 7 3 7 2" xfId="7943"/>
    <cellStyle name="Comma 7 3 7 2 2" xfId="13865"/>
    <cellStyle name="Comma 7 3 7 3" xfId="5021"/>
    <cellStyle name="Comma 7 3 7 4" xfId="10943"/>
    <cellStyle name="Comma 7 3 8" xfId="6465"/>
    <cellStyle name="Comma 7 3 8 2" xfId="12387"/>
    <cellStyle name="Comma 7 3 9" xfId="3577"/>
    <cellStyle name="Comma 7 4" xfId="15482"/>
    <cellStyle name="Comma 70" xfId="1225"/>
    <cellStyle name="Comma 70 2" xfId="1843"/>
    <cellStyle name="Comma 70 2 2" xfId="3291"/>
    <cellStyle name="Comma 70 2 2 2" xfId="9101"/>
    <cellStyle name="Comma 70 2 2 2 2" xfId="15023"/>
    <cellStyle name="Comma 70 2 2 3" xfId="6179"/>
    <cellStyle name="Comma 70 2 2 4" xfId="12101"/>
    <cellStyle name="Comma 70 2 3" xfId="7656"/>
    <cellStyle name="Comma 70 2 3 2" xfId="13578"/>
    <cellStyle name="Comma 70 2 4" xfId="4735"/>
    <cellStyle name="Comma 70 2 5" xfId="10655"/>
    <cellStyle name="Comma 70 3" xfId="2697"/>
    <cellStyle name="Comma 70 3 2" xfId="8507"/>
    <cellStyle name="Comma 70 3 2 2" xfId="14429"/>
    <cellStyle name="Comma 70 3 3" xfId="5585"/>
    <cellStyle name="Comma 70 3 4" xfId="11507"/>
    <cellStyle name="Comma 70 4" xfId="7038"/>
    <cellStyle name="Comma 70 4 2" xfId="12960"/>
    <cellStyle name="Comma 70 5" xfId="4141"/>
    <cellStyle name="Comma 70 6" xfId="10039"/>
    <cellStyle name="Comma 71" xfId="1228"/>
    <cellStyle name="Comma 71 2" xfId="1846"/>
    <cellStyle name="Comma 71 2 2" xfId="3294"/>
    <cellStyle name="Comma 71 2 2 2" xfId="9104"/>
    <cellStyle name="Comma 71 2 2 2 2" xfId="15026"/>
    <cellStyle name="Comma 71 2 2 3" xfId="6182"/>
    <cellStyle name="Comma 71 2 2 4" xfId="12104"/>
    <cellStyle name="Comma 71 2 3" xfId="7659"/>
    <cellStyle name="Comma 71 2 3 2" xfId="13581"/>
    <cellStyle name="Comma 71 2 4" xfId="4738"/>
    <cellStyle name="Comma 71 2 5" xfId="10658"/>
    <cellStyle name="Comma 71 3" xfId="2700"/>
    <cellStyle name="Comma 71 3 2" xfId="8510"/>
    <cellStyle name="Comma 71 3 2 2" xfId="14432"/>
    <cellStyle name="Comma 71 3 3" xfId="5588"/>
    <cellStyle name="Comma 71 3 4" xfId="11510"/>
    <cellStyle name="Comma 71 4" xfId="7041"/>
    <cellStyle name="Comma 71 4 2" xfId="12963"/>
    <cellStyle name="Comma 71 5" xfId="4144"/>
    <cellStyle name="Comma 71 6" xfId="10042"/>
    <cellStyle name="Comma 72" xfId="1232"/>
    <cellStyle name="Comma 72 2" xfId="1850"/>
    <cellStyle name="Comma 72 2 2" xfId="3298"/>
    <cellStyle name="Comma 72 2 2 2" xfId="9108"/>
    <cellStyle name="Comma 72 2 2 2 2" xfId="15030"/>
    <cellStyle name="Comma 72 2 2 3" xfId="6186"/>
    <cellStyle name="Comma 72 2 2 4" xfId="12108"/>
    <cellStyle name="Comma 72 2 3" xfId="7663"/>
    <cellStyle name="Comma 72 2 3 2" xfId="13585"/>
    <cellStyle name="Comma 72 2 4" xfId="4742"/>
    <cellStyle name="Comma 72 2 5" xfId="10662"/>
    <cellStyle name="Comma 72 3" xfId="2704"/>
    <cellStyle name="Comma 72 3 2" xfId="8514"/>
    <cellStyle name="Comma 72 3 2 2" xfId="14436"/>
    <cellStyle name="Comma 72 3 3" xfId="5592"/>
    <cellStyle name="Comma 72 3 4" xfId="11514"/>
    <cellStyle name="Comma 72 4" xfId="7045"/>
    <cellStyle name="Comma 72 4 2" xfId="12967"/>
    <cellStyle name="Comma 72 5" xfId="4148"/>
    <cellStyle name="Comma 72 6" xfId="10046"/>
    <cellStyle name="Comma 73" xfId="1874"/>
    <cellStyle name="Comma 73 2" xfId="3322"/>
    <cellStyle name="Comma 73 2 2" xfId="9132"/>
    <cellStyle name="Comma 73 2 2 2" xfId="15054"/>
    <cellStyle name="Comma 73 2 3" xfId="6210"/>
    <cellStyle name="Comma 73 2 4" xfId="12132"/>
    <cellStyle name="Comma 73 3" xfId="7687"/>
    <cellStyle name="Comma 73 3 2" xfId="13609"/>
    <cellStyle name="Comma 73 4" xfId="4766"/>
    <cellStyle name="Comma 73 5" xfId="10686"/>
    <cellStyle name="Comma 74" xfId="1888"/>
    <cellStyle name="Comma 75" xfId="1905"/>
    <cellStyle name="Comma 75 2" xfId="3350"/>
    <cellStyle name="Comma 75 2 2" xfId="9160"/>
    <cellStyle name="Comma 75 2 2 2" xfId="15082"/>
    <cellStyle name="Comma 75 2 3" xfId="6238"/>
    <cellStyle name="Comma 75 2 4" xfId="12160"/>
    <cellStyle name="Comma 75 3" xfId="7716"/>
    <cellStyle name="Comma 75 3 2" xfId="13638"/>
    <cellStyle name="Comma 75 4" xfId="4794"/>
    <cellStyle name="Comma 75 5" xfId="10715"/>
    <cellStyle name="Comma 76" xfId="9382"/>
    <cellStyle name="Comma 77" xfId="9423"/>
    <cellStyle name="Comma 78" xfId="9427"/>
    <cellStyle name="Comma 79" xfId="9430"/>
    <cellStyle name="Comma 8" xfId="51"/>
    <cellStyle name="Comma 8 2" xfId="52"/>
    <cellStyle name="Comma 8 2 2" xfId="965"/>
    <cellStyle name="Comma 9" xfId="53"/>
    <cellStyle name="Comma 9 2" xfId="967"/>
    <cellStyle name="Comma 9 2 2" xfId="968"/>
    <cellStyle name="Comma 9 2 3" xfId="15483"/>
    <cellStyle name="Comma 9 3" xfId="969"/>
    <cellStyle name="Comma 9 4" xfId="966"/>
    <cellStyle name="Comma 9 5" xfId="530"/>
    <cellStyle name="Comma 9 6" xfId="15484"/>
    <cellStyle name="Comma0" xfId="15485"/>
    <cellStyle name="Copied" xfId="54"/>
    <cellStyle name="COSS" xfId="55"/>
    <cellStyle name="Currency 10" xfId="9383"/>
    <cellStyle name="Currency 11" xfId="9428"/>
    <cellStyle name="Currency 2" xfId="56"/>
    <cellStyle name="Currency 2 2" xfId="57"/>
    <cellStyle name="Currency 2 2 2" xfId="15486"/>
    <cellStyle name="Currency 2 2 3" xfId="15487"/>
    <cellStyle name="Currency 2 2 4" xfId="15488"/>
    <cellStyle name="Currency 2 3" xfId="58"/>
    <cellStyle name="Currency 2 3 10" xfId="9455"/>
    <cellStyle name="Currency 2 3 2" xfId="971"/>
    <cellStyle name="Currency 2 3 3" xfId="972"/>
    <cellStyle name="Currency 2 3 3 2" xfId="1692"/>
    <cellStyle name="Currency 2 3 3 2 2" xfId="3155"/>
    <cellStyle name="Currency 2 3 3 2 2 2" xfId="8965"/>
    <cellStyle name="Currency 2 3 3 2 2 2 2" xfId="14887"/>
    <cellStyle name="Currency 2 3 3 2 2 3" xfId="6043"/>
    <cellStyle name="Currency 2 3 3 2 2 4" xfId="11965"/>
    <cellStyle name="Currency 2 3 3 2 3" xfId="7505"/>
    <cellStyle name="Currency 2 3 3 2 3 2" xfId="13427"/>
    <cellStyle name="Currency 2 3 3 2 4" xfId="4599"/>
    <cellStyle name="Currency 2 3 3 2 5" xfId="10505"/>
    <cellStyle name="Currency 2 3 3 3" xfId="1992"/>
    <cellStyle name="Currency 2 3 3 3 2" xfId="3436"/>
    <cellStyle name="Currency 2 3 3 3 2 2" xfId="9246"/>
    <cellStyle name="Currency 2 3 3 3 2 2 2" xfId="15168"/>
    <cellStyle name="Currency 2 3 3 3 2 3" xfId="6324"/>
    <cellStyle name="Currency 2 3 3 3 2 4" xfId="12246"/>
    <cellStyle name="Currency 2 3 3 3 3" xfId="7802"/>
    <cellStyle name="Currency 2 3 3 3 3 2" xfId="13724"/>
    <cellStyle name="Currency 2 3 3 3 4" xfId="4880"/>
    <cellStyle name="Currency 2 3 3 3 5" xfId="10802"/>
    <cellStyle name="Currency 2 3 3 4" xfId="2561"/>
    <cellStyle name="Currency 2 3 3 4 2" xfId="8371"/>
    <cellStyle name="Currency 2 3 3 4 2 2" xfId="14293"/>
    <cellStyle name="Currency 2 3 3 4 3" xfId="5449"/>
    <cellStyle name="Currency 2 3 3 4 4" xfId="11371"/>
    <cellStyle name="Currency 2 3 3 5" xfId="6898"/>
    <cellStyle name="Currency 2 3 3 5 2" xfId="12820"/>
    <cellStyle name="Currency 2 3 3 6" xfId="4005"/>
    <cellStyle name="Currency 2 3 3 7" xfId="9889"/>
    <cellStyle name="Currency 2 3 4" xfId="970"/>
    <cellStyle name="Currency 2 3 5" xfId="531"/>
    <cellStyle name="Currency 2 3 5 2" xfId="1435"/>
    <cellStyle name="Currency 2 3 5 2 2" xfId="2903"/>
    <cellStyle name="Currency 2 3 5 2 2 2" xfId="8713"/>
    <cellStyle name="Currency 2 3 5 2 2 2 2" xfId="14635"/>
    <cellStyle name="Currency 2 3 5 2 2 3" xfId="5791"/>
    <cellStyle name="Currency 2 3 5 2 2 4" xfId="11713"/>
    <cellStyle name="Currency 2 3 5 2 3" xfId="7248"/>
    <cellStyle name="Currency 2 3 5 2 3 2" xfId="13170"/>
    <cellStyle name="Currency 2 3 5 2 4" xfId="4347"/>
    <cellStyle name="Currency 2 3 5 2 5" xfId="10248"/>
    <cellStyle name="Currency 2 3 5 3" xfId="2309"/>
    <cellStyle name="Currency 2 3 5 3 2" xfId="8119"/>
    <cellStyle name="Currency 2 3 5 3 2 2" xfId="14041"/>
    <cellStyle name="Currency 2 3 5 3 3" xfId="5197"/>
    <cellStyle name="Currency 2 3 5 3 4" xfId="11119"/>
    <cellStyle name="Currency 2 3 5 4" xfId="6646"/>
    <cellStyle name="Currency 2 3 5 4 2" xfId="12568"/>
    <cellStyle name="Currency 2 3 5 5" xfId="3753"/>
    <cellStyle name="Currency 2 3 5 6" xfId="9632"/>
    <cellStyle name="Currency 2 3 6" xfId="1257"/>
    <cellStyle name="Currency 2 3 6 2" xfId="2728"/>
    <cellStyle name="Currency 2 3 6 2 2" xfId="8538"/>
    <cellStyle name="Currency 2 3 6 2 2 2" xfId="14460"/>
    <cellStyle name="Currency 2 3 6 2 3" xfId="5616"/>
    <cellStyle name="Currency 2 3 6 2 4" xfId="11538"/>
    <cellStyle name="Currency 2 3 6 3" xfId="7070"/>
    <cellStyle name="Currency 2 3 6 3 2" xfId="12992"/>
    <cellStyle name="Currency 2 3 6 4" xfId="4172"/>
    <cellStyle name="Currency 2 3 6 5" xfId="10071"/>
    <cellStyle name="Currency 2 3 7" xfId="2134"/>
    <cellStyle name="Currency 2 3 7 2" xfId="7944"/>
    <cellStyle name="Currency 2 3 7 2 2" xfId="13866"/>
    <cellStyle name="Currency 2 3 7 3" xfId="5022"/>
    <cellStyle name="Currency 2 3 7 4" xfId="10944"/>
    <cellStyle name="Currency 2 3 8" xfId="6466"/>
    <cellStyle name="Currency 2 3 8 2" xfId="12388"/>
    <cellStyle name="Currency 2 3 9" xfId="3578"/>
    <cellStyle name="Currency 2 4" xfId="15489"/>
    <cellStyle name="Currency 2 4 2" xfId="15490"/>
    <cellStyle name="Currency 2 5" xfId="15491"/>
    <cellStyle name="Currency 2 6" xfId="15492"/>
    <cellStyle name="Currency 2 7" xfId="15493"/>
    <cellStyle name="Currency 3" xfId="59"/>
    <cellStyle name="Currency 3 2" xfId="60"/>
    <cellStyle name="Currency 3 2 10" xfId="9456"/>
    <cellStyle name="Currency 3 2 2" xfId="974"/>
    <cellStyle name="Currency 3 2 3" xfId="975"/>
    <cellStyle name="Currency 3 2 3 2" xfId="1693"/>
    <cellStyle name="Currency 3 2 3 2 2" xfId="3156"/>
    <cellStyle name="Currency 3 2 3 2 2 2" xfId="8966"/>
    <cellStyle name="Currency 3 2 3 2 2 2 2" xfId="14888"/>
    <cellStyle name="Currency 3 2 3 2 2 3" xfId="6044"/>
    <cellStyle name="Currency 3 2 3 2 2 4" xfId="11966"/>
    <cellStyle name="Currency 3 2 3 2 3" xfId="7506"/>
    <cellStyle name="Currency 3 2 3 2 3 2" xfId="13428"/>
    <cellStyle name="Currency 3 2 3 2 4" xfId="4600"/>
    <cellStyle name="Currency 3 2 3 2 5" xfId="10506"/>
    <cellStyle name="Currency 3 2 3 3" xfId="1993"/>
    <cellStyle name="Currency 3 2 3 3 2" xfId="3437"/>
    <cellStyle name="Currency 3 2 3 3 2 2" xfId="9247"/>
    <cellStyle name="Currency 3 2 3 3 2 2 2" xfId="15169"/>
    <cellStyle name="Currency 3 2 3 3 2 3" xfId="6325"/>
    <cellStyle name="Currency 3 2 3 3 2 4" xfId="12247"/>
    <cellStyle name="Currency 3 2 3 3 3" xfId="7803"/>
    <cellStyle name="Currency 3 2 3 3 3 2" xfId="13725"/>
    <cellStyle name="Currency 3 2 3 3 4" xfId="4881"/>
    <cellStyle name="Currency 3 2 3 3 5" xfId="10803"/>
    <cellStyle name="Currency 3 2 3 4" xfId="2562"/>
    <cellStyle name="Currency 3 2 3 4 2" xfId="8372"/>
    <cellStyle name="Currency 3 2 3 4 2 2" xfId="14294"/>
    <cellStyle name="Currency 3 2 3 4 3" xfId="5450"/>
    <cellStyle name="Currency 3 2 3 4 4" xfId="11372"/>
    <cellStyle name="Currency 3 2 3 5" xfId="6899"/>
    <cellStyle name="Currency 3 2 3 5 2" xfId="12821"/>
    <cellStyle name="Currency 3 2 3 6" xfId="4006"/>
    <cellStyle name="Currency 3 2 3 7" xfId="9890"/>
    <cellStyle name="Currency 3 2 4" xfId="973"/>
    <cellStyle name="Currency 3 2 5" xfId="532"/>
    <cellStyle name="Currency 3 2 5 2" xfId="1436"/>
    <cellStyle name="Currency 3 2 5 2 2" xfId="2904"/>
    <cellStyle name="Currency 3 2 5 2 2 2" xfId="8714"/>
    <cellStyle name="Currency 3 2 5 2 2 2 2" xfId="14636"/>
    <cellStyle name="Currency 3 2 5 2 2 3" xfId="5792"/>
    <cellStyle name="Currency 3 2 5 2 2 4" xfId="11714"/>
    <cellStyle name="Currency 3 2 5 2 3" xfId="7249"/>
    <cellStyle name="Currency 3 2 5 2 3 2" xfId="13171"/>
    <cellStyle name="Currency 3 2 5 2 4" xfId="4348"/>
    <cellStyle name="Currency 3 2 5 2 5" xfId="10249"/>
    <cellStyle name="Currency 3 2 5 3" xfId="2310"/>
    <cellStyle name="Currency 3 2 5 3 2" xfId="8120"/>
    <cellStyle name="Currency 3 2 5 3 2 2" xfId="14042"/>
    <cellStyle name="Currency 3 2 5 3 3" xfId="5198"/>
    <cellStyle name="Currency 3 2 5 3 4" xfId="11120"/>
    <cellStyle name="Currency 3 2 5 4" xfId="6647"/>
    <cellStyle name="Currency 3 2 5 4 2" xfId="12569"/>
    <cellStyle name="Currency 3 2 5 5" xfId="3754"/>
    <cellStyle name="Currency 3 2 5 6" xfId="9633"/>
    <cellStyle name="Currency 3 2 6" xfId="1258"/>
    <cellStyle name="Currency 3 2 6 2" xfId="2729"/>
    <cellStyle name="Currency 3 2 6 2 2" xfId="8539"/>
    <cellStyle name="Currency 3 2 6 2 2 2" xfId="14461"/>
    <cellStyle name="Currency 3 2 6 2 3" xfId="5617"/>
    <cellStyle name="Currency 3 2 6 2 4" xfId="11539"/>
    <cellStyle name="Currency 3 2 6 3" xfId="7071"/>
    <cellStyle name="Currency 3 2 6 3 2" xfId="12993"/>
    <cellStyle name="Currency 3 2 6 4" xfId="4173"/>
    <cellStyle name="Currency 3 2 6 5" xfId="10072"/>
    <cellStyle name="Currency 3 2 7" xfId="2135"/>
    <cellStyle name="Currency 3 2 7 2" xfId="7945"/>
    <cellStyle name="Currency 3 2 7 2 2" xfId="13867"/>
    <cellStyle name="Currency 3 2 7 3" xfId="5023"/>
    <cellStyle name="Currency 3 2 7 4" xfId="10945"/>
    <cellStyle name="Currency 3 2 8" xfId="6467"/>
    <cellStyle name="Currency 3 2 8 2" xfId="12389"/>
    <cellStyle name="Currency 3 2 9" xfId="3579"/>
    <cellStyle name="Currency 3 3" xfId="976"/>
    <cellStyle name="Currency 3 3 2" xfId="15494"/>
    <cellStyle name="Currency 3 4" xfId="977"/>
    <cellStyle name="Currency 4" xfId="61"/>
    <cellStyle name="Currency 4 10" xfId="3580"/>
    <cellStyle name="Currency 4 11" xfId="9457"/>
    <cellStyle name="Currency 4 2" xfId="979"/>
    <cellStyle name="Currency 4 2 2" xfId="15495"/>
    <cellStyle name="Currency 4 3" xfId="980"/>
    <cellStyle name="Currency 4 4" xfId="981"/>
    <cellStyle name="Currency 4 4 2" xfId="1694"/>
    <cellStyle name="Currency 4 4 2 2" xfId="3157"/>
    <cellStyle name="Currency 4 4 2 2 2" xfId="8967"/>
    <cellStyle name="Currency 4 4 2 2 2 2" xfId="14889"/>
    <cellStyle name="Currency 4 4 2 2 3" xfId="6045"/>
    <cellStyle name="Currency 4 4 2 2 4" xfId="11967"/>
    <cellStyle name="Currency 4 4 2 3" xfId="7507"/>
    <cellStyle name="Currency 4 4 2 3 2" xfId="13429"/>
    <cellStyle name="Currency 4 4 2 4" xfId="4601"/>
    <cellStyle name="Currency 4 4 2 5" xfId="10507"/>
    <cellStyle name="Currency 4 4 3" xfId="1994"/>
    <cellStyle name="Currency 4 4 3 2" xfId="3438"/>
    <cellStyle name="Currency 4 4 3 2 2" xfId="9248"/>
    <cellStyle name="Currency 4 4 3 2 2 2" xfId="15170"/>
    <cellStyle name="Currency 4 4 3 2 3" xfId="6326"/>
    <cellStyle name="Currency 4 4 3 2 4" xfId="12248"/>
    <cellStyle name="Currency 4 4 3 3" xfId="7804"/>
    <cellStyle name="Currency 4 4 3 3 2" xfId="13726"/>
    <cellStyle name="Currency 4 4 3 4" xfId="4882"/>
    <cellStyle name="Currency 4 4 3 5" xfId="10804"/>
    <cellStyle name="Currency 4 4 4" xfId="2563"/>
    <cellStyle name="Currency 4 4 4 2" xfId="8373"/>
    <cellStyle name="Currency 4 4 4 2 2" xfId="14295"/>
    <cellStyle name="Currency 4 4 4 3" xfId="5451"/>
    <cellStyle name="Currency 4 4 4 4" xfId="11373"/>
    <cellStyle name="Currency 4 4 5" xfId="6900"/>
    <cellStyle name="Currency 4 4 5 2" xfId="12822"/>
    <cellStyle name="Currency 4 4 6" xfId="4007"/>
    <cellStyle name="Currency 4 4 7" xfId="9891"/>
    <cellStyle name="Currency 4 5" xfId="978"/>
    <cellStyle name="Currency 4 6" xfId="533"/>
    <cellStyle name="Currency 4 6 2" xfId="1437"/>
    <cellStyle name="Currency 4 6 2 2" xfId="2905"/>
    <cellStyle name="Currency 4 6 2 2 2" xfId="8715"/>
    <cellStyle name="Currency 4 6 2 2 2 2" xfId="14637"/>
    <cellStyle name="Currency 4 6 2 2 3" xfId="5793"/>
    <cellStyle name="Currency 4 6 2 2 4" xfId="11715"/>
    <cellStyle name="Currency 4 6 2 3" xfId="7250"/>
    <cellStyle name="Currency 4 6 2 3 2" xfId="13172"/>
    <cellStyle name="Currency 4 6 2 4" xfId="4349"/>
    <cellStyle name="Currency 4 6 2 5" xfId="10250"/>
    <cellStyle name="Currency 4 6 3" xfId="2311"/>
    <cellStyle name="Currency 4 6 3 2" xfId="8121"/>
    <cellStyle name="Currency 4 6 3 2 2" xfId="14043"/>
    <cellStyle name="Currency 4 6 3 3" xfId="5199"/>
    <cellStyle name="Currency 4 6 3 4" xfId="11121"/>
    <cellStyle name="Currency 4 6 4" xfId="6648"/>
    <cellStyle name="Currency 4 6 4 2" xfId="12570"/>
    <cellStyle name="Currency 4 6 5" xfId="3755"/>
    <cellStyle name="Currency 4 6 6" xfId="9634"/>
    <cellStyle name="Currency 4 7" xfId="1259"/>
    <cellStyle name="Currency 4 7 2" xfId="2730"/>
    <cellStyle name="Currency 4 7 2 2" xfId="8540"/>
    <cellStyle name="Currency 4 7 2 2 2" xfId="14462"/>
    <cellStyle name="Currency 4 7 2 3" xfId="5618"/>
    <cellStyle name="Currency 4 7 2 4" xfId="11540"/>
    <cellStyle name="Currency 4 7 3" xfId="7072"/>
    <cellStyle name="Currency 4 7 3 2" xfId="12994"/>
    <cellStyle name="Currency 4 7 4" xfId="4174"/>
    <cellStyle name="Currency 4 7 5" xfId="10073"/>
    <cellStyle name="Currency 4 8" xfId="2136"/>
    <cellStyle name="Currency 4 8 2" xfId="7946"/>
    <cellStyle name="Currency 4 8 2 2" xfId="13868"/>
    <cellStyle name="Currency 4 8 3" xfId="5024"/>
    <cellStyle name="Currency 4 8 4" xfId="10946"/>
    <cellStyle name="Currency 4 9" xfId="6468"/>
    <cellStyle name="Currency 4 9 2" xfId="12390"/>
    <cellStyle name="Currency 5" xfId="62"/>
    <cellStyle name="Currency 5 10" xfId="3581"/>
    <cellStyle name="Currency 5 11" xfId="9458"/>
    <cellStyle name="Currency 5 2" xfId="983"/>
    <cellStyle name="Currency 5 2 2" xfId="15496"/>
    <cellStyle name="Currency 5 3" xfId="984"/>
    <cellStyle name="Currency 5 4" xfId="985"/>
    <cellStyle name="Currency 5 4 2" xfId="1695"/>
    <cellStyle name="Currency 5 4 2 2" xfId="3158"/>
    <cellStyle name="Currency 5 4 2 2 2" xfId="8968"/>
    <cellStyle name="Currency 5 4 2 2 2 2" xfId="14890"/>
    <cellStyle name="Currency 5 4 2 2 3" xfId="6046"/>
    <cellStyle name="Currency 5 4 2 2 4" xfId="11968"/>
    <cellStyle name="Currency 5 4 2 3" xfId="7508"/>
    <cellStyle name="Currency 5 4 2 3 2" xfId="13430"/>
    <cellStyle name="Currency 5 4 2 4" xfId="4602"/>
    <cellStyle name="Currency 5 4 2 5" xfId="10508"/>
    <cellStyle name="Currency 5 4 3" xfId="1995"/>
    <cellStyle name="Currency 5 4 3 2" xfId="3439"/>
    <cellStyle name="Currency 5 4 3 2 2" xfId="9249"/>
    <cellStyle name="Currency 5 4 3 2 2 2" xfId="15171"/>
    <cellStyle name="Currency 5 4 3 2 3" xfId="6327"/>
    <cellStyle name="Currency 5 4 3 2 4" xfId="12249"/>
    <cellStyle name="Currency 5 4 3 3" xfId="7805"/>
    <cellStyle name="Currency 5 4 3 3 2" xfId="13727"/>
    <cellStyle name="Currency 5 4 3 4" xfId="4883"/>
    <cellStyle name="Currency 5 4 3 5" xfId="10805"/>
    <cellStyle name="Currency 5 4 4" xfId="2564"/>
    <cellStyle name="Currency 5 4 4 2" xfId="8374"/>
    <cellStyle name="Currency 5 4 4 2 2" xfId="14296"/>
    <cellStyle name="Currency 5 4 4 3" xfId="5452"/>
    <cellStyle name="Currency 5 4 4 4" xfId="11374"/>
    <cellStyle name="Currency 5 4 5" xfId="6901"/>
    <cellStyle name="Currency 5 4 5 2" xfId="12823"/>
    <cellStyle name="Currency 5 4 6" xfId="4008"/>
    <cellStyle name="Currency 5 4 7" xfId="9892"/>
    <cellStyle name="Currency 5 5" xfId="982"/>
    <cellStyle name="Currency 5 6" xfId="534"/>
    <cellStyle name="Currency 5 6 2" xfId="1438"/>
    <cellStyle name="Currency 5 6 2 2" xfId="2906"/>
    <cellStyle name="Currency 5 6 2 2 2" xfId="8716"/>
    <cellStyle name="Currency 5 6 2 2 2 2" xfId="14638"/>
    <cellStyle name="Currency 5 6 2 2 3" xfId="5794"/>
    <cellStyle name="Currency 5 6 2 2 4" xfId="11716"/>
    <cellStyle name="Currency 5 6 2 3" xfId="7251"/>
    <cellStyle name="Currency 5 6 2 3 2" xfId="13173"/>
    <cellStyle name="Currency 5 6 2 4" xfId="4350"/>
    <cellStyle name="Currency 5 6 2 5" xfId="10251"/>
    <cellStyle name="Currency 5 6 3" xfId="2312"/>
    <cellStyle name="Currency 5 6 3 2" xfId="8122"/>
    <cellStyle name="Currency 5 6 3 2 2" xfId="14044"/>
    <cellStyle name="Currency 5 6 3 3" xfId="5200"/>
    <cellStyle name="Currency 5 6 3 4" xfId="11122"/>
    <cellStyle name="Currency 5 6 4" xfId="6649"/>
    <cellStyle name="Currency 5 6 4 2" xfId="12571"/>
    <cellStyle name="Currency 5 6 5" xfId="3756"/>
    <cellStyle name="Currency 5 6 6" xfId="9635"/>
    <cellStyle name="Currency 5 7" xfId="1260"/>
    <cellStyle name="Currency 5 7 2" xfId="2731"/>
    <cellStyle name="Currency 5 7 2 2" xfId="8541"/>
    <cellStyle name="Currency 5 7 2 2 2" xfId="14463"/>
    <cellStyle name="Currency 5 7 2 3" xfId="5619"/>
    <cellStyle name="Currency 5 7 2 4" xfId="11541"/>
    <cellStyle name="Currency 5 7 3" xfId="7073"/>
    <cellStyle name="Currency 5 7 3 2" xfId="12995"/>
    <cellStyle name="Currency 5 7 4" xfId="4175"/>
    <cellStyle name="Currency 5 7 5" xfId="10074"/>
    <cellStyle name="Currency 5 8" xfId="2137"/>
    <cellStyle name="Currency 5 8 2" xfId="7947"/>
    <cellStyle name="Currency 5 8 2 2" xfId="13869"/>
    <cellStyle name="Currency 5 8 3" xfId="5025"/>
    <cellStyle name="Currency 5 8 4" xfId="10947"/>
    <cellStyle name="Currency 5 9" xfId="6469"/>
    <cellStyle name="Currency 5 9 2" xfId="12391"/>
    <cellStyle name="Currency 6" xfId="63"/>
    <cellStyle name="Currency 6 10" xfId="9459"/>
    <cellStyle name="Currency 6 2" xfId="987"/>
    <cellStyle name="Currency 6 3" xfId="988"/>
    <cellStyle name="Currency 6 3 2" xfId="1696"/>
    <cellStyle name="Currency 6 3 2 2" xfId="3159"/>
    <cellStyle name="Currency 6 3 2 2 2" xfId="8969"/>
    <cellStyle name="Currency 6 3 2 2 2 2" xfId="14891"/>
    <cellStyle name="Currency 6 3 2 2 3" xfId="6047"/>
    <cellStyle name="Currency 6 3 2 2 4" xfId="11969"/>
    <cellStyle name="Currency 6 3 2 3" xfId="7509"/>
    <cellStyle name="Currency 6 3 2 3 2" xfId="13431"/>
    <cellStyle name="Currency 6 3 2 4" xfId="4603"/>
    <cellStyle name="Currency 6 3 2 5" xfId="10509"/>
    <cellStyle name="Currency 6 3 3" xfId="1996"/>
    <cellStyle name="Currency 6 3 3 2" xfId="3440"/>
    <cellStyle name="Currency 6 3 3 2 2" xfId="9250"/>
    <cellStyle name="Currency 6 3 3 2 2 2" xfId="15172"/>
    <cellStyle name="Currency 6 3 3 2 3" xfId="6328"/>
    <cellStyle name="Currency 6 3 3 2 4" xfId="12250"/>
    <cellStyle name="Currency 6 3 3 3" xfId="7806"/>
    <cellStyle name="Currency 6 3 3 3 2" xfId="13728"/>
    <cellStyle name="Currency 6 3 3 4" xfId="4884"/>
    <cellStyle name="Currency 6 3 3 5" xfId="10806"/>
    <cellStyle name="Currency 6 3 4" xfId="2565"/>
    <cellStyle name="Currency 6 3 4 2" xfId="8375"/>
    <cellStyle name="Currency 6 3 4 2 2" xfId="14297"/>
    <cellStyle name="Currency 6 3 4 3" xfId="5453"/>
    <cellStyle name="Currency 6 3 4 4" xfId="11375"/>
    <cellStyle name="Currency 6 3 5" xfId="6902"/>
    <cellStyle name="Currency 6 3 5 2" xfId="12824"/>
    <cellStyle name="Currency 6 3 6" xfId="4009"/>
    <cellStyle name="Currency 6 3 7" xfId="9893"/>
    <cellStyle name="Currency 6 4" xfId="986"/>
    <cellStyle name="Currency 6 5" xfId="535"/>
    <cellStyle name="Currency 6 5 2" xfId="1439"/>
    <cellStyle name="Currency 6 5 2 2" xfId="2907"/>
    <cellStyle name="Currency 6 5 2 2 2" xfId="8717"/>
    <cellStyle name="Currency 6 5 2 2 2 2" xfId="14639"/>
    <cellStyle name="Currency 6 5 2 2 3" xfId="5795"/>
    <cellStyle name="Currency 6 5 2 2 4" xfId="11717"/>
    <cellStyle name="Currency 6 5 2 3" xfId="7252"/>
    <cellStyle name="Currency 6 5 2 3 2" xfId="13174"/>
    <cellStyle name="Currency 6 5 2 4" xfId="4351"/>
    <cellStyle name="Currency 6 5 2 5" xfId="10252"/>
    <cellStyle name="Currency 6 5 3" xfId="2313"/>
    <cellStyle name="Currency 6 5 3 2" xfId="8123"/>
    <cellStyle name="Currency 6 5 3 2 2" xfId="14045"/>
    <cellStyle name="Currency 6 5 3 3" xfId="5201"/>
    <cellStyle name="Currency 6 5 3 4" xfId="11123"/>
    <cellStyle name="Currency 6 5 4" xfId="6650"/>
    <cellStyle name="Currency 6 5 4 2" xfId="12572"/>
    <cellStyle name="Currency 6 5 5" xfId="3757"/>
    <cellStyle name="Currency 6 5 6" xfId="9636"/>
    <cellStyle name="Currency 6 6" xfId="1261"/>
    <cellStyle name="Currency 6 6 2" xfId="2732"/>
    <cellStyle name="Currency 6 6 2 2" xfId="8542"/>
    <cellStyle name="Currency 6 6 2 2 2" xfId="14464"/>
    <cellStyle name="Currency 6 6 2 3" xfId="5620"/>
    <cellStyle name="Currency 6 6 2 4" xfId="11542"/>
    <cellStyle name="Currency 6 6 3" xfId="7074"/>
    <cellStyle name="Currency 6 6 3 2" xfId="12996"/>
    <cellStyle name="Currency 6 6 4" xfId="4176"/>
    <cellStyle name="Currency 6 6 5" xfId="10075"/>
    <cellStyle name="Currency 6 7" xfId="2138"/>
    <cellStyle name="Currency 6 7 2" xfId="7948"/>
    <cellStyle name="Currency 6 7 2 2" xfId="13870"/>
    <cellStyle name="Currency 6 7 3" xfId="5026"/>
    <cellStyle name="Currency 6 7 4" xfId="10948"/>
    <cellStyle name="Currency 6 8" xfId="6470"/>
    <cellStyle name="Currency 6 8 2" xfId="12392"/>
    <cellStyle name="Currency 6 9" xfId="3582"/>
    <cellStyle name="Currency 7" xfId="64"/>
    <cellStyle name="Currency 7 2" xfId="65"/>
    <cellStyle name="Currency 7 2 10" xfId="9460"/>
    <cellStyle name="Currency 7 2 2" xfId="990"/>
    <cellStyle name="Currency 7 2 3" xfId="991"/>
    <cellStyle name="Currency 7 2 3 2" xfId="1697"/>
    <cellStyle name="Currency 7 2 3 2 2" xfId="3160"/>
    <cellStyle name="Currency 7 2 3 2 2 2" xfId="8970"/>
    <cellStyle name="Currency 7 2 3 2 2 2 2" xfId="14892"/>
    <cellStyle name="Currency 7 2 3 2 2 3" xfId="6048"/>
    <cellStyle name="Currency 7 2 3 2 2 4" xfId="11970"/>
    <cellStyle name="Currency 7 2 3 2 3" xfId="7510"/>
    <cellStyle name="Currency 7 2 3 2 3 2" xfId="13432"/>
    <cellStyle name="Currency 7 2 3 2 4" xfId="4604"/>
    <cellStyle name="Currency 7 2 3 2 5" xfId="10510"/>
    <cellStyle name="Currency 7 2 3 3" xfId="1997"/>
    <cellStyle name="Currency 7 2 3 3 2" xfId="3441"/>
    <cellStyle name="Currency 7 2 3 3 2 2" xfId="9251"/>
    <cellStyle name="Currency 7 2 3 3 2 2 2" xfId="15173"/>
    <cellStyle name="Currency 7 2 3 3 2 3" xfId="6329"/>
    <cellStyle name="Currency 7 2 3 3 2 4" xfId="12251"/>
    <cellStyle name="Currency 7 2 3 3 3" xfId="7807"/>
    <cellStyle name="Currency 7 2 3 3 3 2" xfId="13729"/>
    <cellStyle name="Currency 7 2 3 3 4" xfId="4885"/>
    <cellStyle name="Currency 7 2 3 3 5" xfId="10807"/>
    <cellStyle name="Currency 7 2 3 4" xfId="2566"/>
    <cellStyle name="Currency 7 2 3 4 2" xfId="8376"/>
    <cellStyle name="Currency 7 2 3 4 2 2" xfId="14298"/>
    <cellStyle name="Currency 7 2 3 4 3" xfId="5454"/>
    <cellStyle name="Currency 7 2 3 4 4" xfId="11376"/>
    <cellStyle name="Currency 7 2 3 5" xfId="6903"/>
    <cellStyle name="Currency 7 2 3 5 2" xfId="12825"/>
    <cellStyle name="Currency 7 2 3 6" xfId="4010"/>
    <cellStyle name="Currency 7 2 3 7" xfId="9894"/>
    <cellStyle name="Currency 7 2 4" xfId="989"/>
    <cellStyle name="Currency 7 2 5" xfId="536"/>
    <cellStyle name="Currency 7 2 5 2" xfId="1440"/>
    <cellStyle name="Currency 7 2 5 2 2" xfId="2908"/>
    <cellStyle name="Currency 7 2 5 2 2 2" xfId="8718"/>
    <cellStyle name="Currency 7 2 5 2 2 2 2" xfId="14640"/>
    <cellStyle name="Currency 7 2 5 2 2 3" xfId="5796"/>
    <cellStyle name="Currency 7 2 5 2 2 4" xfId="11718"/>
    <cellStyle name="Currency 7 2 5 2 3" xfId="7253"/>
    <cellStyle name="Currency 7 2 5 2 3 2" xfId="13175"/>
    <cellStyle name="Currency 7 2 5 2 4" xfId="4352"/>
    <cellStyle name="Currency 7 2 5 2 5" xfId="10253"/>
    <cellStyle name="Currency 7 2 5 3" xfId="2314"/>
    <cellStyle name="Currency 7 2 5 3 2" xfId="8124"/>
    <cellStyle name="Currency 7 2 5 3 2 2" xfId="14046"/>
    <cellStyle name="Currency 7 2 5 3 3" xfId="5202"/>
    <cellStyle name="Currency 7 2 5 3 4" xfId="11124"/>
    <cellStyle name="Currency 7 2 5 4" xfId="6651"/>
    <cellStyle name="Currency 7 2 5 4 2" xfId="12573"/>
    <cellStyle name="Currency 7 2 5 5" xfId="3758"/>
    <cellStyle name="Currency 7 2 5 6" xfId="9637"/>
    <cellStyle name="Currency 7 2 6" xfId="1262"/>
    <cellStyle name="Currency 7 2 6 2" xfId="2733"/>
    <cellStyle name="Currency 7 2 6 2 2" xfId="8543"/>
    <cellStyle name="Currency 7 2 6 2 2 2" xfId="14465"/>
    <cellStyle name="Currency 7 2 6 2 3" xfId="5621"/>
    <cellStyle name="Currency 7 2 6 2 4" xfId="11543"/>
    <cellStyle name="Currency 7 2 6 3" xfId="7075"/>
    <cellStyle name="Currency 7 2 6 3 2" xfId="12997"/>
    <cellStyle name="Currency 7 2 6 4" xfId="4177"/>
    <cellStyle name="Currency 7 2 6 5" xfId="10076"/>
    <cellStyle name="Currency 7 2 7" xfId="2139"/>
    <cellStyle name="Currency 7 2 7 2" xfId="7949"/>
    <cellStyle name="Currency 7 2 7 2 2" xfId="13871"/>
    <cellStyle name="Currency 7 2 7 3" xfId="5027"/>
    <cellStyle name="Currency 7 2 7 4" xfId="10949"/>
    <cellStyle name="Currency 7 2 8" xfId="6471"/>
    <cellStyle name="Currency 7 2 8 2" xfId="12393"/>
    <cellStyle name="Currency 7 2 9" xfId="3583"/>
    <cellStyle name="Currency 8" xfId="483"/>
    <cellStyle name="Currency 8 2" xfId="993"/>
    <cellStyle name="Currency 8 3" xfId="992"/>
    <cellStyle name="Currency 8 4" xfId="662"/>
    <cellStyle name="Currency 8 4 2" xfId="1566"/>
    <cellStyle name="Currency 8 4 2 2" xfId="3034"/>
    <cellStyle name="Currency 8 4 2 2 2" xfId="8844"/>
    <cellStyle name="Currency 8 4 2 2 2 2" xfId="14766"/>
    <cellStyle name="Currency 8 4 2 2 3" xfId="5922"/>
    <cellStyle name="Currency 8 4 2 2 4" xfId="11844"/>
    <cellStyle name="Currency 8 4 2 3" xfId="7379"/>
    <cellStyle name="Currency 8 4 2 3 2" xfId="13301"/>
    <cellStyle name="Currency 8 4 2 4" xfId="4478"/>
    <cellStyle name="Currency 8 4 2 5" xfId="10379"/>
    <cellStyle name="Currency 8 4 3" xfId="2440"/>
    <cellStyle name="Currency 8 4 3 2" xfId="8250"/>
    <cellStyle name="Currency 8 4 3 2 2" xfId="14172"/>
    <cellStyle name="Currency 8 4 3 3" xfId="5328"/>
    <cellStyle name="Currency 8 4 3 4" xfId="11250"/>
    <cellStyle name="Currency 8 4 4" xfId="6777"/>
    <cellStyle name="Currency 8 4 4 2" xfId="12699"/>
    <cellStyle name="Currency 8 4 5" xfId="3884"/>
    <cellStyle name="Currency 8 4 6" xfId="9763"/>
    <cellStyle name="Currency 8 5" xfId="1391"/>
    <cellStyle name="Currency 8 5 2" xfId="2859"/>
    <cellStyle name="Currency 8 5 2 2" xfId="8669"/>
    <cellStyle name="Currency 8 5 2 2 2" xfId="14591"/>
    <cellStyle name="Currency 8 5 2 3" xfId="5747"/>
    <cellStyle name="Currency 8 5 2 4" xfId="11669"/>
    <cellStyle name="Currency 8 5 3" xfId="7204"/>
    <cellStyle name="Currency 8 5 3 2" xfId="13126"/>
    <cellStyle name="Currency 8 5 4" xfId="4303"/>
    <cellStyle name="Currency 8 5 5" xfId="10204"/>
    <cellStyle name="Currency 8 6" xfId="2265"/>
    <cellStyle name="Currency 8 6 2" xfId="8075"/>
    <cellStyle name="Currency 8 6 2 2" xfId="13997"/>
    <cellStyle name="Currency 8 6 3" xfId="5153"/>
    <cellStyle name="Currency 8 6 4" xfId="11075"/>
    <cellStyle name="Currency 8 7" xfId="6602"/>
    <cellStyle name="Currency 8 7 2" xfId="12524"/>
    <cellStyle name="Currency 8 8" xfId="3709"/>
    <cellStyle name="Currency 8 9" xfId="9588"/>
    <cellStyle name="Currency 9" xfId="1233"/>
    <cellStyle name="Currency 9 2" xfId="1851"/>
    <cellStyle name="Currency 9 2 2" xfId="3299"/>
    <cellStyle name="Currency 9 2 2 2" xfId="9109"/>
    <cellStyle name="Currency 9 2 2 2 2" xfId="15031"/>
    <cellStyle name="Currency 9 2 2 3" xfId="6187"/>
    <cellStyle name="Currency 9 2 2 4" xfId="12109"/>
    <cellStyle name="Currency 9 2 3" xfId="7664"/>
    <cellStyle name="Currency 9 2 3 2" xfId="13586"/>
    <cellStyle name="Currency 9 2 4" xfId="4743"/>
    <cellStyle name="Currency 9 2 5" xfId="10663"/>
    <cellStyle name="Currency 9 3" xfId="2705"/>
    <cellStyle name="Currency 9 3 2" xfId="8515"/>
    <cellStyle name="Currency 9 3 2 2" xfId="14437"/>
    <cellStyle name="Currency 9 3 3" xfId="5593"/>
    <cellStyle name="Currency 9 3 4" xfId="11515"/>
    <cellStyle name="Currency 9 4" xfId="7046"/>
    <cellStyle name="Currency 9 4 2" xfId="12968"/>
    <cellStyle name="Currency 9 5" xfId="4149"/>
    <cellStyle name="Currency 9 6" xfId="10047"/>
    <cellStyle name="Currency0" xfId="15497"/>
    <cellStyle name="Date" xfId="66"/>
    <cellStyle name="Entered" xfId="67"/>
    <cellStyle name="Explanatory Text" xfId="362" builtinId="53" customBuiltin="1"/>
    <cellStyle name="Explanatory Text 2" xfId="68"/>
    <cellStyle name="Explanatory Text 2 2" xfId="15498"/>
    <cellStyle name="Explanatory Text 2 2 2" xfId="15499"/>
    <cellStyle name="Explanatory Text 2 3" xfId="15500"/>
    <cellStyle name="Fixed" xfId="15501"/>
    <cellStyle name="Good" xfId="353" builtinId="26" customBuiltin="1"/>
    <cellStyle name="Good 2" xfId="69"/>
    <cellStyle name="Good 2 2" xfId="994"/>
    <cellStyle name="Good 2 2 2" xfId="15502"/>
    <cellStyle name="Good 2 3" xfId="15503"/>
    <cellStyle name="Good 2 4" xfId="15504"/>
    <cellStyle name="Good 3" xfId="995"/>
    <cellStyle name="Good 3 2" xfId="15505"/>
    <cellStyle name="Grey" xfId="70"/>
    <cellStyle name="Grey 2" xfId="15506"/>
    <cellStyle name="Header1" xfId="71"/>
    <cellStyle name="Header2" xfId="72"/>
    <cellStyle name="Header2 2" xfId="996"/>
    <cellStyle name="Header2 2 2" xfId="1698"/>
    <cellStyle name="Header2 2 2 2" xfId="7511"/>
    <cellStyle name="Header2 2 2 2 2" xfId="13433"/>
    <cellStyle name="Header2 2 2 3" xfId="10511"/>
    <cellStyle name="Header2 2 3" xfId="9895"/>
    <cellStyle name="Header2 3" xfId="1263"/>
    <cellStyle name="Header2 3 2" xfId="7076"/>
    <cellStyle name="Header2 3 2 2" xfId="12998"/>
    <cellStyle name="Header2 3 3" xfId="10077"/>
    <cellStyle name="Header2 4" xfId="9461"/>
    <cellStyle name="Heading 1" xfId="349" builtinId="16" customBuiltin="1"/>
    <cellStyle name="Heading 1 2" xfId="73"/>
    <cellStyle name="Heading 1 2 2" xfId="997"/>
    <cellStyle name="Heading 1 2 2 2" xfId="15507"/>
    <cellStyle name="Heading 1 2 3" xfId="15508"/>
    <cellStyle name="Heading 1 2 4" xfId="15509"/>
    <cellStyle name="Heading 1 2 5" xfId="15510"/>
    <cellStyle name="Heading 1 2 6" xfId="15511"/>
    <cellStyle name="Heading 1 3" xfId="998"/>
    <cellStyle name="Heading 1 3 2" xfId="15512"/>
    <cellStyle name="Heading 1 3 3" xfId="15513"/>
    <cellStyle name="Heading 2" xfId="350" builtinId="17" customBuiltin="1"/>
    <cellStyle name="Heading 2 2" xfId="74"/>
    <cellStyle name="Heading 2 2 2" xfId="999"/>
    <cellStyle name="Heading 2 2 2 2" xfId="15514"/>
    <cellStyle name="Heading 2 2 3" xfId="15515"/>
    <cellStyle name="Heading 2 2 4" xfId="15516"/>
    <cellStyle name="Heading 2 2 5" xfId="15517"/>
    <cellStyle name="Heading 2 2 6" xfId="15518"/>
    <cellStyle name="Heading 2 3" xfId="1000"/>
    <cellStyle name="Heading 2 3 2" xfId="15519"/>
    <cellStyle name="Heading 2 3 3" xfId="15520"/>
    <cellStyle name="Heading 3" xfId="351" builtinId="18" customBuiltin="1"/>
    <cellStyle name="Heading 3 2" xfId="75"/>
    <cellStyle name="Heading 3 2 2" xfId="1001"/>
    <cellStyle name="Heading 3 2 2 2" xfId="15521"/>
    <cellStyle name="Heading 3 2 3" xfId="15522"/>
    <cellStyle name="Heading 3 2 4" xfId="15523"/>
    <cellStyle name="Heading 3 3" xfId="1002"/>
    <cellStyle name="Heading 3 3 2" xfId="15524"/>
    <cellStyle name="Heading 4" xfId="352" builtinId="19" customBuiltin="1"/>
    <cellStyle name="Heading 4 2" xfId="76"/>
    <cellStyle name="Heading 4 2 2" xfId="1003"/>
    <cellStyle name="Heading 4 2 2 2" xfId="15525"/>
    <cellStyle name="Heading 4 2 3" xfId="15526"/>
    <cellStyle name="Heading 4 2 4" xfId="15527"/>
    <cellStyle name="Heading 4 3" xfId="1004"/>
    <cellStyle name="Heading 4 3 2" xfId="15528"/>
    <cellStyle name="Heading1" xfId="15529"/>
    <cellStyle name="Heading2" xfId="15530"/>
    <cellStyle name="Input" xfId="356" builtinId="20" customBuiltin="1"/>
    <cellStyle name="Input [yellow]" xfId="77"/>
    <cellStyle name="Input [yellow] 2" xfId="1005"/>
    <cellStyle name="Input [yellow] 2 2" xfId="1699"/>
    <cellStyle name="Input [yellow] 2 2 2" xfId="7512"/>
    <cellStyle name="Input [yellow] 2 2 2 2" xfId="13434"/>
    <cellStyle name="Input [yellow] 3" xfId="1264"/>
    <cellStyle name="Input [yellow] 3 2" xfId="7077"/>
    <cellStyle name="Input [yellow] 3 2 2" xfId="12999"/>
    <cellStyle name="Input 10" xfId="15531"/>
    <cellStyle name="Input 11" xfId="15532"/>
    <cellStyle name="Input 12" xfId="15533"/>
    <cellStyle name="Input 2" xfId="78"/>
    <cellStyle name="Input 2 2" xfId="1006"/>
    <cellStyle name="Input 2 2 2" xfId="1007"/>
    <cellStyle name="Input 2 2 2 2" xfId="1701"/>
    <cellStyle name="Input 2 2 2 2 2" xfId="7514"/>
    <cellStyle name="Input 2 2 2 2 2 2" xfId="13436"/>
    <cellStyle name="Input 2 2 2 2 3" xfId="10513"/>
    <cellStyle name="Input 2 2 2 3" xfId="9897"/>
    <cellStyle name="Input 2 2 3" xfId="1700"/>
    <cellStyle name="Input 2 2 3 2" xfId="7513"/>
    <cellStyle name="Input 2 2 3 2 2" xfId="13435"/>
    <cellStyle name="Input 2 2 3 3" xfId="10512"/>
    <cellStyle name="Input 2 2 4" xfId="9896"/>
    <cellStyle name="Input 2 3" xfId="1008"/>
    <cellStyle name="Input 2 3 2" xfId="1702"/>
    <cellStyle name="Input 2 3 2 2" xfId="7515"/>
    <cellStyle name="Input 2 3 2 2 2" xfId="13437"/>
    <cellStyle name="Input 2 3 2 3" xfId="10514"/>
    <cellStyle name="Input 2 3 3" xfId="9898"/>
    <cellStyle name="Input 2 4" xfId="1265"/>
    <cellStyle name="Input 2 4 2" xfId="7078"/>
    <cellStyle name="Input 2 4 2 2" xfId="13000"/>
    <cellStyle name="Input 2 4 3" xfId="10078"/>
    <cellStyle name="Input 2 5" xfId="9462"/>
    <cellStyle name="Input 3" xfId="1009"/>
    <cellStyle name="Input 3 2" xfId="1010"/>
    <cellStyle name="Input 3 2 2" xfId="1704"/>
    <cellStyle name="Input 3 2 2 2" xfId="7517"/>
    <cellStyle name="Input 3 2 2 2 2" xfId="13439"/>
    <cellStyle name="Input 3 2 2 3" xfId="10516"/>
    <cellStyle name="Input 3 2 3" xfId="9900"/>
    <cellStyle name="Input 3 3" xfId="1703"/>
    <cellStyle name="Input 3 3 2" xfId="7516"/>
    <cellStyle name="Input 3 3 2 2" xfId="13438"/>
    <cellStyle name="Input 3 3 3" xfId="10515"/>
    <cellStyle name="Input 3 4" xfId="9899"/>
    <cellStyle name="Input 4" xfId="1011"/>
    <cellStyle name="Input 4 2" xfId="1012"/>
    <cellStyle name="Input 4 2 2" xfId="1706"/>
    <cellStyle name="Input 4 2 2 2" xfId="7519"/>
    <cellStyle name="Input 4 2 2 2 2" xfId="13441"/>
    <cellStyle name="Input 4 2 2 3" xfId="10518"/>
    <cellStyle name="Input 4 2 3" xfId="9902"/>
    <cellStyle name="Input 4 3" xfId="1705"/>
    <cellStyle name="Input 4 3 2" xfId="7518"/>
    <cellStyle name="Input 4 3 2 2" xfId="13440"/>
    <cellStyle name="Input 4 3 3" xfId="10517"/>
    <cellStyle name="Input 4 4" xfId="9901"/>
    <cellStyle name="Input 5" xfId="1013"/>
    <cellStyle name="Input 5 2" xfId="1014"/>
    <cellStyle name="Input 5 2 2" xfId="1708"/>
    <cellStyle name="Input 5 2 2 2" xfId="7521"/>
    <cellStyle name="Input 5 2 2 2 2" xfId="13443"/>
    <cellStyle name="Input 5 2 2 3" xfId="10520"/>
    <cellStyle name="Input 5 2 3" xfId="9904"/>
    <cellStyle name="Input 5 3" xfId="1707"/>
    <cellStyle name="Input 5 3 2" xfId="7520"/>
    <cellStyle name="Input 5 3 2 2" xfId="13442"/>
    <cellStyle name="Input 5 3 3" xfId="10519"/>
    <cellStyle name="Input 5 4" xfId="9903"/>
    <cellStyle name="Input 6" xfId="1015"/>
    <cellStyle name="Input 6 2" xfId="1016"/>
    <cellStyle name="Input 6 2 2" xfId="1710"/>
    <cellStyle name="Input 6 2 2 2" xfId="7523"/>
    <cellStyle name="Input 6 2 2 2 2" xfId="13445"/>
    <cellStyle name="Input 6 2 2 3" xfId="10522"/>
    <cellStyle name="Input 6 2 3" xfId="9906"/>
    <cellStyle name="Input 6 3" xfId="1709"/>
    <cellStyle name="Input 6 3 2" xfId="7522"/>
    <cellStyle name="Input 6 3 2 2" xfId="13444"/>
    <cellStyle name="Input 6 3 3" xfId="10521"/>
    <cellStyle name="Input 6 4" xfId="9905"/>
    <cellStyle name="Input 7" xfId="1017"/>
    <cellStyle name="Input 7 2" xfId="1018"/>
    <cellStyle name="Input 7 2 2" xfId="1712"/>
    <cellStyle name="Input 7 2 2 2" xfId="7525"/>
    <cellStyle name="Input 7 2 2 2 2" xfId="13447"/>
    <cellStyle name="Input 7 2 2 3" xfId="10524"/>
    <cellStyle name="Input 7 2 3" xfId="9908"/>
    <cellStyle name="Input 7 3" xfId="1711"/>
    <cellStyle name="Input 7 3 2" xfId="7524"/>
    <cellStyle name="Input 7 3 2 2" xfId="13446"/>
    <cellStyle name="Input 7 3 3" xfId="10523"/>
    <cellStyle name="Input 7 4" xfId="9907"/>
    <cellStyle name="Input 8" xfId="1890"/>
    <cellStyle name="Input 8 2" xfId="7701"/>
    <cellStyle name="Input 8 2 2" xfId="13623"/>
    <cellStyle name="Input 8 3" xfId="10700"/>
    <cellStyle name="Input 9" xfId="15534"/>
    <cellStyle name="Linked Cell" xfId="359" builtinId="24" customBuiltin="1"/>
    <cellStyle name="Linked Cell 2" xfId="79"/>
    <cellStyle name="Linked Cell 2 2" xfId="1019"/>
    <cellStyle name="Linked Cell 2 2 2" xfId="15535"/>
    <cellStyle name="Linked Cell 2 3" xfId="15536"/>
    <cellStyle name="Linked Cell 2 4" xfId="15537"/>
    <cellStyle name="Linked Cell 3" xfId="1020"/>
    <cellStyle name="Linked Cell 3 2" xfId="15538"/>
    <cellStyle name="Neutral" xfId="355" builtinId="28" customBuiltin="1"/>
    <cellStyle name="Neutral 2" xfId="80"/>
    <cellStyle name="Neutral 2 2" xfId="1021"/>
    <cellStyle name="Neutral 2 2 2" xfId="15539"/>
    <cellStyle name="Neutral 2 3" xfId="15540"/>
    <cellStyle name="Neutral 2 4" xfId="15541"/>
    <cellStyle name="Neutral 3" xfId="1022"/>
    <cellStyle name="Neutral 3 2" xfId="15542"/>
    <cellStyle name="Normal" xfId="0" builtinId="0"/>
    <cellStyle name="Normal - Style1" xfId="81"/>
    <cellStyle name="Normal - Style1 2" xfId="82"/>
    <cellStyle name="Normal - Style1 3" xfId="15543"/>
    <cellStyle name="Normal - Style1 4" xfId="15544"/>
    <cellStyle name="Normal 10" xfId="83"/>
    <cellStyle name="Normal 10 2" xfId="480"/>
    <cellStyle name="Normal 10 2 2" xfId="15545"/>
    <cellStyle name="Normal 10 3" xfId="1023"/>
    <cellStyle name="Normal 10 4" xfId="15546"/>
    <cellStyle name="Normal 100" xfId="84"/>
    <cellStyle name="Normal 101" xfId="85"/>
    <cellStyle name="Normal 101 2" xfId="15547"/>
    <cellStyle name="Normal 102" xfId="86"/>
    <cellStyle name="Normal 102 2" xfId="15548"/>
    <cellStyle name="Normal 103" xfId="87"/>
    <cellStyle name="Normal 103 2" xfId="15549"/>
    <cellStyle name="Normal 104" xfId="88"/>
    <cellStyle name="Normal 104 2" xfId="15550"/>
    <cellStyle name="Normal 105" xfId="89"/>
    <cellStyle name="Normal 105 2" xfId="15551"/>
    <cellStyle name="Normal 106" xfId="90"/>
    <cellStyle name="Normal 106 2" xfId="15552"/>
    <cellStyle name="Normal 106 3" xfId="15553"/>
    <cellStyle name="Normal 107" xfId="91"/>
    <cellStyle name="Normal 107 2" xfId="15554"/>
    <cellStyle name="Normal 107 3" xfId="15555"/>
    <cellStyle name="Normal 108" xfId="92"/>
    <cellStyle name="Normal 108 2" xfId="15556"/>
    <cellStyle name="Normal 108 3" xfId="15557"/>
    <cellStyle name="Normal 109" xfId="93"/>
    <cellStyle name="Normal 109 2" xfId="15558"/>
    <cellStyle name="Normal 109 3" xfId="15559"/>
    <cellStyle name="Normal 11" xfId="94"/>
    <cellStyle name="Normal 11 2" xfId="95"/>
    <cellStyle name="Normal 11 3" xfId="15560"/>
    <cellStyle name="Normal 110" xfId="96"/>
    <cellStyle name="Normal 110 2" xfId="15561"/>
    <cellStyle name="Normal 110 3" xfId="15562"/>
    <cellStyle name="Normal 111" xfId="97"/>
    <cellStyle name="Normal 111 2" xfId="15563"/>
    <cellStyle name="Normal 111 3" xfId="15564"/>
    <cellStyle name="Normal 112" xfId="98"/>
    <cellStyle name="Normal 112 2" xfId="15565"/>
    <cellStyle name="Normal 112 3" xfId="15566"/>
    <cellStyle name="Normal 113" xfId="99"/>
    <cellStyle name="Normal 113 2" xfId="15567"/>
    <cellStyle name="Normal 113 3" xfId="15568"/>
    <cellStyle name="Normal 114" xfId="100"/>
    <cellStyle name="Normal 114 2" xfId="15569"/>
    <cellStyle name="Normal 114 3" xfId="15570"/>
    <cellStyle name="Normal 115" xfId="101"/>
    <cellStyle name="Normal 115 2" xfId="15571"/>
    <cellStyle name="Normal 115 3" xfId="15572"/>
    <cellStyle name="Normal 116" xfId="102"/>
    <cellStyle name="Normal 116 2" xfId="15573"/>
    <cellStyle name="Normal 116 3" xfId="15574"/>
    <cellStyle name="Normal 117" xfId="103"/>
    <cellStyle name="Normal 117 2" xfId="15575"/>
    <cellStyle name="Normal 117 3" xfId="15576"/>
    <cellStyle name="Normal 118" xfId="104"/>
    <cellStyle name="Normal 118 2" xfId="15577"/>
    <cellStyle name="Normal 119" xfId="105"/>
    <cellStyle name="Normal 119 2" xfId="15578"/>
    <cellStyle name="Normal 12" xfId="106"/>
    <cellStyle name="Normal 12 2" xfId="1024"/>
    <cellStyle name="Normal 12 2 2" xfId="1025"/>
    <cellStyle name="Normal 12 2 2 2" xfId="1714"/>
    <cellStyle name="Normal 12 2 2 2 2" xfId="3162"/>
    <cellStyle name="Normal 12 2 2 2 2 2" xfId="8972"/>
    <cellStyle name="Normal 12 2 2 2 2 2 2" xfId="14894"/>
    <cellStyle name="Normal 12 2 2 2 2 3" xfId="6050"/>
    <cellStyle name="Normal 12 2 2 2 2 4" xfId="11972"/>
    <cellStyle name="Normal 12 2 2 2 3" xfId="7527"/>
    <cellStyle name="Normal 12 2 2 2 3 2" xfId="13449"/>
    <cellStyle name="Normal 12 2 2 2 4" xfId="4606"/>
    <cellStyle name="Normal 12 2 2 2 5" xfId="10526"/>
    <cellStyle name="Normal 12 2 2 3" xfId="1999"/>
    <cellStyle name="Normal 12 2 2 3 2" xfId="3443"/>
    <cellStyle name="Normal 12 2 2 3 2 2" xfId="9253"/>
    <cellStyle name="Normal 12 2 2 3 2 2 2" xfId="15175"/>
    <cellStyle name="Normal 12 2 2 3 2 3" xfId="6331"/>
    <cellStyle name="Normal 12 2 2 3 2 4" xfId="12253"/>
    <cellStyle name="Normal 12 2 2 3 3" xfId="7809"/>
    <cellStyle name="Normal 12 2 2 3 3 2" xfId="13731"/>
    <cellStyle name="Normal 12 2 2 3 4" xfId="4887"/>
    <cellStyle name="Normal 12 2 2 3 5" xfId="10809"/>
    <cellStyle name="Normal 12 2 2 4" xfId="2568"/>
    <cellStyle name="Normal 12 2 2 4 2" xfId="8378"/>
    <cellStyle name="Normal 12 2 2 4 2 2" xfId="14300"/>
    <cellStyle name="Normal 12 2 2 4 3" xfId="5456"/>
    <cellStyle name="Normal 12 2 2 4 4" xfId="11378"/>
    <cellStyle name="Normal 12 2 2 5" xfId="6905"/>
    <cellStyle name="Normal 12 2 2 5 2" xfId="12827"/>
    <cellStyle name="Normal 12 2 2 6" xfId="4012"/>
    <cellStyle name="Normal 12 2 2 7" xfId="9910"/>
    <cellStyle name="Normal 12 2 3" xfId="1713"/>
    <cellStyle name="Normal 12 2 3 2" xfId="3161"/>
    <cellStyle name="Normal 12 2 3 2 2" xfId="8971"/>
    <cellStyle name="Normal 12 2 3 2 2 2" xfId="14893"/>
    <cellStyle name="Normal 12 2 3 2 3" xfId="6049"/>
    <cellStyle name="Normal 12 2 3 2 4" xfId="11971"/>
    <cellStyle name="Normal 12 2 3 3" xfId="7526"/>
    <cellStyle name="Normal 12 2 3 3 2" xfId="13448"/>
    <cellStyle name="Normal 12 2 3 4" xfId="4605"/>
    <cellStyle name="Normal 12 2 3 5" xfId="10525"/>
    <cellStyle name="Normal 12 2 4" xfId="1998"/>
    <cellStyle name="Normal 12 2 4 2" xfId="3442"/>
    <cellStyle name="Normal 12 2 4 2 2" xfId="9252"/>
    <cellStyle name="Normal 12 2 4 2 2 2" xfId="15174"/>
    <cellStyle name="Normal 12 2 4 2 3" xfId="6330"/>
    <cellStyle name="Normal 12 2 4 2 4" xfId="12252"/>
    <cellStyle name="Normal 12 2 4 3" xfId="7808"/>
    <cellStyle name="Normal 12 2 4 3 2" xfId="13730"/>
    <cellStyle name="Normal 12 2 4 4" xfId="4886"/>
    <cellStyle name="Normal 12 2 4 5" xfId="10808"/>
    <cellStyle name="Normal 12 2 5" xfId="2567"/>
    <cellStyle name="Normal 12 2 5 2" xfId="8377"/>
    <cellStyle name="Normal 12 2 5 2 2" xfId="14299"/>
    <cellStyle name="Normal 12 2 5 3" xfId="5455"/>
    <cellStyle name="Normal 12 2 5 4" xfId="11377"/>
    <cellStyle name="Normal 12 2 6" xfId="6904"/>
    <cellStyle name="Normal 12 2 6 2" xfId="12826"/>
    <cellStyle name="Normal 12 2 7" xfId="4011"/>
    <cellStyle name="Normal 12 2 8" xfId="9909"/>
    <cellStyle name="Normal 12 3" xfId="1026"/>
    <cellStyle name="Normal 12 3 2" xfId="1715"/>
    <cellStyle name="Normal 12 3 2 2" xfId="3163"/>
    <cellStyle name="Normal 12 3 2 2 2" xfId="8973"/>
    <cellStyle name="Normal 12 3 2 2 2 2" xfId="14895"/>
    <cellStyle name="Normal 12 3 2 2 3" xfId="6051"/>
    <cellStyle name="Normal 12 3 2 2 4" xfId="11973"/>
    <cellStyle name="Normal 12 3 2 3" xfId="7528"/>
    <cellStyle name="Normal 12 3 2 3 2" xfId="13450"/>
    <cellStyle name="Normal 12 3 2 4" xfId="4607"/>
    <cellStyle name="Normal 12 3 2 5" xfId="10527"/>
    <cellStyle name="Normal 12 3 3" xfId="2000"/>
    <cellStyle name="Normal 12 3 3 2" xfId="3444"/>
    <cellStyle name="Normal 12 3 3 2 2" xfId="9254"/>
    <cellStyle name="Normal 12 3 3 2 2 2" xfId="15176"/>
    <cellStyle name="Normal 12 3 3 2 3" xfId="6332"/>
    <cellStyle name="Normal 12 3 3 2 4" xfId="12254"/>
    <cellStyle name="Normal 12 3 3 3" xfId="7810"/>
    <cellStyle name="Normal 12 3 3 3 2" xfId="13732"/>
    <cellStyle name="Normal 12 3 3 4" xfId="4888"/>
    <cellStyle name="Normal 12 3 3 5" xfId="10810"/>
    <cellStyle name="Normal 12 3 4" xfId="2569"/>
    <cellStyle name="Normal 12 3 4 2" xfId="8379"/>
    <cellStyle name="Normal 12 3 4 2 2" xfId="14301"/>
    <cellStyle name="Normal 12 3 4 3" xfId="5457"/>
    <cellStyle name="Normal 12 3 4 4" xfId="11379"/>
    <cellStyle name="Normal 12 3 5" xfId="6906"/>
    <cellStyle name="Normal 12 3 5 2" xfId="12828"/>
    <cellStyle name="Normal 12 3 6" xfId="4013"/>
    <cellStyle name="Normal 12 3 7" xfId="9911"/>
    <cellStyle name="Normal 12 4" xfId="1027"/>
    <cellStyle name="Normal 12 4 2" xfId="1716"/>
    <cellStyle name="Normal 12 4 2 2" xfId="3164"/>
    <cellStyle name="Normal 12 4 2 2 2" xfId="8974"/>
    <cellStyle name="Normal 12 4 2 2 2 2" xfId="14896"/>
    <cellStyle name="Normal 12 4 2 2 3" xfId="6052"/>
    <cellStyle name="Normal 12 4 2 2 4" xfId="11974"/>
    <cellStyle name="Normal 12 4 2 3" xfId="7529"/>
    <cellStyle name="Normal 12 4 2 3 2" xfId="13451"/>
    <cellStyle name="Normal 12 4 2 4" xfId="4608"/>
    <cellStyle name="Normal 12 4 2 5" xfId="10528"/>
    <cellStyle name="Normal 12 4 3" xfId="2001"/>
    <cellStyle name="Normal 12 4 3 2" xfId="3445"/>
    <cellStyle name="Normal 12 4 3 2 2" xfId="9255"/>
    <cellStyle name="Normal 12 4 3 2 2 2" xfId="15177"/>
    <cellStyle name="Normal 12 4 3 2 3" xfId="6333"/>
    <cellStyle name="Normal 12 4 3 2 4" xfId="12255"/>
    <cellStyle name="Normal 12 4 3 3" xfId="7811"/>
    <cellStyle name="Normal 12 4 3 3 2" xfId="13733"/>
    <cellStyle name="Normal 12 4 3 4" xfId="4889"/>
    <cellStyle name="Normal 12 4 3 5" xfId="10811"/>
    <cellStyle name="Normal 12 4 4" xfId="2570"/>
    <cellStyle name="Normal 12 4 4 2" xfId="8380"/>
    <cellStyle name="Normal 12 4 4 2 2" xfId="14302"/>
    <cellStyle name="Normal 12 4 4 3" xfId="5458"/>
    <cellStyle name="Normal 12 4 4 4" xfId="11380"/>
    <cellStyle name="Normal 12 4 5" xfId="6907"/>
    <cellStyle name="Normal 12 4 5 2" xfId="12829"/>
    <cellStyle name="Normal 12 4 6" xfId="4014"/>
    <cellStyle name="Normal 12 4 7" xfId="9912"/>
    <cellStyle name="Normal 120" xfId="107"/>
    <cellStyle name="Normal 120 2" xfId="15579"/>
    <cellStyle name="Normal 121" xfId="108"/>
    <cellStyle name="Normal 121 2" xfId="15580"/>
    <cellStyle name="Normal 122" xfId="109"/>
    <cellStyle name="Normal 122 2" xfId="15581"/>
    <cellStyle name="Normal 123" xfId="110"/>
    <cellStyle name="Normal 123 2" xfId="15582"/>
    <cellStyle name="Normal 124" xfId="111"/>
    <cellStyle name="Normal 124 2" xfId="15583"/>
    <cellStyle name="Normal 125" xfId="112"/>
    <cellStyle name="Normal 125 2" xfId="15584"/>
    <cellStyle name="Normal 126" xfId="113"/>
    <cellStyle name="Normal 126 2" xfId="15585"/>
    <cellStyle name="Normal 127" xfId="114"/>
    <cellStyle name="Normal 127 2" xfId="15586"/>
    <cellStyle name="Normal 128" xfId="115"/>
    <cellStyle name="Normal 128 2" xfId="15587"/>
    <cellStyle name="Normal 129" xfId="116"/>
    <cellStyle name="Normal 129 2" xfId="15588"/>
    <cellStyle name="Normal 13" xfId="117"/>
    <cellStyle name="Normal 13 2" xfId="118"/>
    <cellStyle name="Normal 13 3" xfId="15589"/>
    <cellStyle name="Normal 130" xfId="119"/>
    <cellStyle name="Normal 130 2" xfId="15590"/>
    <cellStyle name="Normal 131" xfId="120"/>
    <cellStyle name="Normal 131 2" xfId="15591"/>
    <cellStyle name="Normal 132" xfId="121"/>
    <cellStyle name="Normal 132 2" xfId="15592"/>
    <cellStyle name="Normal 133" xfId="122"/>
    <cellStyle name="Normal 133 2" xfId="15593"/>
    <cellStyle name="Normal 134" xfId="123"/>
    <cellStyle name="Normal 134 2" xfId="15594"/>
    <cellStyle name="Normal 135" xfId="124"/>
    <cellStyle name="Normal 135 2" xfId="15595"/>
    <cellStyle name="Normal 136" xfId="125"/>
    <cellStyle name="Normal 136 2" xfId="15596"/>
    <cellStyle name="Normal 137" xfId="126"/>
    <cellStyle name="Normal 137 2" xfId="15597"/>
    <cellStyle name="Normal 138" xfId="127"/>
    <cellStyle name="Normal 138 2" xfId="15598"/>
    <cellStyle name="Normal 139" xfId="128"/>
    <cellStyle name="Normal 139 2" xfId="15599"/>
    <cellStyle name="Normal 14" xfId="129"/>
    <cellStyle name="Normal 14 2" xfId="1028"/>
    <cellStyle name="Normal 14 2 2" xfId="1029"/>
    <cellStyle name="Normal 14 2 2 2" xfId="1718"/>
    <cellStyle name="Normal 14 2 2 2 2" xfId="3166"/>
    <cellStyle name="Normal 14 2 2 2 2 2" xfId="8976"/>
    <cellStyle name="Normal 14 2 2 2 2 2 2" xfId="14898"/>
    <cellStyle name="Normal 14 2 2 2 2 3" xfId="6054"/>
    <cellStyle name="Normal 14 2 2 2 2 4" xfId="11976"/>
    <cellStyle name="Normal 14 2 2 2 3" xfId="7531"/>
    <cellStyle name="Normal 14 2 2 2 3 2" xfId="13453"/>
    <cellStyle name="Normal 14 2 2 2 4" xfId="4610"/>
    <cellStyle name="Normal 14 2 2 2 5" xfId="10530"/>
    <cellStyle name="Normal 14 2 2 3" xfId="2003"/>
    <cellStyle name="Normal 14 2 2 3 2" xfId="3447"/>
    <cellStyle name="Normal 14 2 2 3 2 2" xfId="9257"/>
    <cellStyle name="Normal 14 2 2 3 2 2 2" xfId="15179"/>
    <cellStyle name="Normal 14 2 2 3 2 3" xfId="6335"/>
    <cellStyle name="Normal 14 2 2 3 2 4" xfId="12257"/>
    <cellStyle name="Normal 14 2 2 3 3" xfId="7813"/>
    <cellStyle name="Normal 14 2 2 3 3 2" xfId="13735"/>
    <cellStyle name="Normal 14 2 2 3 4" xfId="4891"/>
    <cellStyle name="Normal 14 2 2 3 5" xfId="10813"/>
    <cellStyle name="Normal 14 2 2 4" xfId="2572"/>
    <cellStyle name="Normal 14 2 2 4 2" xfId="8382"/>
    <cellStyle name="Normal 14 2 2 4 2 2" xfId="14304"/>
    <cellStyle name="Normal 14 2 2 4 3" xfId="5460"/>
    <cellStyle name="Normal 14 2 2 4 4" xfId="11382"/>
    <cellStyle name="Normal 14 2 2 5" xfId="6909"/>
    <cellStyle name="Normal 14 2 2 5 2" xfId="12831"/>
    <cellStyle name="Normal 14 2 2 6" xfId="4016"/>
    <cellStyle name="Normal 14 2 2 7" xfId="9914"/>
    <cellStyle name="Normal 14 2 3" xfId="1717"/>
    <cellStyle name="Normal 14 2 3 2" xfId="3165"/>
    <cellStyle name="Normal 14 2 3 2 2" xfId="8975"/>
    <cellStyle name="Normal 14 2 3 2 2 2" xfId="14897"/>
    <cellStyle name="Normal 14 2 3 2 3" xfId="6053"/>
    <cellStyle name="Normal 14 2 3 2 4" xfId="11975"/>
    <cellStyle name="Normal 14 2 3 3" xfId="7530"/>
    <cellStyle name="Normal 14 2 3 3 2" xfId="13452"/>
    <cellStyle name="Normal 14 2 3 4" xfId="4609"/>
    <cellStyle name="Normal 14 2 3 5" xfId="10529"/>
    <cellStyle name="Normal 14 2 4" xfId="2002"/>
    <cellStyle name="Normal 14 2 4 2" xfId="3446"/>
    <cellStyle name="Normal 14 2 4 2 2" xfId="9256"/>
    <cellStyle name="Normal 14 2 4 2 2 2" xfId="15178"/>
    <cellStyle name="Normal 14 2 4 2 3" xfId="6334"/>
    <cellStyle name="Normal 14 2 4 2 4" xfId="12256"/>
    <cellStyle name="Normal 14 2 4 3" xfId="7812"/>
    <cellStyle name="Normal 14 2 4 3 2" xfId="13734"/>
    <cellStyle name="Normal 14 2 4 4" xfId="4890"/>
    <cellStyle name="Normal 14 2 4 5" xfId="10812"/>
    <cellStyle name="Normal 14 2 5" xfId="2571"/>
    <cellStyle name="Normal 14 2 5 2" xfId="8381"/>
    <cellStyle name="Normal 14 2 5 2 2" xfId="14303"/>
    <cellStyle name="Normal 14 2 5 3" xfId="5459"/>
    <cellStyle name="Normal 14 2 5 4" xfId="11381"/>
    <cellStyle name="Normal 14 2 6" xfId="6908"/>
    <cellStyle name="Normal 14 2 6 2" xfId="12830"/>
    <cellStyle name="Normal 14 2 7" xfId="4015"/>
    <cellStyle name="Normal 14 2 8" xfId="9913"/>
    <cellStyle name="Normal 14 3" xfId="1030"/>
    <cellStyle name="Normal 14 3 2" xfId="1719"/>
    <cellStyle name="Normal 14 3 2 2" xfId="3167"/>
    <cellStyle name="Normal 14 3 2 2 2" xfId="8977"/>
    <cellStyle name="Normal 14 3 2 2 2 2" xfId="14899"/>
    <cellStyle name="Normal 14 3 2 2 3" xfId="6055"/>
    <cellStyle name="Normal 14 3 2 2 4" xfId="11977"/>
    <cellStyle name="Normal 14 3 2 3" xfId="7532"/>
    <cellStyle name="Normal 14 3 2 3 2" xfId="13454"/>
    <cellStyle name="Normal 14 3 2 4" xfId="4611"/>
    <cellStyle name="Normal 14 3 2 5" xfId="10531"/>
    <cellStyle name="Normal 14 3 3" xfId="2004"/>
    <cellStyle name="Normal 14 3 3 2" xfId="3448"/>
    <cellStyle name="Normal 14 3 3 2 2" xfId="9258"/>
    <cellStyle name="Normal 14 3 3 2 2 2" xfId="15180"/>
    <cellStyle name="Normal 14 3 3 2 3" xfId="6336"/>
    <cellStyle name="Normal 14 3 3 2 4" xfId="12258"/>
    <cellStyle name="Normal 14 3 3 3" xfId="7814"/>
    <cellStyle name="Normal 14 3 3 3 2" xfId="13736"/>
    <cellStyle name="Normal 14 3 3 4" xfId="4892"/>
    <cellStyle name="Normal 14 3 3 5" xfId="10814"/>
    <cellStyle name="Normal 14 3 4" xfId="2573"/>
    <cellStyle name="Normal 14 3 4 2" xfId="8383"/>
    <cellStyle name="Normal 14 3 4 2 2" xfId="14305"/>
    <cellStyle name="Normal 14 3 4 3" xfId="5461"/>
    <cellStyle name="Normal 14 3 4 4" xfId="11383"/>
    <cellStyle name="Normal 14 3 5" xfId="6910"/>
    <cellStyle name="Normal 14 3 5 2" xfId="12832"/>
    <cellStyle name="Normal 14 3 6" xfId="4017"/>
    <cellStyle name="Normal 14 3 7" xfId="9915"/>
    <cellStyle name="Normal 14 4" xfId="1031"/>
    <cellStyle name="Normal 14 4 2" xfId="1720"/>
    <cellStyle name="Normal 14 4 2 2" xfId="3168"/>
    <cellStyle name="Normal 14 4 2 2 2" xfId="8978"/>
    <cellStyle name="Normal 14 4 2 2 2 2" xfId="14900"/>
    <cellStyle name="Normal 14 4 2 2 3" xfId="6056"/>
    <cellStyle name="Normal 14 4 2 2 4" xfId="11978"/>
    <cellStyle name="Normal 14 4 2 3" xfId="7533"/>
    <cellStyle name="Normal 14 4 2 3 2" xfId="13455"/>
    <cellStyle name="Normal 14 4 2 4" xfId="4612"/>
    <cellStyle name="Normal 14 4 2 5" xfId="10532"/>
    <cellStyle name="Normal 14 4 3" xfId="2005"/>
    <cellStyle name="Normal 14 4 3 2" xfId="3449"/>
    <cellStyle name="Normal 14 4 3 2 2" xfId="9259"/>
    <cellStyle name="Normal 14 4 3 2 2 2" xfId="15181"/>
    <cellStyle name="Normal 14 4 3 2 3" xfId="6337"/>
    <cellStyle name="Normal 14 4 3 2 4" xfId="12259"/>
    <cellStyle name="Normal 14 4 3 3" xfId="7815"/>
    <cellStyle name="Normal 14 4 3 3 2" xfId="13737"/>
    <cellStyle name="Normal 14 4 3 4" xfId="4893"/>
    <cellStyle name="Normal 14 4 3 5" xfId="10815"/>
    <cellStyle name="Normal 14 4 4" xfId="2574"/>
    <cellStyle name="Normal 14 4 4 2" xfId="8384"/>
    <cellStyle name="Normal 14 4 4 2 2" xfId="14306"/>
    <cellStyle name="Normal 14 4 4 3" xfId="5462"/>
    <cellStyle name="Normal 14 4 4 4" xfId="11384"/>
    <cellStyle name="Normal 14 4 5" xfId="6911"/>
    <cellStyle name="Normal 14 4 5 2" xfId="12833"/>
    <cellStyle name="Normal 14 4 6" xfId="4018"/>
    <cellStyle name="Normal 14 4 7" xfId="9916"/>
    <cellStyle name="Normal 140" xfId="130"/>
    <cellStyle name="Normal 140 2" xfId="15600"/>
    <cellStyle name="Normal 141" xfId="131"/>
    <cellStyle name="Normal 141 2" xfId="15601"/>
    <cellStyle name="Normal 142" xfId="132"/>
    <cellStyle name="Normal 142 2" xfId="15602"/>
    <cellStyle name="Normal 143" xfId="133"/>
    <cellStyle name="Normal 143 2" xfId="15603"/>
    <cellStyle name="Normal 144" xfId="134"/>
    <cellStyle name="Normal 144 2" xfId="15604"/>
    <cellStyle name="Normal 145" xfId="135"/>
    <cellStyle name="Normal 145 2" xfId="15605"/>
    <cellStyle name="Normal 146" xfId="136"/>
    <cellStyle name="Normal 146 2" xfId="15606"/>
    <cellStyle name="Normal 147" xfId="137"/>
    <cellStyle name="Normal 147 2" xfId="15607"/>
    <cellStyle name="Normal 148" xfId="138"/>
    <cellStyle name="Normal 148 2" xfId="15608"/>
    <cellStyle name="Normal 149" xfId="139"/>
    <cellStyle name="Normal 149 2" xfId="15609"/>
    <cellStyle name="Normal 15" xfId="140"/>
    <cellStyle name="Normal 15 2" xfId="1032"/>
    <cellStyle name="Normal 15 2 2" xfId="1033"/>
    <cellStyle name="Normal 15 2 2 2" xfId="1722"/>
    <cellStyle name="Normal 15 2 2 2 2" xfId="3170"/>
    <cellStyle name="Normal 15 2 2 2 2 2" xfId="8980"/>
    <cellStyle name="Normal 15 2 2 2 2 2 2" xfId="14902"/>
    <cellStyle name="Normal 15 2 2 2 2 3" xfId="6058"/>
    <cellStyle name="Normal 15 2 2 2 2 4" xfId="11980"/>
    <cellStyle name="Normal 15 2 2 2 3" xfId="7535"/>
    <cellStyle name="Normal 15 2 2 2 3 2" xfId="13457"/>
    <cellStyle name="Normal 15 2 2 2 4" xfId="4614"/>
    <cellStyle name="Normal 15 2 2 2 5" xfId="10534"/>
    <cellStyle name="Normal 15 2 2 3" xfId="2007"/>
    <cellStyle name="Normal 15 2 2 3 2" xfId="3451"/>
    <cellStyle name="Normal 15 2 2 3 2 2" xfId="9261"/>
    <cellStyle name="Normal 15 2 2 3 2 2 2" xfId="15183"/>
    <cellStyle name="Normal 15 2 2 3 2 3" xfId="6339"/>
    <cellStyle name="Normal 15 2 2 3 2 4" xfId="12261"/>
    <cellStyle name="Normal 15 2 2 3 3" xfId="7817"/>
    <cellStyle name="Normal 15 2 2 3 3 2" xfId="13739"/>
    <cellStyle name="Normal 15 2 2 3 4" xfId="4895"/>
    <cellStyle name="Normal 15 2 2 3 5" xfId="10817"/>
    <cellStyle name="Normal 15 2 2 4" xfId="2576"/>
    <cellStyle name="Normal 15 2 2 4 2" xfId="8386"/>
    <cellStyle name="Normal 15 2 2 4 2 2" xfId="14308"/>
    <cellStyle name="Normal 15 2 2 4 3" xfId="5464"/>
    <cellStyle name="Normal 15 2 2 4 4" xfId="11386"/>
    <cellStyle name="Normal 15 2 2 5" xfId="6913"/>
    <cellStyle name="Normal 15 2 2 5 2" xfId="12835"/>
    <cellStyle name="Normal 15 2 2 6" xfId="4020"/>
    <cellStyle name="Normal 15 2 2 7" xfId="9918"/>
    <cellStyle name="Normal 15 2 3" xfId="1721"/>
    <cellStyle name="Normal 15 2 3 2" xfId="3169"/>
    <cellStyle name="Normal 15 2 3 2 2" xfId="8979"/>
    <cellStyle name="Normal 15 2 3 2 2 2" xfId="14901"/>
    <cellStyle name="Normal 15 2 3 2 3" xfId="6057"/>
    <cellStyle name="Normal 15 2 3 2 4" xfId="11979"/>
    <cellStyle name="Normal 15 2 3 3" xfId="7534"/>
    <cellStyle name="Normal 15 2 3 3 2" xfId="13456"/>
    <cellStyle name="Normal 15 2 3 4" xfId="4613"/>
    <cellStyle name="Normal 15 2 3 5" xfId="10533"/>
    <cellStyle name="Normal 15 2 4" xfId="2006"/>
    <cellStyle name="Normal 15 2 4 2" xfId="3450"/>
    <cellStyle name="Normal 15 2 4 2 2" xfId="9260"/>
    <cellStyle name="Normal 15 2 4 2 2 2" xfId="15182"/>
    <cellStyle name="Normal 15 2 4 2 3" xfId="6338"/>
    <cellStyle name="Normal 15 2 4 2 4" xfId="12260"/>
    <cellStyle name="Normal 15 2 4 3" xfId="7816"/>
    <cellStyle name="Normal 15 2 4 3 2" xfId="13738"/>
    <cellStyle name="Normal 15 2 4 4" xfId="4894"/>
    <cellStyle name="Normal 15 2 4 5" xfId="10816"/>
    <cellStyle name="Normal 15 2 5" xfId="2575"/>
    <cellStyle name="Normal 15 2 5 2" xfId="8385"/>
    <cellStyle name="Normal 15 2 5 2 2" xfId="14307"/>
    <cellStyle name="Normal 15 2 5 3" xfId="5463"/>
    <cellStyle name="Normal 15 2 5 4" xfId="11385"/>
    <cellStyle name="Normal 15 2 6" xfId="6912"/>
    <cellStyle name="Normal 15 2 6 2" xfId="12834"/>
    <cellStyle name="Normal 15 2 7" xfId="4019"/>
    <cellStyle name="Normal 15 2 8" xfId="9917"/>
    <cellStyle name="Normal 15 3" xfId="1034"/>
    <cellStyle name="Normal 15 3 2" xfId="1723"/>
    <cellStyle name="Normal 15 3 2 2" xfId="3171"/>
    <cellStyle name="Normal 15 3 2 2 2" xfId="8981"/>
    <cellStyle name="Normal 15 3 2 2 2 2" xfId="14903"/>
    <cellStyle name="Normal 15 3 2 2 3" xfId="6059"/>
    <cellStyle name="Normal 15 3 2 2 4" xfId="11981"/>
    <cellStyle name="Normal 15 3 2 3" xfId="7536"/>
    <cellStyle name="Normal 15 3 2 3 2" xfId="13458"/>
    <cellStyle name="Normal 15 3 2 4" xfId="4615"/>
    <cellStyle name="Normal 15 3 2 5" xfId="10535"/>
    <cellStyle name="Normal 15 3 3" xfId="2008"/>
    <cellStyle name="Normal 15 3 3 2" xfId="3452"/>
    <cellStyle name="Normal 15 3 3 2 2" xfId="9262"/>
    <cellStyle name="Normal 15 3 3 2 2 2" xfId="15184"/>
    <cellStyle name="Normal 15 3 3 2 3" xfId="6340"/>
    <cellStyle name="Normal 15 3 3 2 4" xfId="12262"/>
    <cellStyle name="Normal 15 3 3 3" xfId="7818"/>
    <cellStyle name="Normal 15 3 3 3 2" xfId="13740"/>
    <cellStyle name="Normal 15 3 3 4" xfId="4896"/>
    <cellStyle name="Normal 15 3 3 5" xfId="10818"/>
    <cellStyle name="Normal 15 3 4" xfId="2577"/>
    <cellStyle name="Normal 15 3 4 2" xfId="8387"/>
    <cellStyle name="Normal 15 3 4 2 2" xfId="14309"/>
    <cellStyle name="Normal 15 3 4 3" xfId="5465"/>
    <cellStyle name="Normal 15 3 4 4" xfId="11387"/>
    <cellStyle name="Normal 15 3 5" xfId="6914"/>
    <cellStyle name="Normal 15 3 5 2" xfId="12836"/>
    <cellStyle name="Normal 15 3 6" xfId="4021"/>
    <cellStyle name="Normal 15 3 7" xfId="9919"/>
    <cellStyle name="Normal 15 4" xfId="1035"/>
    <cellStyle name="Normal 15 4 2" xfId="1724"/>
    <cellStyle name="Normal 15 4 2 2" xfId="3172"/>
    <cellStyle name="Normal 15 4 2 2 2" xfId="8982"/>
    <cellStyle name="Normal 15 4 2 2 2 2" xfId="14904"/>
    <cellStyle name="Normal 15 4 2 2 3" xfId="6060"/>
    <cellStyle name="Normal 15 4 2 2 4" xfId="11982"/>
    <cellStyle name="Normal 15 4 2 3" xfId="7537"/>
    <cellStyle name="Normal 15 4 2 3 2" xfId="13459"/>
    <cellStyle name="Normal 15 4 2 4" xfId="4616"/>
    <cellStyle name="Normal 15 4 2 5" xfId="10536"/>
    <cellStyle name="Normal 15 4 3" xfId="2009"/>
    <cellStyle name="Normal 15 4 3 2" xfId="3453"/>
    <cellStyle name="Normal 15 4 3 2 2" xfId="9263"/>
    <cellStyle name="Normal 15 4 3 2 2 2" xfId="15185"/>
    <cellStyle name="Normal 15 4 3 2 3" xfId="6341"/>
    <cellStyle name="Normal 15 4 3 2 4" xfId="12263"/>
    <cellStyle name="Normal 15 4 3 3" xfId="7819"/>
    <cellStyle name="Normal 15 4 3 3 2" xfId="13741"/>
    <cellStyle name="Normal 15 4 3 4" xfId="4897"/>
    <cellStyle name="Normal 15 4 3 5" xfId="10819"/>
    <cellStyle name="Normal 15 4 4" xfId="2578"/>
    <cellStyle name="Normal 15 4 4 2" xfId="8388"/>
    <cellStyle name="Normal 15 4 4 2 2" xfId="14310"/>
    <cellStyle name="Normal 15 4 4 3" xfId="5466"/>
    <cellStyle name="Normal 15 4 4 4" xfId="11388"/>
    <cellStyle name="Normal 15 4 5" xfId="6915"/>
    <cellStyle name="Normal 15 4 5 2" xfId="12837"/>
    <cellStyle name="Normal 15 4 6" xfId="4022"/>
    <cellStyle name="Normal 15 4 7" xfId="9920"/>
    <cellStyle name="Normal 150" xfId="141"/>
    <cellStyle name="Normal 150 2" xfId="15610"/>
    <cellStyle name="Normal 151" xfId="142"/>
    <cellStyle name="Normal 151 2" xfId="15611"/>
    <cellStyle name="Normal 152" xfId="143"/>
    <cellStyle name="Normal 152 2" xfId="15612"/>
    <cellStyle name="Normal 153" xfId="144"/>
    <cellStyle name="Normal 154" xfId="145"/>
    <cellStyle name="Normal 154 2" xfId="15613"/>
    <cellStyle name="Normal 155" xfId="146"/>
    <cellStyle name="Normal 155 2" xfId="15614"/>
    <cellStyle name="Normal 156" xfId="147"/>
    <cellStyle name="Normal 156 2" xfId="15615"/>
    <cellStyle name="Normal 157" xfId="148"/>
    <cellStyle name="Normal 157 2" xfId="15616"/>
    <cellStyle name="Normal 158" xfId="149"/>
    <cellStyle name="Normal 158 2" xfId="15617"/>
    <cellStyle name="Normal 159" xfId="150"/>
    <cellStyle name="Normal 159 2" xfId="15618"/>
    <cellStyle name="Normal 16" xfId="151"/>
    <cellStyle name="Normal 16 2" xfId="1036"/>
    <cellStyle name="Normal 16 3" xfId="15619"/>
    <cellStyle name="Normal 160" xfId="152"/>
    <cellStyle name="Normal 160 2" xfId="15620"/>
    <cellStyle name="Normal 161" xfId="153"/>
    <cellStyle name="Normal 161 2" xfId="15621"/>
    <cellStyle name="Normal 162" xfId="154"/>
    <cellStyle name="Normal 162 2" xfId="15622"/>
    <cellStyle name="Normal 163" xfId="155"/>
    <cellStyle name="Normal 163 2" xfId="15623"/>
    <cellStyle name="Normal 164" xfId="156"/>
    <cellStyle name="Normal 164 2" xfId="15624"/>
    <cellStyle name="Normal 165" xfId="157"/>
    <cellStyle name="Normal 165 2" xfId="15625"/>
    <cellStyle name="Normal 166" xfId="158"/>
    <cellStyle name="Normal 166 2" xfId="15626"/>
    <cellStyle name="Normal 167" xfId="159"/>
    <cellStyle name="Normal 167 2" xfId="15627"/>
    <cellStyle name="Normal 168" xfId="160"/>
    <cellStyle name="Normal 168 2" xfId="15628"/>
    <cellStyle name="Normal 169" xfId="161"/>
    <cellStyle name="Normal 169 2" xfId="15629"/>
    <cellStyle name="Normal 17" xfId="162"/>
    <cellStyle name="Normal 17 2" xfId="1037"/>
    <cellStyle name="Normal 17 3" xfId="15630"/>
    <cellStyle name="Normal 170" xfId="163"/>
    <cellStyle name="Normal 170 10" xfId="9463"/>
    <cellStyle name="Normal 170 2" xfId="164"/>
    <cellStyle name="Normal 170 3" xfId="1038"/>
    <cellStyle name="Normal 170 3 2" xfId="1725"/>
    <cellStyle name="Normal 170 3 2 2" xfId="3173"/>
    <cellStyle name="Normal 170 3 2 2 2" xfId="8983"/>
    <cellStyle name="Normal 170 3 2 2 2 2" xfId="14905"/>
    <cellStyle name="Normal 170 3 2 2 3" xfId="6061"/>
    <cellStyle name="Normal 170 3 2 2 4" xfId="11983"/>
    <cellStyle name="Normal 170 3 2 3" xfId="7538"/>
    <cellStyle name="Normal 170 3 2 3 2" xfId="13460"/>
    <cellStyle name="Normal 170 3 2 4" xfId="4617"/>
    <cellStyle name="Normal 170 3 2 5" xfId="10537"/>
    <cellStyle name="Normal 170 3 3" xfId="2579"/>
    <cellStyle name="Normal 170 3 3 2" xfId="8389"/>
    <cellStyle name="Normal 170 3 3 2 2" xfId="14311"/>
    <cellStyle name="Normal 170 3 3 3" xfId="5467"/>
    <cellStyle name="Normal 170 3 3 4" xfId="11389"/>
    <cellStyle name="Normal 170 3 4" xfId="6916"/>
    <cellStyle name="Normal 170 3 4 2" xfId="12838"/>
    <cellStyle name="Normal 170 3 5" xfId="4023"/>
    <cellStyle name="Normal 170 3 6" xfId="9921"/>
    <cellStyle name="Normal 170 4" xfId="537"/>
    <cellStyle name="Normal 170 4 2" xfId="1441"/>
    <cellStyle name="Normal 170 4 2 2" xfId="2909"/>
    <cellStyle name="Normal 170 4 2 2 2" xfId="8719"/>
    <cellStyle name="Normal 170 4 2 2 2 2" xfId="14641"/>
    <cellStyle name="Normal 170 4 2 2 3" xfId="5797"/>
    <cellStyle name="Normal 170 4 2 2 4" xfId="11719"/>
    <cellStyle name="Normal 170 4 2 3" xfId="7254"/>
    <cellStyle name="Normal 170 4 2 3 2" xfId="13176"/>
    <cellStyle name="Normal 170 4 2 4" xfId="4353"/>
    <cellStyle name="Normal 170 4 2 5" xfId="10254"/>
    <cellStyle name="Normal 170 4 3" xfId="2315"/>
    <cellStyle name="Normal 170 4 3 2" xfId="8125"/>
    <cellStyle name="Normal 170 4 3 2 2" xfId="14047"/>
    <cellStyle name="Normal 170 4 3 3" xfId="5203"/>
    <cellStyle name="Normal 170 4 3 4" xfId="11125"/>
    <cellStyle name="Normal 170 4 4" xfId="6652"/>
    <cellStyle name="Normal 170 4 4 2" xfId="12574"/>
    <cellStyle name="Normal 170 4 5" xfId="3759"/>
    <cellStyle name="Normal 170 4 6" xfId="9638"/>
    <cellStyle name="Normal 170 5" xfId="1266"/>
    <cellStyle name="Normal 170 5 2" xfId="2734"/>
    <cellStyle name="Normal 170 5 2 2" xfId="8544"/>
    <cellStyle name="Normal 170 5 2 2 2" xfId="14466"/>
    <cellStyle name="Normal 170 5 2 3" xfId="5622"/>
    <cellStyle name="Normal 170 5 2 4" xfId="11544"/>
    <cellStyle name="Normal 170 5 3" xfId="7079"/>
    <cellStyle name="Normal 170 5 3 2" xfId="13001"/>
    <cellStyle name="Normal 170 5 4" xfId="4178"/>
    <cellStyle name="Normal 170 5 5" xfId="10079"/>
    <cellStyle name="Normal 170 6" xfId="2010"/>
    <cellStyle name="Normal 170 6 2" xfId="3454"/>
    <cellStyle name="Normal 170 6 2 2" xfId="9264"/>
    <cellStyle name="Normal 170 6 2 2 2" xfId="15186"/>
    <cellStyle name="Normal 170 6 2 3" xfId="6342"/>
    <cellStyle name="Normal 170 6 2 4" xfId="12264"/>
    <cellStyle name="Normal 170 6 3" xfId="7820"/>
    <cellStyle name="Normal 170 6 3 2" xfId="13742"/>
    <cellStyle name="Normal 170 6 4" xfId="4898"/>
    <cellStyle name="Normal 170 6 5" xfId="10820"/>
    <cellStyle name="Normal 170 7" xfId="2140"/>
    <cellStyle name="Normal 170 7 2" xfId="7950"/>
    <cellStyle name="Normal 170 7 2 2" xfId="13872"/>
    <cellStyle name="Normal 170 7 3" xfId="5028"/>
    <cellStyle name="Normal 170 7 4" xfId="10950"/>
    <cellStyle name="Normal 170 8" xfId="6472"/>
    <cellStyle name="Normal 170 8 2" xfId="12394"/>
    <cellStyle name="Normal 170 9" xfId="3584"/>
    <cellStyle name="Normal 171" xfId="165"/>
    <cellStyle name="Normal 171 2" xfId="1039"/>
    <cellStyle name="Normal 171 2 2" xfId="1726"/>
    <cellStyle name="Normal 171 2 2 2" xfId="3174"/>
    <cellStyle name="Normal 171 2 2 2 2" xfId="8984"/>
    <cellStyle name="Normal 171 2 2 2 2 2" xfId="14906"/>
    <cellStyle name="Normal 171 2 2 2 3" xfId="6062"/>
    <cellStyle name="Normal 171 2 2 2 4" xfId="11984"/>
    <cellStyle name="Normal 171 2 2 3" xfId="7539"/>
    <cellStyle name="Normal 171 2 2 3 2" xfId="13461"/>
    <cellStyle name="Normal 171 2 2 4" xfId="4618"/>
    <cellStyle name="Normal 171 2 2 5" xfId="10538"/>
    <cellStyle name="Normal 171 2 3" xfId="2580"/>
    <cellStyle name="Normal 171 2 3 2" xfId="8390"/>
    <cellStyle name="Normal 171 2 3 2 2" xfId="14312"/>
    <cellStyle name="Normal 171 2 3 3" xfId="5468"/>
    <cellStyle name="Normal 171 2 3 4" xfId="11390"/>
    <cellStyle name="Normal 171 2 4" xfId="6917"/>
    <cellStyle name="Normal 171 2 4 2" xfId="12839"/>
    <cellStyle name="Normal 171 2 5" xfId="4024"/>
    <cellStyle name="Normal 171 2 6" xfId="9922"/>
    <cellStyle name="Normal 171 3" xfId="538"/>
    <cellStyle name="Normal 171 3 2" xfId="1442"/>
    <cellStyle name="Normal 171 3 2 2" xfId="2910"/>
    <cellStyle name="Normal 171 3 2 2 2" xfId="8720"/>
    <cellStyle name="Normal 171 3 2 2 2 2" xfId="14642"/>
    <cellStyle name="Normal 171 3 2 2 3" xfId="5798"/>
    <cellStyle name="Normal 171 3 2 2 4" xfId="11720"/>
    <cellStyle name="Normal 171 3 2 3" xfId="7255"/>
    <cellStyle name="Normal 171 3 2 3 2" xfId="13177"/>
    <cellStyle name="Normal 171 3 2 4" xfId="4354"/>
    <cellStyle name="Normal 171 3 2 5" xfId="10255"/>
    <cellStyle name="Normal 171 3 3" xfId="2316"/>
    <cellStyle name="Normal 171 3 3 2" xfId="8126"/>
    <cellStyle name="Normal 171 3 3 2 2" xfId="14048"/>
    <cellStyle name="Normal 171 3 3 3" xfId="5204"/>
    <cellStyle name="Normal 171 3 3 4" xfId="11126"/>
    <cellStyle name="Normal 171 3 4" xfId="6653"/>
    <cellStyle name="Normal 171 3 4 2" xfId="12575"/>
    <cellStyle name="Normal 171 3 5" xfId="3760"/>
    <cellStyle name="Normal 171 3 6" xfId="9639"/>
    <cellStyle name="Normal 171 4" xfId="1267"/>
    <cellStyle name="Normal 171 4 2" xfId="2735"/>
    <cellStyle name="Normal 171 4 2 2" xfId="8545"/>
    <cellStyle name="Normal 171 4 2 2 2" xfId="14467"/>
    <cellStyle name="Normal 171 4 2 3" xfId="5623"/>
    <cellStyle name="Normal 171 4 2 4" xfId="11545"/>
    <cellStyle name="Normal 171 4 3" xfId="7080"/>
    <cellStyle name="Normal 171 4 3 2" xfId="13002"/>
    <cellStyle name="Normal 171 4 4" xfId="4179"/>
    <cellStyle name="Normal 171 4 5" xfId="10080"/>
    <cellStyle name="Normal 171 5" xfId="2011"/>
    <cellStyle name="Normal 171 5 2" xfId="3455"/>
    <cellStyle name="Normal 171 5 2 2" xfId="9265"/>
    <cellStyle name="Normal 171 5 2 2 2" xfId="15187"/>
    <cellStyle name="Normal 171 5 2 3" xfId="6343"/>
    <cellStyle name="Normal 171 5 2 4" xfId="12265"/>
    <cellStyle name="Normal 171 5 3" xfId="7821"/>
    <cellStyle name="Normal 171 5 3 2" xfId="13743"/>
    <cellStyle name="Normal 171 5 4" xfId="4899"/>
    <cellStyle name="Normal 171 5 5" xfId="10821"/>
    <cellStyle name="Normal 171 6" xfId="2141"/>
    <cellStyle name="Normal 171 6 2" xfId="7951"/>
    <cellStyle name="Normal 171 6 2 2" xfId="13873"/>
    <cellStyle name="Normal 171 6 3" xfId="5029"/>
    <cellStyle name="Normal 171 6 4" xfId="10951"/>
    <cellStyle name="Normal 171 7" xfId="6473"/>
    <cellStyle name="Normal 171 7 2" xfId="12395"/>
    <cellStyle name="Normal 171 8" xfId="3585"/>
    <cellStyle name="Normal 171 9" xfId="9464"/>
    <cellStyle name="Normal 172" xfId="166"/>
    <cellStyle name="Normal 172 2" xfId="1040"/>
    <cellStyle name="Normal 172 2 2" xfId="1727"/>
    <cellStyle name="Normal 172 2 2 2" xfId="3175"/>
    <cellStyle name="Normal 172 2 2 2 2" xfId="8985"/>
    <cellStyle name="Normal 172 2 2 2 2 2" xfId="14907"/>
    <cellStyle name="Normal 172 2 2 2 3" xfId="6063"/>
    <cellStyle name="Normal 172 2 2 2 4" xfId="11985"/>
    <cellStyle name="Normal 172 2 2 3" xfId="7540"/>
    <cellStyle name="Normal 172 2 2 3 2" xfId="13462"/>
    <cellStyle name="Normal 172 2 2 4" xfId="4619"/>
    <cellStyle name="Normal 172 2 2 5" xfId="10539"/>
    <cellStyle name="Normal 172 2 3" xfId="2581"/>
    <cellStyle name="Normal 172 2 3 2" xfId="8391"/>
    <cellStyle name="Normal 172 2 3 2 2" xfId="14313"/>
    <cellStyle name="Normal 172 2 3 3" xfId="5469"/>
    <cellStyle name="Normal 172 2 3 4" xfId="11391"/>
    <cellStyle name="Normal 172 2 4" xfId="6918"/>
    <cellStyle name="Normal 172 2 4 2" xfId="12840"/>
    <cellStyle name="Normal 172 2 5" xfId="4025"/>
    <cellStyle name="Normal 172 2 6" xfId="9923"/>
    <cellStyle name="Normal 172 3" xfId="539"/>
    <cellStyle name="Normal 172 3 2" xfId="1443"/>
    <cellStyle name="Normal 172 3 2 2" xfId="2911"/>
    <cellStyle name="Normal 172 3 2 2 2" xfId="8721"/>
    <cellStyle name="Normal 172 3 2 2 2 2" xfId="14643"/>
    <cellStyle name="Normal 172 3 2 2 3" xfId="5799"/>
    <cellStyle name="Normal 172 3 2 2 4" xfId="11721"/>
    <cellStyle name="Normal 172 3 2 3" xfId="7256"/>
    <cellStyle name="Normal 172 3 2 3 2" xfId="13178"/>
    <cellStyle name="Normal 172 3 2 4" xfId="4355"/>
    <cellStyle name="Normal 172 3 2 5" xfId="10256"/>
    <cellStyle name="Normal 172 3 3" xfId="2317"/>
    <cellStyle name="Normal 172 3 3 2" xfId="8127"/>
    <cellStyle name="Normal 172 3 3 2 2" xfId="14049"/>
    <cellStyle name="Normal 172 3 3 3" xfId="5205"/>
    <cellStyle name="Normal 172 3 3 4" xfId="11127"/>
    <cellStyle name="Normal 172 3 4" xfId="6654"/>
    <cellStyle name="Normal 172 3 4 2" xfId="12576"/>
    <cellStyle name="Normal 172 3 5" xfId="3761"/>
    <cellStyle name="Normal 172 3 6" xfId="9640"/>
    <cellStyle name="Normal 172 4" xfId="1268"/>
    <cellStyle name="Normal 172 4 2" xfId="2736"/>
    <cellStyle name="Normal 172 4 2 2" xfId="8546"/>
    <cellStyle name="Normal 172 4 2 2 2" xfId="14468"/>
    <cellStyle name="Normal 172 4 2 3" xfId="5624"/>
    <cellStyle name="Normal 172 4 2 4" xfId="11546"/>
    <cellStyle name="Normal 172 4 3" xfId="7081"/>
    <cellStyle name="Normal 172 4 3 2" xfId="13003"/>
    <cellStyle name="Normal 172 4 4" xfId="4180"/>
    <cellStyle name="Normal 172 4 5" xfId="10081"/>
    <cellStyle name="Normal 172 5" xfId="2012"/>
    <cellStyle name="Normal 172 5 2" xfId="3456"/>
    <cellStyle name="Normal 172 5 2 2" xfId="9266"/>
    <cellStyle name="Normal 172 5 2 2 2" xfId="15188"/>
    <cellStyle name="Normal 172 5 2 3" xfId="6344"/>
    <cellStyle name="Normal 172 5 2 4" xfId="12266"/>
    <cellStyle name="Normal 172 5 3" xfId="7822"/>
    <cellStyle name="Normal 172 5 3 2" xfId="13744"/>
    <cellStyle name="Normal 172 5 4" xfId="4900"/>
    <cellStyle name="Normal 172 5 5" xfId="10822"/>
    <cellStyle name="Normal 172 6" xfId="2142"/>
    <cellStyle name="Normal 172 6 2" xfId="7952"/>
    <cellStyle name="Normal 172 6 2 2" xfId="13874"/>
    <cellStyle name="Normal 172 6 3" xfId="5030"/>
    <cellStyle name="Normal 172 6 4" xfId="10952"/>
    <cellStyle name="Normal 172 7" xfId="6474"/>
    <cellStyle name="Normal 172 7 2" xfId="12396"/>
    <cellStyle name="Normal 172 8" xfId="3586"/>
    <cellStyle name="Normal 172 9" xfId="9465"/>
    <cellStyle name="Normal 173" xfId="167"/>
    <cellStyle name="Normal 173 2" xfId="15631"/>
    <cellStyle name="Normal 174" xfId="168"/>
    <cellStyle name="Normal 174 2" xfId="15632"/>
    <cellStyle name="Normal 175" xfId="169"/>
    <cellStyle name="Normal 175 2" xfId="15633"/>
    <cellStyle name="Normal 176" xfId="170"/>
    <cellStyle name="Normal 176 2" xfId="1041"/>
    <cellStyle name="Normal 176 2 2" xfId="1728"/>
    <cellStyle name="Normal 176 2 2 2" xfId="3176"/>
    <cellStyle name="Normal 176 2 2 2 2" xfId="8986"/>
    <cellStyle name="Normal 176 2 2 2 2 2" xfId="14908"/>
    <cellStyle name="Normal 176 2 2 2 3" xfId="6064"/>
    <cellStyle name="Normal 176 2 2 2 4" xfId="11986"/>
    <cellStyle name="Normal 176 2 2 3" xfId="7541"/>
    <cellStyle name="Normal 176 2 2 3 2" xfId="13463"/>
    <cellStyle name="Normal 176 2 2 4" xfId="4620"/>
    <cellStyle name="Normal 176 2 2 5" xfId="10540"/>
    <cellStyle name="Normal 176 2 3" xfId="2582"/>
    <cellStyle name="Normal 176 2 3 2" xfId="8392"/>
    <cellStyle name="Normal 176 2 3 2 2" xfId="14314"/>
    <cellStyle name="Normal 176 2 3 3" xfId="5470"/>
    <cellStyle name="Normal 176 2 3 4" xfId="11392"/>
    <cellStyle name="Normal 176 2 4" xfId="6919"/>
    <cellStyle name="Normal 176 2 4 2" xfId="12841"/>
    <cellStyle name="Normal 176 2 5" xfId="4026"/>
    <cellStyle name="Normal 176 2 6" xfId="9924"/>
    <cellStyle name="Normal 176 3" xfId="540"/>
    <cellStyle name="Normal 176 3 2" xfId="1444"/>
    <cellStyle name="Normal 176 3 2 2" xfId="2912"/>
    <cellStyle name="Normal 176 3 2 2 2" xfId="8722"/>
    <cellStyle name="Normal 176 3 2 2 2 2" xfId="14644"/>
    <cellStyle name="Normal 176 3 2 2 3" xfId="5800"/>
    <cellStyle name="Normal 176 3 2 2 4" xfId="11722"/>
    <cellStyle name="Normal 176 3 2 3" xfId="7257"/>
    <cellStyle name="Normal 176 3 2 3 2" xfId="13179"/>
    <cellStyle name="Normal 176 3 2 4" xfId="4356"/>
    <cellStyle name="Normal 176 3 2 5" xfId="10257"/>
    <cellStyle name="Normal 176 3 3" xfId="2318"/>
    <cellStyle name="Normal 176 3 3 2" xfId="8128"/>
    <cellStyle name="Normal 176 3 3 2 2" xfId="14050"/>
    <cellStyle name="Normal 176 3 3 3" xfId="5206"/>
    <cellStyle name="Normal 176 3 3 4" xfId="11128"/>
    <cellStyle name="Normal 176 3 4" xfId="6655"/>
    <cellStyle name="Normal 176 3 4 2" xfId="12577"/>
    <cellStyle name="Normal 176 3 5" xfId="3762"/>
    <cellStyle name="Normal 176 3 6" xfId="9641"/>
    <cellStyle name="Normal 176 4" xfId="1269"/>
    <cellStyle name="Normal 176 4 2" xfId="2737"/>
    <cellStyle name="Normal 176 4 2 2" xfId="8547"/>
    <cellStyle name="Normal 176 4 2 2 2" xfId="14469"/>
    <cellStyle name="Normal 176 4 2 3" xfId="5625"/>
    <cellStyle name="Normal 176 4 2 4" xfId="11547"/>
    <cellStyle name="Normal 176 4 3" xfId="7082"/>
    <cellStyle name="Normal 176 4 3 2" xfId="13004"/>
    <cellStyle name="Normal 176 4 4" xfId="4181"/>
    <cellStyle name="Normal 176 4 5" xfId="10082"/>
    <cellStyle name="Normal 176 5" xfId="2013"/>
    <cellStyle name="Normal 176 5 2" xfId="3457"/>
    <cellStyle name="Normal 176 5 2 2" xfId="9267"/>
    <cellStyle name="Normal 176 5 2 2 2" xfId="15189"/>
    <cellStyle name="Normal 176 5 2 3" xfId="6345"/>
    <cellStyle name="Normal 176 5 2 4" xfId="12267"/>
    <cellStyle name="Normal 176 5 3" xfId="7823"/>
    <cellStyle name="Normal 176 5 3 2" xfId="13745"/>
    <cellStyle name="Normal 176 5 4" xfId="4901"/>
    <cellStyle name="Normal 176 5 5" xfId="10823"/>
    <cellStyle name="Normal 176 6" xfId="2143"/>
    <cellStyle name="Normal 176 6 2" xfId="7953"/>
    <cellStyle name="Normal 176 6 2 2" xfId="13875"/>
    <cellStyle name="Normal 176 6 3" xfId="5031"/>
    <cellStyle name="Normal 176 6 4" xfId="10953"/>
    <cellStyle name="Normal 176 7" xfId="6475"/>
    <cellStyle name="Normal 176 7 2" xfId="12397"/>
    <cellStyle name="Normal 176 8" xfId="3587"/>
    <cellStyle name="Normal 176 9" xfId="9466"/>
    <cellStyle name="Normal 177" xfId="171"/>
    <cellStyle name="Normal 177 2" xfId="15634"/>
    <cellStyle name="Normal 178" xfId="172"/>
    <cellStyle name="Normal 178 2" xfId="1042"/>
    <cellStyle name="Normal 178 2 2" xfId="1729"/>
    <cellStyle name="Normal 178 2 2 2" xfId="3177"/>
    <cellStyle name="Normal 178 2 2 2 2" xfId="8987"/>
    <cellStyle name="Normal 178 2 2 2 2 2" xfId="14909"/>
    <cellStyle name="Normal 178 2 2 2 3" xfId="6065"/>
    <cellStyle name="Normal 178 2 2 2 4" xfId="11987"/>
    <cellStyle name="Normal 178 2 2 3" xfId="7542"/>
    <cellStyle name="Normal 178 2 2 3 2" xfId="13464"/>
    <cellStyle name="Normal 178 2 2 4" xfId="4621"/>
    <cellStyle name="Normal 178 2 2 5" xfId="10541"/>
    <cellStyle name="Normal 178 2 3" xfId="2583"/>
    <cellStyle name="Normal 178 2 3 2" xfId="8393"/>
    <cellStyle name="Normal 178 2 3 2 2" xfId="14315"/>
    <cellStyle name="Normal 178 2 3 3" xfId="5471"/>
    <cellStyle name="Normal 178 2 3 4" xfId="11393"/>
    <cellStyle name="Normal 178 2 4" xfId="6920"/>
    <cellStyle name="Normal 178 2 4 2" xfId="12842"/>
    <cellStyle name="Normal 178 2 5" xfId="4027"/>
    <cellStyle name="Normal 178 2 6" xfId="9925"/>
    <cellStyle name="Normal 178 3" xfId="541"/>
    <cellStyle name="Normal 178 3 2" xfId="1445"/>
    <cellStyle name="Normal 178 3 2 2" xfId="2913"/>
    <cellStyle name="Normal 178 3 2 2 2" xfId="8723"/>
    <cellStyle name="Normal 178 3 2 2 2 2" xfId="14645"/>
    <cellStyle name="Normal 178 3 2 2 3" xfId="5801"/>
    <cellStyle name="Normal 178 3 2 2 4" xfId="11723"/>
    <cellStyle name="Normal 178 3 2 3" xfId="7258"/>
    <cellStyle name="Normal 178 3 2 3 2" xfId="13180"/>
    <cellStyle name="Normal 178 3 2 4" xfId="4357"/>
    <cellStyle name="Normal 178 3 2 5" xfId="10258"/>
    <cellStyle name="Normal 178 3 3" xfId="2319"/>
    <cellStyle name="Normal 178 3 3 2" xfId="8129"/>
    <cellStyle name="Normal 178 3 3 2 2" xfId="14051"/>
    <cellStyle name="Normal 178 3 3 3" xfId="5207"/>
    <cellStyle name="Normal 178 3 3 4" xfId="11129"/>
    <cellStyle name="Normal 178 3 4" xfId="6656"/>
    <cellStyle name="Normal 178 3 4 2" xfId="12578"/>
    <cellStyle name="Normal 178 3 5" xfId="3763"/>
    <cellStyle name="Normal 178 3 6" xfId="9642"/>
    <cellStyle name="Normal 178 4" xfId="1270"/>
    <cellStyle name="Normal 178 4 2" xfId="2738"/>
    <cellStyle name="Normal 178 4 2 2" xfId="8548"/>
    <cellStyle name="Normal 178 4 2 2 2" xfId="14470"/>
    <cellStyle name="Normal 178 4 2 3" xfId="5626"/>
    <cellStyle name="Normal 178 4 2 4" xfId="11548"/>
    <cellStyle name="Normal 178 4 3" xfId="7083"/>
    <cellStyle name="Normal 178 4 3 2" xfId="13005"/>
    <cellStyle name="Normal 178 4 4" xfId="4182"/>
    <cellStyle name="Normal 178 4 5" xfId="10083"/>
    <cellStyle name="Normal 178 5" xfId="2014"/>
    <cellStyle name="Normal 178 5 2" xfId="3458"/>
    <cellStyle name="Normal 178 5 2 2" xfId="9268"/>
    <cellStyle name="Normal 178 5 2 2 2" xfId="15190"/>
    <cellStyle name="Normal 178 5 2 3" xfId="6346"/>
    <cellStyle name="Normal 178 5 2 4" xfId="12268"/>
    <cellStyle name="Normal 178 5 3" xfId="7824"/>
    <cellStyle name="Normal 178 5 3 2" xfId="13746"/>
    <cellStyle name="Normal 178 5 4" xfId="4902"/>
    <cellStyle name="Normal 178 5 5" xfId="10824"/>
    <cellStyle name="Normal 178 6" xfId="2144"/>
    <cellStyle name="Normal 178 6 2" xfId="7954"/>
    <cellStyle name="Normal 178 6 2 2" xfId="13876"/>
    <cellStyle name="Normal 178 6 3" xfId="5032"/>
    <cellStyle name="Normal 178 6 4" xfId="10954"/>
    <cellStyle name="Normal 178 7" xfId="6476"/>
    <cellStyle name="Normal 178 7 2" xfId="12398"/>
    <cellStyle name="Normal 178 8" xfId="3588"/>
    <cellStyle name="Normal 178 9" xfId="9467"/>
    <cellStyle name="Normal 179" xfId="388"/>
    <cellStyle name="Normal 179 2" xfId="1043"/>
    <cellStyle name="Normal 179 2 2" xfId="1730"/>
    <cellStyle name="Normal 179 2 2 2" xfId="3178"/>
    <cellStyle name="Normal 179 2 2 2 2" xfId="8988"/>
    <cellStyle name="Normal 179 2 2 2 2 2" xfId="14910"/>
    <cellStyle name="Normal 179 2 2 2 3" xfId="6066"/>
    <cellStyle name="Normal 179 2 2 2 4" xfId="11988"/>
    <cellStyle name="Normal 179 2 2 3" xfId="7543"/>
    <cellStyle name="Normal 179 2 2 3 2" xfId="13465"/>
    <cellStyle name="Normal 179 2 2 4" xfId="4622"/>
    <cellStyle name="Normal 179 2 2 5" xfId="10542"/>
    <cellStyle name="Normal 179 2 3" xfId="2584"/>
    <cellStyle name="Normal 179 2 3 2" xfId="8394"/>
    <cellStyle name="Normal 179 2 3 2 2" xfId="14316"/>
    <cellStyle name="Normal 179 2 3 3" xfId="5472"/>
    <cellStyle name="Normal 179 2 3 4" xfId="11394"/>
    <cellStyle name="Normal 179 2 4" xfId="6921"/>
    <cellStyle name="Normal 179 2 4 2" xfId="12843"/>
    <cellStyle name="Normal 179 2 5" xfId="4028"/>
    <cellStyle name="Normal 179 2 6" xfId="9926"/>
    <cellStyle name="Normal 179 3" xfId="570"/>
    <cellStyle name="Normal 179 3 2" xfId="1474"/>
    <cellStyle name="Normal 179 3 2 2" xfId="2942"/>
    <cellStyle name="Normal 179 3 2 2 2" xfId="8752"/>
    <cellStyle name="Normal 179 3 2 2 2 2" xfId="14674"/>
    <cellStyle name="Normal 179 3 2 2 3" xfId="5830"/>
    <cellStyle name="Normal 179 3 2 2 4" xfId="11752"/>
    <cellStyle name="Normal 179 3 2 3" xfId="7287"/>
    <cellStyle name="Normal 179 3 2 3 2" xfId="13209"/>
    <cellStyle name="Normal 179 3 2 4" xfId="4386"/>
    <cellStyle name="Normal 179 3 2 5" xfId="10287"/>
    <cellStyle name="Normal 179 3 3" xfId="2348"/>
    <cellStyle name="Normal 179 3 3 2" xfId="8158"/>
    <cellStyle name="Normal 179 3 3 2 2" xfId="14080"/>
    <cellStyle name="Normal 179 3 3 3" xfId="5236"/>
    <cellStyle name="Normal 179 3 3 4" xfId="11158"/>
    <cellStyle name="Normal 179 3 4" xfId="6685"/>
    <cellStyle name="Normal 179 3 4 2" xfId="12607"/>
    <cellStyle name="Normal 179 3 5" xfId="3792"/>
    <cellStyle name="Normal 179 3 6" xfId="9671"/>
    <cellStyle name="Normal 179 4" xfId="1299"/>
    <cellStyle name="Normal 179 4 2" xfId="2767"/>
    <cellStyle name="Normal 179 4 2 2" xfId="8577"/>
    <cellStyle name="Normal 179 4 2 2 2" xfId="14499"/>
    <cellStyle name="Normal 179 4 2 3" xfId="5655"/>
    <cellStyle name="Normal 179 4 2 4" xfId="11577"/>
    <cellStyle name="Normal 179 4 3" xfId="7112"/>
    <cellStyle name="Normal 179 4 3 2" xfId="13034"/>
    <cellStyle name="Normal 179 4 4" xfId="4211"/>
    <cellStyle name="Normal 179 4 5" xfId="10112"/>
    <cellStyle name="Normal 179 5" xfId="2015"/>
    <cellStyle name="Normal 179 5 2" xfId="3459"/>
    <cellStyle name="Normal 179 5 2 2" xfId="9269"/>
    <cellStyle name="Normal 179 5 2 2 2" xfId="15191"/>
    <cellStyle name="Normal 179 5 2 3" xfId="6347"/>
    <cellStyle name="Normal 179 5 2 4" xfId="12269"/>
    <cellStyle name="Normal 179 5 3" xfId="7825"/>
    <cellStyle name="Normal 179 5 3 2" xfId="13747"/>
    <cellStyle name="Normal 179 5 4" xfId="4903"/>
    <cellStyle name="Normal 179 5 5" xfId="10825"/>
    <cellStyle name="Normal 179 6" xfId="2173"/>
    <cellStyle name="Normal 179 6 2" xfId="7983"/>
    <cellStyle name="Normal 179 6 2 2" xfId="13905"/>
    <cellStyle name="Normal 179 6 3" xfId="5061"/>
    <cellStyle name="Normal 179 6 4" xfId="10983"/>
    <cellStyle name="Normal 179 7" xfId="6510"/>
    <cellStyle name="Normal 179 7 2" xfId="12432"/>
    <cellStyle name="Normal 179 8" xfId="3617"/>
    <cellStyle name="Normal 179 9" xfId="9496"/>
    <cellStyle name="Normal 18" xfId="173"/>
    <cellStyle name="Normal 18 2" xfId="1044"/>
    <cellStyle name="Normal 18 3" xfId="15635"/>
    <cellStyle name="Normal 180" xfId="389"/>
    <cellStyle name="Normal 180 2" xfId="1045"/>
    <cellStyle name="Normal 180 2 2" xfId="1731"/>
    <cellStyle name="Normal 180 2 2 2" xfId="3179"/>
    <cellStyle name="Normal 180 2 2 2 2" xfId="8989"/>
    <cellStyle name="Normal 180 2 2 2 2 2" xfId="14911"/>
    <cellStyle name="Normal 180 2 2 2 3" xfId="6067"/>
    <cellStyle name="Normal 180 2 2 2 4" xfId="11989"/>
    <cellStyle name="Normal 180 2 2 3" xfId="7544"/>
    <cellStyle name="Normal 180 2 2 3 2" xfId="13466"/>
    <cellStyle name="Normal 180 2 2 4" xfId="4623"/>
    <cellStyle name="Normal 180 2 2 5" xfId="10543"/>
    <cellStyle name="Normal 180 2 3" xfId="2585"/>
    <cellStyle name="Normal 180 2 3 2" xfId="8395"/>
    <cellStyle name="Normal 180 2 3 2 2" xfId="14317"/>
    <cellStyle name="Normal 180 2 3 3" xfId="5473"/>
    <cellStyle name="Normal 180 2 3 4" xfId="11395"/>
    <cellStyle name="Normal 180 2 4" xfId="6922"/>
    <cellStyle name="Normal 180 2 4 2" xfId="12844"/>
    <cellStyle name="Normal 180 2 5" xfId="4029"/>
    <cellStyle name="Normal 180 2 6" xfId="9927"/>
    <cellStyle name="Normal 180 3" xfId="571"/>
    <cellStyle name="Normal 180 3 2" xfId="1475"/>
    <cellStyle name="Normal 180 3 2 2" xfId="2943"/>
    <cellStyle name="Normal 180 3 2 2 2" xfId="8753"/>
    <cellStyle name="Normal 180 3 2 2 2 2" xfId="14675"/>
    <cellStyle name="Normal 180 3 2 2 3" xfId="5831"/>
    <cellStyle name="Normal 180 3 2 2 4" xfId="11753"/>
    <cellStyle name="Normal 180 3 2 3" xfId="7288"/>
    <cellStyle name="Normal 180 3 2 3 2" xfId="13210"/>
    <cellStyle name="Normal 180 3 2 4" xfId="4387"/>
    <cellStyle name="Normal 180 3 2 5" xfId="10288"/>
    <cellStyle name="Normal 180 3 3" xfId="2349"/>
    <cellStyle name="Normal 180 3 3 2" xfId="8159"/>
    <cellStyle name="Normal 180 3 3 2 2" xfId="14081"/>
    <cellStyle name="Normal 180 3 3 3" xfId="5237"/>
    <cellStyle name="Normal 180 3 3 4" xfId="11159"/>
    <cellStyle name="Normal 180 3 4" xfId="6686"/>
    <cellStyle name="Normal 180 3 4 2" xfId="12608"/>
    <cellStyle name="Normal 180 3 5" xfId="3793"/>
    <cellStyle name="Normal 180 3 6" xfId="9672"/>
    <cellStyle name="Normal 180 4" xfId="1300"/>
    <cellStyle name="Normal 180 4 2" xfId="2768"/>
    <cellStyle name="Normal 180 4 2 2" xfId="8578"/>
    <cellStyle name="Normal 180 4 2 2 2" xfId="14500"/>
    <cellStyle name="Normal 180 4 2 3" xfId="5656"/>
    <cellStyle name="Normal 180 4 2 4" xfId="11578"/>
    <cellStyle name="Normal 180 4 3" xfId="7113"/>
    <cellStyle name="Normal 180 4 3 2" xfId="13035"/>
    <cellStyle name="Normal 180 4 4" xfId="4212"/>
    <cellStyle name="Normal 180 4 5" xfId="10113"/>
    <cellStyle name="Normal 180 5" xfId="2016"/>
    <cellStyle name="Normal 180 5 2" xfId="3460"/>
    <cellStyle name="Normal 180 5 2 2" xfId="9270"/>
    <cellStyle name="Normal 180 5 2 2 2" xfId="15192"/>
    <cellStyle name="Normal 180 5 2 3" xfId="6348"/>
    <cellStyle name="Normal 180 5 2 4" xfId="12270"/>
    <cellStyle name="Normal 180 5 3" xfId="7826"/>
    <cellStyle name="Normal 180 5 3 2" xfId="13748"/>
    <cellStyle name="Normal 180 5 4" xfId="4904"/>
    <cellStyle name="Normal 180 5 5" xfId="10826"/>
    <cellStyle name="Normal 180 6" xfId="2174"/>
    <cellStyle name="Normal 180 6 2" xfId="7984"/>
    <cellStyle name="Normal 180 6 2 2" xfId="13906"/>
    <cellStyle name="Normal 180 6 3" xfId="5062"/>
    <cellStyle name="Normal 180 6 4" xfId="10984"/>
    <cellStyle name="Normal 180 7" xfId="6511"/>
    <cellStyle name="Normal 180 7 2" xfId="12433"/>
    <cellStyle name="Normal 180 8" xfId="3618"/>
    <cellStyle name="Normal 180 9" xfId="9497"/>
    <cellStyle name="Normal 181" xfId="391"/>
    <cellStyle name="Normal 181 2" xfId="1046"/>
    <cellStyle name="Normal 181 2 2" xfId="1732"/>
    <cellStyle name="Normal 181 2 2 2" xfId="3180"/>
    <cellStyle name="Normal 181 2 2 2 2" xfId="8990"/>
    <cellStyle name="Normal 181 2 2 2 2 2" xfId="14912"/>
    <cellStyle name="Normal 181 2 2 2 3" xfId="6068"/>
    <cellStyle name="Normal 181 2 2 2 4" xfId="11990"/>
    <cellStyle name="Normal 181 2 2 3" xfId="7545"/>
    <cellStyle name="Normal 181 2 2 3 2" xfId="13467"/>
    <cellStyle name="Normal 181 2 2 4" xfId="4624"/>
    <cellStyle name="Normal 181 2 2 5" xfId="10544"/>
    <cellStyle name="Normal 181 2 3" xfId="2586"/>
    <cellStyle name="Normal 181 2 3 2" xfId="8396"/>
    <cellStyle name="Normal 181 2 3 2 2" xfId="14318"/>
    <cellStyle name="Normal 181 2 3 3" xfId="5474"/>
    <cellStyle name="Normal 181 2 3 4" xfId="11396"/>
    <cellStyle name="Normal 181 2 4" xfId="6923"/>
    <cellStyle name="Normal 181 2 4 2" xfId="12845"/>
    <cellStyle name="Normal 181 2 5" xfId="4030"/>
    <cellStyle name="Normal 181 2 6" xfId="9928"/>
    <cellStyle name="Normal 181 3" xfId="573"/>
    <cellStyle name="Normal 181 3 2" xfId="1477"/>
    <cellStyle name="Normal 181 3 2 2" xfId="2945"/>
    <cellStyle name="Normal 181 3 2 2 2" xfId="8755"/>
    <cellStyle name="Normal 181 3 2 2 2 2" xfId="14677"/>
    <cellStyle name="Normal 181 3 2 2 3" xfId="5833"/>
    <cellStyle name="Normal 181 3 2 2 4" xfId="11755"/>
    <cellStyle name="Normal 181 3 2 3" xfId="7290"/>
    <cellStyle name="Normal 181 3 2 3 2" xfId="13212"/>
    <cellStyle name="Normal 181 3 2 4" xfId="4389"/>
    <cellStyle name="Normal 181 3 2 5" xfId="10290"/>
    <cellStyle name="Normal 181 3 3" xfId="2351"/>
    <cellStyle name="Normal 181 3 3 2" xfId="8161"/>
    <cellStyle name="Normal 181 3 3 2 2" xfId="14083"/>
    <cellStyle name="Normal 181 3 3 3" xfId="5239"/>
    <cellStyle name="Normal 181 3 3 4" xfId="11161"/>
    <cellStyle name="Normal 181 3 4" xfId="6688"/>
    <cellStyle name="Normal 181 3 4 2" xfId="12610"/>
    <cellStyle name="Normal 181 3 5" xfId="3795"/>
    <cellStyle name="Normal 181 3 6" xfId="9674"/>
    <cellStyle name="Normal 181 4" xfId="1302"/>
    <cellStyle name="Normal 181 4 2" xfId="2770"/>
    <cellStyle name="Normal 181 4 2 2" xfId="8580"/>
    <cellStyle name="Normal 181 4 2 2 2" xfId="14502"/>
    <cellStyle name="Normal 181 4 2 3" xfId="5658"/>
    <cellStyle name="Normal 181 4 2 4" xfId="11580"/>
    <cellStyle name="Normal 181 4 3" xfId="7115"/>
    <cellStyle name="Normal 181 4 3 2" xfId="13037"/>
    <cellStyle name="Normal 181 4 4" xfId="4214"/>
    <cellStyle name="Normal 181 4 5" xfId="10115"/>
    <cellStyle name="Normal 181 5" xfId="2017"/>
    <cellStyle name="Normal 181 5 2" xfId="3461"/>
    <cellStyle name="Normal 181 5 2 2" xfId="9271"/>
    <cellStyle name="Normal 181 5 2 2 2" xfId="15193"/>
    <cellStyle name="Normal 181 5 2 3" xfId="6349"/>
    <cellStyle name="Normal 181 5 2 4" xfId="12271"/>
    <cellStyle name="Normal 181 5 3" xfId="7827"/>
    <cellStyle name="Normal 181 5 3 2" xfId="13749"/>
    <cellStyle name="Normal 181 5 4" xfId="4905"/>
    <cellStyle name="Normal 181 5 5" xfId="10827"/>
    <cellStyle name="Normal 181 6" xfId="2176"/>
    <cellStyle name="Normal 181 6 2" xfId="7986"/>
    <cellStyle name="Normal 181 6 2 2" xfId="13908"/>
    <cellStyle name="Normal 181 6 3" xfId="5064"/>
    <cellStyle name="Normal 181 6 4" xfId="10986"/>
    <cellStyle name="Normal 181 7" xfId="6513"/>
    <cellStyle name="Normal 181 7 2" xfId="12435"/>
    <cellStyle name="Normal 181 8" xfId="3620"/>
    <cellStyle name="Normal 181 9" xfId="9499"/>
    <cellStyle name="Normal 182" xfId="392"/>
    <cellStyle name="Normal 182 2" xfId="1047"/>
    <cellStyle name="Normal 182 2 2" xfId="1733"/>
    <cellStyle name="Normal 182 2 2 2" xfId="3181"/>
    <cellStyle name="Normal 182 2 2 2 2" xfId="8991"/>
    <cellStyle name="Normal 182 2 2 2 2 2" xfId="14913"/>
    <cellStyle name="Normal 182 2 2 2 3" xfId="6069"/>
    <cellStyle name="Normal 182 2 2 2 4" xfId="11991"/>
    <cellStyle name="Normal 182 2 2 3" xfId="7546"/>
    <cellStyle name="Normal 182 2 2 3 2" xfId="13468"/>
    <cellStyle name="Normal 182 2 2 4" xfId="4625"/>
    <cellStyle name="Normal 182 2 2 5" xfId="10545"/>
    <cellStyle name="Normal 182 2 3" xfId="2587"/>
    <cellStyle name="Normal 182 2 3 2" xfId="8397"/>
    <cellStyle name="Normal 182 2 3 2 2" xfId="14319"/>
    <cellStyle name="Normal 182 2 3 3" xfId="5475"/>
    <cellStyle name="Normal 182 2 3 4" xfId="11397"/>
    <cellStyle name="Normal 182 2 4" xfId="6924"/>
    <cellStyle name="Normal 182 2 4 2" xfId="12846"/>
    <cellStyle name="Normal 182 2 5" xfId="4031"/>
    <cellStyle name="Normal 182 2 6" xfId="9929"/>
    <cellStyle name="Normal 182 3" xfId="574"/>
    <cellStyle name="Normal 182 3 2" xfId="1478"/>
    <cellStyle name="Normal 182 3 2 2" xfId="2946"/>
    <cellStyle name="Normal 182 3 2 2 2" xfId="8756"/>
    <cellStyle name="Normal 182 3 2 2 2 2" xfId="14678"/>
    <cellStyle name="Normal 182 3 2 2 3" xfId="5834"/>
    <cellStyle name="Normal 182 3 2 2 4" xfId="11756"/>
    <cellStyle name="Normal 182 3 2 3" xfId="7291"/>
    <cellStyle name="Normal 182 3 2 3 2" xfId="13213"/>
    <cellStyle name="Normal 182 3 2 4" xfId="4390"/>
    <cellStyle name="Normal 182 3 2 5" xfId="10291"/>
    <cellStyle name="Normal 182 3 3" xfId="2352"/>
    <cellStyle name="Normal 182 3 3 2" xfId="8162"/>
    <cellStyle name="Normal 182 3 3 2 2" xfId="14084"/>
    <cellStyle name="Normal 182 3 3 3" xfId="5240"/>
    <cellStyle name="Normal 182 3 3 4" xfId="11162"/>
    <cellStyle name="Normal 182 3 4" xfId="6689"/>
    <cellStyle name="Normal 182 3 4 2" xfId="12611"/>
    <cellStyle name="Normal 182 3 5" xfId="3796"/>
    <cellStyle name="Normal 182 3 6" xfId="9675"/>
    <cellStyle name="Normal 182 4" xfId="1303"/>
    <cellStyle name="Normal 182 4 2" xfId="2771"/>
    <cellStyle name="Normal 182 4 2 2" xfId="8581"/>
    <cellStyle name="Normal 182 4 2 2 2" xfId="14503"/>
    <cellStyle name="Normal 182 4 2 3" xfId="5659"/>
    <cellStyle name="Normal 182 4 2 4" xfId="11581"/>
    <cellStyle name="Normal 182 4 3" xfId="7116"/>
    <cellStyle name="Normal 182 4 3 2" xfId="13038"/>
    <cellStyle name="Normal 182 4 4" xfId="4215"/>
    <cellStyle name="Normal 182 4 5" xfId="10116"/>
    <cellStyle name="Normal 182 5" xfId="2018"/>
    <cellStyle name="Normal 182 5 2" xfId="3462"/>
    <cellStyle name="Normal 182 5 2 2" xfId="9272"/>
    <cellStyle name="Normal 182 5 2 2 2" xfId="15194"/>
    <cellStyle name="Normal 182 5 2 3" xfId="6350"/>
    <cellStyle name="Normal 182 5 2 4" xfId="12272"/>
    <cellStyle name="Normal 182 5 3" xfId="7828"/>
    <cellStyle name="Normal 182 5 3 2" xfId="13750"/>
    <cellStyle name="Normal 182 5 4" xfId="4906"/>
    <cellStyle name="Normal 182 5 5" xfId="10828"/>
    <cellStyle name="Normal 182 6" xfId="2177"/>
    <cellStyle name="Normal 182 6 2" xfId="7987"/>
    <cellStyle name="Normal 182 6 2 2" xfId="13909"/>
    <cellStyle name="Normal 182 6 3" xfId="5065"/>
    <cellStyle name="Normal 182 6 4" xfId="10987"/>
    <cellStyle name="Normal 182 7" xfId="6514"/>
    <cellStyle name="Normal 182 7 2" xfId="12436"/>
    <cellStyle name="Normal 182 8" xfId="3621"/>
    <cellStyle name="Normal 182 9" xfId="9500"/>
    <cellStyle name="Normal 183" xfId="393"/>
    <cellStyle name="Normal 183 2" xfId="1048"/>
    <cellStyle name="Normal 183 2 2" xfId="1734"/>
    <cellStyle name="Normal 183 2 2 2" xfId="3182"/>
    <cellStyle name="Normal 183 2 2 2 2" xfId="8992"/>
    <cellStyle name="Normal 183 2 2 2 2 2" xfId="14914"/>
    <cellStyle name="Normal 183 2 2 2 3" xfId="6070"/>
    <cellStyle name="Normal 183 2 2 2 4" xfId="11992"/>
    <cellStyle name="Normal 183 2 2 3" xfId="7547"/>
    <cellStyle name="Normal 183 2 2 3 2" xfId="13469"/>
    <cellStyle name="Normal 183 2 2 4" xfId="4626"/>
    <cellStyle name="Normal 183 2 2 5" xfId="10546"/>
    <cellStyle name="Normal 183 2 3" xfId="2588"/>
    <cellStyle name="Normal 183 2 3 2" xfId="8398"/>
    <cellStyle name="Normal 183 2 3 2 2" xfId="14320"/>
    <cellStyle name="Normal 183 2 3 3" xfId="5476"/>
    <cellStyle name="Normal 183 2 3 4" xfId="11398"/>
    <cellStyle name="Normal 183 2 4" xfId="6925"/>
    <cellStyle name="Normal 183 2 4 2" xfId="12847"/>
    <cellStyle name="Normal 183 2 5" xfId="4032"/>
    <cellStyle name="Normal 183 2 6" xfId="9930"/>
    <cellStyle name="Normal 183 3" xfId="575"/>
    <cellStyle name="Normal 183 3 2" xfId="1479"/>
    <cellStyle name="Normal 183 3 2 2" xfId="2947"/>
    <cellStyle name="Normal 183 3 2 2 2" xfId="8757"/>
    <cellStyle name="Normal 183 3 2 2 2 2" xfId="14679"/>
    <cellStyle name="Normal 183 3 2 2 3" xfId="5835"/>
    <cellStyle name="Normal 183 3 2 2 4" xfId="11757"/>
    <cellStyle name="Normal 183 3 2 3" xfId="7292"/>
    <cellStyle name="Normal 183 3 2 3 2" xfId="13214"/>
    <cellStyle name="Normal 183 3 2 4" xfId="4391"/>
    <cellStyle name="Normal 183 3 2 5" xfId="10292"/>
    <cellStyle name="Normal 183 3 3" xfId="2353"/>
    <cellStyle name="Normal 183 3 3 2" xfId="8163"/>
    <cellStyle name="Normal 183 3 3 2 2" xfId="14085"/>
    <cellStyle name="Normal 183 3 3 3" xfId="5241"/>
    <cellStyle name="Normal 183 3 3 4" xfId="11163"/>
    <cellStyle name="Normal 183 3 4" xfId="6690"/>
    <cellStyle name="Normal 183 3 4 2" xfId="12612"/>
    <cellStyle name="Normal 183 3 5" xfId="3797"/>
    <cellStyle name="Normal 183 3 6" xfId="9676"/>
    <cellStyle name="Normal 183 4" xfId="1304"/>
    <cellStyle name="Normal 183 4 2" xfId="2772"/>
    <cellStyle name="Normal 183 4 2 2" xfId="8582"/>
    <cellStyle name="Normal 183 4 2 2 2" xfId="14504"/>
    <cellStyle name="Normal 183 4 2 3" xfId="5660"/>
    <cellStyle name="Normal 183 4 2 4" xfId="11582"/>
    <cellStyle name="Normal 183 4 3" xfId="7117"/>
    <cellStyle name="Normal 183 4 3 2" xfId="13039"/>
    <cellStyle name="Normal 183 4 4" xfId="4216"/>
    <cellStyle name="Normal 183 4 5" xfId="10117"/>
    <cellStyle name="Normal 183 5" xfId="2019"/>
    <cellStyle name="Normal 183 5 2" xfId="3463"/>
    <cellStyle name="Normal 183 5 2 2" xfId="9273"/>
    <cellStyle name="Normal 183 5 2 2 2" xfId="15195"/>
    <cellStyle name="Normal 183 5 2 3" xfId="6351"/>
    <cellStyle name="Normal 183 5 2 4" xfId="12273"/>
    <cellStyle name="Normal 183 5 3" xfId="7829"/>
    <cellStyle name="Normal 183 5 3 2" xfId="13751"/>
    <cellStyle name="Normal 183 5 4" xfId="4907"/>
    <cellStyle name="Normal 183 5 5" xfId="10829"/>
    <cellStyle name="Normal 183 6" xfId="2178"/>
    <cellStyle name="Normal 183 6 2" xfId="7988"/>
    <cellStyle name="Normal 183 6 2 2" xfId="13910"/>
    <cellStyle name="Normal 183 6 3" xfId="5066"/>
    <cellStyle name="Normal 183 6 4" xfId="10988"/>
    <cellStyle name="Normal 183 7" xfId="6515"/>
    <cellStyle name="Normal 183 7 2" xfId="12437"/>
    <cellStyle name="Normal 183 8" xfId="3622"/>
    <cellStyle name="Normal 183 9" xfId="9501"/>
    <cellStyle name="Normal 184" xfId="408"/>
    <cellStyle name="Normal 184 2" xfId="1049"/>
    <cellStyle name="Normal 184 2 2" xfId="1735"/>
    <cellStyle name="Normal 184 2 2 2" xfId="3183"/>
    <cellStyle name="Normal 184 2 2 2 2" xfId="8993"/>
    <cellStyle name="Normal 184 2 2 2 2 2" xfId="14915"/>
    <cellStyle name="Normal 184 2 2 2 3" xfId="6071"/>
    <cellStyle name="Normal 184 2 2 2 4" xfId="11993"/>
    <cellStyle name="Normal 184 2 2 3" xfId="7548"/>
    <cellStyle name="Normal 184 2 2 3 2" xfId="13470"/>
    <cellStyle name="Normal 184 2 2 4" xfId="4627"/>
    <cellStyle name="Normal 184 2 2 5" xfId="10547"/>
    <cellStyle name="Normal 184 2 3" xfId="2589"/>
    <cellStyle name="Normal 184 2 3 2" xfId="8399"/>
    <cellStyle name="Normal 184 2 3 2 2" xfId="14321"/>
    <cellStyle name="Normal 184 2 3 3" xfId="5477"/>
    <cellStyle name="Normal 184 2 3 4" xfId="11399"/>
    <cellStyle name="Normal 184 2 4" xfId="6926"/>
    <cellStyle name="Normal 184 2 4 2" xfId="12848"/>
    <cellStyle name="Normal 184 2 5" xfId="4033"/>
    <cellStyle name="Normal 184 2 6" xfId="9931"/>
    <cellStyle name="Normal 184 3" xfId="590"/>
    <cellStyle name="Normal 184 3 2" xfId="1494"/>
    <cellStyle name="Normal 184 3 2 2" xfId="2962"/>
    <cellStyle name="Normal 184 3 2 2 2" xfId="8772"/>
    <cellStyle name="Normal 184 3 2 2 2 2" xfId="14694"/>
    <cellStyle name="Normal 184 3 2 2 3" xfId="5850"/>
    <cellStyle name="Normal 184 3 2 2 4" xfId="11772"/>
    <cellStyle name="Normal 184 3 2 3" xfId="7307"/>
    <cellStyle name="Normal 184 3 2 3 2" xfId="13229"/>
    <cellStyle name="Normal 184 3 2 4" xfId="4406"/>
    <cellStyle name="Normal 184 3 2 5" xfId="10307"/>
    <cellStyle name="Normal 184 3 3" xfId="2368"/>
    <cellStyle name="Normal 184 3 3 2" xfId="8178"/>
    <cellStyle name="Normal 184 3 3 2 2" xfId="14100"/>
    <cellStyle name="Normal 184 3 3 3" xfId="5256"/>
    <cellStyle name="Normal 184 3 3 4" xfId="11178"/>
    <cellStyle name="Normal 184 3 4" xfId="6705"/>
    <cellStyle name="Normal 184 3 4 2" xfId="12627"/>
    <cellStyle name="Normal 184 3 5" xfId="3812"/>
    <cellStyle name="Normal 184 3 6" xfId="9691"/>
    <cellStyle name="Normal 184 4" xfId="1319"/>
    <cellStyle name="Normal 184 4 2" xfId="2787"/>
    <cellStyle name="Normal 184 4 2 2" xfId="8597"/>
    <cellStyle name="Normal 184 4 2 2 2" xfId="14519"/>
    <cellStyle name="Normal 184 4 2 3" xfId="5675"/>
    <cellStyle name="Normal 184 4 2 4" xfId="11597"/>
    <cellStyle name="Normal 184 4 3" xfId="7132"/>
    <cellStyle name="Normal 184 4 3 2" xfId="13054"/>
    <cellStyle name="Normal 184 4 4" xfId="4231"/>
    <cellStyle name="Normal 184 4 5" xfId="10132"/>
    <cellStyle name="Normal 184 5" xfId="2020"/>
    <cellStyle name="Normal 184 5 2" xfId="3464"/>
    <cellStyle name="Normal 184 5 2 2" xfId="9274"/>
    <cellStyle name="Normal 184 5 2 2 2" xfId="15196"/>
    <cellStyle name="Normal 184 5 2 3" xfId="6352"/>
    <cellStyle name="Normal 184 5 2 4" xfId="12274"/>
    <cellStyle name="Normal 184 5 3" xfId="7830"/>
    <cellStyle name="Normal 184 5 3 2" xfId="13752"/>
    <cellStyle name="Normal 184 5 4" xfId="4908"/>
    <cellStyle name="Normal 184 5 5" xfId="10830"/>
    <cellStyle name="Normal 184 6" xfId="2193"/>
    <cellStyle name="Normal 184 6 2" xfId="8003"/>
    <cellStyle name="Normal 184 6 2 2" xfId="13925"/>
    <cellStyle name="Normal 184 6 3" xfId="5081"/>
    <cellStyle name="Normal 184 6 4" xfId="11003"/>
    <cellStyle name="Normal 184 7" xfId="6530"/>
    <cellStyle name="Normal 184 7 2" xfId="12452"/>
    <cellStyle name="Normal 184 8" xfId="3637"/>
    <cellStyle name="Normal 184 9" xfId="9516"/>
    <cellStyle name="Normal 185" xfId="409"/>
    <cellStyle name="Normal 185 2" xfId="1050"/>
    <cellStyle name="Normal 185 2 2" xfId="1736"/>
    <cellStyle name="Normal 185 2 2 2" xfId="3184"/>
    <cellStyle name="Normal 185 2 2 2 2" xfId="8994"/>
    <cellStyle name="Normal 185 2 2 2 2 2" xfId="14916"/>
    <cellStyle name="Normal 185 2 2 2 3" xfId="6072"/>
    <cellStyle name="Normal 185 2 2 2 4" xfId="11994"/>
    <cellStyle name="Normal 185 2 2 3" xfId="7549"/>
    <cellStyle name="Normal 185 2 2 3 2" xfId="13471"/>
    <cellStyle name="Normal 185 2 2 4" xfId="4628"/>
    <cellStyle name="Normal 185 2 2 5" xfId="10548"/>
    <cellStyle name="Normal 185 2 3" xfId="2590"/>
    <cellStyle name="Normal 185 2 3 2" xfId="8400"/>
    <cellStyle name="Normal 185 2 3 2 2" xfId="14322"/>
    <cellStyle name="Normal 185 2 3 3" xfId="5478"/>
    <cellStyle name="Normal 185 2 3 4" xfId="11400"/>
    <cellStyle name="Normal 185 2 4" xfId="6927"/>
    <cellStyle name="Normal 185 2 4 2" xfId="12849"/>
    <cellStyle name="Normal 185 2 5" xfId="4034"/>
    <cellStyle name="Normal 185 2 6" xfId="9932"/>
    <cellStyle name="Normal 185 3" xfId="591"/>
    <cellStyle name="Normal 185 3 2" xfId="1495"/>
    <cellStyle name="Normal 185 3 2 2" xfId="2963"/>
    <cellStyle name="Normal 185 3 2 2 2" xfId="8773"/>
    <cellStyle name="Normal 185 3 2 2 2 2" xfId="14695"/>
    <cellStyle name="Normal 185 3 2 2 3" xfId="5851"/>
    <cellStyle name="Normal 185 3 2 2 4" xfId="11773"/>
    <cellStyle name="Normal 185 3 2 3" xfId="7308"/>
    <cellStyle name="Normal 185 3 2 3 2" xfId="13230"/>
    <cellStyle name="Normal 185 3 2 4" xfId="4407"/>
    <cellStyle name="Normal 185 3 2 5" xfId="10308"/>
    <cellStyle name="Normal 185 3 3" xfId="2369"/>
    <cellStyle name="Normal 185 3 3 2" xfId="8179"/>
    <cellStyle name="Normal 185 3 3 2 2" xfId="14101"/>
    <cellStyle name="Normal 185 3 3 3" xfId="5257"/>
    <cellStyle name="Normal 185 3 3 4" xfId="11179"/>
    <cellStyle name="Normal 185 3 4" xfId="6706"/>
    <cellStyle name="Normal 185 3 4 2" xfId="12628"/>
    <cellStyle name="Normal 185 3 5" xfId="3813"/>
    <cellStyle name="Normal 185 3 6" xfId="9692"/>
    <cellStyle name="Normal 185 4" xfId="1320"/>
    <cellStyle name="Normal 185 4 2" xfId="2788"/>
    <cellStyle name="Normal 185 4 2 2" xfId="8598"/>
    <cellStyle name="Normal 185 4 2 2 2" xfId="14520"/>
    <cellStyle name="Normal 185 4 2 3" xfId="5676"/>
    <cellStyle name="Normal 185 4 2 4" xfId="11598"/>
    <cellStyle name="Normal 185 4 3" xfId="7133"/>
    <cellStyle name="Normal 185 4 3 2" xfId="13055"/>
    <cellStyle name="Normal 185 4 4" xfId="4232"/>
    <cellStyle name="Normal 185 4 5" xfId="10133"/>
    <cellStyle name="Normal 185 5" xfId="2021"/>
    <cellStyle name="Normal 185 5 2" xfId="3465"/>
    <cellStyle name="Normal 185 5 2 2" xfId="9275"/>
    <cellStyle name="Normal 185 5 2 2 2" xfId="15197"/>
    <cellStyle name="Normal 185 5 2 3" xfId="6353"/>
    <cellStyle name="Normal 185 5 2 4" xfId="12275"/>
    <cellStyle name="Normal 185 5 3" xfId="7831"/>
    <cellStyle name="Normal 185 5 3 2" xfId="13753"/>
    <cellStyle name="Normal 185 5 4" xfId="4909"/>
    <cellStyle name="Normal 185 5 5" xfId="10831"/>
    <cellStyle name="Normal 185 6" xfId="2194"/>
    <cellStyle name="Normal 185 6 2" xfId="8004"/>
    <cellStyle name="Normal 185 6 2 2" xfId="13926"/>
    <cellStyle name="Normal 185 6 3" xfId="5082"/>
    <cellStyle name="Normal 185 6 4" xfId="11004"/>
    <cellStyle name="Normal 185 7" xfId="6531"/>
    <cellStyle name="Normal 185 7 2" xfId="12453"/>
    <cellStyle name="Normal 185 8" xfId="3638"/>
    <cellStyle name="Normal 185 9" xfId="9517"/>
    <cellStyle name="Normal 186" xfId="407"/>
    <cellStyle name="Normal 186 2" xfId="1051"/>
    <cellStyle name="Normal 186 2 2" xfId="1737"/>
    <cellStyle name="Normal 186 2 2 2" xfId="3185"/>
    <cellStyle name="Normal 186 2 2 2 2" xfId="8995"/>
    <cellStyle name="Normal 186 2 2 2 2 2" xfId="14917"/>
    <cellStyle name="Normal 186 2 2 2 3" xfId="6073"/>
    <cellStyle name="Normal 186 2 2 2 4" xfId="11995"/>
    <cellStyle name="Normal 186 2 2 3" xfId="7550"/>
    <cellStyle name="Normal 186 2 2 3 2" xfId="13472"/>
    <cellStyle name="Normal 186 2 2 4" xfId="4629"/>
    <cellStyle name="Normal 186 2 2 5" xfId="10549"/>
    <cellStyle name="Normal 186 2 3" xfId="2591"/>
    <cellStyle name="Normal 186 2 3 2" xfId="8401"/>
    <cellStyle name="Normal 186 2 3 2 2" xfId="14323"/>
    <cellStyle name="Normal 186 2 3 3" xfId="5479"/>
    <cellStyle name="Normal 186 2 3 4" xfId="11401"/>
    <cellStyle name="Normal 186 2 4" xfId="6928"/>
    <cellStyle name="Normal 186 2 4 2" xfId="12850"/>
    <cellStyle name="Normal 186 2 5" xfId="4035"/>
    <cellStyle name="Normal 186 2 6" xfId="9933"/>
    <cellStyle name="Normal 186 3" xfId="589"/>
    <cellStyle name="Normal 186 3 2" xfId="1493"/>
    <cellStyle name="Normal 186 3 2 2" xfId="2961"/>
    <cellStyle name="Normal 186 3 2 2 2" xfId="8771"/>
    <cellStyle name="Normal 186 3 2 2 2 2" xfId="14693"/>
    <cellStyle name="Normal 186 3 2 2 3" xfId="5849"/>
    <cellStyle name="Normal 186 3 2 2 4" xfId="11771"/>
    <cellStyle name="Normal 186 3 2 3" xfId="7306"/>
    <cellStyle name="Normal 186 3 2 3 2" xfId="13228"/>
    <cellStyle name="Normal 186 3 2 4" xfId="4405"/>
    <cellStyle name="Normal 186 3 2 5" xfId="10306"/>
    <cellStyle name="Normal 186 3 3" xfId="2367"/>
    <cellStyle name="Normal 186 3 3 2" xfId="8177"/>
    <cellStyle name="Normal 186 3 3 2 2" xfId="14099"/>
    <cellStyle name="Normal 186 3 3 3" xfId="5255"/>
    <cellStyle name="Normal 186 3 3 4" xfId="11177"/>
    <cellStyle name="Normal 186 3 4" xfId="6704"/>
    <cellStyle name="Normal 186 3 4 2" xfId="12626"/>
    <cellStyle name="Normal 186 3 5" xfId="3811"/>
    <cellStyle name="Normal 186 3 6" xfId="9690"/>
    <cellStyle name="Normal 186 4" xfId="1318"/>
    <cellStyle name="Normal 186 4 2" xfId="2786"/>
    <cellStyle name="Normal 186 4 2 2" xfId="8596"/>
    <cellStyle name="Normal 186 4 2 2 2" xfId="14518"/>
    <cellStyle name="Normal 186 4 2 3" xfId="5674"/>
    <cellStyle name="Normal 186 4 2 4" xfId="11596"/>
    <cellStyle name="Normal 186 4 3" xfId="7131"/>
    <cellStyle name="Normal 186 4 3 2" xfId="13053"/>
    <cellStyle name="Normal 186 4 4" xfId="4230"/>
    <cellStyle name="Normal 186 4 5" xfId="10131"/>
    <cellStyle name="Normal 186 5" xfId="2022"/>
    <cellStyle name="Normal 186 5 2" xfId="3466"/>
    <cellStyle name="Normal 186 5 2 2" xfId="9276"/>
    <cellStyle name="Normal 186 5 2 2 2" xfId="15198"/>
    <cellStyle name="Normal 186 5 2 3" xfId="6354"/>
    <cellStyle name="Normal 186 5 2 4" xfId="12276"/>
    <cellStyle name="Normal 186 5 3" xfId="7832"/>
    <cellStyle name="Normal 186 5 3 2" xfId="13754"/>
    <cellStyle name="Normal 186 5 4" xfId="4910"/>
    <cellStyle name="Normal 186 5 5" xfId="10832"/>
    <cellStyle name="Normal 186 6" xfId="2192"/>
    <cellStyle name="Normal 186 6 2" xfId="8002"/>
    <cellStyle name="Normal 186 6 2 2" xfId="13924"/>
    <cellStyle name="Normal 186 6 3" xfId="5080"/>
    <cellStyle name="Normal 186 6 4" xfId="11002"/>
    <cellStyle name="Normal 186 7" xfId="6529"/>
    <cellStyle name="Normal 186 7 2" xfId="12451"/>
    <cellStyle name="Normal 186 8" xfId="3636"/>
    <cellStyle name="Normal 186 9" xfId="9515"/>
    <cellStyle name="Normal 187" xfId="410"/>
    <cellStyle name="Normal 187 2" xfId="1052"/>
    <cellStyle name="Normal 187 2 2" xfId="1738"/>
    <cellStyle name="Normal 187 2 2 2" xfId="3186"/>
    <cellStyle name="Normal 187 2 2 2 2" xfId="8996"/>
    <cellStyle name="Normal 187 2 2 2 2 2" xfId="14918"/>
    <cellStyle name="Normal 187 2 2 2 3" xfId="6074"/>
    <cellStyle name="Normal 187 2 2 2 4" xfId="11996"/>
    <cellStyle name="Normal 187 2 2 3" xfId="7551"/>
    <cellStyle name="Normal 187 2 2 3 2" xfId="13473"/>
    <cellStyle name="Normal 187 2 2 4" xfId="4630"/>
    <cellStyle name="Normal 187 2 2 5" xfId="10550"/>
    <cellStyle name="Normal 187 2 3" xfId="2592"/>
    <cellStyle name="Normal 187 2 3 2" xfId="8402"/>
    <cellStyle name="Normal 187 2 3 2 2" xfId="14324"/>
    <cellStyle name="Normal 187 2 3 3" xfId="5480"/>
    <cellStyle name="Normal 187 2 3 4" xfId="11402"/>
    <cellStyle name="Normal 187 2 4" xfId="6929"/>
    <cellStyle name="Normal 187 2 4 2" xfId="12851"/>
    <cellStyle name="Normal 187 2 5" xfId="4036"/>
    <cellStyle name="Normal 187 2 6" xfId="9934"/>
    <cellStyle name="Normal 187 3" xfId="592"/>
    <cellStyle name="Normal 187 3 2" xfId="1496"/>
    <cellStyle name="Normal 187 3 2 2" xfId="2964"/>
    <cellStyle name="Normal 187 3 2 2 2" xfId="8774"/>
    <cellStyle name="Normal 187 3 2 2 2 2" xfId="14696"/>
    <cellStyle name="Normal 187 3 2 2 3" xfId="5852"/>
    <cellStyle name="Normal 187 3 2 2 4" xfId="11774"/>
    <cellStyle name="Normal 187 3 2 3" xfId="7309"/>
    <cellStyle name="Normal 187 3 2 3 2" xfId="13231"/>
    <cellStyle name="Normal 187 3 2 4" xfId="4408"/>
    <cellStyle name="Normal 187 3 2 5" xfId="10309"/>
    <cellStyle name="Normal 187 3 3" xfId="2370"/>
    <cellStyle name="Normal 187 3 3 2" xfId="8180"/>
    <cellStyle name="Normal 187 3 3 2 2" xfId="14102"/>
    <cellStyle name="Normal 187 3 3 3" xfId="5258"/>
    <cellStyle name="Normal 187 3 3 4" xfId="11180"/>
    <cellStyle name="Normal 187 3 4" xfId="6707"/>
    <cellStyle name="Normal 187 3 4 2" xfId="12629"/>
    <cellStyle name="Normal 187 3 5" xfId="3814"/>
    <cellStyle name="Normal 187 3 6" xfId="9693"/>
    <cellStyle name="Normal 187 4" xfId="1321"/>
    <cellStyle name="Normal 187 4 2" xfId="2789"/>
    <cellStyle name="Normal 187 4 2 2" xfId="8599"/>
    <cellStyle name="Normal 187 4 2 2 2" xfId="14521"/>
    <cellStyle name="Normal 187 4 2 3" xfId="5677"/>
    <cellStyle name="Normal 187 4 2 4" xfId="11599"/>
    <cellStyle name="Normal 187 4 3" xfId="7134"/>
    <cellStyle name="Normal 187 4 3 2" xfId="13056"/>
    <cellStyle name="Normal 187 4 4" xfId="4233"/>
    <cellStyle name="Normal 187 4 5" xfId="10134"/>
    <cellStyle name="Normal 187 5" xfId="2023"/>
    <cellStyle name="Normal 187 5 2" xfId="3467"/>
    <cellStyle name="Normal 187 5 2 2" xfId="9277"/>
    <cellStyle name="Normal 187 5 2 2 2" xfId="15199"/>
    <cellStyle name="Normal 187 5 2 3" xfId="6355"/>
    <cellStyle name="Normal 187 5 2 4" xfId="12277"/>
    <cellStyle name="Normal 187 5 3" xfId="7833"/>
    <cellStyle name="Normal 187 5 3 2" xfId="13755"/>
    <cellStyle name="Normal 187 5 4" xfId="4911"/>
    <cellStyle name="Normal 187 5 5" xfId="10833"/>
    <cellStyle name="Normal 187 6" xfId="2195"/>
    <cellStyle name="Normal 187 6 2" xfId="8005"/>
    <cellStyle name="Normal 187 6 2 2" xfId="13927"/>
    <cellStyle name="Normal 187 6 3" xfId="5083"/>
    <cellStyle name="Normal 187 6 4" xfId="11005"/>
    <cellStyle name="Normal 187 7" xfId="6532"/>
    <cellStyle name="Normal 187 7 2" xfId="12454"/>
    <cellStyle name="Normal 187 8" xfId="3639"/>
    <cellStyle name="Normal 187 9" xfId="9518"/>
    <cellStyle name="Normal 188" xfId="411"/>
    <cellStyle name="Normal 188 2" xfId="1053"/>
    <cellStyle name="Normal 188 2 2" xfId="1739"/>
    <cellStyle name="Normal 188 2 2 2" xfId="3187"/>
    <cellStyle name="Normal 188 2 2 2 2" xfId="8997"/>
    <cellStyle name="Normal 188 2 2 2 2 2" xfId="14919"/>
    <cellStyle name="Normal 188 2 2 2 3" xfId="6075"/>
    <cellStyle name="Normal 188 2 2 2 4" xfId="11997"/>
    <cellStyle name="Normal 188 2 2 3" xfId="7552"/>
    <cellStyle name="Normal 188 2 2 3 2" xfId="13474"/>
    <cellStyle name="Normal 188 2 2 4" xfId="4631"/>
    <cellStyle name="Normal 188 2 2 5" xfId="10551"/>
    <cellStyle name="Normal 188 2 3" xfId="2593"/>
    <cellStyle name="Normal 188 2 3 2" xfId="8403"/>
    <cellStyle name="Normal 188 2 3 2 2" xfId="14325"/>
    <cellStyle name="Normal 188 2 3 3" xfId="5481"/>
    <cellStyle name="Normal 188 2 3 4" xfId="11403"/>
    <cellStyle name="Normal 188 2 4" xfId="6930"/>
    <cellStyle name="Normal 188 2 4 2" xfId="12852"/>
    <cellStyle name="Normal 188 2 5" xfId="4037"/>
    <cellStyle name="Normal 188 2 6" xfId="9935"/>
    <cellStyle name="Normal 188 3" xfId="593"/>
    <cellStyle name="Normal 188 3 2" xfId="1497"/>
    <cellStyle name="Normal 188 3 2 2" xfId="2965"/>
    <cellStyle name="Normal 188 3 2 2 2" xfId="8775"/>
    <cellStyle name="Normal 188 3 2 2 2 2" xfId="14697"/>
    <cellStyle name="Normal 188 3 2 2 3" xfId="5853"/>
    <cellStyle name="Normal 188 3 2 2 4" xfId="11775"/>
    <cellStyle name="Normal 188 3 2 3" xfId="7310"/>
    <cellStyle name="Normal 188 3 2 3 2" xfId="13232"/>
    <cellStyle name="Normal 188 3 2 4" xfId="4409"/>
    <cellStyle name="Normal 188 3 2 5" xfId="10310"/>
    <cellStyle name="Normal 188 3 3" xfId="2371"/>
    <cellStyle name="Normal 188 3 3 2" xfId="8181"/>
    <cellStyle name="Normal 188 3 3 2 2" xfId="14103"/>
    <cellStyle name="Normal 188 3 3 3" xfId="5259"/>
    <cellStyle name="Normal 188 3 3 4" xfId="11181"/>
    <cellStyle name="Normal 188 3 4" xfId="6708"/>
    <cellStyle name="Normal 188 3 4 2" xfId="12630"/>
    <cellStyle name="Normal 188 3 5" xfId="3815"/>
    <cellStyle name="Normal 188 3 6" xfId="9694"/>
    <cellStyle name="Normal 188 4" xfId="1322"/>
    <cellStyle name="Normal 188 4 2" xfId="2790"/>
    <cellStyle name="Normal 188 4 2 2" xfId="8600"/>
    <cellStyle name="Normal 188 4 2 2 2" xfId="14522"/>
    <cellStyle name="Normal 188 4 2 3" xfId="5678"/>
    <cellStyle name="Normal 188 4 2 4" xfId="11600"/>
    <cellStyle name="Normal 188 4 3" xfId="7135"/>
    <cellStyle name="Normal 188 4 3 2" xfId="13057"/>
    <cellStyle name="Normal 188 4 4" xfId="4234"/>
    <cellStyle name="Normal 188 4 5" xfId="10135"/>
    <cellStyle name="Normal 188 5" xfId="2024"/>
    <cellStyle name="Normal 188 5 2" xfId="3468"/>
    <cellStyle name="Normal 188 5 2 2" xfId="9278"/>
    <cellStyle name="Normal 188 5 2 2 2" xfId="15200"/>
    <cellStyle name="Normal 188 5 2 3" xfId="6356"/>
    <cellStyle name="Normal 188 5 2 4" xfId="12278"/>
    <cellStyle name="Normal 188 5 3" xfId="7834"/>
    <cellStyle name="Normal 188 5 3 2" xfId="13756"/>
    <cellStyle name="Normal 188 5 4" xfId="4912"/>
    <cellStyle name="Normal 188 5 5" xfId="10834"/>
    <cellStyle name="Normal 188 6" xfId="2196"/>
    <cellStyle name="Normal 188 6 2" xfId="8006"/>
    <cellStyle name="Normal 188 6 2 2" xfId="13928"/>
    <cellStyle name="Normal 188 6 3" xfId="5084"/>
    <cellStyle name="Normal 188 6 4" xfId="11006"/>
    <cellStyle name="Normal 188 7" xfId="6533"/>
    <cellStyle name="Normal 188 7 2" xfId="12455"/>
    <cellStyle name="Normal 188 8" xfId="3640"/>
    <cellStyle name="Normal 188 9" xfId="9519"/>
    <cellStyle name="Normal 189" xfId="412"/>
    <cellStyle name="Normal 189 2" xfId="1054"/>
    <cellStyle name="Normal 189 2 2" xfId="1740"/>
    <cellStyle name="Normal 189 2 2 2" xfId="3188"/>
    <cellStyle name="Normal 189 2 2 2 2" xfId="8998"/>
    <cellStyle name="Normal 189 2 2 2 2 2" xfId="14920"/>
    <cellStyle name="Normal 189 2 2 2 3" xfId="6076"/>
    <cellStyle name="Normal 189 2 2 2 4" xfId="11998"/>
    <cellStyle name="Normal 189 2 2 3" xfId="7553"/>
    <cellStyle name="Normal 189 2 2 3 2" xfId="13475"/>
    <cellStyle name="Normal 189 2 2 4" xfId="4632"/>
    <cellStyle name="Normal 189 2 2 5" xfId="10552"/>
    <cellStyle name="Normal 189 2 3" xfId="2594"/>
    <cellStyle name="Normal 189 2 3 2" xfId="8404"/>
    <cellStyle name="Normal 189 2 3 2 2" xfId="14326"/>
    <cellStyle name="Normal 189 2 3 3" xfId="5482"/>
    <cellStyle name="Normal 189 2 3 4" xfId="11404"/>
    <cellStyle name="Normal 189 2 4" xfId="6931"/>
    <cellStyle name="Normal 189 2 4 2" xfId="12853"/>
    <cellStyle name="Normal 189 2 5" xfId="4038"/>
    <cellStyle name="Normal 189 2 6" xfId="9936"/>
    <cellStyle name="Normal 189 3" xfId="594"/>
    <cellStyle name="Normal 189 3 2" xfId="1498"/>
    <cellStyle name="Normal 189 3 2 2" xfId="2966"/>
    <cellStyle name="Normal 189 3 2 2 2" xfId="8776"/>
    <cellStyle name="Normal 189 3 2 2 2 2" xfId="14698"/>
    <cellStyle name="Normal 189 3 2 2 3" xfId="5854"/>
    <cellStyle name="Normal 189 3 2 2 4" xfId="11776"/>
    <cellStyle name="Normal 189 3 2 3" xfId="7311"/>
    <cellStyle name="Normal 189 3 2 3 2" xfId="13233"/>
    <cellStyle name="Normal 189 3 2 4" xfId="4410"/>
    <cellStyle name="Normal 189 3 2 5" xfId="10311"/>
    <cellStyle name="Normal 189 3 3" xfId="2372"/>
    <cellStyle name="Normal 189 3 3 2" xfId="8182"/>
    <cellStyle name="Normal 189 3 3 2 2" xfId="14104"/>
    <cellStyle name="Normal 189 3 3 3" xfId="5260"/>
    <cellStyle name="Normal 189 3 3 4" xfId="11182"/>
    <cellStyle name="Normal 189 3 4" xfId="6709"/>
    <cellStyle name="Normal 189 3 4 2" xfId="12631"/>
    <cellStyle name="Normal 189 3 5" xfId="3816"/>
    <cellStyle name="Normal 189 3 6" xfId="9695"/>
    <cellStyle name="Normal 189 4" xfId="1323"/>
    <cellStyle name="Normal 189 4 2" xfId="2791"/>
    <cellStyle name="Normal 189 4 2 2" xfId="8601"/>
    <cellStyle name="Normal 189 4 2 2 2" xfId="14523"/>
    <cellStyle name="Normal 189 4 2 3" xfId="5679"/>
    <cellStyle name="Normal 189 4 2 4" xfId="11601"/>
    <cellStyle name="Normal 189 4 3" xfId="7136"/>
    <cellStyle name="Normal 189 4 3 2" xfId="13058"/>
    <cellStyle name="Normal 189 4 4" xfId="4235"/>
    <cellStyle name="Normal 189 4 5" xfId="10136"/>
    <cellStyle name="Normal 189 5" xfId="2025"/>
    <cellStyle name="Normal 189 5 2" xfId="3469"/>
    <cellStyle name="Normal 189 5 2 2" xfId="9279"/>
    <cellStyle name="Normal 189 5 2 2 2" xfId="15201"/>
    <cellStyle name="Normal 189 5 2 3" xfId="6357"/>
    <cellStyle name="Normal 189 5 2 4" xfId="12279"/>
    <cellStyle name="Normal 189 5 3" xfId="7835"/>
    <cellStyle name="Normal 189 5 3 2" xfId="13757"/>
    <cellStyle name="Normal 189 5 4" xfId="4913"/>
    <cellStyle name="Normal 189 5 5" xfId="10835"/>
    <cellStyle name="Normal 189 6" xfId="2197"/>
    <cellStyle name="Normal 189 6 2" xfId="8007"/>
    <cellStyle name="Normal 189 6 2 2" xfId="13929"/>
    <cellStyle name="Normal 189 6 3" xfId="5085"/>
    <cellStyle name="Normal 189 6 4" xfId="11007"/>
    <cellStyle name="Normal 189 7" xfId="6534"/>
    <cellStyle name="Normal 189 7 2" xfId="12456"/>
    <cellStyle name="Normal 189 8" xfId="3641"/>
    <cellStyle name="Normal 189 9" xfId="9520"/>
    <cellStyle name="Normal 19" xfId="174"/>
    <cellStyle name="Normal 19 2" xfId="1055"/>
    <cellStyle name="Normal 19 2 2" xfId="1056"/>
    <cellStyle name="Normal 19 2 2 2" xfId="1742"/>
    <cellStyle name="Normal 19 2 2 2 2" xfId="3190"/>
    <cellStyle name="Normal 19 2 2 2 2 2" xfId="9000"/>
    <cellStyle name="Normal 19 2 2 2 2 2 2" xfId="14922"/>
    <cellStyle name="Normal 19 2 2 2 2 3" xfId="6078"/>
    <cellStyle name="Normal 19 2 2 2 2 4" xfId="12000"/>
    <cellStyle name="Normal 19 2 2 2 3" xfId="7555"/>
    <cellStyle name="Normal 19 2 2 2 3 2" xfId="13477"/>
    <cellStyle name="Normal 19 2 2 2 4" xfId="4634"/>
    <cellStyle name="Normal 19 2 2 2 5" xfId="10554"/>
    <cellStyle name="Normal 19 2 2 3" xfId="2027"/>
    <cellStyle name="Normal 19 2 2 3 2" xfId="3471"/>
    <cellStyle name="Normal 19 2 2 3 2 2" xfId="9281"/>
    <cellStyle name="Normal 19 2 2 3 2 2 2" xfId="15203"/>
    <cellStyle name="Normal 19 2 2 3 2 3" xfId="6359"/>
    <cellStyle name="Normal 19 2 2 3 2 4" xfId="12281"/>
    <cellStyle name="Normal 19 2 2 3 3" xfId="7837"/>
    <cellStyle name="Normal 19 2 2 3 3 2" xfId="13759"/>
    <cellStyle name="Normal 19 2 2 3 4" xfId="4915"/>
    <cellStyle name="Normal 19 2 2 3 5" xfId="10837"/>
    <cellStyle name="Normal 19 2 2 4" xfId="2596"/>
    <cellStyle name="Normal 19 2 2 4 2" xfId="8406"/>
    <cellStyle name="Normal 19 2 2 4 2 2" xfId="14328"/>
    <cellStyle name="Normal 19 2 2 4 3" xfId="5484"/>
    <cellStyle name="Normal 19 2 2 4 4" xfId="11406"/>
    <cellStyle name="Normal 19 2 2 5" xfId="6933"/>
    <cellStyle name="Normal 19 2 2 5 2" xfId="12855"/>
    <cellStyle name="Normal 19 2 2 6" xfId="4040"/>
    <cellStyle name="Normal 19 2 2 7" xfId="9938"/>
    <cellStyle name="Normal 19 2 3" xfId="1741"/>
    <cellStyle name="Normal 19 2 3 2" xfId="3189"/>
    <cellStyle name="Normal 19 2 3 2 2" xfId="8999"/>
    <cellStyle name="Normal 19 2 3 2 2 2" xfId="14921"/>
    <cellStyle name="Normal 19 2 3 2 3" xfId="6077"/>
    <cellStyle name="Normal 19 2 3 2 4" xfId="11999"/>
    <cellStyle name="Normal 19 2 3 3" xfId="7554"/>
    <cellStyle name="Normal 19 2 3 3 2" xfId="13476"/>
    <cellStyle name="Normal 19 2 3 4" xfId="4633"/>
    <cellStyle name="Normal 19 2 3 5" xfId="10553"/>
    <cellStyle name="Normal 19 2 4" xfId="2026"/>
    <cellStyle name="Normal 19 2 4 2" xfId="3470"/>
    <cellStyle name="Normal 19 2 4 2 2" xfId="9280"/>
    <cellStyle name="Normal 19 2 4 2 2 2" xfId="15202"/>
    <cellStyle name="Normal 19 2 4 2 3" xfId="6358"/>
    <cellStyle name="Normal 19 2 4 2 4" xfId="12280"/>
    <cellStyle name="Normal 19 2 4 3" xfId="7836"/>
    <cellStyle name="Normal 19 2 4 3 2" xfId="13758"/>
    <cellStyle name="Normal 19 2 4 4" xfId="4914"/>
    <cellStyle name="Normal 19 2 4 5" xfId="10836"/>
    <cellStyle name="Normal 19 2 5" xfId="2595"/>
    <cellStyle name="Normal 19 2 5 2" xfId="8405"/>
    <cellStyle name="Normal 19 2 5 2 2" xfId="14327"/>
    <cellStyle name="Normal 19 2 5 3" xfId="5483"/>
    <cellStyle name="Normal 19 2 5 4" xfId="11405"/>
    <cellStyle name="Normal 19 2 6" xfId="6932"/>
    <cellStyle name="Normal 19 2 6 2" xfId="12854"/>
    <cellStyle name="Normal 19 2 7" xfId="4039"/>
    <cellStyle name="Normal 19 2 8" xfId="9937"/>
    <cellStyle name="Normal 19 3" xfId="1057"/>
    <cellStyle name="Normal 19 3 2" xfId="1743"/>
    <cellStyle name="Normal 19 3 2 2" xfId="3191"/>
    <cellStyle name="Normal 19 3 2 2 2" xfId="9001"/>
    <cellStyle name="Normal 19 3 2 2 2 2" xfId="14923"/>
    <cellStyle name="Normal 19 3 2 2 3" xfId="6079"/>
    <cellStyle name="Normal 19 3 2 2 4" xfId="12001"/>
    <cellStyle name="Normal 19 3 2 3" xfId="7556"/>
    <cellStyle name="Normal 19 3 2 3 2" xfId="13478"/>
    <cellStyle name="Normal 19 3 2 4" xfId="4635"/>
    <cellStyle name="Normal 19 3 2 5" xfId="10555"/>
    <cellStyle name="Normal 19 3 3" xfId="2028"/>
    <cellStyle name="Normal 19 3 3 2" xfId="3472"/>
    <cellStyle name="Normal 19 3 3 2 2" xfId="9282"/>
    <cellStyle name="Normal 19 3 3 2 2 2" xfId="15204"/>
    <cellStyle name="Normal 19 3 3 2 3" xfId="6360"/>
    <cellStyle name="Normal 19 3 3 2 4" xfId="12282"/>
    <cellStyle name="Normal 19 3 3 3" xfId="7838"/>
    <cellStyle name="Normal 19 3 3 3 2" xfId="13760"/>
    <cellStyle name="Normal 19 3 3 4" xfId="4916"/>
    <cellStyle name="Normal 19 3 3 5" xfId="10838"/>
    <cellStyle name="Normal 19 3 4" xfId="2597"/>
    <cellStyle name="Normal 19 3 4 2" xfId="8407"/>
    <cellStyle name="Normal 19 3 4 2 2" xfId="14329"/>
    <cellStyle name="Normal 19 3 4 3" xfId="5485"/>
    <cellStyle name="Normal 19 3 4 4" xfId="11407"/>
    <cellStyle name="Normal 19 3 5" xfId="6934"/>
    <cellStyle name="Normal 19 3 5 2" xfId="12856"/>
    <cellStyle name="Normal 19 3 6" xfId="4041"/>
    <cellStyle name="Normal 19 3 7" xfId="9939"/>
    <cellStyle name="Normal 19 4" xfId="1058"/>
    <cellStyle name="Normal 19 4 2" xfId="1744"/>
    <cellStyle name="Normal 19 4 2 2" xfId="3192"/>
    <cellStyle name="Normal 19 4 2 2 2" xfId="9002"/>
    <cellStyle name="Normal 19 4 2 2 2 2" xfId="14924"/>
    <cellStyle name="Normal 19 4 2 2 3" xfId="6080"/>
    <cellStyle name="Normal 19 4 2 2 4" xfId="12002"/>
    <cellStyle name="Normal 19 4 2 3" xfId="7557"/>
    <cellStyle name="Normal 19 4 2 3 2" xfId="13479"/>
    <cellStyle name="Normal 19 4 2 4" xfId="4636"/>
    <cellStyle name="Normal 19 4 2 5" xfId="10556"/>
    <cellStyle name="Normal 19 4 3" xfId="2029"/>
    <cellStyle name="Normal 19 4 3 2" xfId="3473"/>
    <cellStyle name="Normal 19 4 3 2 2" xfId="9283"/>
    <cellStyle name="Normal 19 4 3 2 2 2" xfId="15205"/>
    <cellStyle name="Normal 19 4 3 2 3" xfId="6361"/>
    <cellStyle name="Normal 19 4 3 2 4" xfId="12283"/>
    <cellStyle name="Normal 19 4 3 3" xfId="7839"/>
    <cellStyle name="Normal 19 4 3 3 2" xfId="13761"/>
    <cellStyle name="Normal 19 4 3 4" xfId="4917"/>
    <cellStyle name="Normal 19 4 3 5" xfId="10839"/>
    <cellStyle name="Normal 19 4 4" xfId="2598"/>
    <cellStyle name="Normal 19 4 4 2" xfId="8408"/>
    <cellStyle name="Normal 19 4 4 2 2" xfId="14330"/>
    <cellStyle name="Normal 19 4 4 3" xfId="5486"/>
    <cellStyle name="Normal 19 4 4 4" xfId="11408"/>
    <cellStyle name="Normal 19 4 5" xfId="6935"/>
    <cellStyle name="Normal 19 4 5 2" xfId="12857"/>
    <cellStyle name="Normal 19 4 6" xfId="4042"/>
    <cellStyle name="Normal 19 4 7" xfId="9940"/>
    <cellStyle name="Normal 190" xfId="413"/>
    <cellStyle name="Normal 190 2" xfId="1059"/>
    <cellStyle name="Normal 190 2 2" xfId="1745"/>
    <cellStyle name="Normal 190 2 2 2" xfId="3193"/>
    <cellStyle name="Normal 190 2 2 2 2" xfId="9003"/>
    <cellStyle name="Normal 190 2 2 2 2 2" xfId="14925"/>
    <cellStyle name="Normal 190 2 2 2 3" xfId="6081"/>
    <cellStyle name="Normal 190 2 2 2 4" xfId="12003"/>
    <cellStyle name="Normal 190 2 2 3" xfId="7558"/>
    <cellStyle name="Normal 190 2 2 3 2" xfId="13480"/>
    <cellStyle name="Normal 190 2 2 4" xfId="4637"/>
    <cellStyle name="Normal 190 2 2 5" xfId="10557"/>
    <cellStyle name="Normal 190 2 3" xfId="2599"/>
    <cellStyle name="Normal 190 2 3 2" xfId="8409"/>
    <cellStyle name="Normal 190 2 3 2 2" xfId="14331"/>
    <cellStyle name="Normal 190 2 3 3" xfId="5487"/>
    <cellStyle name="Normal 190 2 3 4" xfId="11409"/>
    <cellStyle name="Normal 190 2 4" xfId="6936"/>
    <cellStyle name="Normal 190 2 4 2" xfId="12858"/>
    <cellStyle name="Normal 190 2 5" xfId="4043"/>
    <cellStyle name="Normal 190 2 6" xfId="9941"/>
    <cellStyle name="Normal 190 3" xfId="595"/>
    <cellStyle name="Normal 190 3 2" xfId="1499"/>
    <cellStyle name="Normal 190 3 2 2" xfId="2967"/>
    <cellStyle name="Normal 190 3 2 2 2" xfId="8777"/>
    <cellStyle name="Normal 190 3 2 2 2 2" xfId="14699"/>
    <cellStyle name="Normal 190 3 2 2 3" xfId="5855"/>
    <cellStyle name="Normal 190 3 2 2 4" xfId="11777"/>
    <cellStyle name="Normal 190 3 2 3" xfId="7312"/>
    <cellStyle name="Normal 190 3 2 3 2" xfId="13234"/>
    <cellStyle name="Normal 190 3 2 4" xfId="4411"/>
    <cellStyle name="Normal 190 3 2 5" xfId="10312"/>
    <cellStyle name="Normal 190 3 3" xfId="2373"/>
    <cellStyle name="Normal 190 3 3 2" xfId="8183"/>
    <cellStyle name="Normal 190 3 3 2 2" xfId="14105"/>
    <cellStyle name="Normal 190 3 3 3" xfId="5261"/>
    <cellStyle name="Normal 190 3 3 4" xfId="11183"/>
    <cellStyle name="Normal 190 3 4" xfId="6710"/>
    <cellStyle name="Normal 190 3 4 2" xfId="12632"/>
    <cellStyle name="Normal 190 3 5" xfId="3817"/>
    <cellStyle name="Normal 190 3 6" xfId="9696"/>
    <cellStyle name="Normal 190 4" xfId="1324"/>
    <cellStyle name="Normal 190 4 2" xfId="2792"/>
    <cellStyle name="Normal 190 4 2 2" xfId="8602"/>
    <cellStyle name="Normal 190 4 2 2 2" xfId="14524"/>
    <cellStyle name="Normal 190 4 2 3" xfId="5680"/>
    <cellStyle name="Normal 190 4 2 4" xfId="11602"/>
    <cellStyle name="Normal 190 4 3" xfId="7137"/>
    <cellStyle name="Normal 190 4 3 2" xfId="13059"/>
    <cellStyle name="Normal 190 4 4" xfId="4236"/>
    <cellStyle name="Normal 190 4 5" xfId="10137"/>
    <cellStyle name="Normal 190 5" xfId="2030"/>
    <cellStyle name="Normal 190 5 2" xfId="3474"/>
    <cellStyle name="Normal 190 5 2 2" xfId="9284"/>
    <cellStyle name="Normal 190 5 2 2 2" xfId="15206"/>
    <cellStyle name="Normal 190 5 2 3" xfId="6362"/>
    <cellStyle name="Normal 190 5 2 4" xfId="12284"/>
    <cellStyle name="Normal 190 5 3" xfId="7840"/>
    <cellStyle name="Normal 190 5 3 2" xfId="13762"/>
    <cellStyle name="Normal 190 5 4" xfId="4918"/>
    <cellStyle name="Normal 190 5 5" xfId="10840"/>
    <cellStyle name="Normal 190 6" xfId="2198"/>
    <cellStyle name="Normal 190 6 2" xfId="8008"/>
    <cellStyle name="Normal 190 6 2 2" xfId="13930"/>
    <cellStyle name="Normal 190 6 3" xfId="5086"/>
    <cellStyle name="Normal 190 6 4" xfId="11008"/>
    <cellStyle name="Normal 190 7" xfId="6535"/>
    <cellStyle name="Normal 190 7 2" xfId="12457"/>
    <cellStyle name="Normal 190 8" xfId="3642"/>
    <cellStyle name="Normal 190 9" xfId="9521"/>
    <cellStyle name="Normal 191" xfId="414"/>
    <cellStyle name="Normal 191 2" xfId="1060"/>
    <cellStyle name="Normal 191 2 2" xfId="1746"/>
    <cellStyle name="Normal 191 2 2 2" xfId="3194"/>
    <cellStyle name="Normal 191 2 2 2 2" xfId="9004"/>
    <cellStyle name="Normal 191 2 2 2 2 2" xfId="14926"/>
    <cellStyle name="Normal 191 2 2 2 3" xfId="6082"/>
    <cellStyle name="Normal 191 2 2 2 4" xfId="12004"/>
    <cellStyle name="Normal 191 2 2 3" xfId="7559"/>
    <cellStyle name="Normal 191 2 2 3 2" xfId="13481"/>
    <cellStyle name="Normal 191 2 2 4" xfId="4638"/>
    <cellStyle name="Normal 191 2 2 5" xfId="10558"/>
    <cellStyle name="Normal 191 2 3" xfId="2600"/>
    <cellStyle name="Normal 191 2 3 2" xfId="8410"/>
    <cellStyle name="Normal 191 2 3 2 2" xfId="14332"/>
    <cellStyle name="Normal 191 2 3 3" xfId="5488"/>
    <cellStyle name="Normal 191 2 3 4" xfId="11410"/>
    <cellStyle name="Normal 191 2 4" xfId="6937"/>
    <cellStyle name="Normal 191 2 4 2" xfId="12859"/>
    <cellStyle name="Normal 191 2 5" xfId="4044"/>
    <cellStyle name="Normal 191 2 6" xfId="9942"/>
    <cellStyle name="Normal 191 3" xfId="596"/>
    <cellStyle name="Normal 191 3 2" xfId="1500"/>
    <cellStyle name="Normal 191 3 2 2" xfId="2968"/>
    <cellStyle name="Normal 191 3 2 2 2" xfId="8778"/>
    <cellStyle name="Normal 191 3 2 2 2 2" xfId="14700"/>
    <cellStyle name="Normal 191 3 2 2 3" xfId="5856"/>
    <cellStyle name="Normal 191 3 2 2 4" xfId="11778"/>
    <cellStyle name="Normal 191 3 2 3" xfId="7313"/>
    <cellStyle name="Normal 191 3 2 3 2" xfId="13235"/>
    <cellStyle name="Normal 191 3 2 4" xfId="4412"/>
    <cellStyle name="Normal 191 3 2 5" xfId="10313"/>
    <cellStyle name="Normal 191 3 3" xfId="2374"/>
    <cellStyle name="Normal 191 3 3 2" xfId="8184"/>
    <cellStyle name="Normal 191 3 3 2 2" xfId="14106"/>
    <cellStyle name="Normal 191 3 3 3" xfId="5262"/>
    <cellStyle name="Normal 191 3 3 4" xfId="11184"/>
    <cellStyle name="Normal 191 3 4" xfId="6711"/>
    <cellStyle name="Normal 191 3 4 2" xfId="12633"/>
    <cellStyle name="Normal 191 3 5" xfId="3818"/>
    <cellStyle name="Normal 191 3 6" xfId="9697"/>
    <cellStyle name="Normal 191 4" xfId="1325"/>
    <cellStyle name="Normal 191 4 2" xfId="2793"/>
    <cellStyle name="Normal 191 4 2 2" xfId="8603"/>
    <cellStyle name="Normal 191 4 2 2 2" xfId="14525"/>
    <cellStyle name="Normal 191 4 2 3" xfId="5681"/>
    <cellStyle name="Normal 191 4 2 4" xfId="11603"/>
    <cellStyle name="Normal 191 4 3" xfId="7138"/>
    <cellStyle name="Normal 191 4 3 2" xfId="13060"/>
    <cellStyle name="Normal 191 4 4" xfId="4237"/>
    <cellStyle name="Normal 191 4 5" xfId="10138"/>
    <cellStyle name="Normal 191 5" xfId="2031"/>
    <cellStyle name="Normal 191 5 2" xfId="3475"/>
    <cellStyle name="Normal 191 5 2 2" xfId="9285"/>
    <cellStyle name="Normal 191 5 2 2 2" xfId="15207"/>
    <cellStyle name="Normal 191 5 2 3" xfId="6363"/>
    <cellStyle name="Normal 191 5 2 4" xfId="12285"/>
    <cellStyle name="Normal 191 5 3" xfId="7841"/>
    <cellStyle name="Normal 191 5 3 2" xfId="13763"/>
    <cellStyle name="Normal 191 5 4" xfId="4919"/>
    <cellStyle name="Normal 191 5 5" xfId="10841"/>
    <cellStyle name="Normal 191 6" xfId="2199"/>
    <cellStyle name="Normal 191 6 2" xfId="8009"/>
    <cellStyle name="Normal 191 6 2 2" xfId="13931"/>
    <cellStyle name="Normal 191 6 3" xfId="5087"/>
    <cellStyle name="Normal 191 6 4" xfId="11009"/>
    <cellStyle name="Normal 191 7" xfId="6536"/>
    <cellStyle name="Normal 191 7 2" xfId="12458"/>
    <cellStyle name="Normal 191 8" xfId="3643"/>
    <cellStyle name="Normal 191 9" xfId="9522"/>
    <cellStyle name="Normal 192" xfId="428"/>
    <cellStyle name="Normal 192 2" xfId="1061"/>
    <cellStyle name="Normal 192 2 2" xfId="1747"/>
    <cellStyle name="Normal 192 2 2 2" xfId="3195"/>
    <cellStyle name="Normal 192 2 2 2 2" xfId="9005"/>
    <cellStyle name="Normal 192 2 2 2 2 2" xfId="14927"/>
    <cellStyle name="Normal 192 2 2 2 3" xfId="6083"/>
    <cellStyle name="Normal 192 2 2 2 4" xfId="12005"/>
    <cellStyle name="Normal 192 2 2 3" xfId="7560"/>
    <cellStyle name="Normal 192 2 2 3 2" xfId="13482"/>
    <cellStyle name="Normal 192 2 2 4" xfId="4639"/>
    <cellStyle name="Normal 192 2 2 5" xfId="10559"/>
    <cellStyle name="Normal 192 2 3" xfId="2601"/>
    <cellStyle name="Normal 192 2 3 2" xfId="8411"/>
    <cellStyle name="Normal 192 2 3 2 2" xfId="14333"/>
    <cellStyle name="Normal 192 2 3 3" xfId="5489"/>
    <cellStyle name="Normal 192 2 3 4" xfId="11411"/>
    <cellStyle name="Normal 192 2 4" xfId="6938"/>
    <cellStyle name="Normal 192 2 4 2" xfId="12860"/>
    <cellStyle name="Normal 192 2 5" xfId="4045"/>
    <cellStyle name="Normal 192 2 6" xfId="9943"/>
    <cellStyle name="Normal 192 3" xfId="610"/>
    <cellStyle name="Normal 192 3 2" xfId="1514"/>
    <cellStyle name="Normal 192 3 2 2" xfId="2982"/>
    <cellStyle name="Normal 192 3 2 2 2" xfId="8792"/>
    <cellStyle name="Normal 192 3 2 2 2 2" xfId="14714"/>
    <cellStyle name="Normal 192 3 2 2 3" xfId="5870"/>
    <cellStyle name="Normal 192 3 2 2 4" xfId="11792"/>
    <cellStyle name="Normal 192 3 2 3" xfId="7327"/>
    <cellStyle name="Normal 192 3 2 3 2" xfId="13249"/>
    <cellStyle name="Normal 192 3 2 4" xfId="4426"/>
    <cellStyle name="Normal 192 3 2 5" xfId="10327"/>
    <cellStyle name="Normal 192 3 3" xfId="2388"/>
    <cellStyle name="Normal 192 3 3 2" xfId="8198"/>
    <cellStyle name="Normal 192 3 3 2 2" xfId="14120"/>
    <cellStyle name="Normal 192 3 3 3" xfId="5276"/>
    <cellStyle name="Normal 192 3 3 4" xfId="11198"/>
    <cellStyle name="Normal 192 3 4" xfId="6725"/>
    <cellStyle name="Normal 192 3 4 2" xfId="12647"/>
    <cellStyle name="Normal 192 3 5" xfId="3832"/>
    <cellStyle name="Normal 192 3 6" xfId="9711"/>
    <cellStyle name="Normal 192 4" xfId="1339"/>
    <cellStyle name="Normal 192 4 2" xfId="2807"/>
    <cellStyle name="Normal 192 4 2 2" xfId="8617"/>
    <cellStyle name="Normal 192 4 2 2 2" xfId="14539"/>
    <cellStyle name="Normal 192 4 2 3" xfId="5695"/>
    <cellStyle name="Normal 192 4 2 4" xfId="11617"/>
    <cellStyle name="Normal 192 4 3" xfId="7152"/>
    <cellStyle name="Normal 192 4 3 2" xfId="13074"/>
    <cellStyle name="Normal 192 4 4" xfId="4251"/>
    <cellStyle name="Normal 192 4 5" xfId="10152"/>
    <cellStyle name="Normal 192 5" xfId="2032"/>
    <cellStyle name="Normal 192 5 2" xfId="3476"/>
    <cellStyle name="Normal 192 5 2 2" xfId="9286"/>
    <cellStyle name="Normal 192 5 2 2 2" xfId="15208"/>
    <cellStyle name="Normal 192 5 2 3" xfId="6364"/>
    <cellStyle name="Normal 192 5 2 4" xfId="12286"/>
    <cellStyle name="Normal 192 5 3" xfId="7842"/>
    <cellStyle name="Normal 192 5 3 2" xfId="13764"/>
    <cellStyle name="Normal 192 5 4" xfId="4920"/>
    <cellStyle name="Normal 192 5 5" xfId="10842"/>
    <cellStyle name="Normal 192 6" xfId="2213"/>
    <cellStyle name="Normal 192 6 2" xfId="8023"/>
    <cellStyle name="Normal 192 6 2 2" xfId="13945"/>
    <cellStyle name="Normal 192 6 3" xfId="5101"/>
    <cellStyle name="Normal 192 6 4" xfId="11023"/>
    <cellStyle name="Normal 192 7" xfId="6550"/>
    <cellStyle name="Normal 192 7 2" xfId="12472"/>
    <cellStyle name="Normal 192 8" xfId="3657"/>
    <cellStyle name="Normal 192 9" xfId="9536"/>
    <cellStyle name="Normal 193" xfId="429"/>
    <cellStyle name="Normal 193 2" xfId="1062"/>
    <cellStyle name="Normal 193 2 2" xfId="1748"/>
    <cellStyle name="Normal 193 2 2 2" xfId="3196"/>
    <cellStyle name="Normal 193 2 2 2 2" xfId="9006"/>
    <cellStyle name="Normal 193 2 2 2 2 2" xfId="14928"/>
    <cellStyle name="Normal 193 2 2 2 3" xfId="6084"/>
    <cellStyle name="Normal 193 2 2 2 4" xfId="12006"/>
    <cellStyle name="Normal 193 2 2 3" xfId="7561"/>
    <cellStyle name="Normal 193 2 2 3 2" xfId="13483"/>
    <cellStyle name="Normal 193 2 2 4" xfId="4640"/>
    <cellStyle name="Normal 193 2 2 5" xfId="10560"/>
    <cellStyle name="Normal 193 2 3" xfId="2602"/>
    <cellStyle name="Normal 193 2 3 2" xfId="8412"/>
    <cellStyle name="Normal 193 2 3 2 2" xfId="14334"/>
    <cellStyle name="Normal 193 2 3 3" xfId="5490"/>
    <cellStyle name="Normal 193 2 3 4" xfId="11412"/>
    <cellStyle name="Normal 193 2 4" xfId="6939"/>
    <cellStyle name="Normal 193 2 4 2" xfId="12861"/>
    <cellStyle name="Normal 193 2 5" xfId="4046"/>
    <cellStyle name="Normal 193 2 6" xfId="9944"/>
    <cellStyle name="Normal 193 3" xfId="611"/>
    <cellStyle name="Normal 193 3 2" xfId="1515"/>
    <cellStyle name="Normal 193 3 2 2" xfId="2983"/>
    <cellStyle name="Normal 193 3 2 2 2" xfId="8793"/>
    <cellStyle name="Normal 193 3 2 2 2 2" xfId="14715"/>
    <cellStyle name="Normal 193 3 2 2 3" xfId="5871"/>
    <cellStyle name="Normal 193 3 2 2 4" xfId="11793"/>
    <cellStyle name="Normal 193 3 2 3" xfId="7328"/>
    <cellStyle name="Normal 193 3 2 3 2" xfId="13250"/>
    <cellStyle name="Normal 193 3 2 4" xfId="4427"/>
    <cellStyle name="Normal 193 3 2 5" xfId="10328"/>
    <cellStyle name="Normal 193 3 3" xfId="2389"/>
    <cellStyle name="Normal 193 3 3 2" xfId="8199"/>
    <cellStyle name="Normal 193 3 3 2 2" xfId="14121"/>
    <cellStyle name="Normal 193 3 3 3" xfId="5277"/>
    <cellStyle name="Normal 193 3 3 4" xfId="11199"/>
    <cellStyle name="Normal 193 3 4" xfId="6726"/>
    <cellStyle name="Normal 193 3 4 2" xfId="12648"/>
    <cellStyle name="Normal 193 3 5" xfId="3833"/>
    <cellStyle name="Normal 193 3 6" xfId="9712"/>
    <cellStyle name="Normal 193 4" xfId="1340"/>
    <cellStyle name="Normal 193 4 2" xfId="2808"/>
    <cellStyle name="Normal 193 4 2 2" xfId="8618"/>
    <cellStyle name="Normal 193 4 2 2 2" xfId="14540"/>
    <cellStyle name="Normal 193 4 2 3" xfId="5696"/>
    <cellStyle name="Normal 193 4 2 4" xfId="11618"/>
    <cellStyle name="Normal 193 4 3" xfId="7153"/>
    <cellStyle name="Normal 193 4 3 2" xfId="13075"/>
    <cellStyle name="Normal 193 4 4" xfId="4252"/>
    <cellStyle name="Normal 193 4 5" xfId="10153"/>
    <cellStyle name="Normal 193 5" xfId="2033"/>
    <cellStyle name="Normal 193 5 2" xfId="3477"/>
    <cellStyle name="Normal 193 5 2 2" xfId="9287"/>
    <cellStyle name="Normal 193 5 2 2 2" xfId="15209"/>
    <cellStyle name="Normal 193 5 2 3" xfId="6365"/>
    <cellStyle name="Normal 193 5 2 4" xfId="12287"/>
    <cellStyle name="Normal 193 5 3" xfId="7843"/>
    <cellStyle name="Normal 193 5 3 2" xfId="13765"/>
    <cellStyle name="Normal 193 5 4" xfId="4921"/>
    <cellStyle name="Normal 193 5 5" xfId="10843"/>
    <cellStyle name="Normal 193 6" xfId="2214"/>
    <cellStyle name="Normal 193 6 2" xfId="8024"/>
    <cellStyle name="Normal 193 6 2 2" xfId="13946"/>
    <cellStyle name="Normal 193 6 3" xfId="5102"/>
    <cellStyle name="Normal 193 6 4" xfId="11024"/>
    <cellStyle name="Normal 193 7" xfId="6551"/>
    <cellStyle name="Normal 193 7 2" xfId="12473"/>
    <cellStyle name="Normal 193 8" xfId="3658"/>
    <cellStyle name="Normal 193 9" xfId="9537"/>
    <cellStyle name="Normal 194" xfId="443"/>
    <cellStyle name="Normal 194 2" xfId="1063"/>
    <cellStyle name="Normal 194 2 2" xfId="1749"/>
    <cellStyle name="Normal 194 2 2 2" xfId="3197"/>
    <cellStyle name="Normal 194 2 2 2 2" xfId="9007"/>
    <cellStyle name="Normal 194 2 2 2 2 2" xfId="14929"/>
    <cellStyle name="Normal 194 2 2 2 3" xfId="6085"/>
    <cellStyle name="Normal 194 2 2 2 4" xfId="12007"/>
    <cellStyle name="Normal 194 2 2 3" xfId="7562"/>
    <cellStyle name="Normal 194 2 2 3 2" xfId="13484"/>
    <cellStyle name="Normal 194 2 2 4" xfId="4641"/>
    <cellStyle name="Normal 194 2 2 5" xfId="10561"/>
    <cellStyle name="Normal 194 2 3" xfId="2603"/>
    <cellStyle name="Normal 194 2 3 2" xfId="8413"/>
    <cellStyle name="Normal 194 2 3 2 2" xfId="14335"/>
    <cellStyle name="Normal 194 2 3 3" xfId="5491"/>
    <cellStyle name="Normal 194 2 3 4" xfId="11413"/>
    <cellStyle name="Normal 194 2 4" xfId="6940"/>
    <cellStyle name="Normal 194 2 4 2" xfId="12862"/>
    <cellStyle name="Normal 194 2 5" xfId="4047"/>
    <cellStyle name="Normal 194 2 6" xfId="9945"/>
    <cellStyle name="Normal 194 3" xfId="625"/>
    <cellStyle name="Normal 194 3 2" xfId="1529"/>
    <cellStyle name="Normal 194 3 2 2" xfId="2997"/>
    <cellStyle name="Normal 194 3 2 2 2" xfId="8807"/>
    <cellStyle name="Normal 194 3 2 2 2 2" xfId="14729"/>
    <cellStyle name="Normal 194 3 2 2 3" xfId="5885"/>
    <cellStyle name="Normal 194 3 2 2 4" xfId="11807"/>
    <cellStyle name="Normal 194 3 2 3" xfId="7342"/>
    <cellStyle name="Normal 194 3 2 3 2" xfId="13264"/>
    <cellStyle name="Normal 194 3 2 4" xfId="4441"/>
    <cellStyle name="Normal 194 3 2 5" xfId="10342"/>
    <cellStyle name="Normal 194 3 3" xfId="2403"/>
    <cellStyle name="Normal 194 3 3 2" xfId="8213"/>
    <cellStyle name="Normal 194 3 3 2 2" xfId="14135"/>
    <cellStyle name="Normal 194 3 3 3" xfId="5291"/>
    <cellStyle name="Normal 194 3 3 4" xfId="11213"/>
    <cellStyle name="Normal 194 3 4" xfId="6740"/>
    <cellStyle name="Normal 194 3 4 2" xfId="12662"/>
    <cellStyle name="Normal 194 3 5" xfId="3847"/>
    <cellStyle name="Normal 194 3 6" xfId="9726"/>
    <cellStyle name="Normal 194 4" xfId="1354"/>
    <cellStyle name="Normal 194 4 2" xfId="2822"/>
    <cellStyle name="Normal 194 4 2 2" xfId="8632"/>
    <cellStyle name="Normal 194 4 2 2 2" xfId="14554"/>
    <cellStyle name="Normal 194 4 2 3" xfId="5710"/>
    <cellStyle name="Normal 194 4 2 4" xfId="11632"/>
    <cellStyle name="Normal 194 4 3" xfId="7167"/>
    <cellStyle name="Normal 194 4 3 2" xfId="13089"/>
    <cellStyle name="Normal 194 4 4" xfId="4266"/>
    <cellStyle name="Normal 194 4 5" xfId="10167"/>
    <cellStyle name="Normal 194 5" xfId="2034"/>
    <cellStyle name="Normal 194 5 2" xfId="3478"/>
    <cellStyle name="Normal 194 5 2 2" xfId="9288"/>
    <cellStyle name="Normal 194 5 2 2 2" xfId="15210"/>
    <cellStyle name="Normal 194 5 2 3" xfId="6366"/>
    <cellStyle name="Normal 194 5 2 4" xfId="12288"/>
    <cellStyle name="Normal 194 5 3" xfId="7844"/>
    <cellStyle name="Normal 194 5 3 2" xfId="13766"/>
    <cellStyle name="Normal 194 5 4" xfId="4922"/>
    <cellStyle name="Normal 194 5 5" xfId="10844"/>
    <cellStyle name="Normal 194 6" xfId="2228"/>
    <cellStyle name="Normal 194 6 2" xfId="8038"/>
    <cellStyle name="Normal 194 6 2 2" xfId="13960"/>
    <cellStyle name="Normal 194 6 3" xfId="5116"/>
    <cellStyle name="Normal 194 6 4" xfId="11038"/>
    <cellStyle name="Normal 194 7" xfId="6565"/>
    <cellStyle name="Normal 194 7 2" xfId="12487"/>
    <cellStyle name="Normal 194 8" xfId="3672"/>
    <cellStyle name="Normal 194 9" xfId="9551"/>
    <cellStyle name="Normal 195" xfId="457"/>
    <cellStyle name="Normal 195 2" xfId="1064"/>
    <cellStyle name="Normal 195 2 2" xfId="1750"/>
    <cellStyle name="Normal 195 2 2 2" xfId="3198"/>
    <cellStyle name="Normal 195 2 2 2 2" xfId="9008"/>
    <cellStyle name="Normal 195 2 2 2 2 2" xfId="14930"/>
    <cellStyle name="Normal 195 2 2 2 3" xfId="6086"/>
    <cellStyle name="Normal 195 2 2 2 4" xfId="12008"/>
    <cellStyle name="Normal 195 2 2 3" xfId="7563"/>
    <cellStyle name="Normal 195 2 2 3 2" xfId="13485"/>
    <cellStyle name="Normal 195 2 2 4" xfId="4642"/>
    <cellStyle name="Normal 195 2 2 5" xfId="10562"/>
    <cellStyle name="Normal 195 2 3" xfId="2604"/>
    <cellStyle name="Normal 195 2 3 2" xfId="8414"/>
    <cellStyle name="Normal 195 2 3 2 2" xfId="14336"/>
    <cellStyle name="Normal 195 2 3 3" xfId="5492"/>
    <cellStyle name="Normal 195 2 3 4" xfId="11414"/>
    <cellStyle name="Normal 195 2 4" xfId="6941"/>
    <cellStyle name="Normal 195 2 4 2" xfId="12863"/>
    <cellStyle name="Normal 195 2 5" xfId="4048"/>
    <cellStyle name="Normal 195 2 6" xfId="9946"/>
    <cellStyle name="Normal 195 3" xfId="639"/>
    <cellStyle name="Normal 195 3 2" xfId="1543"/>
    <cellStyle name="Normal 195 3 2 2" xfId="3011"/>
    <cellStyle name="Normal 195 3 2 2 2" xfId="8821"/>
    <cellStyle name="Normal 195 3 2 2 2 2" xfId="14743"/>
    <cellStyle name="Normal 195 3 2 2 3" xfId="5899"/>
    <cellStyle name="Normal 195 3 2 2 4" xfId="11821"/>
    <cellStyle name="Normal 195 3 2 3" xfId="7356"/>
    <cellStyle name="Normal 195 3 2 3 2" xfId="13278"/>
    <cellStyle name="Normal 195 3 2 4" xfId="4455"/>
    <cellStyle name="Normal 195 3 2 5" xfId="10356"/>
    <cellStyle name="Normal 195 3 3" xfId="2417"/>
    <cellStyle name="Normal 195 3 3 2" xfId="8227"/>
    <cellStyle name="Normal 195 3 3 2 2" xfId="14149"/>
    <cellStyle name="Normal 195 3 3 3" xfId="5305"/>
    <cellStyle name="Normal 195 3 3 4" xfId="11227"/>
    <cellStyle name="Normal 195 3 4" xfId="6754"/>
    <cellStyle name="Normal 195 3 4 2" xfId="12676"/>
    <cellStyle name="Normal 195 3 5" xfId="3861"/>
    <cellStyle name="Normal 195 3 6" xfId="9740"/>
    <cellStyle name="Normal 195 4" xfId="1368"/>
    <cellStyle name="Normal 195 4 2" xfId="2836"/>
    <cellStyle name="Normal 195 4 2 2" xfId="8646"/>
    <cellStyle name="Normal 195 4 2 2 2" xfId="14568"/>
    <cellStyle name="Normal 195 4 2 3" xfId="5724"/>
    <cellStyle name="Normal 195 4 2 4" xfId="11646"/>
    <cellStyle name="Normal 195 4 3" xfId="7181"/>
    <cellStyle name="Normal 195 4 3 2" xfId="13103"/>
    <cellStyle name="Normal 195 4 4" xfId="4280"/>
    <cellStyle name="Normal 195 4 5" xfId="10181"/>
    <cellStyle name="Normal 195 5" xfId="2035"/>
    <cellStyle name="Normal 195 5 2" xfId="3479"/>
    <cellStyle name="Normal 195 5 2 2" xfId="9289"/>
    <cellStyle name="Normal 195 5 2 2 2" xfId="15211"/>
    <cellStyle name="Normal 195 5 2 3" xfId="6367"/>
    <cellStyle name="Normal 195 5 2 4" xfId="12289"/>
    <cellStyle name="Normal 195 5 3" xfId="7845"/>
    <cellStyle name="Normal 195 5 3 2" xfId="13767"/>
    <cellStyle name="Normal 195 5 4" xfId="4923"/>
    <cellStyle name="Normal 195 5 5" xfId="10845"/>
    <cellStyle name="Normal 195 6" xfId="2242"/>
    <cellStyle name="Normal 195 6 2" xfId="8052"/>
    <cellStyle name="Normal 195 6 2 2" xfId="13974"/>
    <cellStyle name="Normal 195 6 3" xfId="5130"/>
    <cellStyle name="Normal 195 6 4" xfId="11052"/>
    <cellStyle name="Normal 195 7" xfId="6579"/>
    <cellStyle name="Normal 195 7 2" xfId="12501"/>
    <cellStyle name="Normal 195 8" xfId="3686"/>
    <cellStyle name="Normal 195 9" xfId="9565"/>
    <cellStyle name="Normal 196" xfId="460"/>
    <cellStyle name="Normal 196 2" xfId="1065"/>
    <cellStyle name="Normal 196 2 2" xfId="1751"/>
    <cellStyle name="Normal 196 2 2 2" xfId="3199"/>
    <cellStyle name="Normal 196 2 2 2 2" xfId="9009"/>
    <cellStyle name="Normal 196 2 2 2 2 2" xfId="14931"/>
    <cellStyle name="Normal 196 2 2 2 3" xfId="6087"/>
    <cellStyle name="Normal 196 2 2 2 4" xfId="12009"/>
    <cellStyle name="Normal 196 2 2 3" xfId="7564"/>
    <cellStyle name="Normal 196 2 2 3 2" xfId="13486"/>
    <cellStyle name="Normal 196 2 2 4" xfId="4643"/>
    <cellStyle name="Normal 196 2 2 5" xfId="10563"/>
    <cellStyle name="Normal 196 2 3" xfId="2605"/>
    <cellStyle name="Normal 196 2 3 2" xfId="8415"/>
    <cellStyle name="Normal 196 2 3 2 2" xfId="14337"/>
    <cellStyle name="Normal 196 2 3 3" xfId="5493"/>
    <cellStyle name="Normal 196 2 3 4" xfId="11415"/>
    <cellStyle name="Normal 196 2 4" xfId="6942"/>
    <cellStyle name="Normal 196 2 4 2" xfId="12864"/>
    <cellStyle name="Normal 196 2 5" xfId="4049"/>
    <cellStyle name="Normal 196 2 6" xfId="9947"/>
    <cellStyle name="Normal 196 3" xfId="642"/>
    <cellStyle name="Normal 196 3 2" xfId="1546"/>
    <cellStyle name="Normal 196 3 2 2" xfId="3014"/>
    <cellStyle name="Normal 196 3 2 2 2" xfId="8824"/>
    <cellStyle name="Normal 196 3 2 2 2 2" xfId="14746"/>
    <cellStyle name="Normal 196 3 2 2 3" xfId="5902"/>
    <cellStyle name="Normal 196 3 2 2 4" xfId="11824"/>
    <cellStyle name="Normal 196 3 2 3" xfId="7359"/>
    <cellStyle name="Normal 196 3 2 3 2" xfId="13281"/>
    <cellStyle name="Normal 196 3 2 4" xfId="4458"/>
    <cellStyle name="Normal 196 3 2 5" xfId="10359"/>
    <cellStyle name="Normal 196 3 3" xfId="2420"/>
    <cellStyle name="Normal 196 3 3 2" xfId="8230"/>
    <cellStyle name="Normal 196 3 3 2 2" xfId="14152"/>
    <cellStyle name="Normal 196 3 3 3" xfId="5308"/>
    <cellStyle name="Normal 196 3 3 4" xfId="11230"/>
    <cellStyle name="Normal 196 3 4" xfId="6757"/>
    <cellStyle name="Normal 196 3 4 2" xfId="12679"/>
    <cellStyle name="Normal 196 3 5" xfId="3864"/>
    <cellStyle name="Normal 196 3 6" xfId="9743"/>
    <cellStyle name="Normal 196 4" xfId="1371"/>
    <cellStyle name="Normal 196 4 2" xfId="2839"/>
    <cellStyle name="Normal 196 4 2 2" xfId="8649"/>
    <cellStyle name="Normal 196 4 2 2 2" xfId="14571"/>
    <cellStyle name="Normal 196 4 2 3" xfId="5727"/>
    <cellStyle name="Normal 196 4 2 4" xfId="11649"/>
    <cellStyle name="Normal 196 4 3" xfId="7184"/>
    <cellStyle name="Normal 196 4 3 2" xfId="13106"/>
    <cellStyle name="Normal 196 4 4" xfId="4283"/>
    <cellStyle name="Normal 196 4 5" xfId="10184"/>
    <cellStyle name="Normal 196 5" xfId="2036"/>
    <cellStyle name="Normal 196 5 2" xfId="3480"/>
    <cellStyle name="Normal 196 5 2 2" xfId="9290"/>
    <cellStyle name="Normal 196 5 2 2 2" xfId="15212"/>
    <cellStyle name="Normal 196 5 2 3" xfId="6368"/>
    <cellStyle name="Normal 196 5 2 4" xfId="12290"/>
    <cellStyle name="Normal 196 5 3" xfId="7846"/>
    <cellStyle name="Normal 196 5 3 2" xfId="13768"/>
    <cellStyle name="Normal 196 5 4" xfId="4924"/>
    <cellStyle name="Normal 196 5 5" xfId="10846"/>
    <cellStyle name="Normal 196 6" xfId="2245"/>
    <cellStyle name="Normal 196 6 2" xfId="8055"/>
    <cellStyle name="Normal 196 6 2 2" xfId="13977"/>
    <cellStyle name="Normal 196 6 3" xfId="5133"/>
    <cellStyle name="Normal 196 6 4" xfId="11055"/>
    <cellStyle name="Normal 196 7" xfId="6582"/>
    <cellStyle name="Normal 196 7 2" xfId="12504"/>
    <cellStyle name="Normal 196 8" xfId="3689"/>
    <cellStyle name="Normal 196 9" xfId="9568"/>
    <cellStyle name="Normal 197" xfId="470"/>
    <cellStyle name="Normal 197 2" xfId="1066"/>
    <cellStyle name="Normal 197 2 2" xfId="1752"/>
    <cellStyle name="Normal 197 2 2 2" xfId="3200"/>
    <cellStyle name="Normal 197 2 2 2 2" xfId="9010"/>
    <cellStyle name="Normal 197 2 2 2 2 2" xfId="14932"/>
    <cellStyle name="Normal 197 2 2 2 3" xfId="6088"/>
    <cellStyle name="Normal 197 2 2 2 4" xfId="12010"/>
    <cellStyle name="Normal 197 2 2 3" xfId="7565"/>
    <cellStyle name="Normal 197 2 2 3 2" xfId="13487"/>
    <cellStyle name="Normal 197 2 2 4" xfId="4644"/>
    <cellStyle name="Normal 197 2 2 5" xfId="10564"/>
    <cellStyle name="Normal 197 2 3" xfId="2606"/>
    <cellStyle name="Normal 197 2 3 2" xfId="8416"/>
    <cellStyle name="Normal 197 2 3 2 2" xfId="14338"/>
    <cellStyle name="Normal 197 2 3 3" xfId="5494"/>
    <cellStyle name="Normal 197 2 3 4" xfId="11416"/>
    <cellStyle name="Normal 197 2 4" xfId="6943"/>
    <cellStyle name="Normal 197 2 4 2" xfId="12865"/>
    <cellStyle name="Normal 197 2 5" xfId="4050"/>
    <cellStyle name="Normal 197 2 6" xfId="9948"/>
    <cellStyle name="Normal 197 3" xfId="652"/>
    <cellStyle name="Normal 197 3 2" xfId="1556"/>
    <cellStyle name="Normal 197 3 2 2" xfId="3024"/>
    <cellStyle name="Normal 197 3 2 2 2" xfId="8834"/>
    <cellStyle name="Normal 197 3 2 2 2 2" xfId="14756"/>
    <cellStyle name="Normal 197 3 2 2 3" xfId="5912"/>
    <cellStyle name="Normal 197 3 2 2 4" xfId="11834"/>
    <cellStyle name="Normal 197 3 2 3" xfId="7369"/>
    <cellStyle name="Normal 197 3 2 3 2" xfId="13291"/>
    <cellStyle name="Normal 197 3 2 4" xfId="4468"/>
    <cellStyle name="Normal 197 3 2 5" xfId="10369"/>
    <cellStyle name="Normal 197 3 3" xfId="2430"/>
    <cellStyle name="Normal 197 3 3 2" xfId="8240"/>
    <cellStyle name="Normal 197 3 3 2 2" xfId="14162"/>
    <cellStyle name="Normal 197 3 3 3" xfId="5318"/>
    <cellStyle name="Normal 197 3 3 4" xfId="11240"/>
    <cellStyle name="Normal 197 3 4" xfId="6767"/>
    <cellStyle name="Normal 197 3 4 2" xfId="12689"/>
    <cellStyle name="Normal 197 3 5" xfId="3874"/>
    <cellStyle name="Normal 197 3 6" xfId="9753"/>
    <cellStyle name="Normal 197 4" xfId="1381"/>
    <cellStyle name="Normal 197 4 2" xfId="2849"/>
    <cellStyle name="Normal 197 4 2 2" xfId="8659"/>
    <cellStyle name="Normal 197 4 2 2 2" xfId="14581"/>
    <cellStyle name="Normal 197 4 2 3" xfId="5737"/>
    <cellStyle name="Normal 197 4 2 4" xfId="11659"/>
    <cellStyle name="Normal 197 4 3" xfId="7194"/>
    <cellStyle name="Normal 197 4 3 2" xfId="13116"/>
    <cellStyle name="Normal 197 4 4" xfId="4293"/>
    <cellStyle name="Normal 197 4 5" xfId="10194"/>
    <cellStyle name="Normal 197 5" xfId="2037"/>
    <cellStyle name="Normal 197 5 2" xfId="3481"/>
    <cellStyle name="Normal 197 5 2 2" xfId="9291"/>
    <cellStyle name="Normal 197 5 2 2 2" xfId="15213"/>
    <cellStyle name="Normal 197 5 2 3" xfId="6369"/>
    <cellStyle name="Normal 197 5 2 4" xfId="12291"/>
    <cellStyle name="Normal 197 5 3" xfId="7847"/>
    <cellStyle name="Normal 197 5 3 2" xfId="13769"/>
    <cellStyle name="Normal 197 5 4" xfId="4925"/>
    <cellStyle name="Normal 197 5 5" xfId="10847"/>
    <cellStyle name="Normal 197 6" xfId="2255"/>
    <cellStyle name="Normal 197 6 2" xfId="8065"/>
    <cellStyle name="Normal 197 6 2 2" xfId="13987"/>
    <cellStyle name="Normal 197 6 3" xfId="5143"/>
    <cellStyle name="Normal 197 6 4" xfId="11065"/>
    <cellStyle name="Normal 197 7" xfId="6592"/>
    <cellStyle name="Normal 197 7 2" xfId="12514"/>
    <cellStyle name="Normal 197 8" xfId="3699"/>
    <cellStyle name="Normal 197 9" xfId="9578"/>
    <cellStyle name="Normal 198" xfId="477"/>
    <cellStyle name="Normal 198 2" xfId="1067"/>
    <cellStyle name="Normal 198 2 2" xfId="1753"/>
    <cellStyle name="Normal 198 2 2 2" xfId="3201"/>
    <cellStyle name="Normal 198 2 2 2 2" xfId="9011"/>
    <cellStyle name="Normal 198 2 2 2 2 2" xfId="14933"/>
    <cellStyle name="Normal 198 2 2 2 3" xfId="6089"/>
    <cellStyle name="Normal 198 2 2 2 4" xfId="12011"/>
    <cellStyle name="Normal 198 2 2 3" xfId="7566"/>
    <cellStyle name="Normal 198 2 2 3 2" xfId="13488"/>
    <cellStyle name="Normal 198 2 2 4" xfId="4645"/>
    <cellStyle name="Normal 198 2 2 5" xfId="10565"/>
    <cellStyle name="Normal 198 2 3" xfId="2607"/>
    <cellStyle name="Normal 198 2 3 2" xfId="8417"/>
    <cellStyle name="Normal 198 2 3 2 2" xfId="14339"/>
    <cellStyle name="Normal 198 2 3 3" xfId="5495"/>
    <cellStyle name="Normal 198 2 3 4" xfId="11417"/>
    <cellStyle name="Normal 198 2 4" xfId="6944"/>
    <cellStyle name="Normal 198 2 4 2" xfId="12866"/>
    <cellStyle name="Normal 198 2 5" xfId="4051"/>
    <cellStyle name="Normal 198 2 6" xfId="9949"/>
    <cellStyle name="Normal 198 3" xfId="659"/>
    <cellStyle name="Normal 198 3 2" xfId="1563"/>
    <cellStyle name="Normal 198 3 2 2" xfId="3031"/>
    <cellStyle name="Normal 198 3 2 2 2" xfId="8841"/>
    <cellStyle name="Normal 198 3 2 2 2 2" xfId="14763"/>
    <cellStyle name="Normal 198 3 2 2 3" xfId="5919"/>
    <cellStyle name="Normal 198 3 2 2 4" xfId="11841"/>
    <cellStyle name="Normal 198 3 2 3" xfId="7376"/>
    <cellStyle name="Normal 198 3 2 3 2" xfId="13298"/>
    <cellStyle name="Normal 198 3 2 4" xfId="4475"/>
    <cellStyle name="Normal 198 3 2 5" xfId="10376"/>
    <cellStyle name="Normal 198 3 3" xfId="2437"/>
    <cellStyle name="Normal 198 3 3 2" xfId="8247"/>
    <cellStyle name="Normal 198 3 3 2 2" xfId="14169"/>
    <cellStyle name="Normal 198 3 3 3" xfId="5325"/>
    <cellStyle name="Normal 198 3 3 4" xfId="11247"/>
    <cellStyle name="Normal 198 3 4" xfId="6774"/>
    <cellStyle name="Normal 198 3 4 2" xfId="12696"/>
    <cellStyle name="Normal 198 3 5" xfId="3881"/>
    <cellStyle name="Normal 198 3 6" xfId="9760"/>
    <cellStyle name="Normal 198 4" xfId="1388"/>
    <cellStyle name="Normal 198 4 2" xfId="2856"/>
    <cellStyle name="Normal 198 4 2 2" xfId="8666"/>
    <cellStyle name="Normal 198 4 2 2 2" xfId="14588"/>
    <cellStyle name="Normal 198 4 2 3" xfId="5744"/>
    <cellStyle name="Normal 198 4 2 4" xfId="11666"/>
    <cellStyle name="Normal 198 4 3" xfId="7201"/>
    <cellStyle name="Normal 198 4 3 2" xfId="13123"/>
    <cellStyle name="Normal 198 4 4" xfId="4300"/>
    <cellStyle name="Normal 198 4 5" xfId="10201"/>
    <cellStyle name="Normal 198 5" xfId="2038"/>
    <cellStyle name="Normal 198 5 2" xfId="3482"/>
    <cellStyle name="Normal 198 5 2 2" xfId="9292"/>
    <cellStyle name="Normal 198 5 2 2 2" xfId="15214"/>
    <cellStyle name="Normal 198 5 2 3" xfId="6370"/>
    <cellStyle name="Normal 198 5 2 4" xfId="12292"/>
    <cellStyle name="Normal 198 5 3" xfId="7848"/>
    <cellStyle name="Normal 198 5 3 2" xfId="13770"/>
    <cellStyle name="Normal 198 5 4" xfId="4926"/>
    <cellStyle name="Normal 198 5 5" xfId="10848"/>
    <cellStyle name="Normal 198 6" xfId="2262"/>
    <cellStyle name="Normal 198 6 2" xfId="8072"/>
    <cellStyle name="Normal 198 6 2 2" xfId="13994"/>
    <cellStyle name="Normal 198 6 3" xfId="5150"/>
    <cellStyle name="Normal 198 6 4" xfId="11072"/>
    <cellStyle name="Normal 198 7" xfId="6599"/>
    <cellStyle name="Normal 198 7 2" xfId="12521"/>
    <cellStyle name="Normal 198 8" xfId="3706"/>
    <cellStyle name="Normal 198 9" xfId="9585"/>
    <cellStyle name="Normal 199" xfId="484"/>
    <cellStyle name="Normal 199 2" xfId="1068"/>
    <cellStyle name="Normal 199 2 2" xfId="1754"/>
    <cellStyle name="Normal 199 2 2 2" xfId="3202"/>
    <cellStyle name="Normal 199 2 2 2 2" xfId="9012"/>
    <cellStyle name="Normal 199 2 2 2 2 2" xfId="14934"/>
    <cellStyle name="Normal 199 2 2 2 3" xfId="6090"/>
    <cellStyle name="Normal 199 2 2 2 4" xfId="12012"/>
    <cellStyle name="Normal 199 2 2 3" xfId="7567"/>
    <cellStyle name="Normal 199 2 2 3 2" xfId="13489"/>
    <cellStyle name="Normal 199 2 2 4" xfId="4646"/>
    <cellStyle name="Normal 199 2 2 5" xfId="10566"/>
    <cellStyle name="Normal 199 2 3" xfId="2608"/>
    <cellStyle name="Normal 199 2 3 2" xfId="8418"/>
    <cellStyle name="Normal 199 2 3 2 2" xfId="14340"/>
    <cellStyle name="Normal 199 2 3 3" xfId="5496"/>
    <cellStyle name="Normal 199 2 3 4" xfId="11418"/>
    <cellStyle name="Normal 199 2 4" xfId="6945"/>
    <cellStyle name="Normal 199 2 4 2" xfId="12867"/>
    <cellStyle name="Normal 199 2 5" xfId="4052"/>
    <cellStyle name="Normal 199 2 6" xfId="9950"/>
    <cellStyle name="Normal 199 3" xfId="663"/>
    <cellStyle name="Normal 199 3 2" xfId="1567"/>
    <cellStyle name="Normal 199 3 2 2" xfId="3035"/>
    <cellStyle name="Normal 199 3 2 2 2" xfId="8845"/>
    <cellStyle name="Normal 199 3 2 2 2 2" xfId="14767"/>
    <cellStyle name="Normal 199 3 2 2 3" xfId="5923"/>
    <cellStyle name="Normal 199 3 2 2 4" xfId="11845"/>
    <cellStyle name="Normal 199 3 2 3" xfId="7380"/>
    <cellStyle name="Normal 199 3 2 3 2" xfId="13302"/>
    <cellStyle name="Normal 199 3 2 4" xfId="4479"/>
    <cellStyle name="Normal 199 3 2 5" xfId="10380"/>
    <cellStyle name="Normal 199 3 3" xfId="2441"/>
    <cellStyle name="Normal 199 3 3 2" xfId="8251"/>
    <cellStyle name="Normal 199 3 3 2 2" xfId="14173"/>
    <cellStyle name="Normal 199 3 3 3" xfId="5329"/>
    <cellStyle name="Normal 199 3 3 4" xfId="11251"/>
    <cellStyle name="Normal 199 3 4" xfId="6778"/>
    <cellStyle name="Normal 199 3 4 2" xfId="12700"/>
    <cellStyle name="Normal 199 3 5" xfId="3885"/>
    <cellStyle name="Normal 199 3 6" xfId="9764"/>
    <cellStyle name="Normal 199 4" xfId="1392"/>
    <cellStyle name="Normal 199 4 2" xfId="2860"/>
    <cellStyle name="Normal 199 4 2 2" xfId="8670"/>
    <cellStyle name="Normal 199 4 2 2 2" xfId="14592"/>
    <cellStyle name="Normal 199 4 2 3" xfId="5748"/>
    <cellStyle name="Normal 199 4 2 4" xfId="11670"/>
    <cellStyle name="Normal 199 4 3" xfId="7205"/>
    <cellStyle name="Normal 199 4 3 2" xfId="13127"/>
    <cellStyle name="Normal 199 4 4" xfId="4304"/>
    <cellStyle name="Normal 199 4 5" xfId="10205"/>
    <cellStyle name="Normal 199 5" xfId="2039"/>
    <cellStyle name="Normal 199 5 2" xfId="3483"/>
    <cellStyle name="Normal 199 5 2 2" xfId="9293"/>
    <cellStyle name="Normal 199 5 2 2 2" xfId="15215"/>
    <cellStyle name="Normal 199 5 2 3" xfId="6371"/>
    <cellStyle name="Normal 199 5 2 4" xfId="12293"/>
    <cellStyle name="Normal 199 5 3" xfId="7849"/>
    <cellStyle name="Normal 199 5 3 2" xfId="13771"/>
    <cellStyle name="Normal 199 5 4" xfId="4927"/>
    <cellStyle name="Normal 199 5 5" xfId="10849"/>
    <cellStyle name="Normal 199 6" xfId="2266"/>
    <cellStyle name="Normal 199 6 2" xfId="8076"/>
    <cellStyle name="Normal 199 6 2 2" xfId="13998"/>
    <cellStyle name="Normal 199 6 3" xfId="5154"/>
    <cellStyle name="Normal 199 6 4" xfId="11076"/>
    <cellStyle name="Normal 199 7" xfId="6603"/>
    <cellStyle name="Normal 199 7 2" xfId="12525"/>
    <cellStyle name="Normal 199 8" xfId="3710"/>
    <cellStyle name="Normal 199 9" xfId="9589"/>
    <cellStyle name="Normal 2" xfId="175"/>
    <cellStyle name="Normal 2 10" xfId="15636"/>
    <cellStyle name="Normal 2 10 2" xfId="15637"/>
    <cellStyle name="Normal 2 10 3" xfId="15638"/>
    <cellStyle name="Normal 2 11" xfId="15639"/>
    <cellStyle name="Normal 2 11 2" xfId="15640"/>
    <cellStyle name="Normal 2 11 3" xfId="15641"/>
    <cellStyle name="Normal 2 12" xfId="15642"/>
    <cellStyle name="Normal 2 12 2" xfId="15643"/>
    <cellStyle name="Normal 2 12 3" xfId="15644"/>
    <cellStyle name="Normal 2 13" xfId="15645"/>
    <cellStyle name="Normal 2 13 2" xfId="15646"/>
    <cellStyle name="Normal 2 13 3" xfId="15647"/>
    <cellStyle name="Normal 2 14" xfId="15648"/>
    <cellStyle name="Normal 2 14 2" xfId="15649"/>
    <cellStyle name="Normal 2 14 3" xfId="15650"/>
    <cellStyle name="Normal 2 15" xfId="15651"/>
    <cellStyle name="Normal 2 15 2" xfId="15652"/>
    <cellStyle name="Normal 2 15 3" xfId="15653"/>
    <cellStyle name="Normal 2 16" xfId="15654"/>
    <cellStyle name="Normal 2 16 2" xfId="15655"/>
    <cellStyle name="Normal 2 16 3" xfId="15656"/>
    <cellStyle name="Normal 2 17" xfId="15657"/>
    <cellStyle name="Normal 2 17 2" xfId="15658"/>
    <cellStyle name="Normal 2 17 3" xfId="15659"/>
    <cellStyle name="Normal 2 18" xfId="15660"/>
    <cellStyle name="Normal 2 18 2" xfId="15661"/>
    <cellStyle name="Normal 2 18 3" xfId="15662"/>
    <cellStyle name="Normal 2 19" xfId="15663"/>
    <cellStyle name="Normal 2 19 2" xfId="15664"/>
    <cellStyle name="Normal 2 19 3" xfId="15665"/>
    <cellStyle name="Normal 2 2" xfId="176"/>
    <cellStyle name="Normal 2 2 10" xfId="15666"/>
    <cellStyle name="Normal 2 2 11" xfId="15667"/>
    <cellStyle name="Normal 2 2 12" xfId="15668"/>
    <cellStyle name="Normal 2 2 13" xfId="15669"/>
    <cellStyle name="Normal 2 2 14" xfId="15670"/>
    <cellStyle name="Normal 2 2 15" xfId="15671"/>
    <cellStyle name="Normal 2 2 16" xfId="15672"/>
    <cellStyle name="Normal 2 2 17" xfId="15673"/>
    <cellStyle name="Normal 2 2 18" xfId="15674"/>
    <cellStyle name="Normal 2 2 19" xfId="15675"/>
    <cellStyle name="Normal 2 2 2" xfId="1069"/>
    <cellStyle name="Normal 2 2 2 2" xfId="1070"/>
    <cellStyle name="Normal 2 2 2 2 2" xfId="1756"/>
    <cellStyle name="Normal 2 2 2 2 2 2" xfId="3204"/>
    <cellStyle name="Normal 2 2 2 2 2 2 2" xfId="9014"/>
    <cellStyle name="Normal 2 2 2 2 2 2 2 2" xfId="14936"/>
    <cellStyle name="Normal 2 2 2 2 2 2 3" xfId="6092"/>
    <cellStyle name="Normal 2 2 2 2 2 2 4" xfId="12014"/>
    <cellStyle name="Normal 2 2 2 2 2 3" xfId="7569"/>
    <cellStyle name="Normal 2 2 2 2 2 3 2" xfId="13491"/>
    <cellStyle name="Normal 2 2 2 2 2 4" xfId="4648"/>
    <cellStyle name="Normal 2 2 2 2 2 5" xfId="10568"/>
    <cellStyle name="Normal 2 2 2 2 3" xfId="2041"/>
    <cellStyle name="Normal 2 2 2 2 3 2" xfId="3485"/>
    <cellStyle name="Normal 2 2 2 2 3 2 2" xfId="9295"/>
    <cellStyle name="Normal 2 2 2 2 3 2 2 2" xfId="15217"/>
    <cellStyle name="Normal 2 2 2 2 3 2 3" xfId="6373"/>
    <cellStyle name="Normal 2 2 2 2 3 2 4" xfId="12295"/>
    <cellStyle name="Normal 2 2 2 2 3 3" xfId="7851"/>
    <cellStyle name="Normal 2 2 2 2 3 3 2" xfId="13773"/>
    <cellStyle name="Normal 2 2 2 2 3 4" xfId="4929"/>
    <cellStyle name="Normal 2 2 2 2 3 5" xfId="10851"/>
    <cellStyle name="Normal 2 2 2 2 4" xfId="2610"/>
    <cellStyle name="Normal 2 2 2 2 4 2" xfId="8420"/>
    <cellStyle name="Normal 2 2 2 2 4 2 2" xfId="14342"/>
    <cellStyle name="Normal 2 2 2 2 4 3" xfId="5498"/>
    <cellStyle name="Normal 2 2 2 2 4 4" xfId="11420"/>
    <cellStyle name="Normal 2 2 2 2 5" xfId="6947"/>
    <cellStyle name="Normal 2 2 2 2 5 2" xfId="12869"/>
    <cellStyle name="Normal 2 2 2 2 6" xfId="4054"/>
    <cellStyle name="Normal 2 2 2 2 7" xfId="9952"/>
    <cellStyle name="Normal 2 2 2 3" xfId="1755"/>
    <cellStyle name="Normal 2 2 2 3 2" xfId="3203"/>
    <cellStyle name="Normal 2 2 2 3 2 2" xfId="9013"/>
    <cellStyle name="Normal 2 2 2 3 2 2 2" xfId="14935"/>
    <cellStyle name="Normal 2 2 2 3 2 3" xfId="6091"/>
    <cellStyle name="Normal 2 2 2 3 2 4" xfId="12013"/>
    <cellStyle name="Normal 2 2 2 3 3" xfId="7568"/>
    <cellStyle name="Normal 2 2 2 3 3 2" xfId="13490"/>
    <cellStyle name="Normal 2 2 2 3 4" xfId="4647"/>
    <cellStyle name="Normal 2 2 2 3 5" xfId="10567"/>
    <cellStyle name="Normal 2 2 2 4" xfId="1899"/>
    <cellStyle name="Normal 2 2 2 4 2" xfId="3344"/>
    <cellStyle name="Normal 2 2 2 4 2 2" xfId="9154"/>
    <cellStyle name="Normal 2 2 2 4 2 2 2" xfId="15076"/>
    <cellStyle name="Normal 2 2 2 4 2 3" xfId="6232"/>
    <cellStyle name="Normal 2 2 2 4 2 4" xfId="12154"/>
    <cellStyle name="Normal 2 2 2 4 3" xfId="7710"/>
    <cellStyle name="Normal 2 2 2 4 3 2" xfId="13632"/>
    <cellStyle name="Normal 2 2 2 4 4" xfId="4788"/>
    <cellStyle name="Normal 2 2 2 4 5" xfId="10709"/>
    <cellStyle name="Normal 2 2 2 5" xfId="2040"/>
    <cellStyle name="Normal 2 2 2 5 2" xfId="3484"/>
    <cellStyle name="Normal 2 2 2 5 2 2" xfId="9294"/>
    <cellStyle name="Normal 2 2 2 5 2 2 2" xfId="15216"/>
    <cellStyle name="Normal 2 2 2 5 2 3" xfId="6372"/>
    <cellStyle name="Normal 2 2 2 5 2 4" xfId="12294"/>
    <cellStyle name="Normal 2 2 2 5 3" xfId="7850"/>
    <cellStyle name="Normal 2 2 2 5 3 2" xfId="13772"/>
    <cellStyle name="Normal 2 2 2 5 4" xfId="4928"/>
    <cellStyle name="Normal 2 2 2 5 5" xfId="10850"/>
    <cellStyle name="Normal 2 2 2 6" xfId="2609"/>
    <cellStyle name="Normal 2 2 2 6 2" xfId="8419"/>
    <cellStyle name="Normal 2 2 2 6 2 2" xfId="14341"/>
    <cellStyle name="Normal 2 2 2 6 3" xfId="5497"/>
    <cellStyle name="Normal 2 2 2 6 4" xfId="11419"/>
    <cellStyle name="Normal 2 2 2 7" xfId="6946"/>
    <cellStyle name="Normal 2 2 2 7 2" xfId="12868"/>
    <cellStyle name="Normal 2 2 2 8" xfId="4053"/>
    <cellStyle name="Normal 2 2 2 9" xfId="9951"/>
    <cellStyle name="Normal 2 2 20" xfId="15676"/>
    <cellStyle name="Normal 2 2 21" xfId="15677"/>
    <cellStyle name="Normal 2 2 22" xfId="15678"/>
    <cellStyle name="Normal 2 2 23" xfId="15679"/>
    <cellStyle name="Normal 2 2 24" xfId="15680"/>
    <cellStyle name="Normal 2 2 25" xfId="15681"/>
    <cellStyle name="Normal 2 2 26" xfId="15682"/>
    <cellStyle name="Normal 2 2 27" xfId="15683"/>
    <cellStyle name="Normal 2 2 28" xfId="15684"/>
    <cellStyle name="Normal 2 2 29" xfId="15685"/>
    <cellStyle name="Normal 2 2 3" xfId="1071"/>
    <cellStyle name="Normal 2 2 3 2" xfId="1757"/>
    <cellStyle name="Normal 2 2 3 2 2" xfId="3205"/>
    <cellStyle name="Normal 2 2 3 2 2 2" xfId="9015"/>
    <cellStyle name="Normal 2 2 3 2 2 2 2" xfId="14937"/>
    <cellStyle name="Normal 2 2 3 2 2 3" xfId="6093"/>
    <cellStyle name="Normal 2 2 3 2 2 4" xfId="12015"/>
    <cellStyle name="Normal 2 2 3 2 3" xfId="7570"/>
    <cellStyle name="Normal 2 2 3 2 3 2" xfId="13492"/>
    <cellStyle name="Normal 2 2 3 2 4" xfId="4649"/>
    <cellStyle name="Normal 2 2 3 2 5" xfId="10569"/>
    <cellStyle name="Normal 2 2 3 3" xfId="2042"/>
    <cellStyle name="Normal 2 2 3 3 2" xfId="3486"/>
    <cellStyle name="Normal 2 2 3 3 2 2" xfId="9296"/>
    <cellStyle name="Normal 2 2 3 3 2 2 2" xfId="15218"/>
    <cellStyle name="Normal 2 2 3 3 2 3" xfId="6374"/>
    <cellStyle name="Normal 2 2 3 3 2 4" xfId="12296"/>
    <cellStyle name="Normal 2 2 3 3 3" xfId="7852"/>
    <cellStyle name="Normal 2 2 3 3 3 2" xfId="13774"/>
    <cellStyle name="Normal 2 2 3 3 4" xfId="4930"/>
    <cellStyle name="Normal 2 2 3 3 5" xfId="10852"/>
    <cellStyle name="Normal 2 2 3 4" xfId="2611"/>
    <cellStyle name="Normal 2 2 3 4 2" xfId="8421"/>
    <cellStyle name="Normal 2 2 3 4 2 2" xfId="14343"/>
    <cellStyle name="Normal 2 2 3 4 3" xfId="5499"/>
    <cellStyle name="Normal 2 2 3 4 4" xfId="11421"/>
    <cellStyle name="Normal 2 2 3 5" xfId="6948"/>
    <cellStyle name="Normal 2 2 3 5 2" xfId="12870"/>
    <cellStyle name="Normal 2 2 3 6" xfId="4055"/>
    <cellStyle name="Normal 2 2 3 7" xfId="9953"/>
    <cellStyle name="Normal 2 2 30" xfId="15686"/>
    <cellStyle name="Normal 2 2 31" xfId="15687"/>
    <cellStyle name="Normal 2 2 32" xfId="15688"/>
    <cellStyle name="Normal 2 2 33" xfId="15689"/>
    <cellStyle name="Normal 2 2 34" xfId="15690"/>
    <cellStyle name="Normal 2 2 35" xfId="15691"/>
    <cellStyle name="Normal 2 2 36" xfId="15692"/>
    <cellStyle name="Normal 2 2 37" xfId="15693"/>
    <cellStyle name="Normal 2 2 38" xfId="15694"/>
    <cellStyle name="Normal 2 2 39" xfId="15695"/>
    <cellStyle name="Normal 2 2 4" xfId="1072"/>
    <cellStyle name="Normal 2 2 4 2" xfId="1758"/>
    <cellStyle name="Normal 2 2 4 2 2" xfId="3206"/>
    <cellStyle name="Normal 2 2 4 2 2 2" xfId="9016"/>
    <cellStyle name="Normal 2 2 4 2 2 2 2" xfId="14938"/>
    <cellStyle name="Normal 2 2 4 2 2 3" xfId="6094"/>
    <cellStyle name="Normal 2 2 4 2 2 4" xfId="12016"/>
    <cellStyle name="Normal 2 2 4 2 3" xfId="7571"/>
    <cellStyle name="Normal 2 2 4 2 3 2" xfId="13493"/>
    <cellStyle name="Normal 2 2 4 2 4" xfId="4650"/>
    <cellStyle name="Normal 2 2 4 2 5" xfId="10570"/>
    <cellStyle name="Normal 2 2 4 3" xfId="2043"/>
    <cellStyle name="Normal 2 2 4 3 2" xfId="3487"/>
    <cellStyle name="Normal 2 2 4 3 2 2" xfId="9297"/>
    <cellStyle name="Normal 2 2 4 3 2 2 2" xfId="15219"/>
    <cellStyle name="Normal 2 2 4 3 2 3" xfId="6375"/>
    <cellStyle name="Normal 2 2 4 3 2 4" xfId="12297"/>
    <cellStyle name="Normal 2 2 4 3 3" xfId="7853"/>
    <cellStyle name="Normal 2 2 4 3 3 2" xfId="13775"/>
    <cellStyle name="Normal 2 2 4 3 4" xfId="4931"/>
    <cellStyle name="Normal 2 2 4 3 5" xfId="10853"/>
    <cellStyle name="Normal 2 2 4 4" xfId="2612"/>
    <cellStyle name="Normal 2 2 4 4 2" xfId="8422"/>
    <cellStyle name="Normal 2 2 4 4 2 2" xfId="14344"/>
    <cellStyle name="Normal 2 2 4 4 3" xfId="5500"/>
    <cellStyle name="Normal 2 2 4 4 4" xfId="11422"/>
    <cellStyle name="Normal 2 2 4 5" xfId="6949"/>
    <cellStyle name="Normal 2 2 4 5 2" xfId="12871"/>
    <cellStyle name="Normal 2 2 4 6" xfId="4056"/>
    <cellStyle name="Normal 2 2 4 7" xfId="9954"/>
    <cellStyle name="Normal 2 2 40" xfId="15696"/>
    <cellStyle name="Normal 2 2 41" xfId="15697"/>
    <cellStyle name="Normal 2 2 42" xfId="15698"/>
    <cellStyle name="Normal 2 2 43" xfId="15699"/>
    <cellStyle name="Normal 2 2 44" xfId="15700"/>
    <cellStyle name="Normal 2 2 45" xfId="15701"/>
    <cellStyle name="Normal 2 2 46" xfId="15702"/>
    <cellStyle name="Normal 2 2 47" xfId="15703"/>
    <cellStyle name="Normal 2 2 5" xfId="1893"/>
    <cellStyle name="Normal 2 2 5 2" xfId="3338"/>
    <cellStyle name="Normal 2 2 5 2 2" xfId="9148"/>
    <cellStyle name="Normal 2 2 5 2 2 2" xfId="15070"/>
    <cellStyle name="Normal 2 2 5 2 3" xfId="6226"/>
    <cellStyle name="Normal 2 2 5 2 4" xfId="12148"/>
    <cellStyle name="Normal 2 2 5 3" xfId="7704"/>
    <cellStyle name="Normal 2 2 5 3 2" xfId="13626"/>
    <cellStyle name="Normal 2 2 5 4" xfId="4782"/>
    <cellStyle name="Normal 2 2 5 5" xfId="10703"/>
    <cellStyle name="Normal 2 2 6" xfId="15704"/>
    <cellStyle name="Normal 2 2 7" xfId="15705"/>
    <cellStyle name="Normal 2 2 8" xfId="15706"/>
    <cellStyle name="Normal 2 2 9" xfId="15707"/>
    <cellStyle name="Normal 2 20" xfId="15708"/>
    <cellStyle name="Normal 2 20 2" xfId="15709"/>
    <cellStyle name="Normal 2 20 3" xfId="15710"/>
    <cellStyle name="Normal 2 21" xfId="15711"/>
    <cellStyle name="Normal 2 21 2" xfId="15712"/>
    <cellStyle name="Normal 2 21 3" xfId="15713"/>
    <cellStyle name="Normal 2 22" xfId="15714"/>
    <cellStyle name="Normal 2 22 2" xfId="15715"/>
    <cellStyle name="Normal 2 22 3" xfId="15716"/>
    <cellStyle name="Normal 2 23" xfId="15717"/>
    <cellStyle name="Normal 2 23 2" xfId="15718"/>
    <cellStyle name="Normal 2 23 3" xfId="15719"/>
    <cellStyle name="Normal 2 24" xfId="15720"/>
    <cellStyle name="Normal 2 24 2" xfId="15721"/>
    <cellStyle name="Normal 2 24 3" xfId="15722"/>
    <cellStyle name="Normal 2 25" xfId="15723"/>
    <cellStyle name="Normal 2 25 2" xfId="15724"/>
    <cellStyle name="Normal 2 25 3" xfId="15725"/>
    <cellStyle name="Normal 2 26" xfId="15726"/>
    <cellStyle name="Normal 2 26 2" xfId="15727"/>
    <cellStyle name="Normal 2 26 3" xfId="15728"/>
    <cellStyle name="Normal 2 27" xfId="15729"/>
    <cellStyle name="Normal 2 27 2" xfId="15730"/>
    <cellStyle name="Normal 2 27 3" xfId="15731"/>
    <cellStyle name="Normal 2 28" xfId="15732"/>
    <cellStyle name="Normal 2 28 2" xfId="15733"/>
    <cellStyle name="Normal 2 28 3" xfId="15734"/>
    <cellStyle name="Normal 2 29" xfId="15735"/>
    <cellStyle name="Normal 2 29 2" xfId="15736"/>
    <cellStyle name="Normal 2 29 3" xfId="15737"/>
    <cellStyle name="Normal 2 3" xfId="177"/>
    <cellStyle name="Normal 2 3 2" xfId="1073"/>
    <cellStyle name="Normal 2 3 2 2" xfId="1074"/>
    <cellStyle name="Normal 2 3 2 2 2" xfId="1760"/>
    <cellStyle name="Normal 2 3 2 2 2 2" xfId="3208"/>
    <cellStyle name="Normal 2 3 2 2 2 2 2" xfId="9018"/>
    <cellStyle name="Normal 2 3 2 2 2 2 2 2" xfId="14940"/>
    <cellStyle name="Normal 2 3 2 2 2 2 3" xfId="6096"/>
    <cellStyle name="Normal 2 3 2 2 2 2 4" xfId="12018"/>
    <cellStyle name="Normal 2 3 2 2 2 3" xfId="7573"/>
    <cellStyle name="Normal 2 3 2 2 2 3 2" xfId="13495"/>
    <cellStyle name="Normal 2 3 2 2 2 4" xfId="4652"/>
    <cellStyle name="Normal 2 3 2 2 2 5" xfId="10572"/>
    <cellStyle name="Normal 2 3 2 2 3" xfId="2045"/>
    <cellStyle name="Normal 2 3 2 2 3 2" xfId="3489"/>
    <cellStyle name="Normal 2 3 2 2 3 2 2" xfId="9299"/>
    <cellStyle name="Normal 2 3 2 2 3 2 2 2" xfId="15221"/>
    <cellStyle name="Normal 2 3 2 2 3 2 3" xfId="6377"/>
    <cellStyle name="Normal 2 3 2 2 3 2 4" xfId="12299"/>
    <cellStyle name="Normal 2 3 2 2 3 3" xfId="7855"/>
    <cellStyle name="Normal 2 3 2 2 3 3 2" xfId="13777"/>
    <cellStyle name="Normal 2 3 2 2 3 4" xfId="4933"/>
    <cellStyle name="Normal 2 3 2 2 3 5" xfId="10855"/>
    <cellStyle name="Normal 2 3 2 2 4" xfId="2614"/>
    <cellStyle name="Normal 2 3 2 2 4 2" xfId="8424"/>
    <cellStyle name="Normal 2 3 2 2 4 2 2" xfId="14346"/>
    <cellStyle name="Normal 2 3 2 2 4 3" xfId="5502"/>
    <cellStyle name="Normal 2 3 2 2 4 4" xfId="11424"/>
    <cellStyle name="Normal 2 3 2 2 5" xfId="6951"/>
    <cellStyle name="Normal 2 3 2 2 5 2" xfId="12873"/>
    <cellStyle name="Normal 2 3 2 2 6" xfId="4058"/>
    <cellStyle name="Normal 2 3 2 2 7" xfId="9956"/>
    <cellStyle name="Normal 2 3 2 3" xfId="1759"/>
    <cellStyle name="Normal 2 3 2 3 2" xfId="3207"/>
    <cellStyle name="Normal 2 3 2 3 2 2" xfId="9017"/>
    <cellStyle name="Normal 2 3 2 3 2 2 2" xfId="14939"/>
    <cellStyle name="Normal 2 3 2 3 2 3" xfId="6095"/>
    <cellStyle name="Normal 2 3 2 3 2 4" xfId="12017"/>
    <cellStyle name="Normal 2 3 2 3 3" xfId="7572"/>
    <cellStyle name="Normal 2 3 2 3 3 2" xfId="13494"/>
    <cellStyle name="Normal 2 3 2 3 4" xfId="4651"/>
    <cellStyle name="Normal 2 3 2 3 5" xfId="10571"/>
    <cellStyle name="Normal 2 3 2 4" xfId="1901"/>
    <cellStyle name="Normal 2 3 2 4 2" xfId="3346"/>
    <cellStyle name="Normal 2 3 2 4 2 2" xfId="9156"/>
    <cellStyle name="Normal 2 3 2 4 2 2 2" xfId="15078"/>
    <cellStyle name="Normal 2 3 2 4 2 3" xfId="6234"/>
    <cellStyle name="Normal 2 3 2 4 2 4" xfId="12156"/>
    <cellStyle name="Normal 2 3 2 4 3" xfId="7712"/>
    <cellStyle name="Normal 2 3 2 4 3 2" xfId="13634"/>
    <cellStyle name="Normal 2 3 2 4 4" xfId="4790"/>
    <cellStyle name="Normal 2 3 2 4 5" xfId="10711"/>
    <cellStyle name="Normal 2 3 2 5" xfId="2044"/>
    <cellStyle name="Normal 2 3 2 5 2" xfId="3488"/>
    <cellStyle name="Normal 2 3 2 5 2 2" xfId="9298"/>
    <cellStyle name="Normal 2 3 2 5 2 2 2" xfId="15220"/>
    <cellStyle name="Normal 2 3 2 5 2 3" xfId="6376"/>
    <cellStyle name="Normal 2 3 2 5 2 4" xfId="12298"/>
    <cellStyle name="Normal 2 3 2 5 3" xfId="7854"/>
    <cellStyle name="Normal 2 3 2 5 3 2" xfId="13776"/>
    <cellStyle name="Normal 2 3 2 5 4" xfId="4932"/>
    <cellStyle name="Normal 2 3 2 5 5" xfId="10854"/>
    <cellStyle name="Normal 2 3 2 6" xfId="2613"/>
    <cellStyle name="Normal 2 3 2 6 2" xfId="8423"/>
    <cellStyle name="Normal 2 3 2 6 2 2" xfId="14345"/>
    <cellStyle name="Normal 2 3 2 6 3" xfId="5501"/>
    <cellStyle name="Normal 2 3 2 6 4" xfId="11423"/>
    <cellStyle name="Normal 2 3 2 7" xfId="6950"/>
    <cellStyle name="Normal 2 3 2 7 2" xfId="12872"/>
    <cellStyle name="Normal 2 3 2 8" xfId="4057"/>
    <cellStyle name="Normal 2 3 2 9" xfId="9955"/>
    <cellStyle name="Normal 2 3 3" xfId="1075"/>
    <cellStyle name="Normal 2 3 3 2" xfId="1761"/>
    <cellStyle name="Normal 2 3 3 2 2" xfId="3209"/>
    <cellStyle name="Normal 2 3 3 2 2 2" xfId="9019"/>
    <cellStyle name="Normal 2 3 3 2 2 2 2" xfId="14941"/>
    <cellStyle name="Normal 2 3 3 2 2 3" xfId="6097"/>
    <cellStyle name="Normal 2 3 3 2 2 4" xfId="12019"/>
    <cellStyle name="Normal 2 3 3 2 3" xfId="7574"/>
    <cellStyle name="Normal 2 3 3 2 3 2" xfId="13496"/>
    <cellStyle name="Normal 2 3 3 2 4" xfId="4653"/>
    <cellStyle name="Normal 2 3 3 2 5" xfId="10573"/>
    <cellStyle name="Normal 2 3 3 3" xfId="2046"/>
    <cellStyle name="Normal 2 3 3 3 2" xfId="3490"/>
    <cellStyle name="Normal 2 3 3 3 2 2" xfId="9300"/>
    <cellStyle name="Normal 2 3 3 3 2 2 2" xfId="15222"/>
    <cellStyle name="Normal 2 3 3 3 2 3" xfId="6378"/>
    <cellStyle name="Normal 2 3 3 3 2 4" xfId="12300"/>
    <cellStyle name="Normal 2 3 3 3 3" xfId="7856"/>
    <cellStyle name="Normal 2 3 3 3 3 2" xfId="13778"/>
    <cellStyle name="Normal 2 3 3 3 4" xfId="4934"/>
    <cellStyle name="Normal 2 3 3 3 5" xfId="10856"/>
    <cellStyle name="Normal 2 3 3 4" xfId="2615"/>
    <cellStyle name="Normal 2 3 3 4 2" xfId="8425"/>
    <cellStyle name="Normal 2 3 3 4 2 2" xfId="14347"/>
    <cellStyle name="Normal 2 3 3 4 3" xfId="5503"/>
    <cellStyle name="Normal 2 3 3 4 4" xfId="11425"/>
    <cellStyle name="Normal 2 3 3 5" xfId="6952"/>
    <cellStyle name="Normal 2 3 3 5 2" xfId="12874"/>
    <cellStyle name="Normal 2 3 3 6" xfId="4059"/>
    <cellStyle name="Normal 2 3 3 7" xfId="9957"/>
    <cellStyle name="Normal 2 3 4" xfId="1076"/>
    <cellStyle name="Normal 2 3 4 2" xfId="1762"/>
    <cellStyle name="Normal 2 3 4 2 2" xfId="3210"/>
    <cellStyle name="Normal 2 3 4 2 2 2" xfId="9020"/>
    <cellStyle name="Normal 2 3 4 2 2 2 2" xfId="14942"/>
    <cellStyle name="Normal 2 3 4 2 2 3" xfId="6098"/>
    <cellStyle name="Normal 2 3 4 2 2 4" xfId="12020"/>
    <cellStyle name="Normal 2 3 4 2 3" xfId="7575"/>
    <cellStyle name="Normal 2 3 4 2 3 2" xfId="13497"/>
    <cellStyle name="Normal 2 3 4 2 4" xfId="4654"/>
    <cellStyle name="Normal 2 3 4 2 5" xfId="10574"/>
    <cellStyle name="Normal 2 3 4 3" xfId="2047"/>
    <cellStyle name="Normal 2 3 4 3 2" xfId="3491"/>
    <cellStyle name="Normal 2 3 4 3 2 2" xfId="9301"/>
    <cellStyle name="Normal 2 3 4 3 2 2 2" xfId="15223"/>
    <cellStyle name="Normal 2 3 4 3 2 3" xfId="6379"/>
    <cellStyle name="Normal 2 3 4 3 2 4" xfId="12301"/>
    <cellStyle name="Normal 2 3 4 3 3" xfId="7857"/>
    <cellStyle name="Normal 2 3 4 3 3 2" xfId="13779"/>
    <cellStyle name="Normal 2 3 4 3 4" xfId="4935"/>
    <cellStyle name="Normal 2 3 4 3 5" xfId="10857"/>
    <cellStyle name="Normal 2 3 4 4" xfId="2616"/>
    <cellStyle name="Normal 2 3 4 4 2" xfId="8426"/>
    <cellStyle name="Normal 2 3 4 4 2 2" xfId="14348"/>
    <cellStyle name="Normal 2 3 4 4 3" xfId="5504"/>
    <cellStyle name="Normal 2 3 4 4 4" xfId="11426"/>
    <cellStyle name="Normal 2 3 4 5" xfId="6953"/>
    <cellStyle name="Normal 2 3 4 5 2" xfId="12875"/>
    <cellStyle name="Normal 2 3 4 6" xfId="4060"/>
    <cellStyle name="Normal 2 3 4 7" xfId="9958"/>
    <cellStyle name="Normal 2 3 5" xfId="1895"/>
    <cellStyle name="Normal 2 3 5 2" xfId="3340"/>
    <cellStyle name="Normal 2 3 5 2 2" xfId="9150"/>
    <cellStyle name="Normal 2 3 5 2 2 2" xfId="15072"/>
    <cellStyle name="Normal 2 3 5 2 3" xfId="6228"/>
    <cellStyle name="Normal 2 3 5 2 4" xfId="12150"/>
    <cellStyle name="Normal 2 3 5 3" xfId="7706"/>
    <cellStyle name="Normal 2 3 5 3 2" xfId="13628"/>
    <cellStyle name="Normal 2 3 5 4" xfId="4784"/>
    <cellStyle name="Normal 2 3 5 5" xfId="10705"/>
    <cellStyle name="Normal 2 3 6" xfId="15738"/>
    <cellStyle name="Normal 2 30" xfId="15739"/>
    <cellStyle name="Normal 2 30 2" xfId="15740"/>
    <cellStyle name="Normal 2 30 3" xfId="15741"/>
    <cellStyle name="Normal 2 31" xfId="15742"/>
    <cellStyle name="Normal 2 31 2" xfId="15743"/>
    <cellStyle name="Normal 2 31 3" xfId="15744"/>
    <cellStyle name="Normal 2 32" xfId="15745"/>
    <cellStyle name="Normal 2 32 2" xfId="15746"/>
    <cellStyle name="Normal 2 32 3" xfId="15747"/>
    <cellStyle name="Normal 2 33" xfId="15748"/>
    <cellStyle name="Normal 2 33 2" xfId="15749"/>
    <cellStyle name="Normal 2 33 3" xfId="15750"/>
    <cellStyle name="Normal 2 34" xfId="15751"/>
    <cellStyle name="Normal 2 35" xfId="15752"/>
    <cellStyle name="Normal 2 36" xfId="15753"/>
    <cellStyle name="Normal 2 37" xfId="15754"/>
    <cellStyle name="Normal 2 38" xfId="15755"/>
    <cellStyle name="Normal 2 39" xfId="15756"/>
    <cellStyle name="Normal 2 4" xfId="178"/>
    <cellStyle name="Normal 2 4 10" xfId="3589"/>
    <cellStyle name="Normal 2 4 11" xfId="9468"/>
    <cellStyle name="Normal 2 4 2" xfId="1078"/>
    <cellStyle name="Normal 2 4 2 2" xfId="1764"/>
    <cellStyle name="Normal 2 4 2 2 2" xfId="3212"/>
    <cellStyle name="Normal 2 4 2 2 2 2" xfId="9022"/>
    <cellStyle name="Normal 2 4 2 2 2 2 2" xfId="14944"/>
    <cellStyle name="Normal 2 4 2 2 2 3" xfId="6100"/>
    <cellStyle name="Normal 2 4 2 2 2 4" xfId="12022"/>
    <cellStyle name="Normal 2 4 2 2 3" xfId="7577"/>
    <cellStyle name="Normal 2 4 2 2 3 2" xfId="13499"/>
    <cellStyle name="Normal 2 4 2 2 4" xfId="4656"/>
    <cellStyle name="Normal 2 4 2 2 5" xfId="10576"/>
    <cellStyle name="Normal 2 4 2 3" xfId="2049"/>
    <cellStyle name="Normal 2 4 2 3 2" xfId="3493"/>
    <cellStyle name="Normal 2 4 2 3 2 2" xfId="9303"/>
    <cellStyle name="Normal 2 4 2 3 2 2 2" xfId="15225"/>
    <cellStyle name="Normal 2 4 2 3 2 3" xfId="6381"/>
    <cellStyle name="Normal 2 4 2 3 2 4" xfId="12303"/>
    <cellStyle name="Normal 2 4 2 3 3" xfId="7859"/>
    <cellStyle name="Normal 2 4 2 3 3 2" xfId="13781"/>
    <cellStyle name="Normal 2 4 2 3 4" xfId="4937"/>
    <cellStyle name="Normal 2 4 2 3 5" xfId="10859"/>
    <cellStyle name="Normal 2 4 2 4" xfId="2618"/>
    <cellStyle name="Normal 2 4 2 4 2" xfId="8428"/>
    <cellStyle name="Normal 2 4 2 4 2 2" xfId="14350"/>
    <cellStyle name="Normal 2 4 2 4 3" xfId="5506"/>
    <cellStyle name="Normal 2 4 2 4 4" xfId="11428"/>
    <cellStyle name="Normal 2 4 2 5" xfId="6955"/>
    <cellStyle name="Normal 2 4 2 5 2" xfId="12877"/>
    <cellStyle name="Normal 2 4 2 6" xfId="4062"/>
    <cellStyle name="Normal 2 4 2 7" xfId="9960"/>
    <cellStyle name="Normal 2 4 3" xfId="1077"/>
    <cellStyle name="Normal 2 4 3 2" xfId="1763"/>
    <cellStyle name="Normal 2 4 3 2 2" xfId="3211"/>
    <cellStyle name="Normal 2 4 3 2 2 2" xfId="9021"/>
    <cellStyle name="Normal 2 4 3 2 2 2 2" xfId="14943"/>
    <cellStyle name="Normal 2 4 3 2 2 3" xfId="6099"/>
    <cellStyle name="Normal 2 4 3 2 2 4" xfId="12021"/>
    <cellStyle name="Normal 2 4 3 2 3" xfId="7576"/>
    <cellStyle name="Normal 2 4 3 2 3 2" xfId="13498"/>
    <cellStyle name="Normal 2 4 3 2 4" xfId="4655"/>
    <cellStyle name="Normal 2 4 3 2 5" xfId="10575"/>
    <cellStyle name="Normal 2 4 3 3" xfId="2617"/>
    <cellStyle name="Normal 2 4 3 3 2" xfId="8427"/>
    <cellStyle name="Normal 2 4 3 3 2 2" xfId="14349"/>
    <cellStyle name="Normal 2 4 3 3 3" xfId="5505"/>
    <cellStyle name="Normal 2 4 3 3 4" xfId="11427"/>
    <cellStyle name="Normal 2 4 3 4" xfId="6954"/>
    <cellStyle name="Normal 2 4 3 4 2" xfId="12876"/>
    <cellStyle name="Normal 2 4 3 5" xfId="4061"/>
    <cellStyle name="Normal 2 4 3 6" xfId="9959"/>
    <cellStyle name="Normal 2 4 4" xfId="542"/>
    <cellStyle name="Normal 2 4 4 2" xfId="1446"/>
    <cellStyle name="Normal 2 4 4 2 2" xfId="2914"/>
    <cellStyle name="Normal 2 4 4 2 2 2" xfId="8724"/>
    <cellStyle name="Normal 2 4 4 2 2 2 2" xfId="14646"/>
    <cellStyle name="Normal 2 4 4 2 2 3" xfId="5802"/>
    <cellStyle name="Normal 2 4 4 2 2 4" xfId="11724"/>
    <cellStyle name="Normal 2 4 4 2 3" xfId="7259"/>
    <cellStyle name="Normal 2 4 4 2 3 2" xfId="13181"/>
    <cellStyle name="Normal 2 4 4 2 4" xfId="4358"/>
    <cellStyle name="Normal 2 4 4 2 5" xfId="10259"/>
    <cellStyle name="Normal 2 4 4 3" xfId="2320"/>
    <cellStyle name="Normal 2 4 4 3 2" xfId="8130"/>
    <cellStyle name="Normal 2 4 4 3 2 2" xfId="14052"/>
    <cellStyle name="Normal 2 4 4 3 3" xfId="5208"/>
    <cellStyle name="Normal 2 4 4 3 4" xfId="11130"/>
    <cellStyle name="Normal 2 4 4 4" xfId="6657"/>
    <cellStyle name="Normal 2 4 4 4 2" xfId="12579"/>
    <cellStyle name="Normal 2 4 4 5" xfId="3764"/>
    <cellStyle name="Normal 2 4 4 6" xfId="9643"/>
    <cellStyle name="Normal 2 4 5" xfId="1271"/>
    <cellStyle name="Normal 2 4 5 2" xfId="2739"/>
    <cellStyle name="Normal 2 4 5 2 2" xfId="8549"/>
    <cellStyle name="Normal 2 4 5 2 2 2" xfId="14471"/>
    <cellStyle name="Normal 2 4 5 2 3" xfId="5627"/>
    <cellStyle name="Normal 2 4 5 2 4" xfId="11549"/>
    <cellStyle name="Normal 2 4 5 3" xfId="7084"/>
    <cellStyle name="Normal 2 4 5 3 2" xfId="13006"/>
    <cellStyle name="Normal 2 4 5 4" xfId="4183"/>
    <cellStyle name="Normal 2 4 5 5" xfId="10084"/>
    <cellStyle name="Normal 2 4 6" xfId="1897"/>
    <cellStyle name="Normal 2 4 6 2" xfId="3342"/>
    <cellStyle name="Normal 2 4 6 2 2" xfId="9152"/>
    <cellStyle name="Normal 2 4 6 2 2 2" xfId="15074"/>
    <cellStyle name="Normal 2 4 6 2 3" xfId="6230"/>
    <cellStyle name="Normal 2 4 6 2 4" xfId="12152"/>
    <cellStyle name="Normal 2 4 6 3" xfId="7708"/>
    <cellStyle name="Normal 2 4 6 3 2" xfId="13630"/>
    <cellStyle name="Normal 2 4 6 4" xfId="4786"/>
    <cellStyle name="Normal 2 4 6 5" xfId="10707"/>
    <cellStyle name="Normal 2 4 7" xfId="2048"/>
    <cellStyle name="Normal 2 4 7 2" xfId="3492"/>
    <cellStyle name="Normal 2 4 7 2 2" xfId="9302"/>
    <cellStyle name="Normal 2 4 7 2 2 2" xfId="15224"/>
    <cellStyle name="Normal 2 4 7 2 3" xfId="6380"/>
    <cellStyle name="Normal 2 4 7 2 4" xfId="12302"/>
    <cellStyle name="Normal 2 4 7 3" xfId="7858"/>
    <cellStyle name="Normal 2 4 7 3 2" xfId="13780"/>
    <cellStyle name="Normal 2 4 7 4" xfId="4936"/>
    <cellStyle name="Normal 2 4 7 5" xfId="10858"/>
    <cellStyle name="Normal 2 4 8" xfId="2145"/>
    <cellStyle name="Normal 2 4 8 2" xfId="7955"/>
    <cellStyle name="Normal 2 4 8 2 2" xfId="13877"/>
    <cellStyle name="Normal 2 4 8 3" xfId="5033"/>
    <cellStyle name="Normal 2 4 8 4" xfId="10955"/>
    <cellStyle name="Normal 2 4 9" xfId="6477"/>
    <cellStyle name="Normal 2 4 9 2" xfId="12399"/>
    <cellStyle name="Normal 2 40" xfId="15757"/>
    <cellStyle name="Normal 2 40 2" xfId="15758"/>
    <cellStyle name="Normal 2 40 3" xfId="15759"/>
    <cellStyle name="Normal 2 41" xfId="15760"/>
    <cellStyle name="Normal 2 41 2" xfId="15761"/>
    <cellStyle name="Normal 2 41 3" xfId="15762"/>
    <cellStyle name="Normal 2 42" xfId="15763"/>
    <cellStyle name="Normal 2 42 2" xfId="15764"/>
    <cellStyle name="Normal 2 42 3" xfId="15765"/>
    <cellStyle name="Normal 2 43" xfId="15766"/>
    <cellStyle name="Normal 2 43 2" xfId="15767"/>
    <cellStyle name="Normal 2 43 3" xfId="15768"/>
    <cellStyle name="Normal 2 44" xfId="15769"/>
    <cellStyle name="Normal 2 44 2" xfId="15770"/>
    <cellStyle name="Normal 2 44 3" xfId="15771"/>
    <cellStyle name="Normal 2 45" xfId="15772"/>
    <cellStyle name="Normal 2 45 2" xfId="15773"/>
    <cellStyle name="Normal 2 45 3" xfId="15774"/>
    <cellStyle name="Normal 2 46" xfId="15775"/>
    <cellStyle name="Normal 2 46 2" xfId="15776"/>
    <cellStyle name="Normal 2 46 3" xfId="15777"/>
    <cellStyle name="Normal 2 47" xfId="15778"/>
    <cellStyle name="Normal 2 47 2" xfId="15779"/>
    <cellStyle name="Normal 2 47 3" xfId="15780"/>
    <cellStyle name="Normal 2 48" xfId="15781"/>
    <cellStyle name="Normal 2 48 2" xfId="15782"/>
    <cellStyle name="Normal 2 48 3" xfId="15783"/>
    <cellStyle name="Normal 2 49" xfId="15784"/>
    <cellStyle name="Normal 2 49 2" xfId="15785"/>
    <cellStyle name="Normal 2 49 3" xfId="15786"/>
    <cellStyle name="Normal 2 5" xfId="485"/>
    <cellStyle name="Normal 2 5 2" xfId="15787"/>
    <cellStyle name="Normal 2 5 3" xfId="15788"/>
    <cellStyle name="Normal 2 50" xfId="15789"/>
    <cellStyle name="Normal 2 51" xfId="15790"/>
    <cellStyle name="Normal 2 51 2" xfId="15791"/>
    <cellStyle name="Normal 2 51 3" xfId="15792"/>
    <cellStyle name="Normal 2 52" xfId="15793"/>
    <cellStyle name="Normal 2 52 2" xfId="15794"/>
    <cellStyle name="Normal 2 53" xfId="15795"/>
    <cellStyle name="Normal 2 54" xfId="15796"/>
    <cellStyle name="Normal 2 6" xfId="1891"/>
    <cellStyle name="Normal 2 6 2" xfId="3336"/>
    <cellStyle name="Normal 2 6 2 2" xfId="9146"/>
    <cellStyle name="Normal 2 6 2 2 2" xfId="15068"/>
    <cellStyle name="Normal 2 6 2 3" xfId="6224"/>
    <cellStyle name="Normal 2 6 2 4" xfId="12146"/>
    <cellStyle name="Normal 2 6 3" xfId="7702"/>
    <cellStyle name="Normal 2 6 3 2" xfId="13624"/>
    <cellStyle name="Normal 2 6 4" xfId="4780"/>
    <cellStyle name="Normal 2 6 5" xfId="10701"/>
    <cellStyle name="Normal 2 7" xfId="15797"/>
    <cellStyle name="Normal 2 7 2" xfId="15798"/>
    <cellStyle name="Normal 2 7 3" xfId="15799"/>
    <cellStyle name="Normal 2 8" xfId="15800"/>
    <cellStyle name="Normal 2 8 2" xfId="15801"/>
    <cellStyle name="Normal 2 8 3" xfId="15802"/>
    <cellStyle name="Normal 2 9" xfId="15803"/>
    <cellStyle name="Normal 2 9 2" xfId="15804"/>
    <cellStyle name="Normal 2 9 3" xfId="15805"/>
    <cellStyle name="Normal 20" xfId="179"/>
    <cellStyle name="Normal 20 2" xfId="1079"/>
    <cellStyle name="Normal 200" xfId="486"/>
    <cellStyle name="Normal 200 2" xfId="1080"/>
    <cellStyle name="Normal 200 2 2" xfId="1765"/>
    <cellStyle name="Normal 200 2 2 2" xfId="3213"/>
    <cellStyle name="Normal 200 2 2 2 2" xfId="9023"/>
    <cellStyle name="Normal 200 2 2 2 2 2" xfId="14945"/>
    <cellStyle name="Normal 200 2 2 2 3" xfId="6101"/>
    <cellStyle name="Normal 200 2 2 2 4" xfId="12023"/>
    <cellStyle name="Normal 200 2 2 3" xfId="7578"/>
    <cellStyle name="Normal 200 2 2 3 2" xfId="13500"/>
    <cellStyle name="Normal 200 2 2 4" xfId="4657"/>
    <cellStyle name="Normal 200 2 2 5" xfId="10577"/>
    <cellStyle name="Normal 200 2 3" xfId="2619"/>
    <cellStyle name="Normal 200 2 3 2" xfId="8429"/>
    <cellStyle name="Normal 200 2 3 2 2" xfId="14351"/>
    <cellStyle name="Normal 200 2 3 3" xfId="5507"/>
    <cellStyle name="Normal 200 2 3 4" xfId="11429"/>
    <cellStyle name="Normal 200 2 4" xfId="6956"/>
    <cellStyle name="Normal 200 2 4 2" xfId="12878"/>
    <cellStyle name="Normal 200 2 5" xfId="4063"/>
    <cellStyle name="Normal 200 2 6" xfId="9961"/>
    <cellStyle name="Normal 200 3" xfId="664"/>
    <cellStyle name="Normal 200 3 2" xfId="1568"/>
    <cellStyle name="Normal 200 3 2 2" xfId="3036"/>
    <cellStyle name="Normal 200 3 2 2 2" xfId="8846"/>
    <cellStyle name="Normal 200 3 2 2 2 2" xfId="14768"/>
    <cellStyle name="Normal 200 3 2 2 3" xfId="5924"/>
    <cellStyle name="Normal 200 3 2 2 4" xfId="11846"/>
    <cellStyle name="Normal 200 3 2 3" xfId="7381"/>
    <cellStyle name="Normal 200 3 2 3 2" xfId="13303"/>
    <cellStyle name="Normal 200 3 2 4" xfId="4480"/>
    <cellStyle name="Normal 200 3 2 5" xfId="10381"/>
    <cellStyle name="Normal 200 3 3" xfId="2442"/>
    <cellStyle name="Normal 200 3 3 2" xfId="8252"/>
    <cellStyle name="Normal 200 3 3 2 2" xfId="14174"/>
    <cellStyle name="Normal 200 3 3 3" xfId="5330"/>
    <cellStyle name="Normal 200 3 3 4" xfId="11252"/>
    <cellStyle name="Normal 200 3 4" xfId="6779"/>
    <cellStyle name="Normal 200 3 4 2" xfId="12701"/>
    <cellStyle name="Normal 200 3 5" xfId="3886"/>
    <cellStyle name="Normal 200 3 6" xfId="9765"/>
    <cellStyle name="Normal 200 4" xfId="1393"/>
    <cellStyle name="Normal 200 4 2" xfId="2861"/>
    <cellStyle name="Normal 200 4 2 2" xfId="8671"/>
    <cellStyle name="Normal 200 4 2 2 2" xfId="14593"/>
    <cellStyle name="Normal 200 4 2 3" xfId="5749"/>
    <cellStyle name="Normal 200 4 2 4" xfId="11671"/>
    <cellStyle name="Normal 200 4 3" xfId="7206"/>
    <cellStyle name="Normal 200 4 3 2" xfId="13128"/>
    <cellStyle name="Normal 200 4 4" xfId="4305"/>
    <cellStyle name="Normal 200 4 5" xfId="10206"/>
    <cellStyle name="Normal 200 5" xfId="2050"/>
    <cellStyle name="Normal 200 5 2" xfId="3494"/>
    <cellStyle name="Normal 200 5 2 2" xfId="9304"/>
    <cellStyle name="Normal 200 5 2 2 2" xfId="15226"/>
    <cellStyle name="Normal 200 5 2 3" xfId="6382"/>
    <cellStyle name="Normal 200 5 2 4" xfId="12304"/>
    <cellStyle name="Normal 200 5 3" xfId="7860"/>
    <cellStyle name="Normal 200 5 3 2" xfId="13782"/>
    <cellStyle name="Normal 200 5 4" xfId="4938"/>
    <cellStyle name="Normal 200 5 5" xfId="10860"/>
    <cellStyle name="Normal 200 6" xfId="2267"/>
    <cellStyle name="Normal 200 6 2" xfId="8077"/>
    <cellStyle name="Normal 200 6 2 2" xfId="13999"/>
    <cellStyle name="Normal 200 6 3" xfId="5155"/>
    <cellStyle name="Normal 200 6 4" xfId="11077"/>
    <cellStyle name="Normal 200 7" xfId="6604"/>
    <cellStyle name="Normal 200 7 2" xfId="12526"/>
    <cellStyle name="Normal 200 8" xfId="3711"/>
    <cellStyle name="Normal 200 9" xfId="9590"/>
    <cellStyle name="Normal 201" xfId="489"/>
    <cellStyle name="Normal 201 2" xfId="1081"/>
    <cellStyle name="Normal 201 2 2" xfId="1766"/>
    <cellStyle name="Normal 201 2 2 2" xfId="3214"/>
    <cellStyle name="Normal 201 2 2 2 2" xfId="9024"/>
    <cellStyle name="Normal 201 2 2 2 2 2" xfId="14946"/>
    <cellStyle name="Normal 201 2 2 2 3" xfId="6102"/>
    <cellStyle name="Normal 201 2 2 2 4" xfId="12024"/>
    <cellStyle name="Normal 201 2 2 3" xfId="7579"/>
    <cellStyle name="Normal 201 2 2 3 2" xfId="13501"/>
    <cellStyle name="Normal 201 2 2 4" xfId="4658"/>
    <cellStyle name="Normal 201 2 2 5" xfId="10578"/>
    <cellStyle name="Normal 201 2 3" xfId="2620"/>
    <cellStyle name="Normal 201 2 3 2" xfId="8430"/>
    <cellStyle name="Normal 201 2 3 2 2" xfId="14352"/>
    <cellStyle name="Normal 201 2 3 3" xfId="5508"/>
    <cellStyle name="Normal 201 2 3 4" xfId="11430"/>
    <cellStyle name="Normal 201 2 4" xfId="6957"/>
    <cellStyle name="Normal 201 2 4 2" xfId="12879"/>
    <cellStyle name="Normal 201 2 5" xfId="4064"/>
    <cellStyle name="Normal 201 2 6" xfId="9962"/>
    <cellStyle name="Normal 201 3" xfId="667"/>
    <cellStyle name="Normal 201 3 2" xfId="1571"/>
    <cellStyle name="Normal 201 3 2 2" xfId="3039"/>
    <cellStyle name="Normal 201 3 2 2 2" xfId="8849"/>
    <cellStyle name="Normal 201 3 2 2 2 2" xfId="14771"/>
    <cellStyle name="Normal 201 3 2 2 3" xfId="5927"/>
    <cellStyle name="Normal 201 3 2 2 4" xfId="11849"/>
    <cellStyle name="Normal 201 3 2 3" xfId="7384"/>
    <cellStyle name="Normal 201 3 2 3 2" xfId="13306"/>
    <cellStyle name="Normal 201 3 2 4" xfId="4483"/>
    <cellStyle name="Normal 201 3 2 5" xfId="10384"/>
    <cellStyle name="Normal 201 3 3" xfId="2445"/>
    <cellStyle name="Normal 201 3 3 2" xfId="8255"/>
    <cellStyle name="Normal 201 3 3 2 2" xfId="14177"/>
    <cellStyle name="Normal 201 3 3 3" xfId="5333"/>
    <cellStyle name="Normal 201 3 3 4" xfId="11255"/>
    <cellStyle name="Normal 201 3 4" xfId="6782"/>
    <cellStyle name="Normal 201 3 4 2" xfId="12704"/>
    <cellStyle name="Normal 201 3 5" xfId="3889"/>
    <cellStyle name="Normal 201 3 6" xfId="9768"/>
    <cellStyle name="Normal 201 4" xfId="1396"/>
    <cellStyle name="Normal 201 4 2" xfId="2864"/>
    <cellStyle name="Normal 201 4 2 2" xfId="8674"/>
    <cellStyle name="Normal 201 4 2 2 2" xfId="14596"/>
    <cellStyle name="Normal 201 4 2 3" xfId="5752"/>
    <cellStyle name="Normal 201 4 2 4" xfId="11674"/>
    <cellStyle name="Normal 201 4 3" xfId="7209"/>
    <cellStyle name="Normal 201 4 3 2" xfId="13131"/>
    <cellStyle name="Normal 201 4 4" xfId="4308"/>
    <cellStyle name="Normal 201 4 5" xfId="10209"/>
    <cellStyle name="Normal 201 5" xfId="2051"/>
    <cellStyle name="Normal 201 5 2" xfId="3495"/>
    <cellStyle name="Normal 201 5 2 2" xfId="9305"/>
    <cellStyle name="Normal 201 5 2 2 2" xfId="15227"/>
    <cellStyle name="Normal 201 5 2 3" xfId="6383"/>
    <cellStyle name="Normal 201 5 2 4" xfId="12305"/>
    <cellStyle name="Normal 201 5 3" xfId="7861"/>
    <cellStyle name="Normal 201 5 3 2" xfId="13783"/>
    <cellStyle name="Normal 201 5 4" xfId="4939"/>
    <cellStyle name="Normal 201 5 5" xfId="10861"/>
    <cellStyle name="Normal 201 6" xfId="2270"/>
    <cellStyle name="Normal 201 6 2" xfId="8080"/>
    <cellStyle name="Normal 201 6 2 2" xfId="14002"/>
    <cellStyle name="Normal 201 6 3" xfId="5158"/>
    <cellStyle name="Normal 201 6 4" xfId="11080"/>
    <cellStyle name="Normal 201 7" xfId="6607"/>
    <cellStyle name="Normal 201 7 2" xfId="12529"/>
    <cellStyle name="Normal 201 8" xfId="3714"/>
    <cellStyle name="Normal 201 9" xfId="9593"/>
    <cellStyle name="Normal 202" xfId="501"/>
    <cellStyle name="Normal 202 2" xfId="1082"/>
    <cellStyle name="Normal 202 2 2" xfId="1767"/>
    <cellStyle name="Normal 202 2 2 2" xfId="3215"/>
    <cellStyle name="Normal 202 2 2 2 2" xfId="9025"/>
    <cellStyle name="Normal 202 2 2 2 2 2" xfId="14947"/>
    <cellStyle name="Normal 202 2 2 2 3" xfId="6103"/>
    <cellStyle name="Normal 202 2 2 2 4" xfId="12025"/>
    <cellStyle name="Normal 202 2 2 3" xfId="7580"/>
    <cellStyle name="Normal 202 2 2 3 2" xfId="13502"/>
    <cellStyle name="Normal 202 2 2 4" xfId="4659"/>
    <cellStyle name="Normal 202 2 2 5" xfId="10579"/>
    <cellStyle name="Normal 202 2 3" xfId="2621"/>
    <cellStyle name="Normal 202 2 3 2" xfId="8431"/>
    <cellStyle name="Normal 202 2 3 2 2" xfId="14353"/>
    <cellStyle name="Normal 202 2 3 3" xfId="5509"/>
    <cellStyle name="Normal 202 2 3 4" xfId="11431"/>
    <cellStyle name="Normal 202 2 4" xfId="6958"/>
    <cellStyle name="Normal 202 2 4 2" xfId="12880"/>
    <cellStyle name="Normal 202 2 5" xfId="4065"/>
    <cellStyle name="Normal 202 2 6" xfId="9963"/>
    <cellStyle name="Normal 202 3" xfId="679"/>
    <cellStyle name="Normal 202 3 2" xfId="1583"/>
    <cellStyle name="Normal 202 3 2 2" xfId="3051"/>
    <cellStyle name="Normal 202 3 2 2 2" xfId="8861"/>
    <cellStyle name="Normal 202 3 2 2 2 2" xfId="14783"/>
    <cellStyle name="Normal 202 3 2 2 3" xfId="5939"/>
    <cellStyle name="Normal 202 3 2 2 4" xfId="11861"/>
    <cellStyle name="Normal 202 3 2 3" xfId="7396"/>
    <cellStyle name="Normal 202 3 2 3 2" xfId="13318"/>
    <cellStyle name="Normal 202 3 2 4" xfId="4495"/>
    <cellStyle name="Normal 202 3 2 5" xfId="10396"/>
    <cellStyle name="Normal 202 3 3" xfId="2457"/>
    <cellStyle name="Normal 202 3 3 2" xfId="8267"/>
    <cellStyle name="Normal 202 3 3 2 2" xfId="14189"/>
    <cellStyle name="Normal 202 3 3 3" xfId="5345"/>
    <cellStyle name="Normal 202 3 3 4" xfId="11267"/>
    <cellStyle name="Normal 202 3 4" xfId="6794"/>
    <cellStyle name="Normal 202 3 4 2" xfId="12716"/>
    <cellStyle name="Normal 202 3 5" xfId="3901"/>
    <cellStyle name="Normal 202 3 6" xfId="9780"/>
    <cellStyle name="Normal 202 4" xfId="1408"/>
    <cellStyle name="Normal 202 4 2" xfId="2876"/>
    <cellStyle name="Normal 202 4 2 2" xfId="8686"/>
    <cellStyle name="Normal 202 4 2 2 2" xfId="14608"/>
    <cellStyle name="Normal 202 4 2 3" xfId="5764"/>
    <cellStyle name="Normal 202 4 2 4" xfId="11686"/>
    <cellStyle name="Normal 202 4 3" xfId="7221"/>
    <cellStyle name="Normal 202 4 3 2" xfId="13143"/>
    <cellStyle name="Normal 202 4 4" xfId="4320"/>
    <cellStyle name="Normal 202 4 5" xfId="10221"/>
    <cellStyle name="Normal 202 5" xfId="2052"/>
    <cellStyle name="Normal 202 5 2" xfId="3496"/>
    <cellStyle name="Normal 202 5 2 2" xfId="9306"/>
    <cellStyle name="Normal 202 5 2 2 2" xfId="15228"/>
    <cellStyle name="Normal 202 5 2 3" xfId="6384"/>
    <cellStyle name="Normal 202 5 2 4" xfId="12306"/>
    <cellStyle name="Normal 202 5 3" xfId="7862"/>
    <cellStyle name="Normal 202 5 3 2" xfId="13784"/>
    <cellStyle name="Normal 202 5 4" xfId="4940"/>
    <cellStyle name="Normal 202 5 5" xfId="10862"/>
    <cellStyle name="Normal 202 6" xfId="2282"/>
    <cellStyle name="Normal 202 6 2" xfId="8092"/>
    <cellStyle name="Normal 202 6 2 2" xfId="14014"/>
    <cellStyle name="Normal 202 6 3" xfId="5170"/>
    <cellStyle name="Normal 202 6 4" xfId="11092"/>
    <cellStyle name="Normal 202 7" xfId="6619"/>
    <cellStyle name="Normal 202 7 2" xfId="12541"/>
    <cellStyle name="Normal 202 8" xfId="3726"/>
    <cellStyle name="Normal 202 9" xfId="9605"/>
    <cellStyle name="Normal 203" xfId="494"/>
    <cellStyle name="Normal 203 2" xfId="1083"/>
    <cellStyle name="Normal 203 2 2" xfId="1768"/>
    <cellStyle name="Normal 203 2 2 2" xfId="3216"/>
    <cellStyle name="Normal 203 2 2 2 2" xfId="9026"/>
    <cellStyle name="Normal 203 2 2 2 2 2" xfId="14948"/>
    <cellStyle name="Normal 203 2 2 2 3" xfId="6104"/>
    <cellStyle name="Normal 203 2 2 2 4" xfId="12026"/>
    <cellStyle name="Normal 203 2 2 3" xfId="7581"/>
    <cellStyle name="Normal 203 2 2 3 2" xfId="13503"/>
    <cellStyle name="Normal 203 2 2 4" xfId="4660"/>
    <cellStyle name="Normal 203 2 2 5" xfId="10580"/>
    <cellStyle name="Normal 203 2 3" xfId="2622"/>
    <cellStyle name="Normal 203 2 3 2" xfId="8432"/>
    <cellStyle name="Normal 203 2 3 2 2" xfId="14354"/>
    <cellStyle name="Normal 203 2 3 3" xfId="5510"/>
    <cellStyle name="Normal 203 2 3 4" xfId="11432"/>
    <cellStyle name="Normal 203 2 4" xfId="6959"/>
    <cellStyle name="Normal 203 2 4 2" xfId="12881"/>
    <cellStyle name="Normal 203 2 5" xfId="4066"/>
    <cellStyle name="Normal 203 2 6" xfId="9964"/>
    <cellStyle name="Normal 203 3" xfId="672"/>
    <cellStyle name="Normal 203 3 2" xfId="1576"/>
    <cellStyle name="Normal 203 3 2 2" xfId="3044"/>
    <cellStyle name="Normal 203 3 2 2 2" xfId="8854"/>
    <cellStyle name="Normal 203 3 2 2 2 2" xfId="14776"/>
    <cellStyle name="Normal 203 3 2 2 3" xfId="5932"/>
    <cellStyle name="Normal 203 3 2 2 4" xfId="11854"/>
    <cellStyle name="Normal 203 3 2 3" xfId="7389"/>
    <cellStyle name="Normal 203 3 2 3 2" xfId="13311"/>
    <cellStyle name="Normal 203 3 2 4" xfId="4488"/>
    <cellStyle name="Normal 203 3 2 5" xfId="10389"/>
    <cellStyle name="Normal 203 3 3" xfId="2450"/>
    <cellStyle name="Normal 203 3 3 2" xfId="8260"/>
    <cellStyle name="Normal 203 3 3 2 2" xfId="14182"/>
    <cellStyle name="Normal 203 3 3 3" xfId="5338"/>
    <cellStyle name="Normal 203 3 3 4" xfId="11260"/>
    <cellStyle name="Normal 203 3 4" xfId="6787"/>
    <cellStyle name="Normal 203 3 4 2" xfId="12709"/>
    <cellStyle name="Normal 203 3 5" xfId="3894"/>
    <cellStyle name="Normal 203 3 6" xfId="9773"/>
    <cellStyle name="Normal 203 4" xfId="1401"/>
    <cellStyle name="Normal 203 4 2" xfId="2869"/>
    <cellStyle name="Normal 203 4 2 2" xfId="8679"/>
    <cellStyle name="Normal 203 4 2 2 2" xfId="14601"/>
    <cellStyle name="Normal 203 4 2 3" xfId="5757"/>
    <cellStyle name="Normal 203 4 2 4" xfId="11679"/>
    <cellStyle name="Normal 203 4 3" xfId="7214"/>
    <cellStyle name="Normal 203 4 3 2" xfId="13136"/>
    <cellStyle name="Normal 203 4 4" xfId="4313"/>
    <cellStyle name="Normal 203 4 5" xfId="10214"/>
    <cellStyle name="Normal 203 5" xfId="2053"/>
    <cellStyle name="Normal 203 5 2" xfId="3497"/>
    <cellStyle name="Normal 203 5 2 2" xfId="9307"/>
    <cellStyle name="Normal 203 5 2 2 2" xfId="15229"/>
    <cellStyle name="Normal 203 5 2 3" xfId="6385"/>
    <cellStyle name="Normal 203 5 2 4" xfId="12307"/>
    <cellStyle name="Normal 203 5 3" xfId="7863"/>
    <cellStyle name="Normal 203 5 3 2" xfId="13785"/>
    <cellStyle name="Normal 203 5 4" xfId="4941"/>
    <cellStyle name="Normal 203 5 5" xfId="10863"/>
    <cellStyle name="Normal 203 6" xfId="2275"/>
    <cellStyle name="Normal 203 6 2" xfId="8085"/>
    <cellStyle name="Normal 203 6 2 2" xfId="14007"/>
    <cellStyle name="Normal 203 6 3" xfId="5163"/>
    <cellStyle name="Normal 203 6 4" xfId="11085"/>
    <cellStyle name="Normal 203 7" xfId="6612"/>
    <cellStyle name="Normal 203 7 2" xfId="12534"/>
    <cellStyle name="Normal 203 8" xfId="3719"/>
    <cellStyle name="Normal 203 9" xfId="9598"/>
    <cellStyle name="Normal 204" xfId="497"/>
    <cellStyle name="Normal 204 2" xfId="1084"/>
    <cellStyle name="Normal 204 2 2" xfId="1769"/>
    <cellStyle name="Normal 204 2 2 2" xfId="3217"/>
    <cellStyle name="Normal 204 2 2 2 2" xfId="9027"/>
    <cellStyle name="Normal 204 2 2 2 2 2" xfId="14949"/>
    <cellStyle name="Normal 204 2 2 2 3" xfId="6105"/>
    <cellStyle name="Normal 204 2 2 2 4" xfId="12027"/>
    <cellStyle name="Normal 204 2 2 3" xfId="7582"/>
    <cellStyle name="Normal 204 2 2 3 2" xfId="13504"/>
    <cellStyle name="Normal 204 2 2 4" xfId="4661"/>
    <cellStyle name="Normal 204 2 2 5" xfId="10581"/>
    <cellStyle name="Normal 204 2 3" xfId="2623"/>
    <cellStyle name="Normal 204 2 3 2" xfId="8433"/>
    <cellStyle name="Normal 204 2 3 2 2" xfId="14355"/>
    <cellStyle name="Normal 204 2 3 3" xfId="5511"/>
    <cellStyle name="Normal 204 2 3 4" xfId="11433"/>
    <cellStyle name="Normal 204 2 4" xfId="6960"/>
    <cellStyle name="Normal 204 2 4 2" xfId="12882"/>
    <cellStyle name="Normal 204 2 5" xfId="4067"/>
    <cellStyle name="Normal 204 2 6" xfId="9965"/>
    <cellStyle name="Normal 204 3" xfId="675"/>
    <cellStyle name="Normal 204 3 2" xfId="1579"/>
    <cellStyle name="Normal 204 3 2 2" xfId="3047"/>
    <cellStyle name="Normal 204 3 2 2 2" xfId="8857"/>
    <cellStyle name="Normal 204 3 2 2 2 2" xfId="14779"/>
    <cellStyle name="Normal 204 3 2 2 3" xfId="5935"/>
    <cellStyle name="Normal 204 3 2 2 4" xfId="11857"/>
    <cellStyle name="Normal 204 3 2 3" xfId="7392"/>
    <cellStyle name="Normal 204 3 2 3 2" xfId="13314"/>
    <cellStyle name="Normal 204 3 2 4" xfId="4491"/>
    <cellStyle name="Normal 204 3 2 5" xfId="10392"/>
    <cellStyle name="Normal 204 3 3" xfId="2453"/>
    <cellStyle name="Normal 204 3 3 2" xfId="8263"/>
    <cellStyle name="Normal 204 3 3 2 2" xfId="14185"/>
    <cellStyle name="Normal 204 3 3 3" xfId="5341"/>
    <cellStyle name="Normal 204 3 3 4" xfId="11263"/>
    <cellStyle name="Normal 204 3 4" xfId="6790"/>
    <cellStyle name="Normal 204 3 4 2" xfId="12712"/>
    <cellStyle name="Normal 204 3 5" xfId="3897"/>
    <cellStyle name="Normal 204 3 6" xfId="9776"/>
    <cellStyle name="Normal 204 4" xfId="1404"/>
    <cellStyle name="Normal 204 4 2" xfId="2872"/>
    <cellStyle name="Normal 204 4 2 2" xfId="8682"/>
    <cellStyle name="Normal 204 4 2 2 2" xfId="14604"/>
    <cellStyle name="Normal 204 4 2 3" xfId="5760"/>
    <cellStyle name="Normal 204 4 2 4" xfId="11682"/>
    <cellStyle name="Normal 204 4 3" xfId="7217"/>
    <cellStyle name="Normal 204 4 3 2" xfId="13139"/>
    <cellStyle name="Normal 204 4 4" xfId="4316"/>
    <cellStyle name="Normal 204 4 5" xfId="10217"/>
    <cellStyle name="Normal 204 5" xfId="2054"/>
    <cellStyle name="Normal 204 5 2" xfId="3498"/>
    <cellStyle name="Normal 204 5 2 2" xfId="9308"/>
    <cellStyle name="Normal 204 5 2 2 2" xfId="15230"/>
    <cellStyle name="Normal 204 5 2 3" xfId="6386"/>
    <cellStyle name="Normal 204 5 2 4" xfId="12308"/>
    <cellStyle name="Normal 204 5 3" xfId="7864"/>
    <cellStyle name="Normal 204 5 3 2" xfId="13786"/>
    <cellStyle name="Normal 204 5 4" xfId="4942"/>
    <cellStyle name="Normal 204 5 5" xfId="10864"/>
    <cellStyle name="Normal 204 6" xfId="2278"/>
    <cellStyle name="Normal 204 6 2" xfId="8088"/>
    <cellStyle name="Normal 204 6 2 2" xfId="14010"/>
    <cellStyle name="Normal 204 6 3" xfId="5166"/>
    <cellStyle name="Normal 204 6 4" xfId="11088"/>
    <cellStyle name="Normal 204 7" xfId="6615"/>
    <cellStyle name="Normal 204 7 2" xfId="12537"/>
    <cellStyle name="Normal 204 8" xfId="3722"/>
    <cellStyle name="Normal 204 9" xfId="9601"/>
    <cellStyle name="Normal 205" xfId="511"/>
    <cellStyle name="Normal 205 2" xfId="1085"/>
    <cellStyle name="Normal 205 2 2" xfId="1770"/>
    <cellStyle name="Normal 205 2 2 2" xfId="3218"/>
    <cellStyle name="Normal 205 2 2 2 2" xfId="9028"/>
    <cellStyle name="Normal 205 2 2 2 2 2" xfId="14950"/>
    <cellStyle name="Normal 205 2 2 2 3" xfId="6106"/>
    <cellStyle name="Normal 205 2 2 2 4" xfId="12028"/>
    <cellStyle name="Normal 205 2 2 3" xfId="7583"/>
    <cellStyle name="Normal 205 2 2 3 2" xfId="13505"/>
    <cellStyle name="Normal 205 2 2 4" xfId="4662"/>
    <cellStyle name="Normal 205 2 2 5" xfId="10582"/>
    <cellStyle name="Normal 205 2 3" xfId="2624"/>
    <cellStyle name="Normal 205 2 3 2" xfId="8434"/>
    <cellStyle name="Normal 205 2 3 2 2" xfId="14356"/>
    <cellStyle name="Normal 205 2 3 3" xfId="5512"/>
    <cellStyle name="Normal 205 2 3 4" xfId="11434"/>
    <cellStyle name="Normal 205 2 4" xfId="6961"/>
    <cellStyle name="Normal 205 2 4 2" xfId="12883"/>
    <cellStyle name="Normal 205 2 5" xfId="4068"/>
    <cellStyle name="Normal 205 2 6" xfId="9966"/>
    <cellStyle name="Normal 205 3" xfId="689"/>
    <cellStyle name="Normal 205 3 2" xfId="1593"/>
    <cellStyle name="Normal 205 3 2 2" xfId="3061"/>
    <cellStyle name="Normal 205 3 2 2 2" xfId="8871"/>
    <cellStyle name="Normal 205 3 2 2 2 2" xfId="14793"/>
    <cellStyle name="Normal 205 3 2 2 3" xfId="5949"/>
    <cellStyle name="Normal 205 3 2 2 4" xfId="11871"/>
    <cellStyle name="Normal 205 3 2 3" xfId="7406"/>
    <cellStyle name="Normal 205 3 2 3 2" xfId="13328"/>
    <cellStyle name="Normal 205 3 2 4" xfId="4505"/>
    <cellStyle name="Normal 205 3 2 5" xfId="10406"/>
    <cellStyle name="Normal 205 3 3" xfId="2467"/>
    <cellStyle name="Normal 205 3 3 2" xfId="8277"/>
    <cellStyle name="Normal 205 3 3 2 2" xfId="14199"/>
    <cellStyle name="Normal 205 3 3 3" xfId="5355"/>
    <cellStyle name="Normal 205 3 3 4" xfId="11277"/>
    <cellStyle name="Normal 205 3 4" xfId="6804"/>
    <cellStyle name="Normal 205 3 4 2" xfId="12726"/>
    <cellStyle name="Normal 205 3 5" xfId="3911"/>
    <cellStyle name="Normal 205 3 6" xfId="9790"/>
    <cellStyle name="Normal 205 4" xfId="1418"/>
    <cellStyle name="Normal 205 4 2" xfId="2886"/>
    <cellStyle name="Normal 205 4 2 2" xfId="8696"/>
    <cellStyle name="Normal 205 4 2 2 2" xfId="14618"/>
    <cellStyle name="Normal 205 4 2 3" xfId="5774"/>
    <cellStyle name="Normal 205 4 2 4" xfId="11696"/>
    <cellStyle name="Normal 205 4 3" xfId="7231"/>
    <cellStyle name="Normal 205 4 3 2" xfId="13153"/>
    <cellStyle name="Normal 205 4 4" xfId="4330"/>
    <cellStyle name="Normal 205 4 5" xfId="10231"/>
    <cellStyle name="Normal 205 5" xfId="2055"/>
    <cellStyle name="Normal 205 5 2" xfId="3499"/>
    <cellStyle name="Normal 205 5 2 2" xfId="9309"/>
    <cellStyle name="Normal 205 5 2 2 2" xfId="15231"/>
    <cellStyle name="Normal 205 5 2 3" xfId="6387"/>
    <cellStyle name="Normal 205 5 2 4" xfId="12309"/>
    <cellStyle name="Normal 205 5 3" xfId="7865"/>
    <cellStyle name="Normal 205 5 3 2" xfId="13787"/>
    <cellStyle name="Normal 205 5 4" xfId="4943"/>
    <cellStyle name="Normal 205 5 5" xfId="10865"/>
    <cellStyle name="Normal 205 6" xfId="2292"/>
    <cellStyle name="Normal 205 6 2" xfId="8102"/>
    <cellStyle name="Normal 205 6 2 2" xfId="14024"/>
    <cellStyle name="Normal 205 6 3" xfId="5180"/>
    <cellStyle name="Normal 205 6 4" xfId="11102"/>
    <cellStyle name="Normal 205 7" xfId="6629"/>
    <cellStyle name="Normal 205 7 2" xfId="12551"/>
    <cellStyle name="Normal 205 8" xfId="3736"/>
    <cellStyle name="Normal 205 9" xfId="9615"/>
    <cellStyle name="Normal 206" xfId="492"/>
    <cellStyle name="Normal 206 10" xfId="9596"/>
    <cellStyle name="Normal 206 2" xfId="1087"/>
    <cellStyle name="Normal 206 3" xfId="1086"/>
    <cellStyle name="Normal 206 3 2" xfId="1771"/>
    <cellStyle name="Normal 206 3 2 2" xfId="3219"/>
    <cellStyle name="Normal 206 3 2 2 2" xfId="9029"/>
    <cellStyle name="Normal 206 3 2 2 2 2" xfId="14951"/>
    <cellStyle name="Normal 206 3 2 2 3" xfId="6107"/>
    <cellStyle name="Normal 206 3 2 2 4" xfId="12029"/>
    <cellStyle name="Normal 206 3 2 3" xfId="7584"/>
    <cellStyle name="Normal 206 3 2 3 2" xfId="13506"/>
    <cellStyle name="Normal 206 3 2 4" xfId="4663"/>
    <cellStyle name="Normal 206 3 2 5" xfId="10583"/>
    <cellStyle name="Normal 206 3 3" xfId="2625"/>
    <cellStyle name="Normal 206 3 3 2" xfId="8435"/>
    <cellStyle name="Normal 206 3 3 2 2" xfId="14357"/>
    <cellStyle name="Normal 206 3 3 3" xfId="5513"/>
    <cellStyle name="Normal 206 3 3 4" xfId="11435"/>
    <cellStyle name="Normal 206 3 4" xfId="6962"/>
    <cellStyle name="Normal 206 3 4 2" xfId="12884"/>
    <cellStyle name="Normal 206 3 5" xfId="4069"/>
    <cellStyle name="Normal 206 3 6" xfId="9967"/>
    <cellStyle name="Normal 206 4" xfId="670"/>
    <cellStyle name="Normal 206 4 2" xfId="1574"/>
    <cellStyle name="Normal 206 4 2 2" xfId="3042"/>
    <cellStyle name="Normal 206 4 2 2 2" xfId="8852"/>
    <cellStyle name="Normal 206 4 2 2 2 2" xfId="14774"/>
    <cellStyle name="Normal 206 4 2 2 3" xfId="5930"/>
    <cellStyle name="Normal 206 4 2 2 4" xfId="11852"/>
    <cellStyle name="Normal 206 4 2 3" xfId="7387"/>
    <cellStyle name="Normal 206 4 2 3 2" xfId="13309"/>
    <cellStyle name="Normal 206 4 2 4" xfId="4486"/>
    <cellStyle name="Normal 206 4 2 5" xfId="10387"/>
    <cellStyle name="Normal 206 4 3" xfId="2448"/>
    <cellStyle name="Normal 206 4 3 2" xfId="8258"/>
    <cellStyle name="Normal 206 4 3 2 2" xfId="14180"/>
    <cellStyle name="Normal 206 4 3 3" xfId="5336"/>
    <cellStyle name="Normal 206 4 3 4" xfId="11258"/>
    <cellStyle name="Normal 206 4 4" xfId="6785"/>
    <cellStyle name="Normal 206 4 4 2" xfId="12707"/>
    <cellStyle name="Normal 206 4 5" xfId="3892"/>
    <cellStyle name="Normal 206 4 6" xfId="9771"/>
    <cellStyle name="Normal 206 5" xfId="1399"/>
    <cellStyle name="Normal 206 5 2" xfId="2867"/>
    <cellStyle name="Normal 206 5 2 2" xfId="8677"/>
    <cellStyle name="Normal 206 5 2 2 2" xfId="14599"/>
    <cellStyle name="Normal 206 5 2 3" xfId="5755"/>
    <cellStyle name="Normal 206 5 2 4" xfId="11677"/>
    <cellStyle name="Normal 206 5 3" xfId="7212"/>
    <cellStyle name="Normal 206 5 3 2" xfId="13134"/>
    <cellStyle name="Normal 206 5 4" xfId="4311"/>
    <cellStyle name="Normal 206 5 5" xfId="10212"/>
    <cellStyle name="Normal 206 6" xfId="2056"/>
    <cellStyle name="Normal 206 6 2" xfId="3500"/>
    <cellStyle name="Normal 206 6 2 2" xfId="9310"/>
    <cellStyle name="Normal 206 6 2 2 2" xfId="15232"/>
    <cellStyle name="Normal 206 6 2 3" xfId="6388"/>
    <cellStyle name="Normal 206 6 2 4" xfId="12310"/>
    <cellStyle name="Normal 206 6 3" xfId="7866"/>
    <cellStyle name="Normal 206 6 3 2" xfId="13788"/>
    <cellStyle name="Normal 206 6 4" xfId="4944"/>
    <cellStyle name="Normal 206 6 5" xfId="10866"/>
    <cellStyle name="Normal 206 7" xfId="2273"/>
    <cellStyle name="Normal 206 7 2" xfId="8083"/>
    <cellStyle name="Normal 206 7 2 2" xfId="14005"/>
    <cellStyle name="Normal 206 7 3" xfId="5161"/>
    <cellStyle name="Normal 206 7 4" xfId="11083"/>
    <cellStyle name="Normal 206 8" xfId="6610"/>
    <cellStyle name="Normal 206 8 2" xfId="12532"/>
    <cellStyle name="Normal 206 9" xfId="3717"/>
    <cellStyle name="Normal 207" xfId="490"/>
    <cellStyle name="Normal 207 2" xfId="1088"/>
    <cellStyle name="Normal 207 2 2" xfId="1772"/>
    <cellStyle name="Normal 207 2 2 2" xfId="3220"/>
    <cellStyle name="Normal 207 2 2 2 2" xfId="9030"/>
    <cellStyle name="Normal 207 2 2 2 2 2" xfId="14952"/>
    <cellStyle name="Normal 207 2 2 2 3" xfId="6108"/>
    <cellStyle name="Normal 207 2 2 2 4" xfId="12030"/>
    <cellStyle name="Normal 207 2 2 3" xfId="7585"/>
    <cellStyle name="Normal 207 2 2 3 2" xfId="13507"/>
    <cellStyle name="Normal 207 2 2 4" xfId="4664"/>
    <cellStyle name="Normal 207 2 2 5" xfId="10584"/>
    <cellStyle name="Normal 207 2 3" xfId="2626"/>
    <cellStyle name="Normal 207 2 3 2" xfId="8436"/>
    <cellStyle name="Normal 207 2 3 2 2" xfId="14358"/>
    <cellStyle name="Normal 207 2 3 3" xfId="5514"/>
    <cellStyle name="Normal 207 2 3 4" xfId="11436"/>
    <cellStyle name="Normal 207 2 4" xfId="6963"/>
    <cellStyle name="Normal 207 2 4 2" xfId="12885"/>
    <cellStyle name="Normal 207 2 5" xfId="4070"/>
    <cellStyle name="Normal 207 2 6" xfId="9968"/>
    <cellStyle name="Normal 207 3" xfId="668"/>
    <cellStyle name="Normal 207 3 2" xfId="1572"/>
    <cellStyle name="Normal 207 3 2 2" xfId="3040"/>
    <cellStyle name="Normal 207 3 2 2 2" xfId="8850"/>
    <cellStyle name="Normal 207 3 2 2 2 2" xfId="14772"/>
    <cellStyle name="Normal 207 3 2 2 3" xfId="5928"/>
    <cellStyle name="Normal 207 3 2 2 4" xfId="11850"/>
    <cellStyle name="Normal 207 3 2 3" xfId="7385"/>
    <cellStyle name="Normal 207 3 2 3 2" xfId="13307"/>
    <cellStyle name="Normal 207 3 2 4" xfId="4484"/>
    <cellStyle name="Normal 207 3 2 5" xfId="10385"/>
    <cellStyle name="Normal 207 3 3" xfId="2446"/>
    <cellStyle name="Normal 207 3 3 2" xfId="8256"/>
    <cellStyle name="Normal 207 3 3 2 2" xfId="14178"/>
    <cellStyle name="Normal 207 3 3 3" xfId="5334"/>
    <cellStyle name="Normal 207 3 3 4" xfId="11256"/>
    <cellStyle name="Normal 207 3 4" xfId="6783"/>
    <cellStyle name="Normal 207 3 4 2" xfId="12705"/>
    <cellStyle name="Normal 207 3 5" xfId="3890"/>
    <cellStyle name="Normal 207 3 6" xfId="9769"/>
    <cellStyle name="Normal 207 4" xfId="1397"/>
    <cellStyle name="Normal 207 4 2" xfId="2865"/>
    <cellStyle name="Normal 207 4 2 2" xfId="8675"/>
    <cellStyle name="Normal 207 4 2 2 2" xfId="14597"/>
    <cellStyle name="Normal 207 4 2 3" xfId="5753"/>
    <cellStyle name="Normal 207 4 2 4" xfId="11675"/>
    <cellStyle name="Normal 207 4 3" xfId="7210"/>
    <cellStyle name="Normal 207 4 3 2" xfId="13132"/>
    <cellStyle name="Normal 207 4 4" xfId="4309"/>
    <cellStyle name="Normal 207 4 5" xfId="10210"/>
    <cellStyle name="Normal 207 5" xfId="2057"/>
    <cellStyle name="Normal 207 5 2" xfId="3501"/>
    <cellStyle name="Normal 207 5 2 2" xfId="9311"/>
    <cellStyle name="Normal 207 5 2 2 2" xfId="15233"/>
    <cellStyle name="Normal 207 5 2 3" xfId="6389"/>
    <cellStyle name="Normal 207 5 2 4" xfId="12311"/>
    <cellStyle name="Normal 207 5 3" xfId="7867"/>
    <cellStyle name="Normal 207 5 3 2" xfId="13789"/>
    <cellStyle name="Normal 207 5 4" xfId="4945"/>
    <cellStyle name="Normal 207 5 5" xfId="10867"/>
    <cellStyle name="Normal 207 6" xfId="2271"/>
    <cellStyle name="Normal 207 6 2" xfId="8081"/>
    <cellStyle name="Normal 207 6 2 2" xfId="14003"/>
    <cellStyle name="Normal 207 6 3" xfId="5159"/>
    <cellStyle name="Normal 207 6 4" xfId="11081"/>
    <cellStyle name="Normal 207 7" xfId="6608"/>
    <cellStyle name="Normal 207 7 2" xfId="12530"/>
    <cellStyle name="Normal 207 8" xfId="3715"/>
    <cellStyle name="Normal 207 9" xfId="9594"/>
    <cellStyle name="Normal 208" xfId="498"/>
    <cellStyle name="Normal 208 2" xfId="1089"/>
    <cellStyle name="Normal 208 2 2" xfId="1773"/>
    <cellStyle name="Normal 208 2 2 2" xfId="3221"/>
    <cellStyle name="Normal 208 2 2 2 2" xfId="9031"/>
    <cellStyle name="Normal 208 2 2 2 2 2" xfId="14953"/>
    <cellStyle name="Normal 208 2 2 2 3" xfId="6109"/>
    <cellStyle name="Normal 208 2 2 2 4" xfId="12031"/>
    <cellStyle name="Normal 208 2 2 3" xfId="7586"/>
    <cellStyle name="Normal 208 2 2 3 2" xfId="13508"/>
    <cellStyle name="Normal 208 2 2 4" xfId="4665"/>
    <cellStyle name="Normal 208 2 2 5" xfId="10585"/>
    <cellStyle name="Normal 208 2 3" xfId="2627"/>
    <cellStyle name="Normal 208 2 3 2" xfId="8437"/>
    <cellStyle name="Normal 208 2 3 2 2" xfId="14359"/>
    <cellStyle name="Normal 208 2 3 3" xfId="5515"/>
    <cellStyle name="Normal 208 2 3 4" xfId="11437"/>
    <cellStyle name="Normal 208 2 4" xfId="6964"/>
    <cellStyle name="Normal 208 2 4 2" xfId="12886"/>
    <cellStyle name="Normal 208 2 5" xfId="4071"/>
    <cellStyle name="Normal 208 2 6" xfId="9969"/>
    <cellStyle name="Normal 208 3" xfId="676"/>
    <cellStyle name="Normal 208 3 2" xfId="1580"/>
    <cellStyle name="Normal 208 3 2 2" xfId="3048"/>
    <cellStyle name="Normal 208 3 2 2 2" xfId="8858"/>
    <cellStyle name="Normal 208 3 2 2 2 2" xfId="14780"/>
    <cellStyle name="Normal 208 3 2 2 3" xfId="5936"/>
    <cellStyle name="Normal 208 3 2 2 4" xfId="11858"/>
    <cellStyle name="Normal 208 3 2 3" xfId="7393"/>
    <cellStyle name="Normal 208 3 2 3 2" xfId="13315"/>
    <cellStyle name="Normal 208 3 2 4" xfId="4492"/>
    <cellStyle name="Normal 208 3 2 5" xfId="10393"/>
    <cellStyle name="Normal 208 3 3" xfId="2454"/>
    <cellStyle name="Normal 208 3 3 2" xfId="8264"/>
    <cellStyle name="Normal 208 3 3 2 2" xfId="14186"/>
    <cellStyle name="Normal 208 3 3 3" xfId="5342"/>
    <cellStyle name="Normal 208 3 3 4" xfId="11264"/>
    <cellStyle name="Normal 208 3 4" xfId="6791"/>
    <cellStyle name="Normal 208 3 4 2" xfId="12713"/>
    <cellStyle name="Normal 208 3 5" xfId="3898"/>
    <cellStyle name="Normal 208 3 6" xfId="9777"/>
    <cellStyle name="Normal 208 4" xfId="1405"/>
    <cellStyle name="Normal 208 4 2" xfId="2873"/>
    <cellStyle name="Normal 208 4 2 2" xfId="8683"/>
    <cellStyle name="Normal 208 4 2 2 2" xfId="14605"/>
    <cellStyle name="Normal 208 4 2 3" xfId="5761"/>
    <cellStyle name="Normal 208 4 2 4" xfId="11683"/>
    <cellStyle name="Normal 208 4 3" xfId="7218"/>
    <cellStyle name="Normal 208 4 3 2" xfId="13140"/>
    <cellStyle name="Normal 208 4 4" xfId="4317"/>
    <cellStyle name="Normal 208 4 5" xfId="10218"/>
    <cellStyle name="Normal 208 5" xfId="2058"/>
    <cellStyle name="Normal 208 5 2" xfId="3502"/>
    <cellStyle name="Normal 208 5 2 2" xfId="9312"/>
    <cellStyle name="Normal 208 5 2 2 2" xfId="15234"/>
    <cellStyle name="Normal 208 5 2 3" xfId="6390"/>
    <cellStyle name="Normal 208 5 2 4" xfId="12312"/>
    <cellStyle name="Normal 208 5 3" xfId="7868"/>
    <cellStyle name="Normal 208 5 3 2" xfId="13790"/>
    <cellStyle name="Normal 208 5 4" xfId="4946"/>
    <cellStyle name="Normal 208 5 5" xfId="10868"/>
    <cellStyle name="Normal 208 6" xfId="2279"/>
    <cellStyle name="Normal 208 6 2" xfId="8089"/>
    <cellStyle name="Normal 208 6 2 2" xfId="14011"/>
    <cellStyle name="Normal 208 6 3" xfId="5167"/>
    <cellStyle name="Normal 208 6 4" xfId="11089"/>
    <cellStyle name="Normal 208 7" xfId="6616"/>
    <cellStyle name="Normal 208 7 2" xfId="12538"/>
    <cellStyle name="Normal 208 8" xfId="3723"/>
    <cellStyle name="Normal 208 9" xfId="9602"/>
    <cellStyle name="Normal 209" xfId="514"/>
    <cellStyle name="Normal 209 2" xfId="1090"/>
    <cellStyle name="Normal 209 2 2" xfId="1774"/>
    <cellStyle name="Normal 209 2 2 2" xfId="3222"/>
    <cellStyle name="Normal 209 2 2 2 2" xfId="9032"/>
    <cellStyle name="Normal 209 2 2 2 2 2" xfId="14954"/>
    <cellStyle name="Normal 209 2 2 2 3" xfId="6110"/>
    <cellStyle name="Normal 209 2 2 2 4" xfId="12032"/>
    <cellStyle name="Normal 209 2 2 3" xfId="7587"/>
    <cellStyle name="Normal 209 2 2 3 2" xfId="13509"/>
    <cellStyle name="Normal 209 2 2 4" xfId="4666"/>
    <cellStyle name="Normal 209 2 2 5" xfId="10586"/>
    <cellStyle name="Normal 209 2 3" xfId="2628"/>
    <cellStyle name="Normal 209 2 3 2" xfId="8438"/>
    <cellStyle name="Normal 209 2 3 2 2" xfId="14360"/>
    <cellStyle name="Normal 209 2 3 3" xfId="5516"/>
    <cellStyle name="Normal 209 2 3 4" xfId="11438"/>
    <cellStyle name="Normal 209 2 4" xfId="6965"/>
    <cellStyle name="Normal 209 2 4 2" xfId="12887"/>
    <cellStyle name="Normal 209 2 5" xfId="4072"/>
    <cellStyle name="Normal 209 2 6" xfId="9970"/>
    <cellStyle name="Normal 209 3" xfId="692"/>
    <cellStyle name="Normal 209 3 2" xfId="1596"/>
    <cellStyle name="Normal 209 3 2 2" xfId="3064"/>
    <cellStyle name="Normal 209 3 2 2 2" xfId="8874"/>
    <cellStyle name="Normal 209 3 2 2 2 2" xfId="14796"/>
    <cellStyle name="Normal 209 3 2 2 3" xfId="5952"/>
    <cellStyle name="Normal 209 3 2 2 4" xfId="11874"/>
    <cellStyle name="Normal 209 3 2 3" xfId="7409"/>
    <cellStyle name="Normal 209 3 2 3 2" xfId="13331"/>
    <cellStyle name="Normal 209 3 2 4" xfId="4508"/>
    <cellStyle name="Normal 209 3 2 5" xfId="10409"/>
    <cellStyle name="Normal 209 3 3" xfId="2470"/>
    <cellStyle name="Normal 209 3 3 2" xfId="8280"/>
    <cellStyle name="Normal 209 3 3 2 2" xfId="14202"/>
    <cellStyle name="Normal 209 3 3 3" xfId="5358"/>
    <cellStyle name="Normal 209 3 3 4" xfId="11280"/>
    <cellStyle name="Normal 209 3 4" xfId="6807"/>
    <cellStyle name="Normal 209 3 4 2" xfId="12729"/>
    <cellStyle name="Normal 209 3 5" xfId="3914"/>
    <cellStyle name="Normal 209 3 6" xfId="9793"/>
    <cellStyle name="Normal 209 4" xfId="1421"/>
    <cellStyle name="Normal 209 4 2" xfId="2889"/>
    <cellStyle name="Normal 209 4 2 2" xfId="8699"/>
    <cellStyle name="Normal 209 4 2 2 2" xfId="14621"/>
    <cellStyle name="Normal 209 4 2 3" xfId="5777"/>
    <cellStyle name="Normal 209 4 2 4" xfId="11699"/>
    <cellStyle name="Normal 209 4 3" xfId="7234"/>
    <cellStyle name="Normal 209 4 3 2" xfId="13156"/>
    <cellStyle name="Normal 209 4 4" xfId="4333"/>
    <cellStyle name="Normal 209 4 5" xfId="10234"/>
    <cellStyle name="Normal 209 5" xfId="2059"/>
    <cellStyle name="Normal 209 5 2" xfId="3503"/>
    <cellStyle name="Normal 209 5 2 2" xfId="9313"/>
    <cellStyle name="Normal 209 5 2 2 2" xfId="15235"/>
    <cellStyle name="Normal 209 5 2 3" xfId="6391"/>
    <cellStyle name="Normal 209 5 2 4" xfId="12313"/>
    <cellStyle name="Normal 209 5 3" xfId="7869"/>
    <cellStyle name="Normal 209 5 3 2" xfId="13791"/>
    <cellStyle name="Normal 209 5 4" xfId="4947"/>
    <cellStyle name="Normal 209 5 5" xfId="10869"/>
    <cellStyle name="Normal 209 6" xfId="2295"/>
    <cellStyle name="Normal 209 6 2" xfId="8105"/>
    <cellStyle name="Normal 209 6 2 2" xfId="14027"/>
    <cellStyle name="Normal 209 6 3" xfId="5183"/>
    <cellStyle name="Normal 209 6 4" xfId="11105"/>
    <cellStyle name="Normal 209 7" xfId="6632"/>
    <cellStyle name="Normal 209 7 2" xfId="12554"/>
    <cellStyle name="Normal 209 8" xfId="3739"/>
    <cellStyle name="Normal 209 9" xfId="9618"/>
    <cellStyle name="Normal 21" xfId="180"/>
    <cellStyle name="Normal 21 2" xfId="1091"/>
    <cellStyle name="Normal 210" xfId="500"/>
    <cellStyle name="Normal 210 2" xfId="1092"/>
    <cellStyle name="Normal 210 2 2" xfId="1775"/>
    <cellStyle name="Normal 210 2 2 2" xfId="3223"/>
    <cellStyle name="Normal 210 2 2 2 2" xfId="9033"/>
    <cellStyle name="Normal 210 2 2 2 2 2" xfId="14955"/>
    <cellStyle name="Normal 210 2 2 2 3" xfId="6111"/>
    <cellStyle name="Normal 210 2 2 2 4" xfId="12033"/>
    <cellStyle name="Normal 210 2 2 3" xfId="7588"/>
    <cellStyle name="Normal 210 2 2 3 2" xfId="13510"/>
    <cellStyle name="Normal 210 2 2 4" xfId="4667"/>
    <cellStyle name="Normal 210 2 2 5" xfId="10587"/>
    <cellStyle name="Normal 210 2 3" xfId="2629"/>
    <cellStyle name="Normal 210 2 3 2" xfId="8439"/>
    <cellStyle name="Normal 210 2 3 2 2" xfId="14361"/>
    <cellStyle name="Normal 210 2 3 3" xfId="5517"/>
    <cellStyle name="Normal 210 2 3 4" xfId="11439"/>
    <cellStyle name="Normal 210 2 4" xfId="6966"/>
    <cellStyle name="Normal 210 2 4 2" xfId="12888"/>
    <cellStyle name="Normal 210 2 5" xfId="4073"/>
    <cellStyle name="Normal 210 2 6" xfId="9971"/>
    <cellStyle name="Normal 210 3" xfId="678"/>
    <cellStyle name="Normal 210 3 2" xfId="1582"/>
    <cellStyle name="Normal 210 3 2 2" xfId="3050"/>
    <cellStyle name="Normal 210 3 2 2 2" xfId="8860"/>
    <cellStyle name="Normal 210 3 2 2 2 2" xfId="14782"/>
    <cellStyle name="Normal 210 3 2 2 3" xfId="5938"/>
    <cellStyle name="Normal 210 3 2 2 4" xfId="11860"/>
    <cellStyle name="Normal 210 3 2 3" xfId="7395"/>
    <cellStyle name="Normal 210 3 2 3 2" xfId="13317"/>
    <cellStyle name="Normal 210 3 2 4" xfId="4494"/>
    <cellStyle name="Normal 210 3 2 5" xfId="10395"/>
    <cellStyle name="Normal 210 3 3" xfId="2456"/>
    <cellStyle name="Normal 210 3 3 2" xfId="8266"/>
    <cellStyle name="Normal 210 3 3 2 2" xfId="14188"/>
    <cellStyle name="Normal 210 3 3 3" xfId="5344"/>
    <cellStyle name="Normal 210 3 3 4" xfId="11266"/>
    <cellStyle name="Normal 210 3 4" xfId="6793"/>
    <cellStyle name="Normal 210 3 4 2" xfId="12715"/>
    <cellStyle name="Normal 210 3 5" xfId="3900"/>
    <cellStyle name="Normal 210 3 6" xfId="9779"/>
    <cellStyle name="Normal 210 4" xfId="1407"/>
    <cellStyle name="Normal 210 4 2" xfId="2875"/>
    <cellStyle name="Normal 210 4 2 2" xfId="8685"/>
    <cellStyle name="Normal 210 4 2 2 2" xfId="14607"/>
    <cellStyle name="Normal 210 4 2 3" xfId="5763"/>
    <cellStyle name="Normal 210 4 2 4" xfId="11685"/>
    <cellStyle name="Normal 210 4 3" xfId="7220"/>
    <cellStyle name="Normal 210 4 3 2" xfId="13142"/>
    <cellStyle name="Normal 210 4 4" xfId="4319"/>
    <cellStyle name="Normal 210 4 5" xfId="10220"/>
    <cellStyle name="Normal 210 5" xfId="2060"/>
    <cellStyle name="Normal 210 5 2" xfId="3504"/>
    <cellStyle name="Normal 210 5 2 2" xfId="9314"/>
    <cellStyle name="Normal 210 5 2 2 2" xfId="15236"/>
    <cellStyle name="Normal 210 5 2 3" xfId="6392"/>
    <cellStyle name="Normal 210 5 2 4" xfId="12314"/>
    <cellStyle name="Normal 210 5 3" xfId="7870"/>
    <cellStyle name="Normal 210 5 3 2" xfId="13792"/>
    <cellStyle name="Normal 210 5 4" xfId="4948"/>
    <cellStyle name="Normal 210 5 5" xfId="10870"/>
    <cellStyle name="Normal 210 6" xfId="2281"/>
    <cellStyle name="Normal 210 6 2" xfId="8091"/>
    <cellStyle name="Normal 210 6 2 2" xfId="14013"/>
    <cellStyle name="Normal 210 6 3" xfId="5169"/>
    <cellStyle name="Normal 210 6 4" xfId="11091"/>
    <cellStyle name="Normal 210 7" xfId="6618"/>
    <cellStyle name="Normal 210 7 2" xfId="12540"/>
    <cellStyle name="Normal 210 8" xfId="3725"/>
    <cellStyle name="Normal 210 9" xfId="9604"/>
    <cellStyle name="Normal 211" xfId="491"/>
    <cellStyle name="Normal 211 2" xfId="1093"/>
    <cellStyle name="Normal 211 2 2" xfId="1776"/>
    <cellStyle name="Normal 211 2 2 2" xfId="3224"/>
    <cellStyle name="Normal 211 2 2 2 2" xfId="9034"/>
    <cellStyle name="Normal 211 2 2 2 2 2" xfId="14956"/>
    <cellStyle name="Normal 211 2 2 2 3" xfId="6112"/>
    <cellStyle name="Normal 211 2 2 2 4" xfId="12034"/>
    <cellStyle name="Normal 211 2 2 3" xfId="7589"/>
    <cellStyle name="Normal 211 2 2 3 2" xfId="13511"/>
    <cellStyle name="Normal 211 2 2 4" xfId="4668"/>
    <cellStyle name="Normal 211 2 2 5" xfId="10588"/>
    <cellStyle name="Normal 211 2 3" xfId="2630"/>
    <cellStyle name="Normal 211 2 3 2" xfId="8440"/>
    <cellStyle name="Normal 211 2 3 2 2" xfId="14362"/>
    <cellStyle name="Normal 211 2 3 3" xfId="5518"/>
    <cellStyle name="Normal 211 2 3 4" xfId="11440"/>
    <cellStyle name="Normal 211 2 4" xfId="6967"/>
    <cellStyle name="Normal 211 2 4 2" xfId="12889"/>
    <cellStyle name="Normal 211 2 5" xfId="4074"/>
    <cellStyle name="Normal 211 2 6" xfId="9972"/>
    <cellStyle name="Normal 211 3" xfId="669"/>
    <cellStyle name="Normal 211 3 2" xfId="1573"/>
    <cellStyle name="Normal 211 3 2 2" xfId="3041"/>
    <cellStyle name="Normal 211 3 2 2 2" xfId="8851"/>
    <cellStyle name="Normal 211 3 2 2 2 2" xfId="14773"/>
    <cellStyle name="Normal 211 3 2 2 3" xfId="5929"/>
    <cellStyle name="Normal 211 3 2 2 4" xfId="11851"/>
    <cellStyle name="Normal 211 3 2 3" xfId="7386"/>
    <cellStyle name="Normal 211 3 2 3 2" xfId="13308"/>
    <cellStyle name="Normal 211 3 2 4" xfId="4485"/>
    <cellStyle name="Normal 211 3 2 5" xfId="10386"/>
    <cellStyle name="Normal 211 3 3" xfId="2447"/>
    <cellStyle name="Normal 211 3 3 2" xfId="8257"/>
    <cellStyle name="Normal 211 3 3 2 2" xfId="14179"/>
    <cellStyle name="Normal 211 3 3 3" xfId="5335"/>
    <cellStyle name="Normal 211 3 3 4" xfId="11257"/>
    <cellStyle name="Normal 211 3 4" xfId="6784"/>
    <cellStyle name="Normal 211 3 4 2" xfId="12706"/>
    <cellStyle name="Normal 211 3 5" xfId="3891"/>
    <cellStyle name="Normal 211 3 6" xfId="9770"/>
    <cellStyle name="Normal 211 4" xfId="1398"/>
    <cellStyle name="Normal 211 4 2" xfId="2866"/>
    <cellStyle name="Normal 211 4 2 2" xfId="8676"/>
    <cellStyle name="Normal 211 4 2 2 2" xfId="14598"/>
    <cellStyle name="Normal 211 4 2 3" xfId="5754"/>
    <cellStyle name="Normal 211 4 2 4" xfId="11676"/>
    <cellStyle name="Normal 211 4 3" xfId="7211"/>
    <cellStyle name="Normal 211 4 3 2" xfId="13133"/>
    <cellStyle name="Normal 211 4 4" xfId="4310"/>
    <cellStyle name="Normal 211 4 5" xfId="10211"/>
    <cellStyle name="Normal 211 5" xfId="2061"/>
    <cellStyle name="Normal 211 5 2" xfId="3505"/>
    <cellStyle name="Normal 211 5 2 2" xfId="9315"/>
    <cellStyle name="Normal 211 5 2 2 2" xfId="15237"/>
    <cellStyle name="Normal 211 5 2 3" xfId="6393"/>
    <cellStyle name="Normal 211 5 2 4" xfId="12315"/>
    <cellStyle name="Normal 211 5 3" xfId="7871"/>
    <cellStyle name="Normal 211 5 3 2" xfId="13793"/>
    <cellStyle name="Normal 211 5 4" xfId="4949"/>
    <cellStyle name="Normal 211 5 5" xfId="10871"/>
    <cellStyle name="Normal 211 6" xfId="2272"/>
    <cellStyle name="Normal 211 6 2" xfId="8082"/>
    <cellStyle name="Normal 211 6 2 2" xfId="14004"/>
    <cellStyle name="Normal 211 6 3" xfId="5160"/>
    <cellStyle name="Normal 211 6 4" xfId="11082"/>
    <cellStyle name="Normal 211 7" xfId="6609"/>
    <cellStyle name="Normal 211 7 2" xfId="12531"/>
    <cellStyle name="Normal 211 8" xfId="3716"/>
    <cellStyle name="Normal 211 9" xfId="9595"/>
    <cellStyle name="Normal 212" xfId="518"/>
    <cellStyle name="Normal 212 2" xfId="1094"/>
    <cellStyle name="Normal 212 2 2" xfId="1777"/>
    <cellStyle name="Normal 212 2 2 2" xfId="3225"/>
    <cellStyle name="Normal 212 2 2 2 2" xfId="9035"/>
    <cellStyle name="Normal 212 2 2 2 2 2" xfId="14957"/>
    <cellStyle name="Normal 212 2 2 2 3" xfId="6113"/>
    <cellStyle name="Normal 212 2 2 2 4" xfId="12035"/>
    <cellStyle name="Normal 212 2 2 3" xfId="7590"/>
    <cellStyle name="Normal 212 2 2 3 2" xfId="13512"/>
    <cellStyle name="Normal 212 2 2 4" xfId="4669"/>
    <cellStyle name="Normal 212 2 2 5" xfId="10589"/>
    <cellStyle name="Normal 212 2 3" xfId="2631"/>
    <cellStyle name="Normal 212 2 3 2" xfId="8441"/>
    <cellStyle name="Normal 212 2 3 2 2" xfId="14363"/>
    <cellStyle name="Normal 212 2 3 3" xfId="5519"/>
    <cellStyle name="Normal 212 2 3 4" xfId="11441"/>
    <cellStyle name="Normal 212 2 4" xfId="6968"/>
    <cellStyle name="Normal 212 2 4 2" xfId="12890"/>
    <cellStyle name="Normal 212 2 5" xfId="4075"/>
    <cellStyle name="Normal 212 2 6" xfId="9973"/>
    <cellStyle name="Normal 212 3" xfId="696"/>
    <cellStyle name="Normal 212 3 2" xfId="1600"/>
    <cellStyle name="Normal 212 3 2 2" xfId="3068"/>
    <cellStyle name="Normal 212 3 2 2 2" xfId="8878"/>
    <cellStyle name="Normal 212 3 2 2 2 2" xfId="14800"/>
    <cellStyle name="Normal 212 3 2 2 3" xfId="5956"/>
    <cellStyle name="Normal 212 3 2 2 4" xfId="11878"/>
    <cellStyle name="Normal 212 3 2 3" xfId="7413"/>
    <cellStyle name="Normal 212 3 2 3 2" xfId="13335"/>
    <cellStyle name="Normal 212 3 2 4" xfId="4512"/>
    <cellStyle name="Normal 212 3 2 5" xfId="10413"/>
    <cellStyle name="Normal 212 3 3" xfId="2474"/>
    <cellStyle name="Normal 212 3 3 2" xfId="8284"/>
    <cellStyle name="Normal 212 3 3 2 2" xfId="14206"/>
    <cellStyle name="Normal 212 3 3 3" xfId="5362"/>
    <cellStyle name="Normal 212 3 3 4" xfId="11284"/>
    <cellStyle name="Normal 212 3 4" xfId="6811"/>
    <cellStyle name="Normal 212 3 4 2" xfId="12733"/>
    <cellStyle name="Normal 212 3 5" xfId="3918"/>
    <cellStyle name="Normal 212 3 6" xfId="9797"/>
    <cellStyle name="Normal 212 4" xfId="1425"/>
    <cellStyle name="Normal 212 4 2" xfId="2893"/>
    <cellStyle name="Normal 212 4 2 2" xfId="8703"/>
    <cellStyle name="Normal 212 4 2 2 2" xfId="14625"/>
    <cellStyle name="Normal 212 4 2 3" xfId="5781"/>
    <cellStyle name="Normal 212 4 2 4" xfId="11703"/>
    <cellStyle name="Normal 212 4 3" xfId="7238"/>
    <cellStyle name="Normal 212 4 3 2" xfId="13160"/>
    <cellStyle name="Normal 212 4 4" xfId="4337"/>
    <cellStyle name="Normal 212 4 5" xfId="10238"/>
    <cellStyle name="Normal 212 5" xfId="2062"/>
    <cellStyle name="Normal 212 5 2" xfId="3506"/>
    <cellStyle name="Normal 212 5 2 2" xfId="9316"/>
    <cellStyle name="Normal 212 5 2 2 2" xfId="15238"/>
    <cellStyle name="Normal 212 5 2 3" xfId="6394"/>
    <cellStyle name="Normal 212 5 2 4" xfId="12316"/>
    <cellStyle name="Normal 212 5 3" xfId="7872"/>
    <cellStyle name="Normal 212 5 3 2" xfId="13794"/>
    <cellStyle name="Normal 212 5 4" xfId="4950"/>
    <cellStyle name="Normal 212 5 5" xfId="10872"/>
    <cellStyle name="Normal 212 6" xfId="2299"/>
    <cellStyle name="Normal 212 6 2" xfId="8109"/>
    <cellStyle name="Normal 212 6 2 2" xfId="14031"/>
    <cellStyle name="Normal 212 6 3" xfId="5187"/>
    <cellStyle name="Normal 212 6 4" xfId="11109"/>
    <cellStyle name="Normal 212 7" xfId="6636"/>
    <cellStyle name="Normal 212 7 2" xfId="12558"/>
    <cellStyle name="Normal 212 8" xfId="3743"/>
    <cellStyle name="Normal 212 9" xfId="9622"/>
    <cellStyle name="Normal 213" xfId="519"/>
    <cellStyle name="Normal 213 2" xfId="1095"/>
    <cellStyle name="Normal 213 2 2" xfId="1778"/>
    <cellStyle name="Normal 213 2 2 2" xfId="3226"/>
    <cellStyle name="Normal 213 2 2 2 2" xfId="9036"/>
    <cellStyle name="Normal 213 2 2 2 2 2" xfId="14958"/>
    <cellStyle name="Normal 213 2 2 2 3" xfId="6114"/>
    <cellStyle name="Normal 213 2 2 2 4" xfId="12036"/>
    <cellStyle name="Normal 213 2 2 3" xfId="7591"/>
    <cellStyle name="Normal 213 2 2 3 2" xfId="13513"/>
    <cellStyle name="Normal 213 2 2 4" xfId="4670"/>
    <cellStyle name="Normal 213 2 2 5" xfId="10590"/>
    <cellStyle name="Normal 213 2 3" xfId="2632"/>
    <cellStyle name="Normal 213 2 3 2" xfId="8442"/>
    <cellStyle name="Normal 213 2 3 2 2" xfId="14364"/>
    <cellStyle name="Normal 213 2 3 3" xfId="5520"/>
    <cellStyle name="Normal 213 2 3 4" xfId="11442"/>
    <cellStyle name="Normal 213 2 4" xfId="6969"/>
    <cellStyle name="Normal 213 2 4 2" xfId="12891"/>
    <cellStyle name="Normal 213 2 5" xfId="4076"/>
    <cellStyle name="Normal 213 2 6" xfId="9974"/>
    <cellStyle name="Normal 213 3" xfId="697"/>
    <cellStyle name="Normal 213 3 2" xfId="1601"/>
    <cellStyle name="Normal 213 3 2 2" xfId="3069"/>
    <cellStyle name="Normal 213 3 2 2 2" xfId="8879"/>
    <cellStyle name="Normal 213 3 2 2 2 2" xfId="14801"/>
    <cellStyle name="Normal 213 3 2 2 3" xfId="5957"/>
    <cellStyle name="Normal 213 3 2 2 4" xfId="11879"/>
    <cellStyle name="Normal 213 3 2 3" xfId="7414"/>
    <cellStyle name="Normal 213 3 2 3 2" xfId="13336"/>
    <cellStyle name="Normal 213 3 2 4" xfId="4513"/>
    <cellStyle name="Normal 213 3 2 5" xfId="10414"/>
    <cellStyle name="Normal 213 3 3" xfId="2475"/>
    <cellStyle name="Normal 213 3 3 2" xfId="8285"/>
    <cellStyle name="Normal 213 3 3 2 2" xfId="14207"/>
    <cellStyle name="Normal 213 3 3 3" xfId="5363"/>
    <cellStyle name="Normal 213 3 3 4" xfId="11285"/>
    <cellStyle name="Normal 213 3 4" xfId="6812"/>
    <cellStyle name="Normal 213 3 4 2" xfId="12734"/>
    <cellStyle name="Normal 213 3 5" xfId="3919"/>
    <cellStyle name="Normal 213 3 6" xfId="9798"/>
    <cellStyle name="Normal 213 4" xfId="1426"/>
    <cellStyle name="Normal 213 4 2" xfId="2894"/>
    <cellStyle name="Normal 213 4 2 2" xfId="8704"/>
    <cellStyle name="Normal 213 4 2 2 2" xfId="14626"/>
    <cellStyle name="Normal 213 4 2 3" xfId="5782"/>
    <cellStyle name="Normal 213 4 2 4" xfId="11704"/>
    <cellStyle name="Normal 213 4 3" xfId="7239"/>
    <cellStyle name="Normal 213 4 3 2" xfId="13161"/>
    <cellStyle name="Normal 213 4 4" xfId="4338"/>
    <cellStyle name="Normal 213 4 5" xfId="10239"/>
    <cellStyle name="Normal 213 5" xfId="2063"/>
    <cellStyle name="Normal 213 5 2" xfId="3507"/>
    <cellStyle name="Normal 213 5 2 2" xfId="9317"/>
    <cellStyle name="Normal 213 5 2 2 2" xfId="15239"/>
    <cellStyle name="Normal 213 5 2 3" xfId="6395"/>
    <cellStyle name="Normal 213 5 2 4" xfId="12317"/>
    <cellStyle name="Normal 213 5 3" xfId="7873"/>
    <cellStyle name="Normal 213 5 3 2" xfId="13795"/>
    <cellStyle name="Normal 213 5 4" xfId="4951"/>
    <cellStyle name="Normal 213 5 5" xfId="10873"/>
    <cellStyle name="Normal 213 6" xfId="2300"/>
    <cellStyle name="Normal 213 6 2" xfId="8110"/>
    <cellStyle name="Normal 213 6 2 2" xfId="14032"/>
    <cellStyle name="Normal 213 6 3" xfId="5188"/>
    <cellStyle name="Normal 213 6 4" xfId="11110"/>
    <cellStyle name="Normal 213 7" xfId="6637"/>
    <cellStyle name="Normal 213 7 2" xfId="12559"/>
    <cellStyle name="Normal 213 8" xfId="3744"/>
    <cellStyle name="Normal 213 9" xfId="9623"/>
    <cellStyle name="Normal 214" xfId="517"/>
    <cellStyle name="Normal 214 2" xfId="1096"/>
    <cellStyle name="Normal 214 2 2" xfId="1779"/>
    <cellStyle name="Normal 214 2 2 2" xfId="3227"/>
    <cellStyle name="Normal 214 2 2 2 2" xfId="9037"/>
    <cellStyle name="Normal 214 2 2 2 2 2" xfId="14959"/>
    <cellStyle name="Normal 214 2 2 2 3" xfId="6115"/>
    <cellStyle name="Normal 214 2 2 2 4" xfId="12037"/>
    <cellStyle name="Normal 214 2 2 3" xfId="7592"/>
    <cellStyle name="Normal 214 2 2 3 2" xfId="13514"/>
    <cellStyle name="Normal 214 2 2 4" xfId="4671"/>
    <cellStyle name="Normal 214 2 2 5" xfId="10591"/>
    <cellStyle name="Normal 214 2 3" xfId="2633"/>
    <cellStyle name="Normal 214 2 3 2" xfId="8443"/>
    <cellStyle name="Normal 214 2 3 2 2" xfId="14365"/>
    <cellStyle name="Normal 214 2 3 3" xfId="5521"/>
    <cellStyle name="Normal 214 2 3 4" xfId="11443"/>
    <cellStyle name="Normal 214 2 4" xfId="6970"/>
    <cellStyle name="Normal 214 2 4 2" xfId="12892"/>
    <cellStyle name="Normal 214 2 5" xfId="4077"/>
    <cellStyle name="Normal 214 2 6" xfId="9975"/>
    <cellStyle name="Normal 214 3" xfId="695"/>
    <cellStyle name="Normal 214 3 2" xfId="1599"/>
    <cellStyle name="Normal 214 3 2 2" xfId="3067"/>
    <cellStyle name="Normal 214 3 2 2 2" xfId="8877"/>
    <cellStyle name="Normal 214 3 2 2 2 2" xfId="14799"/>
    <cellStyle name="Normal 214 3 2 2 3" xfId="5955"/>
    <cellStyle name="Normal 214 3 2 2 4" xfId="11877"/>
    <cellStyle name="Normal 214 3 2 3" xfId="7412"/>
    <cellStyle name="Normal 214 3 2 3 2" xfId="13334"/>
    <cellStyle name="Normal 214 3 2 4" xfId="4511"/>
    <cellStyle name="Normal 214 3 2 5" xfId="10412"/>
    <cellStyle name="Normal 214 3 3" xfId="2473"/>
    <cellStyle name="Normal 214 3 3 2" xfId="8283"/>
    <cellStyle name="Normal 214 3 3 2 2" xfId="14205"/>
    <cellStyle name="Normal 214 3 3 3" xfId="5361"/>
    <cellStyle name="Normal 214 3 3 4" xfId="11283"/>
    <cellStyle name="Normal 214 3 4" xfId="6810"/>
    <cellStyle name="Normal 214 3 4 2" xfId="12732"/>
    <cellStyle name="Normal 214 3 5" xfId="3917"/>
    <cellStyle name="Normal 214 3 6" xfId="9796"/>
    <cellStyle name="Normal 214 4" xfId="1424"/>
    <cellStyle name="Normal 214 4 2" xfId="2892"/>
    <cellStyle name="Normal 214 4 2 2" xfId="8702"/>
    <cellStyle name="Normal 214 4 2 2 2" xfId="14624"/>
    <cellStyle name="Normal 214 4 2 3" xfId="5780"/>
    <cellStyle name="Normal 214 4 2 4" xfId="11702"/>
    <cellStyle name="Normal 214 4 3" xfId="7237"/>
    <cellStyle name="Normal 214 4 3 2" xfId="13159"/>
    <cellStyle name="Normal 214 4 4" xfId="4336"/>
    <cellStyle name="Normal 214 4 5" xfId="10237"/>
    <cellStyle name="Normal 214 5" xfId="2064"/>
    <cellStyle name="Normal 214 5 2" xfId="3508"/>
    <cellStyle name="Normal 214 5 2 2" xfId="9318"/>
    <cellStyle name="Normal 214 5 2 2 2" xfId="15240"/>
    <cellStyle name="Normal 214 5 2 3" xfId="6396"/>
    <cellStyle name="Normal 214 5 2 4" xfId="12318"/>
    <cellStyle name="Normal 214 5 3" xfId="7874"/>
    <cellStyle name="Normal 214 5 3 2" xfId="13796"/>
    <cellStyle name="Normal 214 5 4" xfId="4952"/>
    <cellStyle name="Normal 214 5 5" xfId="10874"/>
    <cellStyle name="Normal 214 6" xfId="2298"/>
    <cellStyle name="Normal 214 6 2" xfId="8108"/>
    <cellStyle name="Normal 214 6 2 2" xfId="14030"/>
    <cellStyle name="Normal 214 6 3" xfId="5186"/>
    <cellStyle name="Normal 214 6 4" xfId="11108"/>
    <cellStyle name="Normal 214 7" xfId="6635"/>
    <cellStyle name="Normal 214 7 2" xfId="12557"/>
    <cellStyle name="Normal 214 8" xfId="3742"/>
    <cellStyle name="Normal 214 9" xfId="9621"/>
    <cellStyle name="Normal 215" xfId="520"/>
    <cellStyle name="Normal 215 2" xfId="1097"/>
    <cellStyle name="Normal 215 2 2" xfId="1780"/>
    <cellStyle name="Normal 215 2 2 2" xfId="3228"/>
    <cellStyle name="Normal 215 2 2 2 2" xfId="9038"/>
    <cellStyle name="Normal 215 2 2 2 2 2" xfId="14960"/>
    <cellStyle name="Normal 215 2 2 2 3" xfId="6116"/>
    <cellStyle name="Normal 215 2 2 2 4" xfId="12038"/>
    <cellStyle name="Normal 215 2 2 3" xfId="7593"/>
    <cellStyle name="Normal 215 2 2 3 2" xfId="13515"/>
    <cellStyle name="Normal 215 2 2 4" xfId="4672"/>
    <cellStyle name="Normal 215 2 2 5" xfId="10592"/>
    <cellStyle name="Normal 215 2 3" xfId="2634"/>
    <cellStyle name="Normal 215 2 3 2" xfId="8444"/>
    <cellStyle name="Normal 215 2 3 2 2" xfId="14366"/>
    <cellStyle name="Normal 215 2 3 3" xfId="5522"/>
    <cellStyle name="Normal 215 2 3 4" xfId="11444"/>
    <cellStyle name="Normal 215 2 4" xfId="6971"/>
    <cellStyle name="Normal 215 2 4 2" xfId="12893"/>
    <cellStyle name="Normal 215 2 5" xfId="4078"/>
    <cellStyle name="Normal 215 2 6" xfId="9976"/>
    <cellStyle name="Normal 215 3" xfId="698"/>
    <cellStyle name="Normal 215 3 2" xfId="1602"/>
    <cellStyle name="Normal 215 3 2 2" xfId="3070"/>
    <cellStyle name="Normal 215 3 2 2 2" xfId="8880"/>
    <cellStyle name="Normal 215 3 2 2 2 2" xfId="14802"/>
    <cellStyle name="Normal 215 3 2 2 3" xfId="5958"/>
    <cellStyle name="Normal 215 3 2 2 4" xfId="11880"/>
    <cellStyle name="Normal 215 3 2 3" xfId="7415"/>
    <cellStyle name="Normal 215 3 2 3 2" xfId="13337"/>
    <cellStyle name="Normal 215 3 2 4" xfId="4514"/>
    <cellStyle name="Normal 215 3 2 5" xfId="10415"/>
    <cellStyle name="Normal 215 3 3" xfId="2476"/>
    <cellStyle name="Normal 215 3 3 2" xfId="8286"/>
    <cellStyle name="Normal 215 3 3 2 2" xfId="14208"/>
    <cellStyle name="Normal 215 3 3 3" xfId="5364"/>
    <cellStyle name="Normal 215 3 3 4" xfId="11286"/>
    <cellStyle name="Normal 215 3 4" xfId="6813"/>
    <cellStyle name="Normal 215 3 4 2" xfId="12735"/>
    <cellStyle name="Normal 215 3 5" xfId="3920"/>
    <cellStyle name="Normal 215 3 6" xfId="9799"/>
    <cellStyle name="Normal 215 4" xfId="1427"/>
    <cellStyle name="Normal 215 4 2" xfId="2895"/>
    <cellStyle name="Normal 215 4 2 2" xfId="8705"/>
    <cellStyle name="Normal 215 4 2 2 2" xfId="14627"/>
    <cellStyle name="Normal 215 4 2 3" xfId="5783"/>
    <cellStyle name="Normal 215 4 2 4" xfId="11705"/>
    <cellStyle name="Normal 215 4 3" xfId="7240"/>
    <cellStyle name="Normal 215 4 3 2" xfId="13162"/>
    <cellStyle name="Normal 215 4 4" xfId="4339"/>
    <cellStyle name="Normal 215 4 5" xfId="10240"/>
    <cellStyle name="Normal 215 5" xfId="2065"/>
    <cellStyle name="Normal 215 5 2" xfId="3509"/>
    <cellStyle name="Normal 215 5 2 2" xfId="9319"/>
    <cellStyle name="Normal 215 5 2 2 2" xfId="15241"/>
    <cellStyle name="Normal 215 5 2 3" xfId="6397"/>
    <cellStyle name="Normal 215 5 2 4" xfId="12319"/>
    <cellStyle name="Normal 215 5 3" xfId="7875"/>
    <cellStyle name="Normal 215 5 3 2" xfId="13797"/>
    <cellStyle name="Normal 215 5 4" xfId="4953"/>
    <cellStyle name="Normal 215 5 5" xfId="10875"/>
    <cellStyle name="Normal 215 6" xfId="2301"/>
    <cellStyle name="Normal 215 6 2" xfId="8111"/>
    <cellStyle name="Normal 215 6 2 2" xfId="14033"/>
    <cellStyle name="Normal 215 6 3" xfId="5189"/>
    <cellStyle name="Normal 215 6 4" xfId="11111"/>
    <cellStyle name="Normal 215 7" xfId="6638"/>
    <cellStyle name="Normal 215 7 2" xfId="12560"/>
    <cellStyle name="Normal 215 8" xfId="3745"/>
    <cellStyle name="Normal 215 9" xfId="9624"/>
    <cellStyle name="Normal 216" xfId="495"/>
    <cellStyle name="Normal 216 2" xfId="1098"/>
    <cellStyle name="Normal 216 2 2" xfId="1781"/>
    <cellStyle name="Normal 216 2 2 2" xfId="3229"/>
    <cellStyle name="Normal 216 2 2 2 2" xfId="9039"/>
    <cellStyle name="Normal 216 2 2 2 2 2" xfId="14961"/>
    <cellStyle name="Normal 216 2 2 2 3" xfId="6117"/>
    <cellStyle name="Normal 216 2 2 2 4" xfId="12039"/>
    <cellStyle name="Normal 216 2 2 3" xfId="7594"/>
    <cellStyle name="Normal 216 2 2 3 2" xfId="13516"/>
    <cellStyle name="Normal 216 2 2 4" xfId="4673"/>
    <cellStyle name="Normal 216 2 2 5" xfId="10593"/>
    <cellStyle name="Normal 216 2 3" xfId="2635"/>
    <cellStyle name="Normal 216 2 3 2" xfId="8445"/>
    <cellStyle name="Normal 216 2 3 2 2" xfId="14367"/>
    <cellStyle name="Normal 216 2 3 3" xfId="5523"/>
    <cellStyle name="Normal 216 2 3 4" xfId="11445"/>
    <cellStyle name="Normal 216 2 4" xfId="6972"/>
    <cellStyle name="Normal 216 2 4 2" xfId="12894"/>
    <cellStyle name="Normal 216 2 5" xfId="4079"/>
    <cellStyle name="Normal 216 2 6" xfId="9977"/>
    <cellStyle name="Normal 216 3" xfId="673"/>
    <cellStyle name="Normal 216 3 2" xfId="1577"/>
    <cellStyle name="Normal 216 3 2 2" xfId="3045"/>
    <cellStyle name="Normal 216 3 2 2 2" xfId="8855"/>
    <cellStyle name="Normal 216 3 2 2 2 2" xfId="14777"/>
    <cellStyle name="Normal 216 3 2 2 3" xfId="5933"/>
    <cellStyle name="Normal 216 3 2 2 4" xfId="11855"/>
    <cellStyle name="Normal 216 3 2 3" xfId="7390"/>
    <cellStyle name="Normal 216 3 2 3 2" xfId="13312"/>
    <cellStyle name="Normal 216 3 2 4" xfId="4489"/>
    <cellStyle name="Normal 216 3 2 5" xfId="10390"/>
    <cellStyle name="Normal 216 3 3" xfId="2451"/>
    <cellStyle name="Normal 216 3 3 2" xfId="8261"/>
    <cellStyle name="Normal 216 3 3 2 2" xfId="14183"/>
    <cellStyle name="Normal 216 3 3 3" xfId="5339"/>
    <cellStyle name="Normal 216 3 3 4" xfId="11261"/>
    <cellStyle name="Normal 216 3 4" xfId="6788"/>
    <cellStyle name="Normal 216 3 4 2" xfId="12710"/>
    <cellStyle name="Normal 216 3 5" xfId="3895"/>
    <cellStyle name="Normal 216 3 6" xfId="9774"/>
    <cellStyle name="Normal 216 4" xfId="1402"/>
    <cellStyle name="Normal 216 4 2" xfId="2870"/>
    <cellStyle name="Normal 216 4 2 2" xfId="8680"/>
    <cellStyle name="Normal 216 4 2 2 2" xfId="14602"/>
    <cellStyle name="Normal 216 4 2 3" xfId="5758"/>
    <cellStyle name="Normal 216 4 2 4" xfId="11680"/>
    <cellStyle name="Normal 216 4 3" xfId="7215"/>
    <cellStyle name="Normal 216 4 3 2" xfId="13137"/>
    <cellStyle name="Normal 216 4 4" xfId="4314"/>
    <cellStyle name="Normal 216 4 5" xfId="10215"/>
    <cellStyle name="Normal 216 5" xfId="2066"/>
    <cellStyle name="Normal 216 5 2" xfId="3510"/>
    <cellStyle name="Normal 216 5 2 2" xfId="9320"/>
    <cellStyle name="Normal 216 5 2 2 2" xfId="15242"/>
    <cellStyle name="Normal 216 5 2 3" xfId="6398"/>
    <cellStyle name="Normal 216 5 2 4" xfId="12320"/>
    <cellStyle name="Normal 216 5 3" xfId="7876"/>
    <cellStyle name="Normal 216 5 3 2" xfId="13798"/>
    <cellStyle name="Normal 216 5 4" xfId="4954"/>
    <cellStyle name="Normal 216 5 5" xfId="10876"/>
    <cellStyle name="Normal 216 6" xfId="2276"/>
    <cellStyle name="Normal 216 6 2" xfId="8086"/>
    <cellStyle name="Normal 216 6 2 2" xfId="14008"/>
    <cellStyle name="Normal 216 6 3" xfId="5164"/>
    <cellStyle name="Normal 216 6 4" xfId="11086"/>
    <cellStyle name="Normal 216 7" xfId="6613"/>
    <cellStyle name="Normal 216 7 2" xfId="12535"/>
    <cellStyle name="Normal 216 8" xfId="3720"/>
    <cellStyle name="Normal 216 9" xfId="9599"/>
    <cellStyle name="Normal 217" xfId="496"/>
    <cellStyle name="Normal 217 2" xfId="1099"/>
    <cellStyle name="Normal 217 2 2" xfId="1782"/>
    <cellStyle name="Normal 217 2 2 2" xfId="3230"/>
    <cellStyle name="Normal 217 2 2 2 2" xfId="9040"/>
    <cellStyle name="Normal 217 2 2 2 2 2" xfId="14962"/>
    <cellStyle name="Normal 217 2 2 2 3" xfId="6118"/>
    <cellStyle name="Normal 217 2 2 2 4" xfId="12040"/>
    <cellStyle name="Normal 217 2 2 3" xfId="7595"/>
    <cellStyle name="Normal 217 2 2 3 2" xfId="13517"/>
    <cellStyle name="Normal 217 2 2 4" xfId="4674"/>
    <cellStyle name="Normal 217 2 2 5" xfId="10594"/>
    <cellStyle name="Normal 217 2 3" xfId="2636"/>
    <cellStyle name="Normal 217 2 3 2" xfId="8446"/>
    <cellStyle name="Normal 217 2 3 2 2" xfId="14368"/>
    <cellStyle name="Normal 217 2 3 3" xfId="5524"/>
    <cellStyle name="Normal 217 2 3 4" xfId="11446"/>
    <cellStyle name="Normal 217 2 4" xfId="6973"/>
    <cellStyle name="Normal 217 2 4 2" xfId="12895"/>
    <cellStyle name="Normal 217 2 5" xfId="4080"/>
    <cellStyle name="Normal 217 2 6" xfId="9978"/>
    <cellStyle name="Normal 217 3" xfId="674"/>
    <cellStyle name="Normal 217 3 2" xfId="1578"/>
    <cellStyle name="Normal 217 3 2 2" xfId="3046"/>
    <cellStyle name="Normal 217 3 2 2 2" xfId="8856"/>
    <cellStyle name="Normal 217 3 2 2 2 2" xfId="14778"/>
    <cellStyle name="Normal 217 3 2 2 3" xfId="5934"/>
    <cellStyle name="Normal 217 3 2 2 4" xfId="11856"/>
    <cellStyle name="Normal 217 3 2 3" xfId="7391"/>
    <cellStyle name="Normal 217 3 2 3 2" xfId="13313"/>
    <cellStyle name="Normal 217 3 2 4" xfId="4490"/>
    <cellStyle name="Normal 217 3 2 5" xfId="10391"/>
    <cellStyle name="Normal 217 3 3" xfId="2452"/>
    <cellStyle name="Normal 217 3 3 2" xfId="8262"/>
    <cellStyle name="Normal 217 3 3 2 2" xfId="14184"/>
    <cellStyle name="Normal 217 3 3 3" xfId="5340"/>
    <cellStyle name="Normal 217 3 3 4" xfId="11262"/>
    <cellStyle name="Normal 217 3 4" xfId="6789"/>
    <cellStyle name="Normal 217 3 4 2" xfId="12711"/>
    <cellStyle name="Normal 217 3 5" xfId="3896"/>
    <cellStyle name="Normal 217 3 6" xfId="9775"/>
    <cellStyle name="Normal 217 4" xfId="1403"/>
    <cellStyle name="Normal 217 4 2" xfId="2871"/>
    <cellStyle name="Normal 217 4 2 2" xfId="8681"/>
    <cellStyle name="Normal 217 4 2 2 2" xfId="14603"/>
    <cellStyle name="Normal 217 4 2 3" xfId="5759"/>
    <cellStyle name="Normal 217 4 2 4" xfId="11681"/>
    <cellStyle name="Normal 217 4 3" xfId="7216"/>
    <cellStyle name="Normal 217 4 3 2" xfId="13138"/>
    <cellStyle name="Normal 217 4 4" xfId="4315"/>
    <cellStyle name="Normal 217 4 5" xfId="10216"/>
    <cellStyle name="Normal 217 5" xfId="2067"/>
    <cellStyle name="Normal 217 5 2" xfId="3511"/>
    <cellStyle name="Normal 217 5 2 2" xfId="9321"/>
    <cellStyle name="Normal 217 5 2 2 2" xfId="15243"/>
    <cellStyle name="Normal 217 5 2 3" xfId="6399"/>
    <cellStyle name="Normal 217 5 2 4" xfId="12321"/>
    <cellStyle name="Normal 217 5 3" xfId="7877"/>
    <cellStyle name="Normal 217 5 3 2" xfId="13799"/>
    <cellStyle name="Normal 217 5 4" xfId="4955"/>
    <cellStyle name="Normal 217 5 5" xfId="10877"/>
    <cellStyle name="Normal 217 6" xfId="2277"/>
    <cellStyle name="Normal 217 6 2" xfId="8087"/>
    <cellStyle name="Normal 217 6 2 2" xfId="14009"/>
    <cellStyle name="Normal 217 6 3" xfId="5165"/>
    <cellStyle name="Normal 217 6 4" xfId="11087"/>
    <cellStyle name="Normal 217 7" xfId="6614"/>
    <cellStyle name="Normal 217 7 2" xfId="12536"/>
    <cellStyle name="Normal 217 8" xfId="3721"/>
    <cellStyle name="Normal 217 9" xfId="9600"/>
    <cellStyle name="Normal 218" xfId="508"/>
    <cellStyle name="Normal 218 2" xfId="1100"/>
    <cellStyle name="Normal 218 2 2" xfId="1783"/>
    <cellStyle name="Normal 218 2 2 2" xfId="3231"/>
    <cellStyle name="Normal 218 2 2 2 2" xfId="9041"/>
    <cellStyle name="Normal 218 2 2 2 2 2" xfId="14963"/>
    <cellStyle name="Normal 218 2 2 2 3" xfId="6119"/>
    <cellStyle name="Normal 218 2 2 2 4" xfId="12041"/>
    <cellStyle name="Normal 218 2 2 3" xfId="7596"/>
    <cellStyle name="Normal 218 2 2 3 2" xfId="13518"/>
    <cellStyle name="Normal 218 2 2 4" xfId="4675"/>
    <cellStyle name="Normal 218 2 2 5" xfId="10595"/>
    <cellStyle name="Normal 218 2 3" xfId="2637"/>
    <cellStyle name="Normal 218 2 3 2" xfId="8447"/>
    <cellStyle name="Normal 218 2 3 2 2" xfId="14369"/>
    <cellStyle name="Normal 218 2 3 3" xfId="5525"/>
    <cellStyle name="Normal 218 2 3 4" xfId="11447"/>
    <cellStyle name="Normal 218 2 4" xfId="6974"/>
    <cellStyle name="Normal 218 2 4 2" xfId="12896"/>
    <cellStyle name="Normal 218 2 5" xfId="4081"/>
    <cellStyle name="Normal 218 2 6" xfId="9979"/>
    <cellStyle name="Normal 218 3" xfId="686"/>
    <cellStyle name="Normal 218 3 2" xfId="1590"/>
    <cellStyle name="Normal 218 3 2 2" xfId="3058"/>
    <cellStyle name="Normal 218 3 2 2 2" xfId="8868"/>
    <cellStyle name="Normal 218 3 2 2 2 2" xfId="14790"/>
    <cellStyle name="Normal 218 3 2 2 3" xfId="5946"/>
    <cellStyle name="Normal 218 3 2 2 4" xfId="11868"/>
    <cellStyle name="Normal 218 3 2 3" xfId="7403"/>
    <cellStyle name="Normal 218 3 2 3 2" xfId="13325"/>
    <cellStyle name="Normal 218 3 2 4" xfId="4502"/>
    <cellStyle name="Normal 218 3 2 5" xfId="10403"/>
    <cellStyle name="Normal 218 3 3" xfId="2464"/>
    <cellStyle name="Normal 218 3 3 2" xfId="8274"/>
    <cellStyle name="Normal 218 3 3 2 2" xfId="14196"/>
    <cellStyle name="Normal 218 3 3 3" xfId="5352"/>
    <cellStyle name="Normal 218 3 3 4" xfId="11274"/>
    <cellStyle name="Normal 218 3 4" xfId="6801"/>
    <cellStyle name="Normal 218 3 4 2" xfId="12723"/>
    <cellStyle name="Normal 218 3 5" xfId="3908"/>
    <cellStyle name="Normal 218 3 6" xfId="9787"/>
    <cellStyle name="Normal 218 4" xfId="1415"/>
    <cellStyle name="Normal 218 4 2" xfId="2883"/>
    <cellStyle name="Normal 218 4 2 2" xfId="8693"/>
    <cellStyle name="Normal 218 4 2 2 2" xfId="14615"/>
    <cellStyle name="Normal 218 4 2 3" xfId="5771"/>
    <cellStyle name="Normal 218 4 2 4" xfId="11693"/>
    <cellStyle name="Normal 218 4 3" xfId="7228"/>
    <cellStyle name="Normal 218 4 3 2" xfId="13150"/>
    <cellStyle name="Normal 218 4 4" xfId="4327"/>
    <cellStyle name="Normal 218 4 5" xfId="10228"/>
    <cellStyle name="Normal 218 5" xfId="2068"/>
    <cellStyle name="Normal 218 5 2" xfId="3512"/>
    <cellStyle name="Normal 218 5 2 2" xfId="9322"/>
    <cellStyle name="Normal 218 5 2 2 2" xfId="15244"/>
    <cellStyle name="Normal 218 5 2 3" xfId="6400"/>
    <cellStyle name="Normal 218 5 2 4" xfId="12322"/>
    <cellStyle name="Normal 218 5 3" xfId="7878"/>
    <cellStyle name="Normal 218 5 3 2" xfId="13800"/>
    <cellStyle name="Normal 218 5 4" xfId="4956"/>
    <cellStyle name="Normal 218 5 5" xfId="10878"/>
    <cellStyle name="Normal 218 6" xfId="2289"/>
    <cellStyle name="Normal 218 6 2" xfId="8099"/>
    <cellStyle name="Normal 218 6 2 2" xfId="14021"/>
    <cellStyle name="Normal 218 6 3" xfId="5177"/>
    <cellStyle name="Normal 218 6 4" xfId="11099"/>
    <cellStyle name="Normal 218 7" xfId="6626"/>
    <cellStyle name="Normal 218 7 2" xfId="12548"/>
    <cellStyle name="Normal 218 8" xfId="3733"/>
    <cellStyle name="Normal 218 9" xfId="9612"/>
    <cellStyle name="Normal 219" xfId="493"/>
    <cellStyle name="Normal 219 2" xfId="1101"/>
    <cellStyle name="Normal 219 2 2" xfId="1784"/>
    <cellStyle name="Normal 219 2 2 2" xfId="3232"/>
    <cellStyle name="Normal 219 2 2 2 2" xfId="9042"/>
    <cellStyle name="Normal 219 2 2 2 2 2" xfId="14964"/>
    <cellStyle name="Normal 219 2 2 2 3" xfId="6120"/>
    <cellStyle name="Normal 219 2 2 2 4" xfId="12042"/>
    <cellStyle name="Normal 219 2 2 3" xfId="7597"/>
    <cellStyle name="Normal 219 2 2 3 2" xfId="13519"/>
    <cellStyle name="Normal 219 2 2 4" xfId="4676"/>
    <cellStyle name="Normal 219 2 2 5" xfId="10596"/>
    <cellStyle name="Normal 219 2 3" xfId="2638"/>
    <cellStyle name="Normal 219 2 3 2" xfId="8448"/>
    <cellStyle name="Normal 219 2 3 2 2" xfId="14370"/>
    <cellStyle name="Normal 219 2 3 3" xfId="5526"/>
    <cellStyle name="Normal 219 2 3 4" xfId="11448"/>
    <cellStyle name="Normal 219 2 4" xfId="6975"/>
    <cellStyle name="Normal 219 2 4 2" xfId="12897"/>
    <cellStyle name="Normal 219 2 5" xfId="4082"/>
    <cellStyle name="Normal 219 2 6" xfId="9980"/>
    <cellStyle name="Normal 219 3" xfId="671"/>
    <cellStyle name="Normal 219 3 2" xfId="1575"/>
    <cellStyle name="Normal 219 3 2 2" xfId="3043"/>
    <cellStyle name="Normal 219 3 2 2 2" xfId="8853"/>
    <cellStyle name="Normal 219 3 2 2 2 2" xfId="14775"/>
    <cellStyle name="Normal 219 3 2 2 3" xfId="5931"/>
    <cellStyle name="Normal 219 3 2 2 4" xfId="11853"/>
    <cellStyle name="Normal 219 3 2 3" xfId="7388"/>
    <cellStyle name="Normal 219 3 2 3 2" xfId="13310"/>
    <cellStyle name="Normal 219 3 2 4" xfId="4487"/>
    <cellStyle name="Normal 219 3 2 5" xfId="10388"/>
    <cellStyle name="Normal 219 3 3" xfId="2449"/>
    <cellStyle name="Normal 219 3 3 2" xfId="8259"/>
    <cellStyle name="Normal 219 3 3 2 2" xfId="14181"/>
    <cellStyle name="Normal 219 3 3 3" xfId="5337"/>
    <cellStyle name="Normal 219 3 3 4" xfId="11259"/>
    <cellStyle name="Normal 219 3 4" xfId="6786"/>
    <cellStyle name="Normal 219 3 4 2" xfId="12708"/>
    <cellStyle name="Normal 219 3 5" xfId="3893"/>
    <cellStyle name="Normal 219 3 6" xfId="9772"/>
    <cellStyle name="Normal 219 4" xfId="1400"/>
    <cellStyle name="Normal 219 4 2" xfId="2868"/>
    <cellStyle name="Normal 219 4 2 2" xfId="8678"/>
    <cellStyle name="Normal 219 4 2 2 2" xfId="14600"/>
    <cellStyle name="Normal 219 4 2 3" xfId="5756"/>
    <cellStyle name="Normal 219 4 2 4" xfId="11678"/>
    <cellStyle name="Normal 219 4 3" xfId="7213"/>
    <cellStyle name="Normal 219 4 3 2" xfId="13135"/>
    <cellStyle name="Normal 219 4 4" xfId="4312"/>
    <cellStyle name="Normal 219 4 5" xfId="10213"/>
    <cellStyle name="Normal 219 5" xfId="2069"/>
    <cellStyle name="Normal 219 5 2" xfId="3513"/>
    <cellStyle name="Normal 219 5 2 2" xfId="9323"/>
    <cellStyle name="Normal 219 5 2 2 2" xfId="15245"/>
    <cellStyle name="Normal 219 5 2 3" xfId="6401"/>
    <cellStyle name="Normal 219 5 2 4" xfId="12323"/>
    <cellStyle name="Normal 219 5 3" xfId="7879"/>
    <cellStyle name="Normal 219 5 3 2" xfId="13801"/>
    <cellStyle name="Normal 219 5 4" xfId="4957"/>
    <cellStyle name="Normal 219 5 5" xfId="10879"/>
    <cellStyle name="Normal 219 6" xfId="2274"/>
    <cellStyle name="Normal 219 6 2" xfId="8084"/>
    <cellStyle name="Normal 219 6 2 2" xfId="14006"/>
    <cellStyle name="Normal 219 6 3" xfId="5162"/>
    <cellStyle name="Normal 219 6 4" xfId="11084"/>
    <cellStyle name="Normal 219 7" xfId="6611"/>
    <cellStyle name="Normal 219 7 2" xfId="12533"/>
    <cellStyle name="Normal 219 8" xfId="3718"/>
    <cellStyle name="Normal 219 9" xfId="9597"/>
    <cellStyle name="Normal 22" xfId="181"/>
    <cellStyle name="Normal 22 2" xfId="1102"/>
    <cellStyle name="Normal 220" xfId="1103"/>
    <cellStyle name="Normal 220 2" xfId="1785"/>
    <cellStyle name="Normal 220 2 2" xfId="3233"/>
    <cellStyle name="Normal 220 2 2 2" xfId="9043"/>
    <cellStyle name="Normal 220 2 2 2 2" xfId="14965"/>
    <cellStyle name="Normal 220 2 2 3" xfId="6121"/>
    <cellStyle name="Normal 220 2 2 4" xfId="12043"/>
    <cellStyle name="Normal 220 2 3" xfId="7598"/>
    <cellStyle name="Normal 220 2 3 2" xfId="13520"/>
    <cellStyle name="Normal 220 2 4" xfId="4677"/>
    <cellStyle name="Normal 220 2 5" xfId="10597"/>
    <cellStyle name="Normal 220 3" xfId="2070"/>
    <cellStyle name="Normal 220 3 2" xfId="3514"/>
    <cellStyle name="Normal 220 3 2 2" xfId="9324"/>
    <cellStyle name="Normal 220 3 2 2 2" xfId="15246"/>
    <cellStyle name="Normal 220 3 2 3" xfId="6402"/>
    <cellStyle name="Normal 220 3 2 4" xfId="12324"/>
    <cellStyle name="Normal 220 3 3" xfId="7880"/>
    <cellStyle name="Normal 220 3 3 2" xfId="13802"/>
    <cellStyle name="Normal 220 3 4" xfId="4958"/>
    <cellStyle name="Normal 220 3 5" xfId="10880"/>
    <cellStyle name="Normal 220 4" xfId="2639"/>
    <cellStyle name="Normal 220 4 2" xfId="8449"/>
    <cellStyle name="Normal 220 4 2 2" xfId="14371"/>
    <cellStyle name="Normal 220 4 3" xfId="5527"/>
    <cellStyle name="Normal 220 4 4" xfId="11449"/>
    <cellStyle name="Normal 220 5" xfId="6976"/>
    <cellStyle name="Normal 220 5 2" xfId="12898"/>
    <cellStyle name="Normal 220 6" xfId="4083"/>
    <cellStyle name="Normal 220 7" xfId="9981"/>
    <cellStyle name="Normal 221" xfId="1104"/>
    <cellStyle name="Normal 221 2" xfId="1786"/>
    <cellStyle name="Normal 221 2 2" xfId="3234"/>
    <cellStyle name="Normal 221 2 2 2" xfId="9044"/>
    <cellStyle name="Normal 221 2 2 2 2" xfId="14966"/>
    <cellStyle name="Normal 221 2 2 3" xfId="6122"/>
    <cellStyle name="Normal 221 2 2 4" xfId="12044"/>
    <cellStyle name="Normal 221 2 3" xfId="7599"/>
    <cellStyle name="Normal 221 2 3 2" xfId="13521"/>
    <cellStyle name="Normal 221 2 4" xfId="4678"/>
    <cellStyle name="Normal 221 2 5" xfId="10598"/>
    <cellStyle name="Normal 221 3" xfId="2071"/>
    <cellStyle name="Normal 221 3 2" xfId="3515"/>
    <cellStyle name="Normal 221 3 2 2" xfId="9325"/>
    <cellStyle name="Normal 221 3 2 2 2" xfId="15247"/>
    <cellStyle name="Normal 221 3 2 3" xfId="6403"/>
    <cellStyle name="Normal 221 3 2 4" xfId="12325"/>
    <cellStyle name="Normal 221 3 3" xfId="7881"/>
    <cellStyle name="Normal 221 3 3 2" xfId="13803"/>
    <cellStyle name="Normal 221 3 4" xfId="4959"/>
    <cellStyle name="Normal 221 3 5" xfId="10881"/>
    <cellStyle name="Normal 221 4" xfId="2640"/>
    <cellStyle name="Normal 221 4 2" xfId="8450"/>
    <cellStyle name="Normal 221 4 2 2" xfId="14372"/>
    <cellStyle name="Normal 221 4 3" xfId="5528"/>
    <cellStyle name="Normal 221 4 4" xfId="11450"/>
    <cellStyle name="Normal 221 5" xfId="6977"/>
    <cellStyle name="Normal 221 5 2" xfId="12899"/>
    <cellStyle name="Normal 221 6" xfId="4084"/>
    <cellStyle name="Normal 221 7" xfId="9982"/>
    <cellStyle name="Normal 222" xfId="1105"/>
    <cellStyle name="Normal 222 2" xfId="1787"/>
    <cellStyle name="Normal 222 2 2" xfId="3235"/>
    <cellStyle name="Normal 222 2 2 2" xfId="9045"/>
    <cellStyle name="Normal 222 2 2 2 2" xfId="14967"/>
    <cellStyle name="Normal 222 2 2 3" xfId="6123"/>
    <cellStyle name="Normal 222 2 2 4" xfId="12045"/>
    <cellStyle name="Normal 222 2 3" xfId="7600"/>
    <cellStyle name="Normal 222 2 3 2" xfId="13522"/>
    <cellStyle name="Normal 222 2 4" xfId="4679"/>
    <cellStyle name="Normal 222 2 5" xfId="10599"/>
    <cellStyle name="Normal 222 3" xfId="2072"/>
    <cellStyle name="Normal 222 3 2" xfId="3516"/>
    <cellStyle name="Normal 222 3 2 2" xfId="9326"/>
    <cellStyle name="Normal 222 3 2 2 2" xfId="15248"/>
    <cellStyle name="Normal 222 3 2 3" xfId="6404"/>
    <cellStyle name="Normal 222 3 2 4" xfId="12326"/>
    <cellStyle name="Normal 222 3 3" xfId="7882"/>
    <cellStyle name="Normal 222 3 3 2" xfId="13804"/>
    <cellStyle name="Normal 222 3 4" xfId="4960"/>
    <cellStyle name="Normal 222 3 5" xfId="10882"/>
    <cellStyle name="Normal 222 4" xfId="2641"/>
    <cellStyle name="Normal 222 4 2" xfId="8451"/>
    <cellStyle name="Normal 222 4 2 2" xfId="14373"/>
    <cellStyle name="Normal 222 4 3" xfId="5529"/>
    <cellStyle name="Normal 222 4 4" xfId="11451"/>
    <cellStyle name="Normal 222 5" xfId="6978"/>
    <cellStyle name="Normal 222 5 2" xfId="12900"/>
    <cellStyle name="Normal 222 6" xfId="4085"/>
    <cellStyle name="Normal 222 7" xfId="9983"/>
    <cellStyle name="Normal 223" xfId="1106"/>
    <cellStyle name="Normal 223 2" xfId="1788"/>
    <cellStyle name="Normal 223 2 2" xfId="3236"/>
    <cellStyle name="Normal 223 2 2 2" xfId="9046"/>
    <cellStyle name="Normal 223 2 2 2 2" xfId="14968"/>
    <cellStyle name="Normal 223 2 2 3" xfId="6124"/>
    <cellStyle name="Normal 223 2 2 4" xfId="12046"/>
    <cellStyle name="Normal 223 2 3" xfId="7601"/>
    <cellStyle name="Normal 223 2 3 2" xfId="13523"/>
    <cellStyle name="Normal 223 2 4" xfId="4680"/>
    <cellStyle name="Normal 223 2 5" xfId="10600"/>
    <cellStyle name="Normal 223 3" xfId="2073"/>
    <cellStyle name="Normal 223 3 2" xfId="3517"/>
    <cellStyle name="Normal 223 3 2 2" xfId="9327"/>
    <cellStyle name="Normal 223 3 2 2 2" xfId="15249"/>
    <cellStyle name="Normal 223 3 2 3" xfId="6405"/>
    <cellStyle name="Normal 223 3 2 4" xfId="12327"/>
    <cellStyle name="Normal 223 3 3" xfId="7883"/>
    <cellStyle name="Normal 223 3 3 2" xfId="13805"/>
    <cellStyle name="Normal 223 3 4" xfId="4961"/>
    <cellStyle name="Normal 223 3 5" xfId="10883"/>
    <cellStyle name="Normal 223 4" xfId="2642"/>
    <cellStyle name="Normal 223 4 2" xfId="8452"/>
    <cellStyle name="Normal 223 4 2 2" xfId="14374"/>
    <cellStyle name="Normal 223 4 3" xfId="5530"/>
    <cellStyle name="Normal 223 4 4" xfId="11452"/>
    <cellStyle name="Normal 223 5" xfId="6979"/>
    <cellStyle name="Normal 223 5 2" xfId="12901"/>
    <cellStyle name="Normal 223 6" xfId="4086"/>
    <cellStyle name="Normal 223 7" xfId="9984"/>
    <cellStyle name="Normal 224" xfId="1107"/>
    <cellStyle name="Normal 224 2" xfId="1789"/>
    <cellStyle name="Normal 224 2 2" xfId="3237"/>
    <cellStyle name="Normal 224 2 2 2" xfId="9047"/>
    <cellStyle name="Normal 224 2 2 2 2" xfId="14969"/>
    <cellStyle name="Normal 224 2 2 3" xfId="6125"/>
    <cellStyle name="Normal 224 2 2 4" xfId="12047"/>
    <cellStyle name="Normal 224 2 3" xfId="7602"/>
    <cellStyle name="Normal 224 2 3 2" xfId="13524"/>
    <cellStyle name="Normal 224 2 4" xfId="4681"/>
    <cellStyle name="Normal 224 2 5" xfId="10601"/>
    <cellStyle name="Normal 224 3" xfId="2074"/>
    <cellStyle name="Normal 224 3 2" xfId="3518"/>
    <cellStyle name="Normal 224 3 2 2" xfId="9328"/>
    <cellStyle name="Normal 224 3 2 2 2" xfId="15250"/>
    <cellStyle name="Normal 224 3 2 3" xfId="6406"/>
    <cellStyle name="Normal 224 3 2 4" xfId="12328"/>
    <cellStyle name="Normal 224 3 3" xfId="7884"/>
    <cellStyle name="Normal 224 3 3 2" xfId="13806"/>
    <cellStyle name="Normal 224 3 4" xfId="4962"/>
    <cellStyle name="Normal 224 3 5" xfId="10884"/>
    <cellStyle name="Normal 224 4" xfId="2643"/>
    <cellStyle name="Normal 224 4 2" xfId="8453"/>
    <cellStyle name="Normal 224 4 2 2" xfId="14375"/>
    <cellStyle name="Normal 224 4 3" xfId="5531"/>
    <cellStyle name="Normal 224 4 4" xfId="11453"/>
    <cellStyle name="Normal 224 5" xfId="6980"/>
    <cellStyle name="Normal 224 5 2" xfId="12902"/>
    <cellStyle name="Normal 224 6" xfId="4087"/>
    <cellStyle name="Normal 224 7" xfId="9985"/>
    <cellStyle name="Normal 225" xfId="1108"/>
    <cellStyle name="Normal 225 2" xfId="1790"/>
    <cellStyle name="Normal 225 2 2" xfId="3238"/>
    <cellStyle name="Normal 225 2 2 2" xfId="9048"/>
    <cellStyle name="Normal 225 2 2 2 2" xfId="14970"/>
    <cellStyle name="Normal 225 2 2 3" xfId="6126"/>
    <cellStyle name="Normal 225 2 2 4" xfId="12048"/>
    <cellStyle name="Normal 225 2 3" xfId="7603"/>
    <cellStyle name="Normal 225 2 3 2" xfId="13525"/>
    <cellStyle name="Normal 225 2 4" xfId="4682"/>
    <cellStyle name="Normal 225 2 5" xfId="10602"/>
    <cellStyle name="Normal 225 3" xfId="2075"/>
    <cellStyle name="Normal 225 3 2" xfId="3519"/>
    <cellStyle name="Normal 225 3 2 2" xfId="9329"/>
    <cellStyle name="Normal 225 3 2 2 2" xfId="15251"/>
    <cellStyle name="Normal 225 3 2 3" xfId="6407"/>
    <cellStyle name="Normal 225 3 2 4" xfId="12329"/>
    <cellStyle name="Normal 225 3 3" xfId="7885"/>
    <cellStyle name="Normal 225 3 3 2" xfId="13807"/>
    <cellStyle name="Normal 225 3 4" xfId="4963"/>
    <cellStyle name="Normal 225 3 5" xfId="10885"/>
    <cellStyle name="Normal 225 4" xfId="2644"/>
    <cellStyle name="Normal 225 4 2" xfId="8454"/>
    <cellStyle name="Normal 225 4 2 2" xfId="14376"/>
    <cellStyle name="Normal 225 4 3" xfId="5532"/>
    <cellStyle name="Normal 225 4 4" xfId="11454"/>
    <cellStyle name="Normal 225 5" xfId="6981"/>
    <cellStyle name="Normal 225 5 2" xfId="12903"/>
    <cellStyle name="Normal 225 6" xfId="4088"/>
    <cellStyle name="Normal 225 7" xfId="9986"/>
    <cellStyle name="Normal 226" xfId="1109"/>
    <cellStyle name="Normal 226 2" xfId="1791"/>
    <cellStyle name="Normal 226 2 2" xfId="3239"/>
    <cellStyle name="Normal 226 2 2 2" xfId="9049"/>
    <cellStyle name="Normal 226 2 2 2 2" xfId="14971"/>
    <cellStyle name="Normal 226 2 2 3" xfId="6127"/>
    <cellStyle name="Normal 226 2 2 4" xfId="12049"/>
    <cellStyle name="Normal 226 2 3" xfId="7604"/>
    <cellStyle name="Normal 226 2 3 2" xfId="13526"/>
    <cellStyle name="Normal 226 2 4" xfId="4683"/>
    <cellStyle name="Normal 226 2 5" xfId="10603"/>
    <cellStyle name="Normal 226 3" xfId="2076"/>
    <cellStyle name="Normal 226 3 2" xfId="3520"/>
    <cellStyle name="Normal 226 3 2 2" xfId="9330"/>
    <cellStyle name="Normal 226 3 2 2 2" xfId="15252"/>
    <cellStyle name="Normal 226 3 2 3" xfId="6408"/>
    <cellStyle name="Normal 226 3 2 4" xfId="12330"/>
    <cellStyle name="Normal 226 3 3" xfId="7886"/>
    <cellStyle name="Normal 226 3 3 2" xfId="13808"/>
    <cellStyle name="Normal 226 3 4" xfId="4964"/>
    <cellStyle name="Normal 226 3 5" xfId="10886"/>
    <cellStyle name="Normal 226 4" xfId="2645"/>
    <cellStyle name="Normal 226 4 2" xfId="8455"/>
    <cellStyle name="Normal 226 4 2 2" xfId="14377"/>
    <cellStyle name="Normal 226 4 3" xfId="5533"/>
    <cellStyle name="Normal 226 4 4" xfId="11455"/>
    <cellStyle name="Normal 226 5" xfId="6982"/>
    <cellStyle name="Normal 226 5 2" xfId="12904"/>
    <cellStyle name="Normal 226 6" xfId="4089"/>
    <cellStyle name="Normal 226 7" xfId="9987"/>
    <cellStyle name="Normal 227" xfId="1110"/>
    <cellStyle name="Normal 227 2" xfId="1792"/>
    <cellStyle name="Normal 227 2 2" xfId="3240"/>
    <cellStyle name="Normal 227 2 2 2" xfId="9050"/>
    <cellStyle name="Normal 227 2 2 2 2" xfId="14972"/>
    <cellStyle name="Normal 227 2 2 3" xfId="6128"/>
    <cellStyle name="Normal 227 2 2 4" xfId="12050"/>
    <cellStyle name="Normal 227 2 3" xfId="7605"/>
    <cellStyle name="Normal 227 2 3 2" xfId="13527"/>
    <cellStyle name="Normal 227 2 4" xfId="4684"/>
    <cellStyle name="Normal 227 2 5" xfId="10604"/>
    <cellStyle name="Normal 227 3" xfId="2077"/>
    <cellStyle name="Normal 227 3 2" xfId="3521"/>
    <cellStyle name="Normal 227 3 2 2" xfId="9331"/>
    <cellStyle name="Normal 227 3 2 2 2" xfId="15253"/>
    <cellStyle name="Normal 227 3 2 3" xfId="6409"/>
    <cellStyle name="Normal 227 3 2 4" xfId="12331"/>
    <cellStyle name="Normal 227 3 3" xfId="7887"/>
    <cellStyle name="Normal 227 3 3 2" xfId="13809"/>
    <cellStyle name="Normal 227 3 4" xfId="4965"/>
    <cellStyle name="Normal 227 3 5" xfId="10887"/>
    <cellStyle name="Normal 227 4" xfId="2646"/>
    <cellStyle name="Normal 227 4 2" xfId="8456"/>
    <cellStyle name="Normal 227 4 2 2" xfId="14378"/>
    <cellStyle name="Normal 227 4 3" xfId="5534"/>
    <cellStyle name="Normal 227 4 4" xfId="11456"/>
    <cellStyle name="Normal 227 5" xfId="6983"/>
    <cellStyle name="Normal 227 5 2" xfId="12905"/>
    <cellStyle name="Normal 227 6" xfId="4090"/>
    <cellStyle name="Normal 227 7" xfId="9988"/>
    <cellStyle name="Normal 228" xfId="1111"/>
    <cellStyle name="Normal 228 2" xfId="1793"/>
    <cellStyle name="Normal 228 2 2" xfId="3241"/>
    <cellStyle name="Normal 228 2 2 2" xfId="9051"/>
    <cellStyle name="Normal 228 2 2 2 2" xfId="14973"/>
    <cellStyle name="Normal 228 2 2 3" xfId="6129"/>
    <cellStyle name="Normal 228 2 2 4" xfId="12051"/>
    <cellStyle name="Normal 228 2 3" xfId="7606"/>
    <cellStyle name="Normal 228 2 3 2" xfId="13528"/>
    <cellStyle name="Normal 228 2 4" xfId="4685"/>
    <cellStyle name="Normal 228 2 5" xfId="10605"/>
    <cellStyle name="Normal 228 3" xfId="2078"/>
    <cellStyle name="Normal 228 3 2" xfId="3522"/>
    <cellStyle name="Normal 228 3 2 2" xfId="9332"/>
    <cellStyle name="Normal 228 3 2 2 2" xfId="15254"/>
    <cellStyle name="Normal 228 3 2 3" xfId="6410"/>
    <cellStyle name="Normal 228 3 2 4" xfId="12332"/>
    <cellStyle name="Normal 228 3 3" xfId="7888"/>
    <cellStyle name="Normal 228 3 3 2" xfId="13810"/>
    <cellStyle name="Normal 228 3 4" xfId="4966"/>
    <cellStyle name="Normal 228 3 5" xfId="10888"/>
    <cellStyle name="Normal 228 4" xfId="2647"/>
    <cellStyle name="Normal 228 4 2" xfId="8457"/>
    <cellStyle name="Normal 228 4 2 2" xfId="14379"/>
    <cellStyle name="Normal 228 4 3" xfId="5535"/>
    <cellStyle name="Normal 228 4 4" xfId="11457"/>
    <cellStyle name="Normal 228 5" xfId="6984"/>
    <cellStyle name="Normal 228 5 2" xfId="12906"/>
    <cellStyle name="Normal 228 6" xfId="4091"/>
    <cellStyle name="Normal 228 7" xfId="9989"/>
    <cellStyle name="Normal 229" xfId="1112"/>
    <cellStyle name="Normal 229 2" xfId="1794"/>
    <cellStyle name="Normal 229 2 2" xfId="3242"/>
    <cellStyle name="Normal 229 2 2 2" xfId="9052"/>
    <cellStyle name="Normal 229 2 2 2 2" xfId="14974"/>
    <cellStyle name="Normal 229 2 2 3" xfId="6130"/>
    <cellStyle name="Normal 229 2 2 4" xfId="12052"/>
    <cellStyle name="Normal 229 2 3" xfId="7607"/>
    <cellStyle name="Normal 229 2 3 2" xfId="13529"/>
    <cellStyle name="Normal 229 2 4" xfId="4686"/>
    <cellStyle name="Normal 229 2 5" xfId="10606"/>
    <cellStyle name="Normal 229 3" xfId="2079"/>
    <cellStyle name="Normal 229 3 2" xfId="3523"/>
    <cellStyle name="Normal 229 3 2 2" xfId="9333"/>
    <cellStyle name="Normal 229 3 2 2 2" xfId="15255"/>
    <cellStyle name="Normal 229 3 2 3" xfId="6411"/>
    <cellStyle name="Normal 229 3 2 4" xfId="12333"/>
    <cellStyle name="Normal 229 3 3" xfId="7889"/>
    <cellStyle name="Normal 229 3 3 2" xfId="13811"/>
    <cellStyle name="Normal 229 3 4" xfId="4967"/>
    <cellStyle name="Normal 229 3 5" xfId="10889"/>
    <cellStyle name="Normal 229 4" xfId="2648"/>
    <cellStyle name="Normal 229 4 2" xfId="8458"/>
    <cellStyle name="Normal 229 4 2 2" xfId="14380"/>
    <cellStyle name="Normal 229 4 3" xfId="5536"/>
    <cellStyle name="Normal 229 4 4" xfId="11458"/>
    <cellStyle name="Normal 229 5" xfId="6985"/>
    <cellStyle name="Normal 229 5 2" xfId="12907"/>
    <cellStyle name="Normal 229 6" xfId="4092"/>
    <cellStyle name="Normal 229 7" xfId="9990"/>
    <cellStyle name="Normal 23" xfId="182"/>
    <cellStyle name="Normal 23 2" xfId="1113"/>
    <cellStyle name="Normal 230" xfId="1114"/>
    <cellStyle name="Normal 230 2" xfId="1795"/>
    <cellStyle name="Normal 230 2 2" xfId="3243"/>
    <cellStyle name="Normal 230 2 2 2" xfId="9053"/>
    <cellStyle name="Normal 230 2 2 2 2" xfId="14975"/>
    <cellStyle name="Normal 230 2 2 3" xfId="6131"/>
    <cellStyle name="Normal 230 2 2 4" xfId="12053"/>
    <cellStyle name="Normal 230 2 3" xfId="7608"/>
    <cellStyle name="Normal 230 2 3 2" xfId="13530"/>
    <cellStyle name="Normal 230 2 4" xfId="4687"/>
    <cellStyle name="Normal 230 2 5" xfId="10607"/>
    <cellStyle name="Normal 230 3" xfId="2080"/>
    <cellStyle name="Normal 230 3 2" xfId="3524"/>
    <cellStyle name="Normal 230 3 2 2" xfId="9334"/>
    <cellStyle name="Normal 230 3 2 2 2" xfId="15256"/>
    <cellStyle name="Normal 230 3 2 3" xfId="6412"/>
    <cellStyle name="Normal 230 3 2 4" xfId="12334"/>
    <cellStyle name="Normal 230 3 3" xfId="7890"/>
    <cellStyle name="Normal 230 3 3 2" xfId="13812"/>
    <cellStyle name="Normal 230 3 4" xfId="4968"/>
    <cellStyle name="Normal 230 3 5" xfId="10890"/>
    <cellStyle name="Normal 230 4" xfId="2649"/>
    <cellStyle name="Normal 230 4 2" xfId="8459"/>
    <cellStyle name="Normal 230 4 2 2" xfId="14381"/>
    <cellStyle name="Normal 230 4 3" xfId="5537"/>
    <cellStyle name="Normal 230 4 4" xfId="11459"/>
    <cellStyle name="Normal 230 5" xfId="6986"/>
    <cellStyle name="Normal 230 5 2" xfId="12908"/>
    <cellStyle name="Normal 230 6" xfId="4093"/>
    <cellStyle name="Normal 230 7" xfId="9991"/>
    <cellStyle name="Normal 231" xfId="1115"/>
    <cellStyle name="Normal 231 2" xfId="1796"/>
    <cellStyle name="Normal 231 2 2" xfId="3244"/>
    <cellStyle name="Normal 231 2 2 2" xfId="9054"/>
    <cellStyle name="Normal 231 2 2 2 2" xfId="14976"/>
    <cellStyle name="Normal 231 2 2 3" xfId="6132"/>
    <cellStyle name="Normal 231 2 2 4" xfId="12054"/>
    <cellStyle name="Normal 231 2 3" xfId="7609"/>
    <cellStyle name="Normal 231 2 3 2" xfId="13531"/>
    <cellStyle name="Normal 231 2 4" xfId="4688"/>
    <cellStyle name="Normal 231 2 5" xfId="10608"/>
    <cellStyle name="Normal 231 3" xfId="2081"/>
    <cellStyle name="Normal 231 3 2" xfId="3525"/>
    <cellStyle name="Normal 231 3 2 2" xfId="9335"/>
    <cellStyle name="Normal 231 3 2 2 2" xfId="15257"/>
    <cellStyle name="Normal 231 3 2 3" xfId="6413"/>
    <cellStyle name="Normal 231 3 2 4" xfId="12335"/>
    <cellStyle name="Normal 231 3 3" xfId="7891"/>
    <cellStyle name="Normal 231 3 3 2" xfId="13813"/>
    <cellStyle name="Normal 231 3 4" xfId="4969"/>
    <cellStyle name="Normal 231 3 5" xfId="10891"/>
    <cellStyle name="Normal 231 4" xfId="2650"/>
    <cellStyle name="Normal 231 4 2" xfId="8460"/>
    <cellStyle name="Normal 231 4 2 2" xfId="14382"/>
    <cellStyle name="Normal 231 4 3" xfId="5538"/>
    <cellStyle name="Normal 231 4 4" xfId="11460"/>
    <cellStyle name="Normal 231 5" xfId="6987"/>
    <cellStyle name="Normal 231 5 2" xfId="12909"/>
    <cellStyle name="Normal 231 6" xfId="4094"/>
    <cellStyle name="Normal 231 7" xfId="9992"/>
    <cellStyle name="Normal 232" xfId="1116"/>
    <cellStyle name="Normal 232 2" xfId="1797"/>
    <cellStyle name="Normal 232 2 2" xfId="3245"/>
    <cellStyle name="Normal 232 2 2 2" xfId="9055"/>
    <cellStyle name="Normal 232 2 2 2 2" xfId="14977"/>
    <cellStyle name="Normal 232 2 2 3" xfId="6133"/>
    <cellStyle name="Normal 232 2 2 4" xfId="12055"/>
    <cellStyle name="Normal 232 2 3" xfId="7610"/>
    <cellStyle name="Normal 232 2 3 2" xfId="13532"/>
    <cellStyle name="Normal 232 2 4" xfId="4689"/>
    <cellStyle name="Normal 232 2 5" xfId="10609"/>
    <cellStyle name="Normal 232 3" xfId="2082"/>
    <cellStyle name="Normal 232 3 2" xfId="3526"/>
    <cellStyle name="Normal 232 3 2 2" xfId="9336"/>
    <cellStyle name="Normal 232 3 2 2 2" xfId="15258"/>
    <cellStyle name="Normal 232 3 2 3" xfId="6414"/>
    <cellStyle name="Normal 232 3 2 4" xfId="12336"/>
    <cellStyle name="Normal 232 3 3" xfId="7892"/>
    <cellStyle name="Normal 232 3 3 2" xfId="13814"/>
    <cellStyle name="Normal 232 3 4" xfId="4970"/>
    <cellStyle name="Normal 232 3 5" xfId="10892"/>
    <cellStyle name="Normal 232 4" xfId="2651"/>
    <cellStyle name="Normal 232 4 2" xfId="8461"/>
    <cellStyle name="Normal 232 4 2 2" xfId="14383"/>
    <cellStyle name="Normal 232 4 3" xfId="5539"/>
    <cellStyle name="Normal 232 4 4" xfId="11461"/>
    <cellStyle name="Normal 232 5" xfId="6988"/>
    <cellStyle name="Normal 232 5 2" xfId="12910"/>
    <cellStyle name="Normal 232 6" xfId="4095"/>
    <cellStyle name="Normal 232 7" xfId="9993"/>
    <cellStyle name="Normal 233" xfId="1117"/>
    <cellStyle name="Normal 233 2" xfId="1798"/>
    <cellStyle name="Normal 233 2 2" xfId="3246"/>
    <cellStyle name="Normal 233 2 2 2" xfId="9056"/>
    <cellStyle name="Normal 233 2 2 2 2" xfId="14978"/>
    <cellStyle name="Normal 233 2 2 3" xfId="6134"/>
    <cellStyle name="Normal 233 2 2 4" xfId="12056"/>
    <cellStyle name="Normal 233 2 3" xfId="7611"/>
    <cellStyle name="Normal 233 2 3 2" xfId="13533"/>
    <cellStyle name="Normal 233 2 4" xfId="4690"/>
    <cellStyle name="Normal 233 2 5" xfId="10610"/>
    <cellStyle name="Normal 233 3" xfId="2083"/>
    <cellStyle name="Normal 233 3 2" xfId="3527"/>
    <cellStyle name="Normal 233 3 2 2" xfId="9337"/>
    <cellStyle name="Normal 233 3 2 2 2" xfId="15259"/>
    <cellStyle name="Normal 233 3 2 3" xfId="6415"/>
    <cellStyle name="Normal 233 3 2 4" xfId="12337"/>
    <cellStyle name="Normal 233 3 3" xfId="7893"/>
    <cellStyle name="Normal 233 3 3 2" xfId="13815"/>
    <cellStyle name="Normal 233 3 4" xfId="4971"/>
    <cellStyle name="Normal 233 3 5" xfId="10893"/>
    <cellStyle name="Normal 233 4" xfId="2652"/>
    <cellStyle name="Normal 233 4 2" xfId="8462"/>
    <cellStyle name="Normal 233 4 2 2" xfId="14384"/>
    <cellStyle name="Normal 233 4 3" xfId="5540"/>
    <cellStyle name="Normal 233 4 4" xfId="11462"/>
    <cellStyle name="Normal 233 5" xfId="6989"/>
    <cellStyle name="Normal 233 5 2" xfId="12911"/>
    <cellStyle name="Normal 233 6" xfId="4096"/>
    <cellStyle name="Normal 233 7" xfId="9994"/>
    <cellStyle name="Normal 234" xfId="1118"/>
    <cellStyle name="Normal 234 2" xfId="1799"/>
    <cellStyle name="Normal 234 2 2" xfId="3247"/>
    <cellStyle name="Normal 234 2 2 2" xfId="9057"/>
    <cellStyle name="Normal 234 2 2 2 2" xfId="14979"/>
    <cellStyle name="Normal 234 2 2 3" xfId="6135"/>
    <cellStyle name="Normal 234 2 2 4" xfId="12057"/>
    <cellStyle name="Normal 234 2 3" xfId="7612"/>
    <cellStyle name="Normal 234 2 3 2" xfId="13534"/>
    <cellStyle name="Normal 234 2 4" xfId="4691"/>
    <cellStyle name="Normal 234 2 5" xfId="10611"/>
    <cellStyle name="Normal 234 3" xfId="2084"/>
    <cellStyle name="Normal 234 3 2" xfId="3528"/>
    <cellStyle name="Normal 234 3 2 2" xfId="9338"/>
    <cellStyle name="Normal 234 3 2 2 2" xfId="15260"/>
    <cellStyle name="Normal 234 3 2 3" xfId="6416"/>
    <cellStyle name="Normal 234 3 2 4" xfId="12338"/>
    <cellStyle name="Normal 234 3 3" xfId="7894"/>
    <cellStyle name="Normal 234 3 3 2" xfId="13816"/>
    <cellStyle name="Normal 234 3 4" xfId="4972"/>
    <cellStyle name="Normal 234 3 5" xfId="10894"/>
    <cellStyle name="Normal 234 4" xfId="2653"/>
    <cellStyle name="Normal 234 4 2" xfId="8463"/>
    <cellStyle name="Normal 234 4 2 2" xfId="14385"/>
    <cellStyle name="Normal 234 4 3" xfId="5541"/>
    <cellStyle name="Normal 234 4 4" xfId="11463"/>
    <cellStyle name="Normal 234 5" xfId="6990"/>
    <cellStyle name="Normal 234 5 2" xfId="12912"/>
    <cellStyle name="Normal 234 6" xfId="4097"/>
    <cellStyle name="Normal 234 7" xfId="9995"/>
    <cellStyle name="Normal 235" xfId="1223"/>
    <cellStyle name="Normal 235 2" xfId="1841"/>
    <cellStyle name="Normal 235 2 2" xfId="3289"/>
    <cellStyle name="Normal 235 2 2 2" xfId="9099"/>
    <cellStyle name="Normal 235 2 2 2 2" xfId="15021"/>
    <cellStyle name="Normal 235 2 2 3" xfId="6177"/>
    <cellStyle name="Normal 235 2 2 4" xfId="12099"/>
    <cellStyle name="Normal 235 2 3" xfId="7654"/>
    <cellStyle name="Normal 235 2 3 2" xfId="13576"/>
    <cellStyle name="Normal 235 2 4" xfId="4733"/>
    <cellStyle name="Normal 235 2 5" xfId="10653"/>
    <cellStyle name="Normal 235 3" xfId="2695"/>
    <cellStyle name="Normal 235 3 2" xfId="8505"/>
    <cellStyle name="Normal 235 3 2 2" xfId="14427"/>
    <cellStyle name="Normal 235 3 3" xfId="5583"/>
    <cellStyle name="Normal 235 3 4" xfId="11505"/>
    <cellStyle name="Normal 235 4" xfId="7036"/>
    <cellStyle name="Normal 235 4 2" xfId="12958"/>
    <cellStyle name="Normal 235 5" xfId="4139"/>
    <cellStyle name="Normal 235 6" xfId="10037"/>
    <cellStyle name="Normal 236" xfId="1224"/>
    <cellStyle name="Normal 236 2" xfId="1842"/>
    <cellStyle name="Normal 236 2 2" xfId="3290"/>
    <cellStyle name="Normal 236 2 2 2" xfId="9100"/>
    <cellStyle name="Normal 236 2 2 2 2" xfId="15022"/>
    <cellStyle name="Normal 236 2 2 3" xfId="6178"/>
    <cellStyle name="Normal 236 2 2 4" xfId="12100"/>
    <cellStyle name="Normal 236 2 3" xfId="7655"/>
    <cellStyle name="Normal 236 2 3 2" xfId="13577"/>
    <cellStyle name="Normal 236 2 4" xfId="4734"/>
    <cellStyle name="Normal 236 2 5" xfId="10654"/>
    <cellStyle name="Normal 236 3" xfId="2696"/>
    <cellStyle name="Normal 236 3 2" xfId="8506"/>
    <cellStyle name="Normal 236 3 2 2" xfId="14428"/>
    <cellStyle name="Normal 236 3 3" xfId="5584"/>
    <cellStyle name="Normal 236 3 4" xfId="11506"/>
    <cellStyle name="Normal 236 4" xfId="7037"/>
    <cellStyle name="Normal 236 4 2" xfId="12959"/>
    <cellStyle name="Normal 236 5" xfId="4140"/>
    <cellStyle name="Normal 236 6" xfId="10038"/>
    <cellStyle name="Normal 237" xfId="1227"/>
    <cellStyle name="Normal 237 2" xfId="1845"/>
    <cellStyle name="Normal 237 2 2" xfId="3293"/>
    <cellStyle name="Normal 237 2 2 2" xfId="9103"/>
    <cellStyle name="Normal 237 2 2 2 2" xfId="15025"/>
    <cellStyle name="Normal 237 2 2 3" xfId="6181"/>
    <cellStyle name="Normal 237 2 2 4" xfId="12103"/>
    <cellStyle name="Normal 237 2 3" xfId="7658"/>
    <cellStyle name="Normal 237 2 3 2" xfId="13580"/>
    <cellStyle name="Normal 237 2 4" xfId="4737"/>
    <cellStyle name="Normal 237 2 5" xfId="10657"/>
    <cellStyle name="Normal 237 3" xfId="2699"/>
    <cellStyle name="Normal 237 3 2" xfId="8509"/>
    <cellStyle name="Normal 237 3 2 2" xfId="14431"/>
    <cellStyle name="Normal 237 3 3" xfId="5587"/>
    <cellStyle name="Normal 237 3 4" xfId="11509"/>
    <cellStyle name="Normal 237 4" xfId="7040"/>
    <cellStyle name="Normal 237 4 2" xfId="12962"/>
    <cellStyle name="Normal 237 5" xfId="4143"/>
    <cellStyle name="Normal 237 6" xfId="10041"/>
    <cellStyle name="Normal 238" xfId="1230"/>
    <cellStyle name="Normal 238 2" xfId="1848"/>
    <cellStyle name="Normal 238 2 2" xfId="3296"/>
    <cellStyle name="Normal 238 2 2 2" xfId="9106"/>
    <cellStyle name="Normal 238 2 2 2 2" xfId="15028"/>
    <cellStyle name="Normal 238 2 2 3" xfId="6184"/>
    <cellStyle name="Normal 238 2 2 4" xfId="12106"/>
    <cellStyle name="Normal 238 2 3" xfId="7661"/>
    <cellStyle name="Normal 238 2 3 2" xfId="13583"/>
    <cellStyle name="Normal 238 2 4" xfId="4740"/>
    <cellStyle name="Normal 238 2 5" xfId="10660"/>
    <cellStyle name="Normal 238 3" xfId="2702"/>
    <cellStyle name="Normal 238 3 2" xfId="8512"/>
    <cellStyle name="Normal 238 3 2 2" xfId="14434"/>
    <cellStyle name="Normal 238 3 3" xfId="5590"/>
    <cellStyle name="Normal 238 3 4" xfId="11512"/>
    <cellStyle name="Normal 238 4" xfId="7043"/>
    <cellStyle name="Normal 238 4 2" xfId="12965"/>
    <cellStyle name="Normal 238 5" xfId="4146"/>
    <cellStyle name="Normal 238 6" xfId="10044"/>
    <cellStyle name="Normal 239" xfId="1234"/>
    <cellStyle name="Normal 239 2" xfId="1852"/>
    <cellStyle name="Normal 239 2 2" xfId="3300"/>
    <cellStyle name="Normal 239 2 2 2" xfId="9110"/>
    <cellStyle name="Normal 239 2 2 2 2" xfId="15032"/>
    <cellStyle name="Normal 239 2 2 3" xfId="6188"/>
    <cellStyle name="Normal 239 2 2 4" xfId="12110"/>
    <cellStyle name="Normal 239 2 3" xfId="7665"/>
    <cellStyle name="Normal 239 2 3 2" xfId="13587"/>
    <cellStyle name="Normal 239 2 4" xfId="4744"/>
    <cellStyle name="Normal 239 2 5" xfId="10664"/>
    <cellStyle name="Normal 239 3" xfId="2706"/>
    <cellStyle name="Normal 239 3 2" xfId="8516"/>
    <cellStyle name="Normal 239 3 2 2" xfId="14438"/>
    <cellStyle name="Normal 239 3 3" xfId="5594"/>
    <cellStyle name="Normal 239 3 4" xfId="11516"/>
    <cellStyle name="Normal 239 4" xfId="7047"/>
    <cellStyle name="Normal 239 4 2" xfId="12969"/>
    <cellStyle name="Normal 239 5" xfId="4150"/>
    <cellStyle name="Normal 239 6" xfId="10048"/>
    <cellStyle name="Normal 24" xfId="183"/>
    <cellStyle name="Normal 24 2" xfId="1119"/>
    <cellStyle name="Normal 240" xfId="1235"/>
    <cellStyle name="Normal 240 2" xfId="1853"/>
    <cellStyle name="Normal 240 2 2" xfId="3301"/>
    <cellStyle name="Normal 240 2 2 2" xfId="9111"/>
    <cellStyle name="Normal 240 2 2 2 2" xfId="15033"/>
    <cellStyle name="Normal 240 2 2 3" xfId="6189"/>
    <cellStyle name="Normal 240 2 2 4" xfId="12111"/>
    <cellStyle name="Normal 240 2 3" xfId="7666"/>
    <cellStyle name="Normal 240 2 3 2" xfId="13588"/>
    <cellStyle name="Normal 240 2 4" xfId="4745"/>
    <cellStyle name="Normal 240 2 5" xfId="10665"/>
    <cellStyle name="Normal 240 3" xfId="2707"/>
    <cellStyle name="Normal 240 3 2" xfId="8517"/>
    <cellStyle name="Normal 240 3 2 2" xfId="14439"/>
    <cellStyle name="Normal 240 3 3" xfId="5595"/>
    <cellStyle name="Normal 240 3 4" xfId="11517"/>
    <cellStyle name="Normal 240 4" xfId="7048"/>
    <cellStyle name="Normal 240 4 2" xfId="12970"/>
    <cellStyle name="Normal 240 5" xfId="4151"/>
    <cellStyle name="Normal 240 6" xfId="10049"/>
    <cellStyle name="Normal 241" xfId="1867"/>
    <cellStyle name="Normal 241 2" xfId="3315"/>
    <cellStyle name="Normal 241 2 2" xfId="9125"/>
    <cellStyle name="Normal 241 2 2 2" xfId="15047"/>
    <cellStyle name="Normal 241 2 3" xfId="6203"/>
    <cellStyle name="Normal 241 2 4" xfId="12125"/>
    <cellStyle name="Normal 241 3" xfId="7680"/>
    <cellStyle name="Normal 241 3 2" xfId="13602"/>
    <cellStyle name="Normal 241 4" xfId="4759"/>
    <cellStyle name="Normal 241 5" xfId="10679"/>
    <cellStyle name="Normal 242" xfId="1870"/>
    <cellStyle name="Normal 242 2" xfId="3318"/>
    <cellStyle name="Normal 242 2 2" xfId="9128"/>
    <cellStyle name="Normal 242 2 2 2" xfId="15050"/>
    <cellStyle name="Normal 242 2 3" xfId="6206"/>
    <cellStyle name="Normal 242 2 4" xfId="12128"/>
    <cellStyle name="Normal 242 3" xfId="7683"/>
    <cellStyle name="Normal 242 3 2" xfId="13605"/>
    <cellStyle name="Normal 242 4" xfId="4762"/>
    <cellStyle name="Normal 242 5" xfId="10682"/>
    <cellStyle name="Normal 243" xfId="1868"/>
    <cellStyle name="Normal 243 2" xfId="3316"/>
    <cellStyle name="Normal 243 2 2" xfId="9126"/>
    <cellStyle name="Normal 243 2 2 2" xfId="15048"/>
    <cellStyle name="Normal 243 2 3" xfId="6204"/>
    <cellStyle name="Normal 243 2 4" xfId="12126"/>
    <cellStyle name="Normal 243 3" xfId="7681"/>
    <cellStyle name="Normal 243 3 2" xfId="13603"/>
    <cellStyle name="Normal 243 4" xfId="4760"/>
    <cellStyle name="Normal 243 5" xfId="10680"/>
    <cellStyle name="Normal 244" xfId="1869"/>
    <cellStyle name="Normal 244 2" xfId="3317"/>
    <cellStyle name="Normal 244 2 2" xfId="9127"/>
    <cellStyle name="Normal 244 2 2 2" xfId="15049"/>
    <cellStyle name="Normal 244 2 3" xfId="6205"/>
    <cellStyle name="Normal 244 2 4" xfId="12127"/>
    <cellStyle name="Normal 244 3" xfId="7682"/>
    <cellStyle name="Normal 244 3 2" xfId="13604"/>
    <cellStyle name="Normal 244 4" xfId="4761"/>
    <cellStyle name="Normal 244 5" xfId="10681"/>
    <cellStyle name="Normal 245" xfId="1883"/>
    <cellStyle name="Normal 245 2" xfId="3331"/>
    <cellStyle name="Normal 245 2 2" xfId="9141"/>
    <cellStyle name="Normal 245 2 2 2" xfId="15063"/>
    <cellStyle name="Normal 245 2 3" xfId="6219"/>
    <cellStyle name="Normal 245 2 4" xfId="12141"/>
    <cellStyle name="Normal 245 3" xfId="7696"/>
    <cellStyle name="Normal 245 3 2" xfId="13618"/>
    <cellStyle name="Normal 245 4" xfId="4775"/>
    <cellStyle name="Normal 245 5" xfId="10695"/>
    <cellStyle name="Normal 246" xfId="1886"/>
    <cellStyle name="Normal 247" xfId="1887"/>
    <cellStyle name="Normal 247 2" xfId="3334"/>
    <cellStyle name="Normal 247 2 2" xfId="9144"/>
    <cellStyle name="Normal 247 2 2 2" xfId="15066"/>
    <cellStyle name="Normal 247 2 3" xfId="6222"/>
    <cellStyle name="Normal 247 2 4" xfId="12144"/>
    <cellStyle name="Normal 247 3" xfId="7699"/>
    <cellStyle name="Normal 247 3 2" xfId="13621"/>
    <cellStyle name="Normal 247 4" xfId="4778"/>
    <cellStyle name="Normal 247 5" xfId="10698"/>
    <cellStyle name="Normal 248" xfId="1904"/>
    <cellStyle name="Normal 248 2" xfId="3349"/>
    <cellStyle name="Normal 248 2 2" xfId="9159"/>
    <cellStyle name="Normal 248 2 2 2" xfId="15081"/>
    <cellStyle name="Normal 248 2 3" xfId="6237"/>
    <cellStyle name="Normal 248 2 4" xfId="12159"/>
    <cellStyle name="Normal 248 3" xfId="7715"/>
    <cellStyle name="Normal 248 3 2" xfId="13637"/>
    <cellStyle name="Normal 248 4" xfId="4793"/>
    <cellStyle name="Normal 248 5" xfId="10714"/>
    <cellStyle name="Normal 249" xfId="2126"/>
    <cellStyle name="Normal 249 2" xfId="3570"/>
    <cellStyle name="Normal 249 2 2" xfId="9380"/>
    <cellStyle name="Normal 249 2 2 2" xfId="15302"/>
    <cellStyle name="Normal 249 2 3" xfId="6458"/>
    <cellStyle name="Normal 249 2 4" xfId="12380"/>
    <cellStyle name="Normal 249 3" xfId="7936"/>
    <cellStyle name="Normal 249 3 2" xfId="13858"/>
    <cellStyle name="Normal 249 4" xfId="5014"/>
    <cellStyle name="Normal 249 5" xfId="9432"/>
    <cellStyle name="Normal 249 6" xfId="10936"/>
    <cellStyle name="Normal 25" xfId="184"/>
    <cellStyle name="Normal 25 2" xfId="1120"/>
    <cellStyle name="Normal 250" xfId="9381"/>
    <cellStyle name="Normal 251" xfId="9384"/>
    <cellStyle name="Normal 252" xfId="9388"/>
    <cellStyle name="Normal 253" xfId="9385"/>
    <cellStyle name="Normal 254" xfId="9386"/>
    <cellStyle name="Normal 255" xfId="9401"/>
    <cellStyle name="Normal 256" xfId="9402"/>
    <cellStyle name="Normal 257" xfId="9407"/>
    <cellStyle name="Normal 258" xfId="9405"/>
    <cellStyle name="Normal 259" xfId="9406"/>
    <cellStyle name="Normal 26" xfId="185"/>
    <cellStyle name="Normal 26 2" xfId="1121"/>
    <cellStyle name="Normal 260" xfId="9419"/>
    <cellStyle name="Normal 261" xfId="9404"/>
    <cellStyle name="Normal 262" xfId="9403"/>
    <cellStyle name="Normal 263" xfId="9422"/>
    <cellStyle name="Normal 264" xfId="9426"/>
    <cellStyle name="Normal 265" xfId="9429"/>
    <cellStyle name="Normal 266" xfId="9433"/>
    <cellStyle name="Normal 27" xfId="186"/>
    <cellStyle name="Normal 27 2" xfId="1122"/>
    <cellStyle name="Normal 28" xfId="187"/>
    <cellStyle name="Normal 28 2" xfId="1123"/>
    <cellStyle name="Normal 29" xfId="188"/>
    <cellStyle name="Normal 29 2" xfId="1124"/>
    <cellStyle name="Normal 3" xfId="189"/>
    <cellStyle name="Normal 3 2" xfId="190"/>
    <cellStyle name="Normal 3 2 2" xfId="1125"/>
    <cellStyle name="Normal 3 2 2 2" xfId="1126"/>
    <cellStyle name="Normal 3 2 2 2 2" xfId="1801"/>
    <cellStyle name="Normal 3 2 2 2 2 2" xfId="3249"/>
    <cellStyle name="Normal 3 2 2 2 2 2 2" xfId="9059"/>
    <cellStyle name="Normal 3 2 2 2 2 2 2 2" xfId="14981"/>
    <cellStyle name="Normal 3 2 2 2 2 2 3" xfId="6137"/>
    <cellStyle name="Normal 3 2 2 2 2 2 4" xfId="12059"/>
    <cellStyle name="Normal 3 2 2 2 2 3" xfId="7614"/>
    <cellStyle name="Normal 3 2 2 2 2 3 2" xfId="13536"/>
    <cellStyle name="Normal 3 2 2 2 2 4" xfId="4693"/>
    <cellStyle name="Normal 3 2 2 2 2 5" xfId="10613"/>
    <cellStyle name="Normal 3 2 2 2 3" xfId="2086"/>
    <cellStyle name="Normal 3 2 2 2 3 2" xfId="3530"/>
    <cellStyle name="Normal 3 2 2 2 3 2 2" xfId="9340"/>
    <cellStyle name="Normal 3 2 2 2 3 2 2 2" xfId="15262"/>
    <cellStyle name="Normal 3 2 2 2 3 2 3" xfId="6418"/>
    <cellStyle name="Normal 3 2 2 2 3 2 4" xfId="12340"/>
    <cellStyle name="Normal 3 2 2 2 3 3" xfId="7896"/>
    <cellStyle name="Normal 3 2 2 2 3 3 2" xfId="13818"/>
    <cellStyle name="Normal 3 2 2 2 3 4" xfId="4974"/>
    <cellStyle name="Normal 3 2 2 2 3 5" xfId="10896"/>
    <cellStyle name="Normal 3 2 2 2 4" xfId="2655"/>
    <cellStyle name="Normal 3 2 2 2 4 2" xfId="8465"/>
    <cellStyle name="Normal 3 2 2 2 4 2 2" xfId="14387"/>
    <cellStyle name="Normal 3 2 2 2 4 3" xfId="5543"/>
    <cellStyle name="Normal 3 2 2 2 4 4" xfId="11465"/>
    <cellStyle name="Normal 3 2 2 2 5" xfId="6992"/>
    <cellStyle name="Normal 3 2 2 2 5 2" xfId="12914"/>
    <cellStyle name="Normal 3 2 2 2 6" xfId="4099"/>
    <cellStyle name="Normal 3 2 2 2 7" xfId="9997"/>
    <cellStyle name="Normal 3 2 2 3" xfId="1800"/>
    <cellStyle name="Normal 3 2 2 3 2" xfId="3248"/>
    <cellStyle name="Normal 3 2 2 3 2 2" xfId="9058"/>
    <cellStyle name="Normal 3 2 2 3 2 2 2" xfId="14980"/>
    <cellStyle name="Normal 3 2 2 3 2 3" xfId="6136"/>
    <cellStyle name="Normal 3 2 2 3 2 4" xfId="12058"/>
    <cellStyle name="Normal 3 2 2 3 3" xfId="7613"/>
    <cellStyle name="Normal 3 2 2 3 3 2" xfId="13535"/>
    <cellStyle name="Normal 3 2 2 3 4" xfId="4692"/>
    <cellStyle name="Normal 3 2 2 3 5" xfId="10612"/>
    <cellStyle name="Normal 3 2 2 4" xfId="2085"/>
    <cellStyle name="Normal 3 2 2 4 2" xfId="3529"/>
    <cellStyle name="Normal 3 2 2 4 2 2" xfId="9339"/>
    <cellStyle name="Normal 3 2 2 4 2 2 2" xfId="15261"/>
    <cellStyle name="Normal 3 2 2 4 2 3" xfId="6417"/>
    <cellStyle name="Normal 3 2 2 4 2 4" xfId="12339"/>
    <cellStyle name="Normal 3 2 2 4 3" xfId="7895"/>
    <cellStyle name="Normal 3 2 2 4 3 2" xfId="13817"/>
    <cellStyle name="Normal 3 2 2 4 4" xfId="4973"/>
    <cellStyle name="Normal 3 2 2 4 5" xfId="10895"/>
    <cellStyle name="Normal 3 2 2 5" xfId="2654"/>
    <cellStyle name="Normal 3 2 2 5 2" xfId="8464"/>
    <cellStyle name="Normal 3 2 2 5 2 2" xfId="14386"/>
    <cellStyle name="Normal 3 2 2 5 3" xfId="5542"/>
    <cellStyle name="Normal 3 2 2 5 4" xfId="11464"/>
    <cellStyle name="Normal 3 2 2 6" xfId="6991"/>
    <cellStyle name="Normal 3 2 2 6 2" xfId="12913"/>
    <cellStyle name="Normal 3 2 2 7" xfId="4098"/>
    <cellStyle name="Normal 3 2 2 8" xfId="9996"/>
    <cellStyle name="Normal 3 2 3" xfId="1127"/>
    <cellStyle name="Normal 3 2 3 2" xfId="1802"/>
    <cellStyle name="Normal 3 2 3 2 2" xfId="3250"/>
    <cellStyle name="Normal 3 2 3 2 2 2" xfId="9060"/>
    <cellStyle name="Normal 3 2 3 2 2 2 2" xfId="14982"/>
    <cellStyle name="Normal 3 2 3 2 2 3" xfId="6138"/>
    <cellStyle name="Normal 3 2 3 2 2 4" xfId="12060"/>
    <cellStyle name="Normal 3 2 3 2 3" xfId="7615"/>
    <cellStyle name="Normal 3 2 3 2 3 2" xfId="13537"/>
    <cellStyle name="Normal 3 2 3 2 4" xfId="4694"/>
    <cellStyle name="Normal 3 2 3 2 5" xfId="10614"/>
    <cellStyle name="Normal 3 2 3 3" xfId="2087"/>
    <cellStyle name="Normal 3 2 3 3 2" xfId="3531"/>
    <cellStyle name="Normal 3 2 3 3 2 2" xfId="9341"/>
    <cellStyle name="Normal 3 2 3 3 2 2 2" xfId="15263"/>
    <cellStyle name="Normal 3 2 3 3 2 3" xfId="6419"/>
    <cellStyle name="Normal 3 2 3 3 2 4" xfId="12341"/>
    <cellStyle name="Normal 3 2 3 3 3" xfId="7897"/>
    <cellStyle name="Normal 3 2 3 3 3 2" xfId="13819"/>
    <cellStyle name="Normal 3 2 3 3 4" xfId="4975"/>
    <cellStyle name="Normal 3 2 3 3 5" xfId="10897"/>
    <cellStyle name="Normal 3 2 3 4" xfId="2656"/>
    <cellStyle name="Normal 3 2 3 4 2" xfId="8466"/>
    <cellStyle name="Normal 3 2 3 4 2 2" xfId="14388"/>
    <cellStyle name="Normal 3 2 3 4 3" xfId="5544"/>
    <cellStyle name="Normal 3 2 3 4 4" xfId="11466"/>
    <cellStyle name="Normal 3 2 3 5" xfId="6993"/>
    <cellStyle name="Normal 3 2 3 5 2" xfId="12915"/>
    <cellStyle name="Normal 3 2 3 6" xfId="4100"/>
    <cellStyle name="Normal 3 2 3 7" xfId="9998"/>
    <cellStyle name="Normal 3 2 4" xfId="1128"/>
    <cellStyle name="Normal 3 2 4 2" xfId="1803"/>
    <cellStyle name="Normal 3 2 4 2 2" xfId="3251"/>
    <cellStyle name="Normal 3 2 4 2 2 2" xfId="9061"/>
    <cellStyle name="Normal 3 2 4 2 2 2 2" xfId="14983"/>
    <cellStyle name="Normal 3 2 4 2 2 3" xfId="6139"/>
    <cellStyle name="Normal 3 2 4 2 2 4" xfId="12061"/>
    <cellStyle name="Normal 3 2 4 2 3" xfId="7616"/>
    <cellStyle name="Normal 3 2 4 2 3 2" xfId="13538"/>
    <cellStyle name="Normal 3 2 4 2 4" xfId="4695"/>
    <cellStyle name="Normal 3 2 4 2 5" xfId="10615"/>
    <cellStyle name="Normal 3 2 4 3" xfId="2088"/>
    <cellStyle name="Normal 3 2 4 3 2" xfId="3532"/>
    <cellStyle name="Normal 3 2 4 3 2 2" xfId="9342"/>
    <cellStyle name="Normal 3 2 4 3 2 2 2" xfId="15264"/>
    <cellStyle name="Normal 3 2 4 3 2 3" xfId="6420"/>
    <cellStyle name="Normal 3 2 4 3 2 4" xfId="12342"/>
    <cellStyle name="Normal 3 2 4 3 3" xfId="7898"/>
    <cellStyle name="Normal 3 2 4 3 3 2" xfId="13820"/>
    <cellStyle name="Normal 3 2 4 3 4" xfId="4976"/>
    <cellStyle name="Normal 3 2 4 3 5" xfId="10898"/>
    <cellStyle name="Normal 3 2 4 4" xfId="2657"/>
    <cellStyle name="Normal 3 2 4 4 2" xfId="8467"/>
    <cellStyle name="Normal 3 2 4 4 2 2" xfId="14389"/>
    <cellStyle name="Normal 3 2 4 4 3" xfId="5545"/>
    <cellStyle name="Normal 3 2 4 4 4" xfId="11467"/>
    <cellStyle name="Normal 3 2 4 5" xfId="6994"/>
    <cellStyle name="Normal 3 2 4 5 2" xfId="12916"/>
    <cellStyle name="Normal 3 2 4 6" xfId="4101"/>
    <cellStyle name="Normal 3 2 4 7" xfId="9999"/>
    <cellStyle name="Normal 3 2 5" xfId="15806"/>
    <cellStyle name="Normal 3 3" xfId="191"/>
    <cellStyle name="Normal 3 3 10" xfId="9469"/>
    <cellStyle name="Normal 3 3 2" xfId="1130"/>
    <cellStyle name="Normal 3 3 3" xfId="1129"/>
    <cellStyle name="Normal 3 3 3 2" xfId="1804"/>
    <cellStyle name="Normal 3 3 3 2 2" xfId="3252"/>
    <cellStyle name="Normal 3 3 3 2 2 2" xfId="9062"/>
    <cellStyle name="Normal 3 3 3 2 2 2 2" xfId="14984"/>
    <cellStyle name="Normal 3 3 3 2 2 3" xfId="6140"/>
    <cellStyle name="Normal 3 3 3 2 2 4" xfId="12062"/>
    <cellStyle name="Normal 3 3 3 2 3" xfId="7617"/>
    <cellStyle name="Normal 3 3 3 2 3 2" xfId="13539"/>
    <cellStyle name="Normal 3 3 3 2 4" xfId="4696"/>
    <cellStyle name="Normal 3 3 3 2 5" xfId="10616"/>
    <cellStyle name="Normal 3 3 3 3" xfId="2658"/>
    <cellStyle name="Normal 3 3 3 3 2" xfId="8468"/>
    <cellStyle name="Normal 3 3 3 3 2 2" xfId="14390"/>
    <cellStyle name="Normal 3 3 3 3 3" xfId="5546"/>
    <cellStyle name="Normal 3 3 3 3 4" xfId="11468"/>
    <cellStyle name="Normal 3 3 3 4" xfId="6995"/>
    <cellStyle name="Normal 3 3 3 4 2" xfId="12917"/>
    <cellStyle name="Normal 3 3 3 5" xfId="4102"/>
    <cellStyle name="Normal 3 3 3 6" xfId="10000"/>
    <cellStyle name="Normal 3 3 4" xfId="543"/>
    <cellStyle name="Normal 3 3 4 2" xfId="1447"/>
    <cellStyle name="Normal 3 3 4 2 2" xfId="2915"/>
    <cellStyle name="Normal 3 3 4 2 2 2" xfId="8725"/>
    <cellStyle name="Normal 3 3 4 2 2 2 2" xfId="14647"/>
    <cellStyle name="Normal 3 3 4 2 2 3" xfId="5803"/>
    <cellStyle name="Normal 3 3 4 2 2 4" xfId="11725"/>
    <cellStyle name="Normal 3 3 4 2 3" xfId="7260"/>
    <cellStyle name="Normal 3 3 4 2 3 2" xfId="13182"/>
    <cellStyle name="Normal 3 3 4 2 4" xfId="4359"/>
    <cellStyle name="Normal 3 3 4 2 5" xfId="10260"/>
    <cellStyle name="Normal 3 3 4 3" xfId="2321"/>
    <cellStyle name="Normal 3 3 4 3 2" xfId="8131"/>
    <cellStyle name="Normal 3 3 4 3 2 2" xfId="14053"/>
    <cellStyle name="Normal 3 3 4 3 3" xfId="5209"/>
    <cellStyle name="Normal 3 3 4 3 4" xfId="11131"/>
    <cellStyle name="Normal 3 3 4 4" xfId="6658"/>
    <cellStyle name="Normal 3 3 4 4 2" xfId="12580"/>
    <cellStyle name="Normal 3 3 4 5" xfId="3765"/>
    <cellStyle name="Normal 3 3 4 6" xfId="9644"/>
    <cellStyle name="Normal 3 3 5" xfId="1272"/>
    <cellStyle name="Normal 3 3 5 2" xfId="2740"/>
    <cellStyle name="Normal 3 3 5 2 2" xfId="8550"/>
    <cellStyle name="Normal 3 3 5 2 2 2" xfId="14472"/>
    <cellStyle name="Normal 3 3 5 2 3" xfId="5628"/>
    <cellStyle name="Normal 3 3 5 2 4" xfId="11550"/>
    <cellStyle name="Normal 3 3 5 3" xfId="7085"/>
    <cellStyle name="Normal 3 3 5 3 2" xfId="13007"/>
    <cellStyle name="Normal 3 3 5 4" xfId="4184"/>
    <cellStyle name="Normal 3 3 5 5" xfId="10085"/>
    <cellStyle name="Normal 3 3 6" xfId="2089"/>
    <cellStyle name="Normal 3 3 6 2" xfId="3533"/>
    <cellStyle name="Normal 3 3 6 2 2" xfId="9343"/>
    <cellStyle name="Normal 3 3 6 2 2 2" xfId="15265"/>
    <cellStyle name="Normal 3 3 6 2 3" xfId="6421"/>
    <cellStyle name="Normal 3 3 6 2 4" xfId="12343"/>
    <cellStyle name="Normal 3 3 6 3" xfId="7899"/>
    <cellStyle name="Normal 3 3 6 3 2" xfId="13821"/>
    <cellStyle name="Normal 3 3 6 4" xfId="4977"/>
    <cellStyle name="Normal 3 3 6 5" xfId="10899"/>
    <cellStyle name="Normal 3 3 7" xfId="2146"/>
    <cellStyle name="Normal 3 3 7 2" xfId="7956"/>
    <cellStyle name="Normal 3 3 7 2 2" xfId="13878"/>
    <cellStyle name="Normal 3 3 7 3" xfId="5034"/>
    <cellStyle name="Normal 3 3 7 4" xfId="10956"/>
    <cellStyle name="Normal 3 3 8" xfId="6478"/>
    <cellStyle name="Normal 3 3 8 2" xfId="12400"/>
    <cellStyle name="Normal 3 3 9" xfId="3590"/>
    <cellStyle name="Normal 3 4" xfId="15807"/>
    <cellStyle name="Normal 3 4 2" xfId="15808"/>
    <cellStyle name="Normal 3 4 3" xfId="15809"/>
    <cellStyle name="Normal 3 5" xfId="15810"/>
    <cellStyle name="Normal 3 5 2" xfId="15811"/>
    <cellStyle name="Normal 3 6" xfId="15812"/>
    <cellStyle name="Normal 3 7" xfId="15813"/>
    <cellStyle name="Normal 3 8" xfId="15814"/>
    <cellStyle name="Normal 30" xfId="192"/>
    <cellStyle name="Normal 30 2" xfId="1131"/>
    <cellStyle name="Normal 31" xfId="193"/>
    <cellStyle name="Normal 31 2" xfId="1132"/>
    <cellStyle name="Normal 32" xfId="194"/>
    <cellStyle name="Normal 32 2" xfId="1133"/>
    <cellStyle name="Normal 33" xfId="195"/>
    <cellStyle name="Normal 33 10" xfId="9470"/>
    <cellStyle name="Normal 33 2" xfId="1135"/>
    <cellStyle name="Normal 33 2 2" xfId="15815"/>
    <cellStyle name="Normal 33 3" xfId="1134"/>
    <cellStyle name="Normal 33 3 2" xfId="1805"/>
    <cellStyle name="Normal 33 3 2 2" xfId="3253"/>
    <cellStyle name="Normal 33 3 2 2 2" xfId="9063"/>
    <cellStyle name="Normal 33 3 2 2 2 2" xfId="14985"/>
    <cellStyle name="Normal 33 3 2 2 3" xfId="6141"/>
    <cellStyle name="Normal 33 3 2 2 4" xfId="12063"/>
    <cellStyle name="Normal 33 3 2 3" xfId="7618"/>
    <cellStyle name="Normal 33 3 2 3 2" xfId="13540"/>
    <cellStyle name="Normal 33 3 2 4" xfId="4697"/>
    <cellStyle name="Normal 33 3 2 5" xfId="10617"/>
    <cellStyle name="Normal 33 3 3" xfId="2659"/>
    <cellStyle name="Normal 33 3 3 2" xfId="8469"/>
    <cellStyle name="Normal 33 3 3 2 2" xfId="14391"/>
    <cellStyle name="Normal 33 3 3 3" xfId="5547"/>
    <cellStyle name="Normal 33 3 3 4" xfId="11469"/>
    <cellStyle name="Normal 33 3 4" xfId="6996"/>
    <cellStyle name="Normal 33 3 4 2" xfId="12918"/>
    <cellStyle name="Normal 33 3 5" xfId="4103"/>
    <cellStyle name="Normal 33 3 6" xfId="10001"/>
    <cellStyle name="Normal 33 4" xfId="544"/>
    <cellStyle name="Normal 33 4 2" xfId="1448"/>
    <cellStyle name="Normal 33 4 2 2" xfId="2916"/>
    <cellStyle name="Normal 33 4 2 2 2" xfId="8726"/>
    <cellStyle name="Normal 33 4 2 2 2 2" xfId="14648"/>
    <cellStyle name="Normal 33 4 2 2 3" xfId="5804"/>
    <cellStyle name="Normal 33 4 2 2 4" xfId="11726"/>
    <cellStyle name="Normal 33 4 2 3" xfId="7261"/>
    <cellStyle name="Normal 33 4 2 3 2" xfId="13183"/>
    <cellStyle name="Normal 33 4 2 4" xfId="4360"/>
    <cellStyle name="Normal 33 4 2 5" xfId="10261"/>
    <cellStyle name="Normal 33 4 3" xfId="2322"/>
    <cellStyle name="Normal 33 4 3 2" xfId="8132"/>
    <cellStyle name="Normal 33 4 3 2 2" xfId="14054"/>
    <cellStyle name="Normal 33 4 3 3" xfId="5210"/>
    <cellStyle name="Normal 33 4 3 4" xfId="11132"/>
    <cellStyle name="Normal 33 4 4" xfId="6659"/>
    <cellStyle name="Normal 33 4 4 2" xfId="12581"/>
    <cellStyle name="Normal 33 4 5" xfId="3766"/>
    <cellStyle name="Normal 33 4 6" xfId="9645"/>
    <cellStyle name="Normal 33 5" xfId="1273"/>
    <cellStyle name="Normal 33 5 2" xfId="2741"/>
    <cellStyle name="Normal 33 5 2 2" xfId="8551"/>
    <cellStyle name="Normal 33 5 2 2 2" xfId="14473"/>
    <cellStyle name="Normal 33 5 2 3" xfId="5629"/>
    <cellStyle name="Normal 33 5 2 4" xfId="11551"/>
    <cellStyle name="Normal 33 5 3" xfId="7086"/>
    <cellStyle name="Normal 33 5 3 2" xfId="13008"/>
    <cellStyle name="Normal 33 5 4" xfId="4185"/>
    <cellStyle name="Normal 33 5 5" xfId="10086"/>
    <cellStyle name="Normal 33 6" xfId="2090"/>
    <cellStyle name="Normal 33 6 2" xfId="3534"/>
    <cellStyle name="Normal 33 6 2 2" xfId="9344"/>
    <cellStyle name="Normal 33 6 2 2 2" xfId="15266"/>
    <cellStyle name="Normal 33 6 2 3" xfId="6422"/>
    <cellStyle name="Normal 33 6 2 4" xfId="12344"/>
    <cellStyle name="Normal 33 6 3" xfId="7900"/>
    <cellStyle name="Normal 33 6 3 2" xfId="13822"/>
    <cellStyle name="Normal 33 6 4" xfId="4978"/>
    <cellStyle name="Normal 33 6 5" xfId="10900"/>
    <cellStyle name="Normal 33 7" xfId="2147"/>
    <cellStyle name="Normal 33 7 2" xfId="7957"/>
    <cellStyle name="Normal 33 7 2 2" xfId="13879"/>
    <cellStyle name="Normal 33 7 3" xfId="5035"/>
    <cellStyle name="Normal 33 7 4" xfId="10957"/>
    <cellStyle name="Normal 33 8" xfId="6479"/>
    <cellStyle name="Normal 33 8 2" xfId="12401"/>
    <cellStyle name="Normal 33 9" xfId="3591"/>
    <cellStyle name="Normal 34" xfId="196"/>
    <cellStyle name="Normal 34 2" xfId="1136"/>
    <cellStyle name="Normal 34 2 2" xfId="1806"/>
    <cellStyle name="Normal 34 2 2 2" xfId="3254"/>
    <cellStyle name="Normal 34 2 2 2 2" xfId="9064"/>
    <cellStyle name="Normal 34 2 2 2 2 2" xfId="14986"/>
    <cellStyle name="Normal 34 2 2 2 3" xfId="6142"/>
    <cellStyle name="Normal 34 2 2 2 4" xfId="12064"/>
    <cellStyle name="Normal 34 2 2 3" xfId="7619"/>
    <cellStyle name="Normal 34 2 2 3 2" xfId="13541"/>
    <cellStyle name="Normal 34 2 2 4" xfId="4698"/>
    <cellStyle name="Normal 34 2 2 5" xfId="10618"/>
    <cellStyle name="Normal 34 2 3" xfId="2091"/>
    <cellStyle name="Normal 34 2 3 2" xfId="3535"/>
    <cellStyle name="Normal 34 2 3 2 2" xfId="9345"/>
    <cellStyle name="Normal 34 2 3 2 2 2" xfId="15267"/>
    <cellStyle name="Normal 34 2 3 2 3" xfId="6423"/>
    <cellStyle name="Normal 34 2 3 2 4" xfId="12345"/>
    <cellStyle name="Normal 34 2 3 3" xfId="7901"/>
    <cellStyle name="Normal 34 2 3 3 2" xfId="13823"/>
    <cellStyle name="Normal 34 2 3 4" xfId="4979"/>
    <cellStyle name="Normal 34 2 3 5" xfId="10901"/>
    <cellStyle name="Normal 34 2 4" xfId="2660"/>
    <cellStyle name="Normal 34 2 4 2" xfId="8470"/>
    <cellStyle name="Normal 34 2 4 2 2" xfId="14392"/>
    <cellStyle name="Normal 34 2 4 3" xfId="5548"/>
    <cellStyle name="Normal 34 2 4 4" xfId="11470"/>
    <cellStyle name="Normal 34 2 5" xfId="6997"/>
    <cellStyle name="Normal 34 2 5 2" xfId="12919"/>
    <cellStyle name="Normal 34 2 6" xfId="4104"/>
    <cellStyle name="Normal 34 2 7" xfId="10002"/>
    <cellStyle name="Normal 35" xfId="197"/>
    <cellStyle name="Normal 35 2" xfId="1137"/>
    <cellStyle name="Normal 36" xfId="198"/>
    <cellStyle name="Normal 36 2" xfId="1138"/>
    <cellStyle name="Normal 36 2 2" xfId="1807"/>
    <cellStyle name="Normal 36 2 2 2" xfId="3255"/>
    <cellStyle name="Normal 36 2 2 2 2" xfId="9065"/>
    <cellStyle name="Normal 36 2 2 2 2 2" xfId="14987"/>
    <cellStyle name="Normal 36 2 2 2 3" xfId="6143"/>
    <cellStyle name="Normal 36 2 2 2 4" xfId="12065"/>
    <cellStyle name="Normal 36 2 2 3" xfId="7620"/>
    <cellStyle name="Normal 36 2 2 3 2" xfId="13542"/>
    <cellStyle name="Normal 36 2 2 4" xfId="4699"/>
    <cellStyle name="Normal 36 2 2 5" xfId="10619"/>
    <cellStyle name="Normal 36 2 3" xfId="2092"/>
    <cellStyle name="Normal 36 2 3 2" xfId="3536"/>
    <cellStyle name="Normal 36 2 3 2 2" xfId="9346"/>
    <cellStyle name="Normal 36 2 3 2 2 2" xfId="15268"/>
    <cellStyle name="Normal 36 2 3 2 3" xfId="6424"/>
    <cellStyle name="Normal 36 2 3 2 4" xfId="12346"/>
    <cellStyle name="Normal 36 2 3 3" xfId="7902"/>
    <cellStyle name="Normal 36 2 3 3 2" xfId="13824"/>
    <cellStyle name="Normal 36 2 3 4" xfId="4980"/>
    <cellStyle name="Normal 36 2 3 5" xfId="10902"/>
    <cellStyle name="Normal 36 2 4" xfId="2661"/>
    <cellStyle name="Normal 36 2 4 2" xfId="8471"/>
    <cellStyle name="Normal 36 2 4 2 2" xfId="14393"/>
    <cellStyle name="Normal 36 2 4 3" xfId="5549"/>
    <cellStyle name="Normal 36 2 4 4" xfId="11471"/>
    <cellStyle name="Normal 36 2 5" xfId="6998"/>
    <cellStyle name="Normal 36 2 5 2" xfId="12920"/>
    <cellStyle name="Normal 36 2 6" xfId="4105"/>
    <cellStyle name="Normal 36 2 7" xfId="10003"/>
    <cellStyle name="Normal 37" xfId="199"/>
    <cellStyle name="Normal 37 2" xfId="1139"/>
    <cellStyle name="Normal 37 2 2" xfId="1808"/>
    <cellStyle name="Normal 37 2 2 2" xfId="3256"/>
    <cellStyle name="Normal 37 2 2 2 2" xfId="9066"/>
    <cellStyle name="Normal 37 2 2 2 2 2" xfId="14988"/>
    <cellStyle name="Normal 37 2 2 2 3" xfId="6144"/>
    <cellStyle name="Normal 37 2 2 2 4" xfId="12066"/>
    <cellStyle name="Normal 37 2 2 3" xfId="7621"/>
    <cellStyle name="Normal 37 2 2 3 2" xfId="13543"/>
    <cellStyle name="Normal 37 2 2 4" xfId="4700"/>
    <cellStyle name="Normal 37 2 2 5" xfId="10620"/>
    <cellStyle name="Normal 37 2 3" xfId="2093"/>
    <cellStyle name="Normal 37 2 3 2" xfId="3537"/>
    <cellStyle name="Normal 37 2 3 2 2" xfId="9347"/>
    <cellStyle name="Normal 37 2 3 2 2 2" xfId="15269"/>
    <cellStyle name="Normal 37 2 3 2 3" xfId="6425"/>
    <cellStyle name="Normal 37 2 3 2 4" xfId="12347"/>
    <cellStyle name="Normal 37 2 3 3" xfId="7903"/>
    <cellStyle name="Normal 37 2 3 3 2" xfId="13825"/>
    <cellStyle name="Normal 37 2 3 4" xfId="4981"/>
    <cellStyle name="Normal 37 2 3 5" xfId="10903"/>
    <cellStyle name="Normal 37 2 4" xfId="2662"/>
    <cellStyle name="Normal 37 2 4 2" xfId="8472"/>
    <cellStyle name="Normal 37 2 4 2 2" xfId="14394"/>
    <cellStyle name="Normal 37 2 4 3" xfId="5550"/>
    <cellStyle name="Normal 37 2 4 4" xfId="11472"/>
    <cellStyle name="Normal 37 2 5" xfId="6999"/>
    <cellStyle name="Normal 37 2 5 2" xfId="12921"/>
    <cellStyle name="Normal 37 2 6" xfId="4106"/>
    <cellStyle name="Normal 37 2 7" xfId="10004"/>
    <cellStyle name="Normal 38" xfId="200"/>
    <cellStyle name="Normal 39" xfId="201"/>
    <cellStyle name="Normal 4" xfId="202"/>
    <cellStyle name="Normal 4 10" xfId="15816"/>
    <cellStyle name="Normal 4 2" xfId="203"/>
    <cellStyle name="Normal 4 2 2" xfId="204"/>
    <cellStyle name="Normal 4 3" xfId="205"/>
    <cellStyle name="Normal 4 3 2" xfId="1140"/>
    <cellStyle name="Normal 4 3 2 2" xfId="15817"/>
    <cellStyle name="Normal 4 3 2 2 2" xfId="15818"/>
    <cellStyle name="Normal 4 3 2 3" xfId="15819"/>
    <cellStyle name="Normal 4 3 2 4" xfId="15820"/>
    <cellStyle name="Normal 4 3 3" xfId="15821"/>
    <cellStyle name="Normal 4 3 3 2" xfId="15822"/>
    <cellStyle name="Normal 4 3 4" xfId="15823"/>
    <cellStyle name="Normal 4 3 5" xfId="15824"/>
    <cellStyle name="Normal 4 3 6" xfId="15825"/>
    <cellStyle name="Normal 4 3 7" xfId="15826"/>
    <cellStyle name="Normal 4 4" xfId="206"/>
    <cellStyle name="Normal 4 4 2" xfId="1141"/>
    <cellStyle name="Normal 4 4 2 2" xfId="15827"/>
    <cellStyle name="Normal 4 4 3" xfId="15828"/>
    <cellStyle name="Normal 4 4 4" xfId="15829"/>
    <cellStyle name="Normal 4 4 5" xfId="15830"/>
    <cellStyle name="Normal 4 5" xfId="207"/>
    <cellStyle name="Normal 4 5 2" xfId="1142"/>
    <cellStyle name="Normal 4 5 2 2" xfId="1809"/>
    <cellStyle name="Normal 4 5 2 2 2" xfId="3257"/>
    <cellStyle name="Normal 4 5 2 2 2 2" xfId="9067"/>
    <cellStyle name="Normal 4 5 2 2 2 2 2" xfId="14989"/>
    <cellStyle name="Normal 4 5 2 2 2 3" xfId="6145"/>
    <cellStyle name="Normal 4 5 2 2 2 4" xfId="12067"/>
    <cellStyle name="Normal 4 5 2 2 3" xfId="7622"/>
    <cellStyle name="Normal 4 5 2 2 3 2" xfId="13544"/>
    <cellStyle name="Normal 4 5 2 2 4" xfId="4701"/>
    <cellStyle name="Normal 4 5 2 2 5" xfId="10621"/>
    <cellStyle name="Normal 4 5 2 3" xfId="2663"/>
    <cellStyle name="Normal 4 5 2 3 2" xfId="8473"/>
    <cellStyle name="Normal 4 5 2 3 2 2" xfId="14395"/>
    <cellStyle name="Normal 4 5 2 3 3" xfId="5551"/>
    <cellStyle name="Normal 4 5 2 3 4" xfId="11473"/>
    <cellStyle name="Normal 4 5 2 4" xfId="7000"/>
    <cellStyle name="Normal 4 5 2 4 2" xfId="12922"/>
    <cellStyle name="Normal 4 5 2 5" xfId="4107"/>
    <cellStyle name="Normal 4 5 2 6" xfId="10005"/>
    <cellStyle name="Normal 4 5 3" xfId="545"/>
    <cellStyle name="Normal 4 5 3 2" xfId="1449"/>
    <cellStyle name="Normal 4 5 3 2 2" xfId="2917"/>
    <cellStyle name="Normal 4 5 3 2 2 2" xfId="8727"/>
    <cellStyle name="Normal 4 5 3 2 2 2 2" xfId="14649"/>
    <cellStyle name="Normal 4 5 3 2 2 3" xfId="5805"/>
    <cellStyle name="Normal 4 5 3 2 2 4" xfId="11727"/>
    <cellStyle name="Normal 4 5 3 2 3" xfId="7262"/>
    <cellStyle name="Normal 4 5 3 2 3 2" xfId="13184"/>
    <cellStyle name="Normal 4 5 3 2 4" xfId="4361"/>
    <cellStyle name="Normal 4 5 3 2 5" xfId="10262"/>
    <cellStyle name="Normal 4 5 3 3" xfId="2323"/>
    <cellStyle name="Normal 4 5 3 3 2" xfId="8133"/>
    <cellStyle name="Normal 4 5 3 3 2 2" xfId="14055"/>
    <cellStyle name="Normal 4 5 3 3 3" xfId="5211"/>
    <cellStyle name="Normal 4 5 3 3 4" xfId="11133"/>
    <cellStyle name="Normal 4 5 3 4" xfId="6660"/>
    <cellStyle name="Normal 4 5 3 4 2" xfId="12582"/>
    <cellStyle name="Normal 4 5 3 5" xfId="3767"/>
    <cellStyle name="Normal 4 5 3 6" xfId="9646"/>
    <cellStyle name="Normal 4 5 4" xfId="1274"/>
    <cellStyle name="Normal 4 5 4 2" xfId="2742"/>
    <cellStyle name="Normal 4 5 4 2 2" xfId="8552"/>
    <cellStyle name="Normal 4 5 4 2 2 2" xfId="14474"/>
    <cellStyle name="Normal 4 5 4 2 3" xfId="5630"/>
    <cellStyle name="Normal 4 5 4 2 4" xfId="11552"/>
    <cellStyle name="Normal 4 5 4 3" xfId="7087"/>
    <cellStyle name="Normal 4 5 4 3 2" xfId="13009"/>
    <cellStyle name="Normal 4 5 4 4" xfId="4186"/>
    <cellStyle name="Normal 4 5 4 5" xfId="10087"/>
    <cellStyle name="Normal 4 5 5" xfId="2094"/>
    <cellStyle name="Normal 4 5 5 2" xfId="3538"/>
    <cellStyle name="Normal 4 5 5 2 2" xfId="9348"/>
    <cellStyle name="Normal 4 5 5 2 2 2" xfId="15270"/>
    <cellStyle name="Normal 4 5 5 2 3" xfId="6426"/>
    <cellStyle name="Normal 4 5 5 2 4" xfId="12348"/>
    <cellStyle name="Normal 4 5 5 3" xfId="7904"/>
    <cellStyle name="Normal 4 5 5 3 2" xfId="13826"/>
    <cellStyle name="Normal 4 5 5 4" xfId="4982"/>
    <cellStyle name="Normal 4 5 5 5" xfId="10904"/>
    <cellStyle name="Normal 4 5 6" xfId="2148"/>
    <cellStyle name="Normal 4 5 6 2" xfId="7958"/>
    <cellStyle name="Normal 4 5 6 2 2" xfId="13880"/>
    <cellStyle name="Normal 4 5 6 3" xfId="5036"/>
    <cellStyle name="Normal 4 5 6 4" xfId="10958"/>
    <cellStyle name="Normal 4 5 7" xfId="6480"/>
    <cellStyle name="Normal 4 5 7 2" xfId="12402"/>
    <cellStyle name="Normal 4 5 8" xfId="3592"/>
    <cellStyle name="Normal 4 5 9" xfId="9471"/>
    <cellStyle name="Normal 4 6" xfId="15831"/>
    <cellStyle name="Normal 4 7" xfId="15832"/>
    <cellStyle name="Normal 4 8" xfId="15833"/>
    <cellStyle name="Normal 4 9" xfId="15834"/>
    <cellStyle name="Normal 40" xfId="208"/>
    <cellStyle name="Normal 41" xfId="209"/>
    <cellStyle name="Normal 42" xfId="210"/>
    <cellStyle name="Normal 43" xfId="211"/>
    <cellStyle name="Normal 44" xfId="212"/>
    <cellStyle name="Normal 45" xfId="213"/>
    <cellStyle name="Normal 46" xfId="214"/>
    <cellStyle name="Normal 47" xfId="215"/>
    <cellStyle name="Normal 48" xfId="216"/>
    <cellStyle name="Normal 49" xfId="217"/>
    <cellStyle name="Normal 5" xfId="218"/>
    <cellStyle name="Normal 5 2" xfId="219"/>
    <cellStyle name="Normal 5 2 2" xfId="1143"/>
    <cellStyle name="Normal 5 2 2 2" xfId="1144"/>
    <cellStyle name="Normal 5 2 2 2 2" xfId="1811"/>
    <cellStyle name="Normal 5 2 2 2 2 2" xfId="3259"/>
    <cellStyle name="Normal 5 2 2 2 2 2 2" xfId="9069"/>
    <cellStyle name="Normal 5 2 2 2 2 2 2 2" xfId="14991"/>
    <cellStyle name="Normal 5 2 2 2 2 2 3" xfId="6147"/>
    <cellStyle name="Normal 5 2 2 2 2 2 4" xfId="12069"/>
    <cellStyle name="Normal 5 2 2 2 2 3" xfId="7624"/>
    <cellStyle name="Normal 5 2 2 2 2 3 2" xfId="13546"/>
    <cellStyle name="Normal 5 2 2 2 2 4" xfId="4703"/>
    <cellStyle name="Normal 5 2 2 2 2 5" xfId="10623"/>
    <cellStyle name="Normal 5 2 2 2 3" xfId="2096"/>
    <cellStyle name="Normal 5 2 2 2 3 2" xfId="3540"/>
    <cellStyle name="Normal 5 2 2 2 3 2 2" xfId="9350"/>
    <cellStyle name="Normal 5 2 2 2 3 2 2 2" xfId="15272"/>
    <cellStyle name="Normal 5 2 2 2 3 2 3" xfId="6428"/>
    <cellStyle name="Normal 5 2 2 2 3 2 4" xfId="12350"/>
    <cellStyle name="Normal 5 2 2 2 3 3" xfId="7906"/>
    <cellStyle name="Normal 5 2 2 2 3 3 2" xfId="13828"/>
    <cellStyle name="Normal 5 2 2 2 3 4" xfId="4984"/>
    <cellStyle name="Normal 5 2 2 2 3 5" xfId="10906"/>
    <cellStyle name="Normal 5 2 2 2 4" xfId="2665"/>
    <cellStyle name="Normal 5 2 2 2 4 2" xfId="8475"/>
    <cellStyle name="Normal 5 2 2 2 4 2 2" xfId="14397"/>
    <cellStyle name="Normal 5 2 2 2 4 3" xfId="5553"/>
    <cellStyle name="Normal 5 2 2 2 4 4" xfId="11475"/>
    <cellStyle name="Normal 5 2 2 2 5" xfId="7002"/>
    <cellStyle name="Normal 5 2 2 2 5 2" xfId="12924"/>
    <cellStyle name="Normal 5 2 2 2 6" xfId="4109"/>
    <cellStyle name="Normal 5 2 2 2 7" xfId="10007"/>
    <cellStyle name="Normal 5 2 2 3" xfId="1810"/>
    <cellStyle name="Normal 5 2 2 3 2" xfId="3258"/>
    <cellStyle name="Normal 5 2 2 3 2 2" xfId="9068"/>
    <cellStyle name="Normal 5 2 2 3 2 2 2" xfId="14990"/>
    <cellStyle name="Normal 5 2 2 3 2 3" xfId="6146"/>
    <cellStyle name="Normal 5 2 2 3 2 4" xfId="12068"/>
    <cellStyle name="Normal 5 2 2 3 3" xfId="7623"/>
    <cellStyle name="Normal 5 2 2 3 3 2" xfId="13545"/>
    <cellStyle name="Normal 5 2 2 3 4" xfId="4702"/>
    <cellStyle name="Normal 5 2 2 3 5" xfId="10622"/>
    <cellStyle name="Normal 5 2 2 4" xfId="2095"/>
    <cellStyle name="Normal 5 2 2 4 2" xfId="3539"/>
    <cellStyle name="Normal 5 2 2 4 2 2" xfId="9349"/>
    <cellStyle name="Normal 5 2 2 4 2 2 2" xfId="15271"/>
    <cellStyle name="Normal 5 2 2 4 2 3" xfId="6427"/>
    <cellStyle name="Normal 5 2 2 4 2 4" xfId="12349"/>
    <cellStyle name="Normal 5 2 2 4 3" xfId="7905"/>
    <cellStyle name="Normal 5 2 2 4 3 2" xfId="13827"/>
    <cellStyle name="Normal 5 2 2 4 4" xfId="4983"/>
    <cellStyle name="Normal 5 2 2 4 5" xfId="10905"/>
    <cellStyle name="Normal 5 2 2 5" xfId="2664"/>
    <cellStyle name="Normal 5 2 2 5 2" xfId="8474"/>
    <cellStyle name="Normal 5 2 2 5 2 2" xfId="14396"/>
    <cellStyle name="Normal 5 2 2 5 3" xfId="5552"/>
    <cellStyle name="Normal 5 2 2 5 4" xfId="11474"/>
    <cellStyle name="Normal 5 2 2 6" xfId="7001"/>
    <cellStyle name="Normal 5 2 2 6 2" xfId="12923"/>
    <cellStyle name="Normal 5 2 2 7" xfId="4108"/>
    <cellStyle name="Normal 5 2 2 8" xfId="10006"/>
    <cellStyle name="Normal 5 2 3" xfId="1145"/>
    <cellStyle name="Normal 5 2 3 2" xfId="1812"/>
    <cellStyle name="Normal 5 2 3 2 2" xfId="3260"/>
    <cellStyle name="Normal 5 2 3 2 2 2" xfId="9070"/>
    <cellStyle name="Normal 5 2 3 2 2 2 2" xfId="14992"/>
    <cellStyle name="Normal 5 2 3 2 2 3" xfId="6148"/>
    <cellStyle name="Normal 5 2 3 2 2 4" xfId="12070"/>
    <cellStyle name="Normal 5 2 3 2 3" xfId="7625"/>
    <cellStyle name="Normal 5 2 3 2 3 2" xfId="13547"/>
    <cellStyle name="Normal 5 2 3 2 4" xfId="4704"/>
    <cellStyle name="Normal 5 2 3 2 5" xfId="10624"/>
    <cellStyle name="Normal 5 2 3 3" xfId="2097"/>
    <cellStyle name="Normal 5 2 3 3 2" xfId="3541"/>
    <cellStyle name="Normal 5 2 3 3 2 2" xfId="9351"/>
    <cellStyle name="Normal 5 2 3 3 2 2 2" xfId="15273"/>
    <cellStyle name="Normal 5 2 3 3 2 3" xfId="6429"/>
    <cellStyle name="Normal 5 2 3 3 2 4" xfId="12351"/>
    <cellStyle name="Normal 5 2 3 3 3" xfId="7907"/>
    <cellStyle name="Normal 5 2 3 3 3 2" xfId="13829"/>
    <cellStyle name="Normal 5 2 3 3 4" xfId="4985"/>
    <cellStyle name="Normal 5 2 3 3 5" xfId="10907"/>
    <cellStyle name="Normal 5 2 3 4" xfId="2666"/>
    <cellStyle name="Normal 5 2 3 4 2" xfId="8476"/>
    <cellStyle name="Normal 5 2 3 4 2 2" xfId="14398"/>
    <cellStyle name="Normal 5 2 3 4 3" xfId="5554"/>
    <cellStyle name="Normal 5 2 3 4 4" xfId="11476"/>
    <cellStyle name="Normal 5 2 3 5" xfId="7003"/>
    <cellStyle name="Normal 5 2 3 5 2" xfId="12925"/>
    <cellStyle name="Normal 5 2 3 6" xfId="4110"/>
    <cellStyle name="Normal 5 2 3 7" xfId="10008"/>
    <cellStyle name="Normal 5 2 4" xfId="1146"/>
    <cellStyle name="Normal 5 2 4 2" xfId="1813"/>
    <cellStyle name="Normal 5 2 4 2 2" xfId="3261"/>
    <cellStyle name="Normal 5 2 4 2 2 2" xfId="9071"/>
    <cellStyle name="Normal 5 2 4 2 2 2 2" xfId="14993"/>
    <cellStyle name="Normal 5 2 4 2 2 3" xfId="6149"/>
    <cellStyle name="Normal 5 2 4 2 2 4" xfId="12071"/>
    <cellStyle name="Normal 5 2 4 2 3" xfId="7626"/>
    <cellStyle name="Normal 5 2 4 2 3 2" xfId="13548"/>
    <cellStyle name="Normal 5 2 4 2 4" xfId="4705"/>
    <cellStyle name="Normal 5 2 4 2 5" xfId="10625"/>
    <cellStyle name="Normal 5 2 4 3" xfId="2098"/>
    <cellStyle name="Normal 5 2 4 3 2" xfId="3542"/>
    <cellStyle name="Normal 5 2 4 3 2 2" xfId="9352"/>
    <cellStyle name="Normal 5 2 4 3 2 2 2" xfId="15274"/>
    <cellStyle name="Normal 5 2 4 3 2 3" xfId="6430"/>
    <cellStyle name="Normal 5 2 4 3 2 4" xfId="12352"/>
    <cellStyle name="Normal 5 2 4 3 3" xfId="7908"/>
    <cellStyle name="Normal 5 2 4 3 3 2" xfId="13830"/>
    <cellStyle name="Normal 5 2 4 3 4" xfId="4986"/>
    <cellStyle name="Normal 5 2 4 3 5" xfId="10908"/>
    <cellStyle name="Normal 5 2 4 4" xfId="2667"/>
    <cellStyle name="Normal 5 2 4 4 2" xfId="8477"/>
    <cellStyle name="Normal 5 2 4 4 2 2" xfId="14399"/>
    <cellStyle name="Normal 5 2 4 4 3" xfId="5555"/>
    <cellStyle name="Normal 5 2 4 4 4" xfId="11477"/>
    <cellStyle name="Normal 5 2 4 5" xfId="7004"/>
    <cellStyle name="Normal 5 2 4 5 2" xfId="12926"/>
    <cellStyle name="Normal 5 2 4 6" xfId="4111"/>
    <cellStyle name="Normal 5 2 4 7" xfId="10009"/>
    <cellStyle name="Normal 5 3" xfId="220"/>
    <cellStyle name="Normal 5 3 2" xfId="15835"/>
    <cellStyle name="Normal 5 4" xfId="221"/>
    <cellStyle name="Normal 5 4 2" xfId="1147"/>
    <cellStyle name="Normal 5 4 2 2" xfId="1814"/>
    <cellStyle name="Normal 5 4 2 2 2" xfId="3262"/>
    <cellStyle name="Normal 5 4 2 2 2 2" xfId="9072"/>
    <cellStyle name="Normal 5 4 2 2 2 2 2" xfId="14994"/>
    <cellStyle name="Normal 5 4 2 2 2 3" xfId="6150"/>
    <cellStyle name="Normal 5 4 2 2 2 4" xfId="12072"/>
    <cellStyle name="Normal 5 4 2 2 3" xfId="7627"/>
    <cellStyle name="Normal 5 4 2 2 3 2" xfId="13549"/>
    <cellStyle name="Normal 5 4 2 2 4" xfId="4706"/>
    <cellStyle name="Normal 5 4 2 2 5" xfId="10626"/>
    <cellStyle name="Normal 5 4 2 3" xfId="2668"/>
    <cellStyle name="Normal 5 4 2 3 2" xfId="8478"/>
    <cellStyle name="Normal 5 4 2 3 2 2" xfId="14400"/>
    <cellStyle name="Normal 5 4 2 3 3" xfId="5556"/>
    <cellStyle name="Normal 5 4 2 3 4" xfId="11478"/>
    <cellStyle name="Normal 5 4 2 4" xfId="7005"/>
    <cellStyle name="Normal 5 4 2 4 2" xfId="12927"/>
    <cellStyle name="Normal 5 4 2 5" xfId="4112"/>
    <cellStyle name="Normal 5 4 2 6" xfId="10010"/>
    <cellStyle name="Normal 5 4 3" xfId="546"/>
    <cellStyle name="Normal 5 4 3 2" xfId="1450"/>
    <cellStyle name="Normal 5 4 3 2 2" xfId="2918"/>
    <cellStyle name="Normal 5 4 3 2 2 2" xfId="8728"/>
    <cellStyle name="Normal 5 4 3 2 2 2 2" xfId="14650"/>
    <cellStyle name="Normal 5 4 3 2 2 3" xfId="5806"/>
    <cellStyle name="Normal 5 4 3 2 2 4" xfId="11728"/>
    <cellStyle name="Normal 5 4 3 2 3" xfId="7263"/>
    <cellStyle name="Normal 5 4 3 2 3 2" xfId="13185"/>
    <cellStyle name="Normal 5 4 3 2 4" xfId="4362"/>
    <cellStyle name="Normal 5 4 3 2 5" xfId="10263"/>
    <cellStyle name="Normal 5 4 3 3" xfId="2324"/>
    <cellStyle name="Normal 5 4 3 3 2" xfId="8134"/>
    <cellStyle name="Normal 5 4 3 3 2 2" xfId="14056"/>
    <cellStyle name="Normal 5 4 3 3 3" xfId="5212"/>
    <cellStyle name="Normal 5 4 3 3 4" xfId="11134"/>
    <cellStyle name="Normal 5 4 3 4" xfId="6661"/>
    <cellStyle name="Normal 5 4 3 4 2" xfId="12583"/>
    <cellStyle name="Normal 5 4 3 5" xfId="3768"/>
    <cellStyle name="Normal 5 4 3 6" xfId="9647"/>
    <cellStyle name="Normal 5 4 4" xfId="1275"/>
    <cellStyle name="Normal 5 4 4 2" xfId="2743"/>
    <cellStyle name="Normal 5 4 4 2 2" xfId="8553"/>
    <cellStyle name="Normal 5 4 4 2 2 2" xfId="14475"/>
    <cellStyle name="Normal 5 4 4 2 3" xfId="5631"/>
    <cellStyle name="Normal 5 4 4 2 4" xfId="11553"/>
    <cellStyle name="Normal 5 4 4 3" xfId="7088"/>
    <cellStyle name="Normal 5 4 4 3 2" xfId="13010"/>
    <cellStyle name="Normal 5 4 4 4" xfId="4187"/>
    <cellStyle name="Normal 5 4 4 5" xfId="10088"/>
    <cellStyle name="Normal 5 4 5" xfId="2099"/>
    <cellStyle name="Normal 5 4 5 2" xfId="3543"/>
    <cellStyle name="Normal 5 4 5 2 2" xfId="9353"/>
    <cellStyle name="Normal 5 4 5 2 2 2" xfId="15275"/>
    <cellStyle name="Normal 5 4 5 2 3" xfId="6431"/>
    <cellStyle name="Normal 5 4 5 2 4" xfId="12353"/>
    <cellStyle name="Normal 5 4 5 3" xfId="7909"/>
    <cellStyle name="Normal 5 4 5 3 2" xfId="13831"/>
    <cellStyle name="Normal 5 4 5 4" xfId="4987"/>
    <cellStyle name="Normal 5 4 5 5" xfId="10909"/>
    <cellStyle name="Normal 5 4 6" xfId="2149"/>
    <cellStyle name="Normal 5 4 6 2" xfId="7959"/>
    <cellStyle name="Normal 5 4 6 2 2" xfId="13881"/>
    <cellStyle name="Normal 5 4 6 3" xfId="5037"/>
    <cellStyle name="Normal 5 4 6 4" xfId="10959"/>
    <cellStyle name="Normal 5 4 7" xfId="6481"/>
    <cellStyle name="Normal 5 4 7 2" xfId="12403"/>
    <cellStyle name="Normal 5 4 8" xfId="3593"/>
    <cellStyle name="Normal 5 4 9" xfId="9472"/>
    <cellStyle name="Normal 5 5" xfId="15836"/>
    <cellStyle name="Normal 50" xfId="222"/>
    <cellStyle name="Normal 51" xfId="223"/>
    <cellStyle name="Normal 52" xfId="224"/>
    <cellStyle name="Normal 53" xfId="225"/>
    <cellStyle name="Normal 54" xfId="226"/>
    <cellStyle name="Normal 55" xfId="227"/>
    <cellStyle name="Normal 56" xfId="228"/>
    <cellStyle name="Normal 57" xfId="229"/>
    <cellStyle name="Normal 58" xfId="230"/>
    <cellStyle name="Normal 59" xfId="231"/>
    <cellStyle name="Normal 6" xfId="232"/>
    <cellStyle name="Normal 6 2" xfId="233"/>
    <cellStyle name="Normal 6 3" xfId="234"/>
    <cellStyle name="Normal 6 3 2" xfId="15837"/>
    <cellStyle name="Normal 6 4" xfId="235"/>
    <cellStyle name="Normal 6 4 2" xfId="1148"/>
    <cellStyle name="Normal 6 4 2 2" xfId="1815"/>
    <cellStyle name="Normal 6 4 2 2 2" xfId="3263"/>
    <cellStyle name="Normal 6 4 2 2 2 2" xfId="9073"/>
    <cellStyle name="Normal 6 4 2 2 2 2 2" xfId="14995"/>
    <cellStyle name="Normal 6 4 2 2 2 3" xfId="6151"/>
    <cellStyle name="Normal 6 4 2 2 2 4" xfId="12073"/>
    <cellStyle name="Normal 6 4 2 2 3" xfId="7628"/>
    <cellStyle name="Normal 6 4 2 2 3 2" xfId="13550"/>
    <cellStyle name="Normal 6 4 2 2 4" xfId="4707"/>
    <cellStyle name="Normal 6 4 2 2 5" xfId="10627"/>
    <cellStyle name="Normal 6 4 2 3" xfId="2669"/>
    <cellStyle name="Normal 6 4 2 3 2" xfId="8479"/>
    <cellStyle name="Normal 6 4 2 3 2 2" xfId="14401"/>
    <cellStyle name="Normal 6 4 2 3 3" xfId="5557"/>
    <cellStyle name="Normal 6 4 2 3 4" xfId="11479"/>
    <cellStyle name="Normal 6 4 2 4" xfId="7006"/>
    <cellStyle name="Normal 6 4 2 4 2" xfId="12928"/>
    <cellStyle name="Normal 6 4 2 5" xfId="4113"/>
    <cellStyle name="Normal 6 4 2 6" xfId="10011"/>
    <cellStyle name="Normal 6 4 3" xfId="547"/>
    <cellStyle name="Normal 6 4 3 2" xfId="1451"/>
    <cellStyle name="Normal 6 4 3 2 2" xfId="2919"/>
    <cellStyle name="Normal 6 4 3 2 2 2" xfId="8729"/>
    <cellStyle name="Normal 6 4 3 2 2 2 2" xfId="14651"/>
    <cellStyle name="Normal 6 4 3 2 2 3" xfId="5807"/>
    <cellStyle name="Normal 6 4 3 2 2 4" xfId="11729"/>
    <cellStyle name="Normal 6 4 3 2 3" xfId="7264"/>
    <cellStyle name="Normal 6 4 3 2 3 2" xfId="13186"/>
    <cellStyle name="Normal 6 4 3 2 4" xfId="4363"/>
    <cellStyle name="Normal 6 4 3 2 5" xfId="10264"/>
    <cellStyle name="Normal 6 4 3 3" xfId="2325"/>
    <cellStyle name="Normal 6 4 3 3 2" xfId="8135"/>
    <cellStyle name="Normal 6 4 3 3 2 2" xfId="14057"/>
    <cellStyle name="Normal 6 4 3 3 3" xfId="5213"/>
    <cellStyle name="Normal 6 4 3 3 4" xfId="11135"/>
    <cellStyle name="Normal 6 4 3 4" xfId="6662"/>
    <cellStyle name="Normal 6 4 3 4 2" xfId="12584"/>
    <cellStyle name="Normal 6 4 3 5" xfId="3769"/>
    <cellStyle name="Normal 6 4 3 6" xfId="9648"/>
    <cellStyle name="Normal 6 4 4" xfId="1276"/>
    <cellStyle name="Normal 6 4 4 2" xfId="2744"/>
    <cellStyle name="Normal 6 4 4 2 2" xfId="8554"/>
    <cellStyle name="Normal 6 4 4 2 2 2" xfId="14476"/>
    <cellStyle name="Normal 6 4 4 2 3" xfId="5632"/>
    <cellStyle name="Normal 6 4 4 2 4" xfId="11554"/>
    <cellStyle name="Normal 6 4 4 3" xfId="7089"/>
    <cellStyle name="Normal 6 4 4 3 2" xfId="13011"/>
    <cellStyle name="Normal 6 4 4 4" xfId="4188"/>
    <cellStyle name="Normal 6 4 4 5" xfId="10089"/>
    <cellStyle name="Normal 6 4 5" xfId="2100"/>
    <cellStyle name="Normal 6 4 5 2" xfId="3544"/>
    <cellStyle name="Normal 6 4 5 2 2" xfId="9354"/>
    <cellStyle name="Normal 6 4 5 2 2 2" xfId="15276"/>
    <cellStyle name="Normal 6 4 5 2 3" xfId="6432"/>
    <cellStyle name="Normal 6 4 5 2 4" xfId="12354"/>
    <cellStyle name="Normal 6 4 5 3" xfId="7910"/>
    <cellStyle name="Normal 6 4 5 3 2" xfId="13832"/>
    <cellStyle name="Normal 6 4 5 4" xfId="4988"/>
    <cellStyle name="Normal 6 4 5 5" xfId="10910"/>
    <cellStyle name="Normal 6 4 6" xfId="2150"/>
    <cellStyle name="Normal 6 4 6 2" xfId="7960"/>
    <cellStyle name="Normal 6 4 6 2 2" xfId="13882"/>
    <cellStyle name="Normal 6 4 6 3" xfId="5038"/>
    <cellStyle name="Normal 6 4 6 4" xfId="10960"/>
    <cellStyle name="Normal 6 4 7" xfId="6482"/>
    <cellStyle name="Normal 6 4 7 2" xfId="12404"/>
    <cellStyle name="Normal 6 4 8" xfId="3594"/>
    <cellStyle name="Normal 6 4 9" xfId="9473"/>
    <cellStyle name="Normal 6 5" xfId="1902"/>
    <cellStyle name="Normal 6 5 2" xfId="3347"/>
    <cellStyle name="Normal 6 5 2 2" xfId="9157"/>
    <cellStyle name="Normal 6 5 2 2 2" xfId="15079"/>
    <cellStyle name="Normal 6 5 2 3" xfId="6235"/>
    <cellStyle name="Normal 6 5 2 4" xfId="12157"/>
    <cellStyle name="Normal 6 5 3" xfId="7713"/>
    <cellStyle name="Normal 6 5 3 2" xfId="13635"/>
    <cellStyle name="Normal 6 5 4" xfId="4791"/>
    <cellStyle name="Normal 6 5 5" xfId="10712"/>
    <cellStyle name="Normal 60" xfId="236"/>
    <cellStyle name="Normal 61" xfId="237"/>
    <cellStyle name="Normal 62" xfId="238"/>
    <cellStyle name="Normal 63" xfId="239"/>
    <cellStyle name="Normal 63 10" xfId="9474"/>
    <cellStyle name="Normal 63 2" xfId="240"/>
    <cellStyle name="Normal 63 2 2" xfId="15838"/>
    <cellStyle name="Normal 63 2 3" xfId="15839"/>
    <cellStyle name="Normal 63 3" xfId="1149"/>
    <cellStyle name="Normal 63 3 2" xfId="1816"/>
    <cellStyle name="Normal 63 3 2 2" xfId="3264"/>
    <cellStyle name="Normal 63 3 2 2 2" xfId="9074"/>
    <cellStyle name="Normal 63 3 2 2 2 2" xfId="14996"/>
    <cellStyle name="Normal 63 3 2 2 3" xfId="6152"/>
    <cellStyle name="Normal 63 3 2 2 4" xfId="12074"/>
    <cellStyle name="Normal 63 3 2 3" xfId="7629"/>
    <cellStyle name="Normal 63 3 2 3 2" xfId="13551"/>
    <cellStyle name="Normal 63 3 2 4" xfId="4708"/>
    <cellStyle name="Normal 63 3 2 5" xfId="10628"/>
    <cellStyle name="Normal 63 3 3" xfId="2670"/>
    <cellStyle name="Normal 63 3 3 2" xfId="8480"/>
    <cellStyle name="Normal 63 3 3 2 2" xfId="14402"/>
    <cellStyle name="Normal 63 3 3 3" xfId="5558"/>
    <cellStyle name="Normal 63 3 3 4" xfId="11480"/>
    <cellStyle name="Normal 63 3 4" xfId="7007"/>
    <cellStyle name="Normal 63 3 4 2" xfId="12929"/>
    <cellStyle name="Normal 63 3 5" xfId="4114"/>
    <cellStyle name="Normal 63 3 6" xfId="10012"/>
    <cellStyle name="Normal 63 4" xfId="548"/>
    <cellStyle name="Normal 63 4 2" xfId="1452"/>
    <cellStyle name="Normal 63 4 2 2" xfId="2920"/>
    <cellStyle name="Normal 63 4 2 2 2" xfId="8730"/>
    <cellStyle name="Normal 63 4 2 2 2 2" xfId="14652"/>
    <cellStyle name="Normal 63 4 2 2 3" xfId="5808"/>
    <cellStyle name="Normal 63 4 2 2 4" xfId="11730"/>
    <cellStyle name="Normal 63 4 2 3" xfId="7265"/>
    <cellStyle name="Normal 63 4 2 3 2" xfId="13187"/>
    <cellStyle name="Normal 63 4 2 4" xfId="4364"/>
    <cellStyle name="Normal 63 4 2 5" xfId="10265"/>
    <cellStyle name="Normal 63 4 3" xfId="2326"/>
    <cellStyle name="Normal 63 4 3 2" xfId="8136"/>
    <cellStyle name="Normal 63 4 3 2 2" xfId="14058"/>
    <cellStyle name="Normal 63 4 3 3" xfId="5214"/>
    <cellStyle name="Normal 63 4 3 4" xfId="11136"/>
    <cellStyle name="Normal 63 4 4" xfId="6663"/>
    <cellStyle name="Normal 63 4 4 2" xfId="12585"/>
    <cellStyle name="Normal 63 4 5" xfId="3770"/>
    <cellStyle name="Normal 63 4 6" xfId="9649"/>
    <cellStyle name="Normal 63 5" xfId="1277"/>
    <cellStyle name="Normal 63 5 2" xfId="2745"/>
    <cellStyle name="Normal 63 5 2 2" xfId="8555"/>
    <cellStyle name="Normal 63 5 2 2 2" xfId="14477"/>
    <cellStyle name="Normal 63 5 2 3" xfId="5633"/>
    <cellStyle name="Normal 63 5 2 4" xfId="11555"/>
    <cellStyle name="Normal 63 5 3" xfId="7090"/>
    <cellStyle name="Normal 63 5 3 2" xfId="13012"/>
    <cellStyle name="Normal 63 5 4" xfId="4189"/>
    <cellStyle name="Normal 63 5 5" xfId="10090"/>
    <cellStyle name="Normal 63 6" xfId="2101"/>
    <cellStyle name="Normal 63 6 2" xfId="3545"/>
    <cellStyle name="Normal 63 6 2 2" xfId="9355"/>
    <cellStyle name="Normal 63 6 2 2 2" xfId="15277"/>
    <cellStyle name="Normal 63 6 2 3" xfId="6433"/>
    <cellStyle name="Normal 63 6 2 4" xfId="12355"/>
    <cellStyle name="Normal 63 6 3" xfId="7911"/>
    <cellStyle name="Normal 63 6 3 2" xfId="13833"/>
    <cellStyle name="Normal 63 6 4" xfId="4989"/>
    <cellStyle name="Normal 63 6 5" xfId="10911"/>
    <cellStyle name="Normal 63 7" xfId="2151"/>
    <cellStyle name="Normal 63 7 2" xfId="7961"/>
    <cellStyle name="Normal 63 7 2 2" xfId="13883"/>
    <cellStyle name="Normal 63 7 3" xfId="5039"/>
    <cellStyle name="Normal 63 7 4" xfId="10961"/>
    <cellStyle name="Normal 63 8" xfId="6483"/>
    <cellStyle name="Normal 63 8 2" xfId="12405"/>
    <cellStyle name="Normal 63 9" xfId="3595"/>
    <cellStyle name="Normal 64" xfId="241"/>
    <cellStyle name="Normal 64 10" xfId="9475"/>
    <cellStyle name="Normal 64 2" xfId="242"/>
    <cellStyle name="Normal 64 2 2" xfId="15840"/>
    <cellStyle name="Normal 64 2 3" xfId="15841"/>
    <cellStyle name="Normal 64 3" xfId="1150"/>
    <cellStyle name="Normal 64 3 2" xfId="1817"/>
    <cellStyle name="Normal 64 3 2 2" xfId="3265"/>
    <cellStyle name="Normal 64 3 2 2 2" xfId="9075"/>
    <cellStyle name="Normal 64 3 2 2 2 2" xfId="14997"/>
    <cellStyle name="Normal 64 3 2 2 3" xfId="6153"/>
    <cellStyle name="Normal 64 3 2 2 4" xfId="12075"/>
    <cellStyle name="Normal 64 3 2 3" xfId="7630"/>
    <cellStyle name="Normal 64 3 2 3 2" xfId="13552"/>
    <cellStyle name="Normal 64 3 2 4" xfId="4709"/>
    <cellStyle name="Normal 64 3 2 5" xfId="10629"/>
    <cellStyle name="Normal 64 3 3" xfId="2671"/>
    <cellStyle name="Normal 64 3 3 2" xfId="8481"/>
    <cellStyle name="Normal 64 3 3 2 2" xfId="14403"/>
    <cellStyle name="Normal 64 3 3 3" xfId="5559"/>
    <cellStyle name="Normal 64 3 3 4" xfId="11481"/>
    <cellStyle name="Normal 64 3 4" xfId="7008"/>
    <cellStyle name="Normal 64 3 4 2" xfId="12930"/>
    <cellStyle name="Normal 64 3 5" xfId="4115"/>
    <cellStyle name="Normal 64 3 6" xfId="10013"/>
    <cellStyle name="Normal 64 4" xfId="549"/>
    <cellStyle name="Normal 64 4 2" xfId="1453"/>
    <cellStyle name="Normal 64 4 2 2" xfId="2921"/>
    <cellStyle name="Normal 64 4 2 2 2" xfId="8731"/>
    <cellStyle name="Normal 64 4 2 2 2 2" xfId="14653"/>
    <cellStyle name="Normal 64 4 2 2 3" xfId="5809"/>
    <cellStyle name="Normal 64 4 2 2 4" xfId="11731"/>
    <cellStyle name="Normal 64 4 2 3" xfId="7266"/>
    <cellStyle name="Normal 64 4 2 3 2" xfId="13188"/>
    <cellStyle name="Normal 64 4 2 4" xfId="4365"/>
    <cellStyle name="Normal 64 4 2 5" xfId="10266"/>
    <cellStyle name="Normal 64 4 3" xfId="2327"/>
    <cellStyle name="Normal 64 4 3 2" xfId="8137"/>
    <cellStyle name="Normal 64 4 3 2 2" xfId="14059"/>
    <cellStyle name="Normal 64 4 3 3" xfId="5215"/>
    <cellStyle name="Normal 64 4 3 4" xfId="11137"/>
    <cellStyle name="Normal 64 4 4" xfId="6664"/>
    <cellStyle name="Normal 64 4 4 2" xfId="12586"/>
    <cellStyle name="Normal 64 4 5" xfId="3771"/>
    <cellStyle name="Normal 64 4 6" xfId="9650"/>
    <cellStyle name="Normal 64 5" xfId="1278"/>
    <cellStyle name="Normal 64 5 2" xfId="2746"/>
    <cellStyle name="Normal 64 5 2 2" xfId="8556"/>
    <cellStyle name="Normal 64 5 2 2 2" xfId="14478"/>
    <cellStyle name="Normal 64 5 2 3" xfId="5634"/>
    <cellStyle name="Normal 64 5 2 4" xfId="11556"/>
    <cellStyle name="Normal 64 5 3" xfId="7091"/>
    <cellStyle name="Normal 64 5 3 2" xfId="13013"/>
    <cellStyle name="Normal 64 5 4" xfId="4190"/>
    <cellStyle name="Normal 64 5 5" xfId="10091"/>
    <cellStyle name="Normal 64 6" xfId="2102"/>
    <cellStyle name="Normal 64 6 2" xfId="3546"/>
    <cellStyle name="Normal 64 6 2 2" xfId="9356"/>
    <cellStyle name="Normal 64 6 2 2 2" xfId="15278"/>
    <cellStyle name="Normal 64 6 2 3" xfId="6434"/>
    <cellStyle name="Normal 64 6 2 4" xfId="12356"/>
    <cellStyle name="Normal 64 6 3" xfId="7912"/>
    <cellStyle name="Normal 64 6 3 2" xfId="13834"/>
    <cellStyle name="Normal 64 6 4" xfId="4990"/>
    <cellStyle name="Normal 64 6 5" xfId="10912"/>
    <cellStyle name="Normal 64 7" xfId="2152"/>
    <cellStyle name="Normal 64 7 2" xfId="7962"/>
    <cellStyle name="Normal 64 7 2 2" xfId="13884"/>
    <cellStyle name="Normal 64 7 3" xfId="5040"/>
    <cellStyle name="Normal 64 7 4" xfId="10962"/>
    <cellStyle name="Normal 64 8" xfId="6484"/>
    <cellStyle name="Normal 64 8 2" xfId="12406"/>
    <cellStyle name="Normal 64 9" xfId="3596"/>
    <cellStyle name="Normal 65" xfId="243"/>
    <cellStyle name="Normal 65 10" xfId="9476"/>
    <cellStyle name="Normal 65 2" xfId="244"/>
    <cellStyle name="Normal 65 2 2" xfId="15842"/>
    <cellStyle name="Normal 65 2 3" xfId="15843"/>
    <cellStyle name="Normal 65 3" xfId="1151"/>
    <cellStyle name="Normal 65 3 2" xfId="1818"/>
    <cellStyle name="Normal 65 3 2 2" xfId="3266"/>
    <cellStyle name="Normal 65 3 2 2 2" xfId="9076"/>
    <cellStyle name="Normal 65 3 2 2 2 2" xfId="14998"/>
    <cellStyle name="Normal 65 3 2 2 3" xfId="6154"/>
    <cellStyle name="Normal 65 3 2 2 4" xfId="12076"/>
    <cellStyle name="Normal 65 3 2 3" xfId="7631"/>
    <cellStyle name="Normal 65 3 2 3 2" xfId="13553"/>
    <cellStyle name="Normal 65 3 2 4" xfId="4710"/>
    <cellStyle name="Normal 65 3 2 5" xfId="10630"/>
    <cellStyle name="Normal 65 3 3" xfId="2672"/>
    <cellStyle name="Normal 65 3 3 2" xfId="8482"/>
    <cellStyle name="Normal 65 3 3 2 2" xfId="14404"/>
    <cellStyle name="Normal 65 3 3 3" xfId="5560"/>
    <cellStyle name="Normal 65 3 3 4" xfId="11482"/>
    <cellStyle name="Normal 65 3 4" xfId="7009"/>
    <cellStyle name="Normal 65 3 4 2" xfId="12931"/>
    <cellStyle name="Normal 65 3 5" xfId="4116"/>
    <cellStyle name="Normal 65 3 6" xfId="10014"/>
    <cellStyle name="Normal 65 4" xfId="550"/>
    <cellStyle name="Normal 65 4 2" xfId="1454"/>
    <cellStyle name="Normal 65 4 2 2" xfId="2922"/>
    <cellStyle name="Normal 65 4 2 2 2" xfId="8732"/>
    <cellStyle name="Normal 65 4 2 2 2 2" xfId="14654"/>
    <cellStyle name="Normal 65 4 2 2 3" xfId="5810"/>
    <cellStyle name="Normal 65 4 2 2 4" xfId="11732"/>
    <cellStyle name="Normal 65 4 2 3" xfId="7267"/>
    <cellStyle name="Normal 65 4 2 3 2" xfId="13189"/>
    <cellStyle name="Normal 65 4 2 4" xfId="4366"/>
    <cellStyle name="Normal 65 4 2 5" xfId="10267"/>
    <cellStyle name="Normal 65 4 3" xfId="2328"/>
    <cellStyle name="Normal 65 4 3 2" xfId="8138"/>
    <cellStyle name="Normal 65 4 3 2 2" xfId="14060"/>
    <cellStyle name="Normal 65 4 3 3" xfId="5216"/>
    <cellStyle name="Normal 65 4 3 4" xfId="11138"/>
    <cellStyle name="Normal 65 4 4" xfId="6665"/>
    <cellStyle name="Normal 65 4 4 2" xfId="12587"/>
    <cellStyle name="Normal 65 4 5" xfId="3772"/>
    <cellStyle name="Normal 65 4 6" xfId="9651"/>
    <cellStyle name="Normal 65 5" xfId="1279"/>
    <cellStyle name="Normal 65 5 2" xfId="2747"/>
    <cellStyle name="Normal 65 5 2 2" xfId="8557"/>
    <cellStyle name="Normal 65 5 2 2 2" xfId="14479"/>
    <cellStyle name="Normal 65 5 2 3" xfId="5635"/>
    <cellStyle name="Normal 65 5 2 4" xfId="11557"/>
    <cellStyle name="Normal 65 5 3" xfId="7092"/>
    <cellStyle name="Normal 65 5 3 2" xfId="13014"/>
    <cellStyle name="Normal 65 5 4" xfId="4191"/>
    <cellStyle name="Normal 65 5 5" xfId="10092"/>
    <cellStyle name="Normal 65 6" xfId="2103"/>
    <cellStyle name="Normal 65 6 2" xfId="3547"/>
    <cellStyle name="Normal 65 6 2 2" xfId="9357"/>
    <cellStyle name="Normal 65 6 2 2 2" xfId="15279"/>
    <cellStyle name="Normal 65 6 2 3" xfId="6435"/>
    <cellStyle name="Normal 65 6 2 4" xfId="12357"/>
    <cellStyle name="Normal 65 6 3" xfId="7913"/>
    <cellStyle name="Normal 65 6 3 2" xfId="13835"/>
    <cellStyle name="Normal 65 6 4" xfId="4991"/>
    <cellStyle name="Normal 65 6 5" xfId="10913"/>
    <cellStyle name="Normal 65 7" xfId="2153"/>
    <cellStyle name="Normal 65 7 2" xfId="7963"/>
    <cellStyle name="Normal 65 7 2 2" xfId="13885"/>
    <cellStyle name="Normal 65 7 3" xfId="5041"/>
    <cellStyle name="Normal 65 7 4" xfId="10963"/>
    <cellStyle name="Normal 65 8" xfId="6485"/>
    <cellStyle name="Normal 65 8 2" xfId="12407"/>
    <cellStyle name="Normal 65 9" xfId="3597"/>
    <cellStyle name="Normal 66" xfId="245"/>
    <cellStyle name="Normal 66 10" xfId="9477"/>
    <cellStyle name="Normal 66 2" xfId="246"/>
    <cellStyle name="Normal 66 2 2" xfId="15844"/>
    <cellStyle name="Normal 66 2 3" xfId="15845"/>
    <cellStyle name="Normal 66 3" xfId="1152"/>
    <cellStyle name="Normal 66 3 2" xfId="1819"/>
    <cellStyle name="Normal 66 3 2 2" xfId="3267"/>
    <cellStyle name="Normal 66 3 2 2 2" xfId="9077"/>
    <cellStyle name="Normal 66 3 2 2 2 2" xfId="14999"/>
    <cellStyle name="Normal 66 3 2 2 3" xfId="6155"/>
    <cellStyle name="Normal 66 3 2 2 4" xfId="12077"/>
    <cellStyle name="Normal 66 3 2 3" xfId="7632"/>
    <cellStyle name="Normal 66 3 2 3 2" xfId="13554"/>
    <cellStyle name="Normal 66 3 2 4" xfId="4711"/>
    <cellStyle name="Normal 66 3 2 5" xfId="10631"/>
    <cellStyle name="Normal 66 3 3" xfId="2673"/>
    <cellStyle name="Normal 66 3 3 2" xfId="8483"/>
    <cellStyle name="Normal 66 3 3 2 2" xfId="14405"/>
    <cellStyle name="Normal 66 3 3 3" xfId="5561"/>
    <cellStyle name="Normal 66 3 3 4" xfId="11483"/>
    <cellStyle name="Normal 66 3 4" xfId="7010"/>
    <cellStyle name="Normal 66 3 4 2" xfId="12932"/>
    <cellStyle name="Normal 66 3 5" xfId="4117"/>
    <cellStyle name="Normal 66 3 6" xfId="10015"/>
    <cellStyle name="Normal 66 4" xfId="551"/>
    <cellStyle name="Normal 66 4 2" xfId="1455"/>
    <cellStyle name="Normal 66 4 2 2" xfId="2923"/>
    <cellStyle name="Normal 66 4 2 2 2" xfId="8733"/>
    <cellStyle name="Normal 66 4 2 2 2 2" xfId="14655"/>
    <cellStyle name="Normal 66 4 2 2 3" xfId="5811"/>
    <cellStyle name="Normal 66 4 2 2 4" xfId="11733"/>
    <cellStyle name="Normal 66 4 2 3" xfId="7268"/>
    <cellStyle name="Normal 66 4 2 3 2" xfId="13190"/>
    <cellStyle name="Normal 66 4 2 4" xfId="4367"/>
    <cellStyle name="Normal 66 4 2 5" xfId="10268"/>
    <cellStyle name="Normal 66 4 3" xfId="2329"/>
    <cellStyle name="Normal 66 4 3 2" xfId="8139"/>
    <cellStyle name="Normal 66 4 3 2 2" xfId="14061"/>
    <cellStyle name="Normal 66 4 3 3" xfId="5217"/>
    <cellStyle name="Normal 66 4 3 4" xfId="11139"/>
    <cellStyle name="Normal 66 4 4" xfId="6666"/>
    <cellStyle name="Normal 66 4 4 2" xfId="12588"/>
    <cellStyle name="Normal 66 4 5" xfId="3773"/>
    <cellStyle name="Normal 66 4 6" xfId="9652"/>
    <cellStyle name="Normal 66 5" xfId="1280"/>
    <cellStyle name="Normal 66 5 2" xfId="2748"/>
    <cellStyle name="Normal 66 5 2 2" xfId="8558"/>
    <cellStyle name="Normal 66 5 2 2 2" xfId="14480"/>
    <cellStyle name="Normal 66 5 2 3" xfId="5636"/>
    <cellStyle name="Normal 66 5 2 4" xfId="11558"/>
    <cellStyle name="Normal 66 5 3" xfId="7093"/>
    <cellStyle name="Normal 66 5 3 2" xfId="13015"/>
    <cellStyle name="Normal 66 5 4" xfId="4192"/>
    <cellStyle name="Normal 66 5 5" xfId="10093"/>
    <cellStyle name="Normal 66 6" xfId="2104"/>
    <cellStyle name="Normal 66 6 2" xfId="3548"/>
    <cellStyle name="Normal 66 6 2 2" xfId="9358"/>
    <cellStyle name="Normal 66 6 2 2 2" xfId="15280"/>
    <cellStyle name="Normal 66 6 2 3" xfId="6436"/>
    <cellStyle name="Normal 66 6 2 4" xfId="12358"/>
    <cellStyle name="Normal 66 6 3" xfId="7914"/>
    <cellStyle name="Normal 66 6 3 2" xfId="13836"/>
    <cellStyle name="Normal 66 6 4" xfId="4992"/>
    <cellStyle name="Normal 66 6 5" xfId="10914"/>
    <cellStyle name="Normal 66 7" xfId="2154"/>
    <cellStyle name="Normal 66 7 2" xfId="7964"/>
    <cellStyle name="Normal 66 7 2 2" xfId="13886"/>
    <cellStyle name="Normal 66 7 3" xfId="5042"/>
    <cellStyle name="Normal 66 7 4" xfId="10964"/>
    <cellStyle name="Normal 66 8" xfId="6486"/>
    <cellStyle name="Normal 66 8 2" xfId="12408"/>
    <cellStyle name="Normal 66 9" xfId="3598"/>
    <cellStyle name="Normal 67" xfId="247"/>
    <cellStyle name="Normal 67 10" xfId="9478"/>
    <cellStyle name="Normal 67 2" xfId="248"/>
    <cellStyle name="Normal 67 2 2" xfId="15846"/>
    <cellStyle name="Normal 67 2 3" xfId="15847"/>
    <cellStyle name="Normal 67 3" xfId="1153"/>
    <cellStyle name="Normal 67 3 2" xfId="1820"/>
    <cellStyle name="Normal 67 3 2 2" xfId="3268"/>
    <cellStyle name="Normal 67 3 2 2 2" xfId="9078"/>
    <cellStyle name="Normal 67 3 2 2 2 2" xfId="15000"/>
    <cellStyle name="Normal 67 3 2 2 3" xfId="6156"/>
    <cellStyle name="Normal 67 3 2 2 4" xfId="12078"/>
    <cellStyle name="Normal 67 3 2 3" xfId="7633"/>
    <cellStyle name="Normal 67 3 2 3 2" xfId="13555"/>
    <cellStyle name="Normal 67 3 2 4" xfId="4712"/>
    <cellStyle name="Normal 67 3 2 5" xfId="10632"/>
    <cellStyle name="Normal 67 3 3" xfId="2674"/>
    <cellStyle name="Normal 67 3 3 2" xfId="8484"/>
    <cellStyle name="Normal 67 3 3 2 2" xfId="14406"/>
    <cellStyle name="Normal 67 3 3 3" xfId="5562"/>
    <cellStyle name="Normal 67 3 3 4" xfId="11484"/>
    <cellStyle name="Normal 67 3 4" xfId="7011"/>
    <cellStyle name="Normal 67 3 4 2" xfId="12933"/>
    <cellStyle name="Normal 67 3 5" xfId="4118"/>
    <cellStyle name="Normal 67 3 6" xfId="10016"/>
    <cellStyle name="Normal 67 4" xfId="552"/>
    <cellStyle name="Normal 67 4 2" xfId="1456"/>
    <cellStyle name="Normal 67 4 2 2" xfId="2924"/>
    <cellStyle name="Normal 67 4 2 2 2" xfId="8734"/>
    <cellStyle name="Normal 67 4 2 2 2 2" xfId="14656"/>
    <cellStyle name="Normal 67 4 2 2 3" xfId="5812"/>
    <cellStyle name="Normal 67 4 2 2 4" xfId="11734"/>
    <cellStyle name="Normal 67 4 2 3" xfId="7269"/>
    <cellStyle name="Normal 67 4 2 3 2" xfId="13191"/>
    <cellStyle name="Normal 67 4 2 4" xfId="4368"/>
    <cellStyle name="Normal 67 4 2 5" xfId="10269"/>
    <cellStyle name="Normal 67 4 3" xfId="2330"/>
    <cellStyle name="Normal 67 4 3 2" xfId="8140"/>
    <cellStyle name="Normal 67 4 3 2 2" xfId="14062"/>
    <cellStyle name="Normal 67 4 3 3" xfId="5218"/>
    <cellStyle name="Normal 67 4 3 4" xfId="11140"/>
    <cellStyle name="Normal 67 4 4" xfId="6667"/>
    <cellStyle name="Normal 67 4 4 2" xfId="12589"/>
    <cellStyle name="Normal 67 4 5" xfId="3774"/>
    <cellStyle name="Normal 67 4 6" xfId="9653"/>
    <cellStyle name="Normal 67 5" xfId="1281"/>
    <cellStyle name="Normal 67 5 2" xfId="2749"/>
    <cellStyle name="Normal 67 5 2 2" xfId="8559"/>
    <cellStyle name="Normal 67 5 2 2 2" xfId="14481"/>
    <cellStyle name="Normal 67 5 2 3" xfId="5637"/>
    <cellStyle name="Normal 67 5 2 4" xfId="11559"/>
    <cellStyle name="Normal 67 5 3" xfId="7094"/>
    <cellStyle name="Normal 67 5 3 2" xfId="13016"/>
    <cellStyle name="Normal 67 5 4" xfId="4193"/>
    <cellStyle name="Normal 67 5 5" xfId="10094"/>
    <cellStyle name="Normal 67 6" xfId="2105"/>
    <cellStyle name="Normal 67 6 2" xfId="3549"/>
    <cellStyle name="Normal 67 6 2 2" xfId="9359"/>
    <cellStyle name="Normal 67 6 2 2 2" xfId="15281"/>
    <cellStyle name="Normal 67 6 2 3" xfId="6437"/>
    <cellStyle name="Normal 67 6 2 4" xfId="12359"/>
    <cellStyle name="Normal 67 6 3" xfId="7915"/>
    <cellStyle name="Normal 67 6 3 2" xfId="13837"/>
    <cellStyle name="Normal 67 6 4" xfId="4993"/>
    <cellStyle name="Normal 67 6 5" xfId="10915"/>
    <cellStyle name="Normal 67 7" xfId="2155"/>
    <cellStyle name="Normal 67 7 2" xfId="7965"/>
    <cellStyle name="Normal 67 7 2 2" xfId="13887"/>
    <cellStyle name="Normal 67 7 3" xfId="5043"/>
    <cellStyle name="Normal 67 7 4" xfId="10965"/>
    <cellStyle name="Normal 67 8" xfId="6487"/>
    <cellStyle name="Normal 67 8 2" xfId="12409"/>
    <cellStyle name="Normal 67 9" xfId="3599"/>
    <cellStyle name="Normal 68" xfId="249"/>
    <cellStyle name="Normal 68 10" xfId="9479"/>
    <cellStyle name="Normal 68 2" xfId="250"/>
    <cellStyle name="Normal 68 2 2" xfId="15848"/>
    <cellStyle name="Normal 68 2 3" xfId="15849"/>
    <cellStyle name="Normal 68 3" xfId="1154"/>
    <cellStyle name="Normal 68 3 2" xfId="1821"/>
    <cellStyle name="Normal 68 3 2 2" xfId="3269"/>
    <cellStyle name="Normal 68 3 2 2 2" xfId="9079"/>
    <cellStyle name="Normal 68 3 2 2 2 2" xfId="15001"/>
    <cellStyle name="Normal 68 3 2 2 3" xfId="6157"/>
    <cellStyle name="Normal 68 3 2 2 4" xfId="12079"/>
    <cellStyle name="Normal 68 3 2 3" xfId="7634"/>
    <cellStyle name="Normal 68 3 2 3 2" xfId="13556"/>
    <cellStyle name="Normal 68 3 2 4" xfId="4713"/>
    <cellStyle name="Normal 68 3 2 5" xfId="10633"/>
    <cellStyle name="Normal 68 3 3" xfId="2675"/>
    <cellStyle name="Normal 68 3 3 2" xfId="8485"/>
    <cellStyle name="Normal 68 3 3 2 2" xfId="14407"/>
    <cellStyle name="Normal 68 3 3 3" xfId="5563"/>
    <cellStyle name="Normal 68 3 3 4" xfId="11485"/>
    <cellStyle name="Normal 68 3 4" xfId="7012"/>
    <cellStyle name="Normal 68 3 4 2" xfId="12934"/>
    <cellStyle name="Normal 68 3 5" xfId="4119"/>
    <cellStyle name="Normal 68 3 6" xfId="10017"/>
    <cellStyle name="Normal 68 4" xfId="553"/>
    <cellStyle name="Normal 68 4 2" xfId="1457"/>
    <cellStyle name="Normal 68 4 2 2" xfId="2925"/>
    <cellStyle name="Normal 68 4 2 2 2" xfId="8735"/>
    <cellStyle name="Normal 68 4 2 2 2 2" xfId="14657"/>
    <cellStyle name="Normal 68 4 2 2 3" xfId="5813"/>
    <cellStyle name="Normal 68 4 2 2 4" xfId="11735"/>
    <cellStyle name="Normal 68 4 2 3" xfId="7270"/>
    <cellStyle name="Normal 68 4 2 3 2" xfId="13192"/>
    <cellStyle name="Normal 68 4 2 4" xfId="4369"/>
    <cellStyle name="Normal 68 4 2 5" xfId="10270"/>
    <cellStyle name="Normal 68 4 3" xfId="2331"/>
    <cellStyle name="Normal 68 4 3 2" xfId="8141"/>
    <cellStyle name="Normal 68 4 3 2 2" xfId="14063"/>
    <cellStyle name="Normal 68 4 3 3" xfId="5219"/>
    <cellStyle name="Normal 68 4 3 4" xfId="11141"/>
    <cellStyle name="Normal 68 4 4" xfId="6668"/>
    <cellStyle name="Normal 68 4 4 2" xfId="12590"/>
    <cellStyle name="Normal 68 4 5" xfId="3775"/>
    <cellStyle name="Normal 68 4 6" xfId="9654"/>
    <cellStyle name="Normal 68 5" xfId="1282"/>
    <cellStyle name="Normal 68 5 2" xfId="2750"/>
    <cellStyle name="Normal 68 5 2 2" xfId="8560"/>
    <cellStyle name="Normal 68 5 2 2 2" xfId="14482"/>
    <cellStyle name="Normal 68 5 2 3" xfId="5638"/>
    <cellStyle name="Normal 68 5 2 4" xfId="11560"/>
    <cellStyle name="Normal 68 5 3" xfId="7095"/>
    <cellStyle name="Normal 68 5 3 2" xfId="13017"/>
    <cellStyle name="Normal 68 5 4" xfId="4194"/>
    <cellStyle name="Normal 68 5 5" xfId="10095"/>
    <cellStyle name="Normal 68 6" xfId="2106"/>
    <cellStyle name="Normal 68 6 2" xfId="3550"/>
    <cellStyle name="Normal 68 6 2 2" xfId="9360"/>
    <cellStyle name="Normal 68 6 2 2 2" xfId="15282"/>
    <cellStyle name="Normal 68 6 2 3" xfId="6438"/>
    <cellStyle name="Normal 68 6 2 4" xfId="12360"/>
    <cellStyle name="Normal 68 6 3" xfId="7916"/>
    <cellStyle name="Normal 68 6 3 2" xfId="13838"/>
    <cellStyle name="Normal 68 6 4" xfId="4994"/>
    <cellStyle name="Normal 68 6 5" xfId="10916"/>
    <cellStyle name="Normal 68 7" xfId="2156"/>
    <cellStyle name="Normal 68 7 2" xfId="7966"/>
    <cellStyle name="Normal 68 7 2 2" xfId="13888"/>
    <cellStyle name="Normal 68 7 3" xfId="5044"/>
    <cellStyle name="Normal 68 7 4" xfId="10966"/>
    <cellStyle name="Normal 68 8" xfId="6488"/>
    <cellStyle name="Normal 68 8 2" xfId="12410"/>
    <cellStyle name="Normal 68 9" xfId="3600"/>
    <cellStyle name="Normal 69" xfId="251"/>
    <cellStyle name="Normal 69 10" xfId="9480"/>
    <cellStyle name="Normal 69 2" xfId="252"/>
    <cellStyle name="Normal 69 2 2" xfId="15850"/>
    <cellStyle name="Normal 69 2 3" xfId="15851"/>
    <cellStyle name="Normal 69 3" xfId="1155"/>
    <cellStyle name="Normal 69 3 2" xfId="1822"/>
    <cellStyle name="Normal 69 3 2 2" xfId="3270"/>
    <cellStyle name="Normal 69 3 2 2 2" xfId="9080"/>
    <cellStyle name="Normal 69 3 2 2 2 2" xfId="15002"/>
    <cellStyle name="Normal 69 3 2 2 3" xfId="6158"/>
    <cellStyle name="Normal 69 3 2 2 4" xfId="12080"/>
    <cellStyle name="Normal 69 3 2 3" xfId="7635"/>
    <cellStyle name="Normal 69 3 2 3 2" xfId="13557"/>
    <cellStyle name="Normal 69 3 2 4" xfId="4714"/>
    <cellStyle name="Normal 69 3 2 5" xfId="10634"/>
    <cellStyle name="Normal 69 3 3" xfId="2676"/>
    <cellStyle name="Normal 69 3 3 2" xfId="8486"/>
    <cellStyle name="Normal 69 3 3 2 2" xfId="14408"/>
    <cellStyle name="Normal 69 3 3 3" xfId="5564"/>
    <cellStyle name="Normal 69 3 3 4" xfId="11486"/>
    <cellStyle name="Normal 69 3 4" xfId="7013"/>
    <cellStyle name="Normal 69 3 4 2" xfId="12935"/>
    <cellStyle name="Normal 69 3 5" xfId="4120"/>
    <cellStyle name="Normal 69 3 6" xfId="10018"/>
    <cellStyle name="Normal 69 4" xfId="554"/>
    <cellStyle name="Normal 69 4 2" xfId="1458"/>
    <cellStyle name="Normal 69 4 2 2" xfId="2926"/>
    <cellStyle name="Normal 69 4 2 2 2" xfId="8736"/>
    <cellStyle name="Normal 69 4 2 2 2 2" xfId="14658"/>
    <cellStyle name="Normal 69 4 2 2 3" xfId="5814"/>
    <cellStyle name="Normal 69 4 2 2 4" xfId="11736"/>
    <cellStyle name="Normal 69 4 2 3" xfId="7271"/>
    <cellStyle name="Normal 69 4 2 3 2" xfId="13193"/>
    <cellStyle name="Normal 69 4 2 4" xfId="4370"/>
    <cellStyle name="Normal 69 4 2 5" xfId="10271"/>
    <cellStyle name="Normal 69 4 3" xfId="2332"/>
    <cellStyle name="Normal 69 4 3 2" xfId="8142"/>
    <cellStyle name="Normal 69 4 3 2 2" xfId="14064"/>
    <cellStyle name="Normal 69 4 3 3" xfId="5220"/>
    <cellStyle name="Normal 69 4 3 4" xfId="11142"/>
    <cellStyle name="Normal 69 4 4" xfId="6669"/>
    <cellStyle name="Normal 69 4 4 2" xfId="12591"/>
    <cellStyle name="Normal 69 4 5" xfId="3776"/>
    <cellStyle name="Normal 69 4 6" xfId="9655"/>
    <cellStyle name="Normal 69 5" xfId="1283"/>
    <cellStyle name="Normal 69 5 2" xfId="2751"/>
    <cellStyle name="Normal 69 5 2 2" xfId="8561"/>
    <cellStyle name="Normal 69 5 2 2 2" xfId="14483"/>
    <cellStyle name="Normal 69 5 2 3" xfId="5639"/>
    <cellStyle name="Normal 69 5 2 4" xfId="11561"/>
    <cellStyle name="Normal 69 5 3" xfId="7096"/>
    <cellStyle name="Normal 69 5 3 2" xfId="13018"/>
    <cellStyle name="Normal 69 5 4" xfId="4195"/>
    <cellStyle name="Normal 69 5 5" xfId="10096"/>
    <cellStyle name="Normal 69 6" xfId="2107"/>
    <cellStyle name="Normal 69 6 2" xfId="3551"/>
    <cellStyle name="Normal 69 6 2 2" xfId="9361"/>
    <cellStyle name="Normal 69 6 2 2 2" xfId="15283"/>
    <cellStyle name="Normal 69 6 2 3" xfId="6439"/>
    <cellStyle name="Normal 69 6 2 4" xfId="12361"/>
    <cellStyle name="Normal 69 6 3" xfId="7917"/>
    <cellStyle name="Normal 69 6 3 2" xfId="13839"/>
    <cellStyle name="Normal 69 6 4" xfId="4995"/>
    <cellStyle name="Normal 69 6 5" xfId="10917"/>
    <cellStyle name="Normal 69 7" xfId="2157"/>
    <cellStyle name="Normal 69 7 2" xfId="7967"/>
    <cellStyle name="Normal 69 7 2 2" xfId="13889"/>
    <cellStyle name="Normal 69 7 3" xfId="5045"/>
    <cellStyle name="Normal 69 7 4" xfId="10967"/>
    <cellStyle name="Normal 69 8" xfId="6489"/>
    <cellStyle name="Normal 69 8 2" xfId="12411"/>
    <cellStyle name="Normal 69 9" xfId="3601"/>
    <cellStyle name="Normal 7" xfId="253"/>
    <cellStyle name="Normal 7 2" xfId="254"/>
    <cellStyle name="Normal 7 3" xfId="255"/>
    <cellStyle name="Normal 7 3 2" xfId="1156"/>
    <cellStyle name="Normal 7 3 2 2" xfId="1823"/>
    <cellStyle name="Normal 7 3 2 2 2" xfId="3271"/>
    <cellStyle name="Normal 7 3 2 2 2 2" xfId="9081"/>
    <cellStyle name="Normal 7 3 2 2 2 2 2" xfId="15003"/>
    <cellStyle name="Normal 7 3 2 2 2 3" xfId="6159"/>
    <cellStyle name="Normal 7 3 2 2 2 4" xfId="12081"/>
    <cellStyle name="Normal 7 3 2 2 3" xfId="7636"/>
    <cellStyle name="Normal 7 3 2 2 3 2" xfId="13558"/>
    <cellStyle name="Normal 7 3 2 2 4" xfId="4715"/>
    <cellStyle name="Normal 7 3 2 2 5" xfId="10635"/>
    <cellStyle name="Normal 7 3 2 3" xfId="2677"/>
    <cellStyle name="Normal 7 3 2 3 2" xfId="8487"/>
    <cellStyle name="Normal 7 3 2 3 2 2" xfId="14409"/>
    <cellStyle name="Normal 7 3 2 3 3" xfId="5565"/>
    <cellStyle name="Normal 7 3 2 3 4" xfId="11487"/>
    <cellStyle name="Normal 7 3 2 4" xfId="7014"/>
    <cellStyle name="Normal 7 3 2 4 2" xfId="12936"/>
    <cellStyle name="Normal 7 3 2 5" xfId="4121"/>
    <cellStyle name="Normal 7 3 2 6" xfId="10019"/>
    <cellStyle name="Normal 7 3 3" xfId="555"/>
    <cellStyle name="Normal 7 3 3 2" xfId="1459"/>
    <cellStyle name="Normal 7 3 3 2 2" xfId="2927"/>
    <cellStyle name="Normal 7 3 3 2 2 2" xfId="8737"/>
    <cellStyle name="Normal 7 3 3 2 2 2 2" xfId="14659"/>
    <cellStyle name="Normal 7 3 3 2 2 3" xfId="5815"/>
    <cellStyle name="Normal 7 3 3 2 2 4" xfId="11737"/>
    <cellStyle name="Normal 7 3 3 2 3" xfId="7272"/>
    <cellStyle name="Normal 7 3 3 2 3 2" xfId="13194"/>
    <cellStyle name="Normal 7 3 3 2 4" xfId="4371"/>
    <cellStyle name="Normal 7 3 3 2 5" xfId="10272"/>
    <cellStyle name="Normal 7 3 3 3" xfId="2333"/>
    <cellStyle name="Normal 7 3 3 3 2" xfId="8143"/>
    <cellStyle name="Normal 7 3 3 3 2 2" xfId="14065"/>
    <cellStyle name="Normal 7 3 3 3 3" xfId="5221"/>
    <cellStyle name="Normal 7 3 3 3 4" xfId="11143"/>
    <cellStyle name="Normal 7 3 3 4" xfId="6670"/>
    <cellStyle name="Normal 7 3 3 4 2" xfId="12592"/>
    <cellStyle name="Normal 7 3 3 5" xfId="3777"/>
    <cellStyle name="Normal 7 3 3 6" xfId="9656"/>
    <cellStyle name="Normal 7 3 4" xfId="1284"/>
    <cellStyle name="Normal 7 3 4 2" xfId="2752"/>
    <cellStyle name="Normal 7 3 4 2 2" xfId="8562"/>
    <cellStyle name="Normal 7 3 4 2 2 2" xfId="14484"/>
    <cellStyle name="Normal 7 3 4 2 3" xfId="5640"/>
    <cellStyle name="Normal 7 3 4 2 4" xfId="11562"/>
    <cellStyle name="Normal 7 3 4 3" xfId="7097"/>
    <cellStyle name="Normal 7 3 4 3 2" xfId="13019"/>
    <cellStyle name="Normal 7 3 4 4" xfId="4196"/>
    <cellStyle name="Normal 7 3 4 5" xfId="10097"/>
    <cellStyle name="Normal 7 3 5" xfId="2108"/>
    <cellStyle name="Normal 7 3 5 2" xfId="3552"/>
    <cellStyle name="Normal 7 3 5 2 2" xfId="9362"/>
    <cellStyle name="Normal 7 3 5 2 2 2" xfId="15284"/>
    <cellStyle name="Normal 7 3 5 2 3" xfId="6440"/>
    <cellStyle name="Normal 7 3 5 2 4" xfId="12362"/>
    <cellStyle name="Normal 7 3 5 3" xfId="7918"/>
    <cellStyle name="Normal 7 3 5 3 2" xfId="13840"/>
    <cellStyle name="Normal 7 3 5 4" xfId="4996"/>
    <cellStyle name="Normal 7 3 5 5" xfId="10918"/>
    <cellStyle name="Normal 7 3 6" xfId="2158"/>
    <cellStyle name="Normal 7 3 6 2" xfId="7968"/>
    <cellStyle name="Normal 7 3 6 2 2" xfId="13890"/>
    <cellStyle name="Normal 7 3 6 3" xfId="5046"/>
    <cellStyle name="Normal 7 3 6 4" xfId="10968"/>
    <cellStyle name="Normal 7 3 7" xfId="6490"/>
    <cellStyle name="Normal 7 3 7 2" xfId="12412"/>
    <cellStyle name="Normal 7 3 8" xfId="3602"/>
    <cellStyle name="Normal 7 3 9" xfId="9481"/>
    <cellStyle name="Normal 7 4" xfId="482"/>
    <cellStyle name="Normal 70" xfId="256"/>
    <cellStyle name="Normal 70 10" xfId="9482"/>
    <cellStyle name="Normal 70 2" xfId="257"/>
    <cellStyle name="Normal 70 2 2" xfId="15852"/>
    <cellStyle name="Normal 70 2 3" xfId="15853"/>
    <cellStyle name="Normal 70 3" xfId="1157"/>
    <cellStyle name="Normal 70 3 2" xfId="1824"/>
    <cellStyle name="Normal 70 3 2 2" xfId="3272"/>
    <cellStyle name="Normal 70 3 2 2 2" xfId="9082"/>
    <cellStyle name="Normal 70 3 2 2 2 2" xfId="15004"/>
    <cellStyle name="Normal 70 3 2 2 3" xfId="6160"/>
    <cellStyle name="Normal 70 3 2 2 4" xfId="12082"/>
    <cellStyle name="Normal 70 3 2 3" xfId="7637"/>
    <cellStyle name="Normal 70 3 2 3 2" xfId="13559"/>
    <cellStyle name="Normal 70 3 2 4" xfId="4716"/>
    <cellStyle name="Normal 70 3 2 5" xfId="10636"/>
    <cellStyle name="Normal 70 3 3" xfId="2678"/>
    <cellStyle name="Normal 70 3 3 2" xfId="8488"/>
    <cellStyle name="Normal 70 3 3 2 2" xfId="14410"/>
    <cellStyle name="Normal 70 3 3 3" xfId="5566"/>
    <cellStyle name="Normal 70 3 3 4" xfId="11488"/>
    <cellStyle name="Normal 70 3 4" xfId="7015"/>
    <cellStyle name="Normal 70 3 4 2" xfId="12937"/>
    <cellStyle name="Normal 70 3 5" xfId="4122"/>
    <cellStyle name="Normal 70 3 6" xfId="10020"/>
    <cellStyle name="Normal 70 4" xfId="556"/>
    <cellStyle name="Normal 70 4 2" xfId="1460"/>
    <cellStyle name="Normal 70 4 2 2" xfId="2928"/>
    <cellStyle name="Normal 70 4 2 2 2" xfId="8738"/>
    <cellStyle name="Normal 70 4 2 2 2 2" xfId="14660"/>
    <cellStyle name="Normal 70 4 2 2 3" xfId="5816"/>
    <cellStyle name="Normal 70 4 2 2 4" xfId="11738"/>
    <cellStyle name="Normal 70 4 2 3" xfId="7273"/>
    <cellStyle name="Normal 70 4 2 3 2" xfId="13195"/>
    <cellStyle name="Normal 70 4 2 4" xfId="4372"/>
    <cellStyle name="Normal 70 4 2 5" xfId="10273"/>
    <cellStyle name="Normal 70 4 3" xfId="2334"/>
    <cellStyle name="Normal 70 4 3 2" xfId="8144"/>
    <cellStyle name="Normal 70 4 3 2 2" xfId="14066"/>
    <cellStyle name="Normal 70 4 3 3" xfId="5222"/>
    <cellStyle name="Normal 70 4 3 4" xfId="11144"/>
    <cellStyle name="Normal 70 4 4" xfId="6671"/>
    <cellStyle name="Normal 70 4 4 2" xfId="12593"/>
    <cellStyle name="Normal 70 4 5" xfId="3778"/>
    <cellStyle name="Normal 70 4 6" xfId="9657"/>
    <cellStyle name="Normal 70 5" xfId="1285"/>
    <cellStyle name="Normal 70 5 2" xfId="2753"/>
    <cellStyle name="Normal 70 5 2 2" xfId="8563"/>
    <cellStyle name="Normal 70 5 2 2 2" xfId="14485"/>
    <cellStyle name="Normal 70 5 2 3" xfId="5641"/>
    <cellStyle name="Normal 70 5 2 4" xfId="11563"/>
    <cellStyle name="Normal 70 5 3" xfId="7098"/>
    <cellStyle name="Normal 70 5 3 2" xfId="13020"/>
    <cellStyle name="Normal 70 5 4" xfId="4197"/>
    <cellStyle name="Normal 70 5 5" xfId="10098"/>
    <cellStyle name="Normal 70 6" xfId="2109"/>
    <cellStyle name="Normal 70 6 2" xfId="3553"/>
    <cellStyle name="Normal 70 6 2 2" xfId="9363"/>
    <cellStyle name="Normal 70 6 2 2 2" xfId="15285"/>
    <cellStyle name="Normal 70 6 2 3" xfId="6441"/>
    <cellStyle name="Normal 70 6 2 4" xfId="12363"/>
    <cellStyle name="Normal 70 6 3" xfId="7919"/>
    <cellStyle name="Normal 70 6 3 2" xfId="13841"/>
    <cellStyle name="Normal 70 6 4" xfId="4997"/>
    <cellStyle name="Normal 70 6 5" xfId="10919"/>
    <cellStyle name="Normal 70 7" xfId="2159"/>
    <cellStyle name="Normal 70 7 2" xfId="7969"/>
    <cellStyle name="Normal 70 7 2 2" xfId="13891"/>
    <cellStyle name="Normal 70 7 3" xfId="5047"/>
    <cellStyle name="Normal 70 7 4" xfId="10969"/>
    <cellStyle name="Normal 70 8" xfId="6491"/>
    <cellStyle name="Normal 70 8 2" xfId="12413"/>
    <cellStyle name="Normal 70 9" xfId="3603"/>
    <cellStyle name="Normal 71" xfId="258"/>
    <cellStyle name="Normal 71 2" xfId="259"/>
    <cellStyle name="Normal 72" xfId="260"/>
    <cellStyle name="Normal 72 2" xfId="261"/>
    <cellStyle name="Normal 73" xfId="262"/>
    <cellStyle name="Normal 73 2" xfId="263"/>
    <cellStyle name="Normal 74" xfId="264"/>
    <cellStyle name="Normal 74 2" xfId="265"/>
    <cellStyle name="Normal 75" xfId="266"/>
    <cellStyle name="Normal 75 2" xfId="267"/>
    <cellStyle name="Normal 76" xfId="268"/>
    <cellStyle name="Normal 76 2" xfId="269"/>
    <cellStyle name="Normal 77" xfId="270"/>
    <cellStyle name="Normal 77 2" xfId="271"/>
    <cellStyle name="Normal 78" xfId="272"/>
    <cellStyle name="Normal 78 2" xfId="273"/>
    <cellStyle name="Normal 79" xfId="274"/>
    <cellStyle name="Normal 79 2" xfId="275"/>
    <cellStyle name="Normal 8" xfId="276"/>
    <cellStyle name="Normal 8 2" xfId="1158"/>
    <cellStyle name="Normal 8 2 2" xfId="1159"/>
    <cellStyle name="Normal 8 2 2 2" xfId="1826"/>
    <cellStyle name="Normal 8 2 2 2 2" xfId="3274"/>
    <cellStyle name="Normal 8 2 2 2 2 2" xfId="9084"/>
    <cellStyle name="Normal 8 2 2 2 2 2 2" xfId="15006"/>
    <cellStyle name="Normal 8 2 2 2 2 3" xfId="6162"/>
    <cellStyle name="Normal 8 2 2 2 2 4" xfId="12084"/>
    <cellStyle name="Normal 8 2 2 2 3" xfId="7639"/>
    <cellStyle name="Normal 8 2 2 2 3 2" xfId="13561"/>
    <cellStyle name="Normal 8 2 2 2 4" xfId="4718"/>
    <cellStyle name="Normal 8 2 2 2 5" xfId="10638"/>
    <cellStyle name="Normal 8 2 2 3" xfId="2111"/>
    <cellStyle name="Normal 8 2 2 3 2" xfId="3555"/>
    <cellStyle name="Normal 8 2 2 3 2 2" xfId="9365"/>
    <cellStyle name="Normal 8 2 2 3 2 2 2" xfId="15287"/>
    <cellStyle name="Normal 8 2 2 3 2 3" xfId="6443"/>
    <cellStyle name="Normal 8 2 2 3 2 4" xfId="12365"/>
    <cellStyle name="Normal 8 2 2 3 3" xfId="7921"/>
    <cellStyle name="Normal 8 2 2 3 3 2" xfId="13843"/>
    <cellStyle name="Normal 8 2 2 3 4" xfId="4999"/>
    <cellStyle name="Normal 8 2 2 3 5" xfId="10921"/>
    <cellStyle name="Normal 8 2 2 4" xfId="2680"/>
    <cellStyle name="Normal 8 2 2 4 2" xfId="8490"/>
    <cellStyle name="Normal 8 2 2 4 2 2" xfId="14412"/>
    <cellStyle name="Normal 8 2 2 4 3" xfId="5568"/>
    <cellStyle name="Normal 8 2 2 4 4" xfId="11490"/>
    <cellStyle name="Normal 8 2 2 5" xfId="7017"/>
    <cellStyle name="Normal 8 2 2 5 2" xfId="12939"/>
    <cellStyle name="Normal 8 2 2 6" xfId="4124"/>
    <cellStyle name="Normal 8 2 2 7" xfId="10022"/>
    <cellStyle name="Normal 8 2 3" xfId="1825"/>
    <cellStyle name="Normal 8 2 3 2" xfId="3273"/>
    <cellStyle name="Normal 8 2 3 2 2" xfId="9083"/>
    <cellStyle name="Normal 8 2 3 2 2 2" xfId="15005"/>
    <cellStyle name="Normal 8 2 3 2 3" xfId="6161"/>
    <cellStyle name="Normal 8 2 3 2 4" xfId="12083"/>
    <cellStyle name="Normal 8 2 3 3" xfId="7638"/>
    <cellStyle name="Normal 8 2 3 3 2" xfId="13560"/>
    <cellStyle name="Normal 8 2 3 4" xfId="4717"/>
    <cellStyle name="Normal 8 2 3 5" xfId="10637"/>
    <cellStyle name="Normal 8 2 4" xfId="2110"/>
    <cellStyle name="Normal 8 2 4 2" xfId="3554"/>
    <cellStyle name="Normal 8 2 4 2 2" xfId="9364"/>
    <cellStyle name="Normal 8 2 4 2 2 2" xfId="15286"/>
    <cellStyle name="Normal 8 2 4 2 3" xfId="6442"/>
    <cellStyle name="Normal 8 2 4 2 4" xfId="12364"/>
    <cellStyle name="Normal 8 2 4 3" xfId="7920"/>
    <cellStyle name="Normal 8 2 4 3 2" xfId="13842"/>
    <cellStyle name="Normal 8 2 4 4" xfId="4998"/>
    <cellStyle name="Normal 8 2 4 5" xfId="10920"/>
    <cellStyle name="Normal 8 2 5" xfId="2679"/>
    <cellStyle name="Normal 8 2 5 2" xfId="8489"/>
    <cellStyle name="Normal 8 2 5 2 2" xfId="14411"/>
    <cellStyle name="Normal 8 2 5 3" xfId="5567"/>
    <cellStyle name="Normal 8 2 5 4" xfId="11489"/>
    <cellStyle name="Normal 8 2 6" xfId="7016"/>
    <cellStyle name="Normal 8 2 6 2" xfId="12938"/>
    <cellStyle name="Normal 8 2 7" xfId="4123"/>
    <cellStyle name="Normal 8 2 8" xfId="10021"/>
    <cellStyle name="Normal 8 3" xfId="1160"/>
    <cellStyle name="Normal 8 3 2" xfId="1827"/>
    <cellStyle name="Normal 8 3 2 2" xfId="3275"/>
    <cellStyle name="Normal 8 3 2 2 2" xfId="9085"/>
    <cellStyle name="Normal 8 3 2 2 2 2" xfId="15007"/>
    <cellStyle name="Normal 8 3 2 2 3" xfId="6163"/>
    <cellStyle name="Normal 8 3 2 2 4" xfId="12085"/>
    <cellStyle name="Normal 8 3 2 3" xfId="7640"/>
    <cellStyle name="Normal 8 3 2 3 2" xfId="13562"/>
    <cellStyle name="Normal 8 3 2 4" xfId="4719"/>
    <cellStyle name="Normal 8 3 2 5" xfId="10639"/>
    <cellStyle name="Normal 8 3 3" xfId="2112"/>
    <cellStyle name="Normal 8 3 3 2" xfId="3556"/>
    <cellStyle name="Normal 8 3 3 2 2" xfId="9366"/>
    <cellStyle name="Normal 8 3 3 2 2 2" xfId="15288"/>
    <cellStyle name="Normal 8 3 3 2 3" xfId="6444"/>
    <cellStyle name="Normal 8 3 3 2 4" xfId="12366"/>
    <cellStyle name="Normal 8 3 3 3" xfId="7922"/>
    <cellStyle name="Normal 8 3 3 3 2" xfId="13844"/>
    <cellStyle name="Normal 8 3 3 4" xfId="5000"/>
    <cellStyle name="Normal 8 3 3 5" xfId="10922"/>
    <cellStyle name="Normal 8 3 4" xfId="2681"/>
    <cellStyle name="Normal 8 3 4 2" xfId="8491"/>
    <cellStyle name="Normal 8 3 4 2 2" xfId="14413"/>
    <cellStyle name="Normal 8 3 4 3" xfId="5569"/>
    <cellStyle name="Normal 8 3 4 4" xfId="11491"/>
    <cellStyle name="Normal 8 3 5" xfId="7018"/>
    <cellStyle name="Normal 8 3 5 2" xfId="12940"/>
    <cellStyle name="Normal 8 3 6" xfId="4125"/>
    <cellStyle name="Normal 8 3 7" xfId="10023"/>
    <cellStyle name="Normal 8 4" xfId="1161"/>
    <cellStyle name="Normal 8 4 2" xfId="1828"/>
    <cellStyle name="Normal 8 4 2 2" xfId="3276"/>
    <cellStyle name="Normal 8 4 2 2 2" xfId="9086"/>
    <cellStyle name="Normal 8 4 2 2 2 2" xfId="15008"/>
    <cellStyle name="Normal 8 4 2 2 3" xfId="6164"/>
    <cellStyle name="Normal 8 4 2 2 4" xfId="12086"/>
    <cellStyle name="Normal 8 4 2 3" xfId="7641"/>
    <cellStyle name="Normal 8 4 2 3 2" xfId="13563"/>
    <cellStyle name="Normal 8 4 2 4" xfId="4720"/>
    <cellStyle name="Normal 8 4 2 5" xfId="10640"/>
    <cellStyle name="Normal 8 4 3" xfId="2113"/>
    <cellStyle name="Normal 8 4 3 2" xfId="3557"/>
    <cellStyle name="Normal 8 4 3 2 2" xfId="9367"/>
    <cellStyle name="Normal 8 4 3 2 2 2" xfId="15289"/>
    <cellStyle name="Normal 8 4 3 2 3" xfId="6445"/>
    <cellStyle name="Normal 8 4 3 2 4" xfId="12367"/>
    <cellStyle name="Normal 8 4 3 3" xfId="7923"/>
    <cellStyle name="Normal 8 4 3 3 2" xfId="13845"/>
    <cellStyle name="Normal 8 4 3 4" xfId="5001"/>
    <cellStyle name="Normal 8 4 3 5" xfId="10923"/>
    <cellStyle name="Normal 8 4 4" xfId="2682"/>
    <cellStyle name="Normal 8 4 4 2" xfId="8492"/>
    <cellStyle name="Normal 8 4 4 2 2" xfId="14414"/>
    <cellStyle name="Normal 8 4 4 3" xfId="5570"/>
    <cellStyle name="Normal 8 4 4 4" xfId="11492"/>
    <cellStyle name="Normal 8 4 5" xfId="7019"/>
    <cellStyle name="Normal 8 4 5 2" xfId="12941"/>
    <cellStyle name="Normal 8 4 6" xfId="4126"/>
    <cellStyle name="Normal 8 4 7" xfId="10024"/>
    <cellStyle name="Normal 80" xfId="277"/>
    <cellStyle name="Normal 80 2" xfId="278"/>
    <cellStyle name="Normal 81" xfId="279"/>
    <cellStyle name="Normal 81 2" xfId="280"/>
    <cellStyle name="Normal 82" xfId="281"/>
    <cellStyle name="Normal 82 2" xfId="282"/>
    <cellStyle name="Normal 83" xfId="283"/>
    <cellStyle name="Normal 83 2" xfId="284"/>
    <cellStyle name="Normal 84" xfId="285"/>
    <cellStyle name="Normal 84 2" xfId="286"/>
    <cellStyle name="Normal 85" xfId="287"/>
    <cellStyle name="Normal 85 2" xfId="288"/>
    <cellStyle name="Normal 86" xfId="289"/>
    <cellStyle name="Normal 86 2" xfId="290"/>
    <cellStyle name="Normal 87" xfId="291"/>
    <cellStyle name="Normal 87 2" xfId="292"/>
    <cellStyle name="Normal 88" xfId="293"/>
    <cellStyle name="Normal 88 2" xfId="294"/>
    <cellStyle name="Normal 89" xfId="295"/>
    <cellStyle name="Normal 89 2" xfId="1162"/>
    <cellStyle name="Normal 89 2 2" xfId="1829"/>
    <cellStyle name="Normal 89 2 2 2" xfId="3277"/>
    <cellStyle name="Normal 89 2 2 2 2" xfId="9087"/>
    <cellStyle name="Normal 89 2 2 2 2 2" xfId="15009"/>
    <cellStyle name="Normal 89 2 2 2 3" xfId="6165"/>
    <cellStyle name="Normal 89 2 2 2 4" xfId="12087"/>
    <cellStyle name="Normal 89 2 2 3" xfId="7642"/>
    <cellStyle name="Normal 89 2 2 3 2" xfId="13564"/>
    <cellStyle name="Normal 89 2 2 4" xfId="4721"/>
    <cellStyle name="Normal 89 2 2 5" xfId="10641"/>
    <cellStyle name="Normal 89 2 3" xfId="2683"/>
    <cellStyle name="Normal 89 2 3 2" xfId="8493"/>
    <cellStyle name="Normal 89 2 3 2 2" xfId="14415"/>
    <cellStyle name="Normal 89 2 3 3" xfId="5571"/>
    <cellStyle name="Normal 89 2 3 4" xfId="11493"/>
    <cellStyle name="Normal 89 2 4" xfId="7020"/>
    <cellStyle name="Normal 89 2 4 2" xfId="12942"/>
    <cellStyle name="Normal 89 2 5" xfId="4127"/>
    <cellStyle name="Normal 89 2 6" xfId="10025"/>
    <cellStyle name="Normal 89 3" xfId="557"/>
    <cellStyle name="Normal 89 3 2" xfId="1461"/>
    <cellStyle name="Normal 89 3 2 2" xfId="2929"/>
    <cellStyle name="Normal 89 3 2 2 2" xfId="8739"/>
    <cellStyle name="Normal 89 3 2 2 2 2" xfId="14661"/>
    <cellStyle name="Normal 89 3 2 2 3" xfId="5817"/>
    <cellStyle name="Normal 89 3 2 2 4" xfId="11739"/>
    <cellStyle name="Normal 89 3 2 3" xfId="7274"/>
    <cellStyle name="Normal 89 3 2 3 2" xfId="13196"/>
    <cellStyle name="Normal 89 3 2 4" xfId="4373"/>
    <cellStyle name="Normal 89 3 2 5" xfId="10274"/>
    <cellStyle name="Normal 89 3 3" xfId="2335"/>
    <cellStyle name="Normal 89 3 3 2" xfId="8145"/>
    <cellStyle name="Normal 89 3 3 2 2" xfId="14067"/>
    <cellStyle name="Normal 89 3 3 3" xfId="5223"/>
    <cellStyle name="Normal 89 3 3 4" xfId="11145"/>
    <cellStyle name="Normal 89 3 4" xfId="6672"/>
    <cellStyle name="Normal 89 3 4 2" xfId="12594"/>
    <cellStyle name="Normal 89 3 5" xfId="3779"/>
    <cellStyle name="Normal 89 3 6" xfId="9658"/>
    <cellStyle name="Normal 89 4" xfId="1286"/>
    <cellStyle name="Normal 89 4 2" xfId="2754"/>
    <cellStyle name="Normal 89 4 2 2" xfId="8564"/>
    <cellStyle name="Normal 89 4 2 2 2" xfId="14486"/>
    <cellStyle name="Normal 89 4 2 3" xfId="5642"/>
    <cellStyle name="Normal 89 4 2 4" xfId="11564"/>
    <cellStyle name="Normal 89 4 3" xfId="7099"/>
    <cellStyle name="Normal 89 4 3 2" xfId="13021"/>
    <cellStyle name="Normal 89 4 4" xfId="4198"/>
    <cellStyle name="Normal 89 4 5" xfId="10099"/>
    <cellStyle name="Normal 89 5" xfId="2114"/>
    <cellStyle name="Normal 89 5 2" xfId="3558"/>
    <cellStyle name="Normal 89 5 2 2" xfId="9368"/>
    <cellStyle name="Normal 89 5 2 2 2" xfId="15290"/>
    <cellStyle name="Normal 89 5 2 3" xfId="6446"/>
    <cellStyle name="Normal 89 5 2 4" xfId="12368"/>
    <cellStyle name="Normal 89 5 3" xfId="7924"/>
    <cellStyle name="Normal 89 5 3 2" xfId="13846"/>
    <cellStyle name="Normal 89 5 4" xfId="5002"/>
    <cellStyle name="Normal 89 5 5" xfId="10924"/>
    <cellStyle name="Normal 89 6" xfId="2160"/>
    <cellStyle name="Normal 89 6 2" xfId="7970"/>
    <cellStyle name="Normal 89 6 2 2" xfId="13892"/>
    <cellStyle name="Normal 89 6 3" xfId="5048"/>
    <cellStyle name="Normal 89 6 4" xfId="10970"/>
    <cellStyle name="Normal 89 7" xfId="6492"/>
    <cellStyle name="Normal 89 7 2" xfId="12414"/>
    <cellStyle name="Normal 89 8" xfId="3604"/>
    <cellStyle name="Normal 89 9" xfId="9483"/>
    <cellStyle name="Normal 9" xfId="296"/>
    <cellStyle name="Normal 9 2" xfId="481"/>
    <cellStyle name="Normal 9 2 2" xfId="15854"/>
    <cellStyle name="Normal 9 3" xfId="1163"/>
    <cellStyle name="Normal 9 4" xfId="15855"/>
    <cellStyle name="Normal 90" xfId="297"/>
    <cellStyle name="Normal 90 2" xfId="298"/>
    <cellStyle name="Normal 91" xfId="299"/>
    <cellStyle name="Normal 91 2" xfId="300"/>
    <cellStyle name="Normal 92" xfId="301"/>
    <cellStyle name="Normal 92 2" xfId="302"/>
    <cellStyle name="Normal 93" xfId="303"/>
    <cellStyle name="Normal 93 2" xfId="304"/>
    <cellStyle name="Normal 94" xfId="305"/>
    <cellStyle name="Normal 94 2" xfId="15856"/>
    <cellStyle name="Normal 94 3" xfId="15857"/>
    <cellStyle name="Normal 95" xfId="306"/>
    <cellStyle name="Normal 95 2" xfId="15858"/>
    <cellStyle name="Normal 96" xfId="307"/>
    <cellStyle name="Normal 97" xfId="308"/>
    <cellStyle name="Normal 98" xfId="309"/>
    <cellStyle name="Normal 99" xfId="310"/>
    <cellStyle name="Normal_Sheet1" xfId="311"/>
    <cellStyle name="Note 10" xfId="499"/>
    <cellStyle name="Note 10 2" xfId="677"/>
    <cellStyle name="Note 10 2 2" xfId="1581"/>
    <cellStyle name="Note 10 2 2 2" xfId="3049"/>
    <cellStyle name="Note 10 2 2 2 2" xfId="8859"/>
    <cellStyle name="Note 10 2 2 2 2 2" xfId="14781"/>
    <cellStyle name="Note 10 2 2 2 3" xfId="5937"/>
    <cellStyle name="Note 10 2 2 2 4" xfId="11859"/>
    <cellStyle name="Note 10 2 2 3" xfId="7394"/>
    <cellStyle name="Note 10 2 2 3 2" xfId="13316"/>
    <cellStyle name="Note 10 2 2 4" xfId="4493"/>
    <cellStyle name="Note 10 2 2 5" xfId="10394"/>
    <cellStyle name="Note 10 2 3" xfId="2455"/>
    <cellStyle name="Note 10 2 3 2" xfId="8265"/>
    <cellStyle name="Note 10 2 3 2 2" xfId="14187"/>
    <cellStyle name="Note 10 2 3 3" xfId="5343"/>
    <cellStyle name="Note 10 2 3 4" xfId="11265"/>
    <cellStyle name="Note 10 2 4" xfId="6792"/>
    <cellStyle name="Note 10 2 4 2" xfId="12714"/>
    <cellStyle name="Note 10 2 5" xfId="3899"/>
    <cellStyle name="Note 10 2 6" xfId="9778"/>
    <cellStyle name="Note 10 3" xfId="1406"/>
    <cellStyle name="Note 10 3 2" xfId="2874"/>
    <cellStyle name="Note 10 3 2 2" xfId="8684"/>
    <cellStyle name="Note 10 3 2 2 2" xfId="14606"/>
    <cellStyle name="Note 10 3 2 3" xfId="5762"/>
    <cellStyle name="Note 10 3 2 4" xfId="11684"/>
    <cellStyle name="Note 10 3 3" xfId="7219"/>
    <cellStyle name="Note 10 3 3 2" xfId="13141"/>
    <cellStyle name="Note 10 3 4" xfId="4318"/>
    <cellStyle name="Note 10 3 5" xfId="10219"/>
    <cellStyle name="Note 10 4" xfId="2280"/>
    <cellStyle name="Note 10 4 2" xfId="8090"/>
    <cellStyle name="Note 10 4 2 2" xfId="14012"/>
    <cellStyle name="Note 10 4 3" xfId="5168"/>
    <cellStyle name="Note 10 4 4" xfId="11090"/>
    <cellStyle name="Note 10 5" xfId="6617"/>
    <cellStyle name="Note 10 5 2" xfId="12539"/>
    <cellStyle name="Note 10 6" xfId="3724"/>
    <cellStyle name="Note 10 7" xfId="9603"/>
    <cellStyle name="Note 11" xfId="1236"/>
    <cellStyle name="Note 11 2" xfId="1854"/>
    <cellStyle name="Note 11 2 2" xfId="3302"/>
    <cellStyle name="Note 11 2 2 2" xfId="9112"/>
    <cellStyle name="Note 11 2 2 2 2" xfId="15034"/>
    <cellStyle name="Note 11 2 2 3" xfId="6190"/>
    <cellStyle name="Note 11 2 2 4" xfId="12112"/>
    <cellStyle name="Note 11 2 3" xfId="7667"/>
    <cellStyle name="Note 11 2 3 2" xfId="13589"/>
    <cellStyle name="Note 11 2 4" xfId="4746"/>
    <cellStyle name="Note 11 2 5" xfId="10666"/>
    <cellStyle name="Note 11 3" xfId="2708"/>
    <cellStyle name="Note 11 3 2" xfId="8518"/>
    <cellStyle name="Note 11 3 2 2" xfId="14440"/>
    <cellStyle name="Note 11 3 3" xfId="5596"/>
    <cellStyle name="Note 11 3 4" xfId="11518"/>
    <cellStyle name="Note 11 4" xfId="7049"/>
    <cellStyle name="Note 11 4 2" xfId="12971"/>
    <cellStyle name="Note 11 5" xfId="4152"/>
    <cellStyle name="Note 11 6" xfId="10050"/>
    <cellStyle name="Note 12" xfId="1871"/>
    <cellStyle name="Note 12 2" xfId="3319"/>
    <cellStyle name="Note 12 2 2" xfId="9129"/>
    <cellStyle name="Note 12 2 2 2" xfId="15051"/>
    <cellStyle name="Note 12 2 3" xfId="6207"/>
    <cellStyle name="Note 12 2 4" xfId="12129"/>
    <cellStyle name="Note 12 3" xfId="7684"/>
    <cellStyle name="Note 12 3 2" xfId="13606"/>
    <cellStyle name="Note 12 4" xfId="4763"/>
    <cellStyle name="Note 12 5" xfId="10683"/>
    <cellStyle name="Note 13" xfId="9387"/>
    <cellStyle name="Note 14" xfId="9408"/>
    <cellStyle name="Note 15" xfId="9434"/>
    <cellStyle name="Note 2" xfId="312"/>
    <cellStyle name="Note 2 2" xfId="313"/>
    <cellStyle name="Note 2 2 2" xfId="6494"/>
    <cellStyle name="Note 2 2 2 2" xfId="12416"/>
    <cellStyle name="Note 2 3" xfId="6493"/>
    <cellStyle name="Note 2 3 2" xfId="12415"/>
    <cellStyle name="Note 2 4" xfId="15859"/>
    <cellStyle name="Note 3" xfId="314"/>
    <cellStyle name="Note 3 2" xfId="6495"/>
    <cellStyle name="Note 3 2 2" xfId="12417"/>
    <cellStyle name="Note 4" xfId="390"/>
    <cellStyle name="Note 4 2" xfId="1164"/>
    <cellStyle name="Note 4 2 2" xfId="1830"/>
    <cellStyle name="Note 4 2 2 2" xfId="3278"/>
    <cellStyle name="Note 4 2 2 2 2" xfId="9088"/>
    <cellStyle name="Note 4 2 2 2 2 2" xfId="15010"/>
    <cellStyle name="Note 4 2 2 2 3" xfId="6166"/>
    <cellStyle name="Note 4 2 2 2 4" xfId="12088"/>
    <cellStyle name="Note 4 2 2 3" xfId="7643"/>
    <cellStyle name="Note 4 2 2 3 2" xfId="13565"/>
    <cellStyle name="Note 4 2 2 4" xfId="4722"/>
    <cellStyle name="Note 4 2 2 5" xfId="10642"/>
    <cellStyle name="Note 4 2 3" xfId="2684"/>
    <cellStyle name="Note 4 2 3 2" xfId="8494"/>
    <cellStyle name="Note 4 2 3 2 2" xfId="14416"/>
    <cellStyle name="Note 4 2 3 3" xfId="5572"/>
    <cellStyle name="Note 4 2 3 4" xfId="11494"/>
    <cellStyle name="Note 4 2 4" xfId="7021"/>
    <cellStyle name="Note 4 2 4 2" xfId="12943"/>
    <cellStyle name="Note 4 2 5" xfId="4128"/>
    <cellStyle name="Note 4 2 6" xfId="10026"/>
    <cellStyle name="Note 4 3" xfId="572"/>
    <cellStyle name="Note 4 3 2" xfId="1476"/>
    <cellStyle name="Note 4 3 2 2" xfId="2944"/>
    <cellStyle name="Note 4 3 2 2 2" xfId="8754"/>
    <cellStyle name="Note 4 3 2 2 2 2" xfId="14676"/>
    <cellStyle name="Note 4 3 2 2 3" xfId="5832"/>
    <cellStyle name="Note 4 3 2 2 4" xfId="11754"/>
    <cellStyle name="Note 4 3 2 3" xfId="7289"/>
    <cellStyle name="Note 4 3 2 3 2" xfId="13211"/>
    <cellStyle name="Note 4 3 2 4" xfId="4388"/>
    <cellStyle name="Note 4 3 2 5" xfId="10289"/>
    <cellStyle name="Note 4 3 3" xfId="2350"/>
    <cellStyle name="Note 4 3 3 2" xfId="8160"/>
    <cellStyle name="Note 4 3 3 2 2" xfId="14082"/>
    <cellStyle name="Note 4 3 3 3" xfId="5238"/>
    <cellStyle name="Note 4 3 3 4" xfId="11160"/>
    <cellStyle name="Note 4 3 4" xfId="6687"/>
    <cellStyle name="Note 4 3 4 2" xfId="12609"/>
    <cellStyle name="Note 4 3 5" xfId="3794"/>
    <cellStyle name="Note 4 3 6" xfId="9673"/>
    <cellStyle name="Note 4 4" xfId="1301"/>
    <cellStyle name="Note 4 4 2" xfId="2769"/>
    <cellStyle name="Note 4 4 2 2" xfId="8579"/>
    <cellStyle name="Note 4 4 2 2 2" xfId="14501"/>
    <cellStyle name="Note 4 4 2 3" xfId="5657"/>
    <cellStyle name="Note 4 4 2 4" xfId="11579"/>
    <cellStyle name="Note 4 4 3" xfId="7114"/>
    <cellStyle name="Note 4 4 3 2" xfId="13036"/>
    <cellStyle name="Note 4 4 4" xfId="4213"/>
    <cellStyle name="Note 4 4 5" xfId="10114"/>
    <cellStyle name="Note 4 5" xfId="2115"/>
    <cellStyle name="Note 4 5 2" xfId="3559"/>
    <cellStyle name="Note 4 5 2 2" xfId="9369"/>
    <cellStyle name="Note 4 5 2 2 2" xfId="15291"/>
    <cellStyle name="Note 4 5 2 3" xfId="6447"/>
    <cellStyle name="Note 4 5 2 4" xfId="12369"/>
    <cellStyle name="Note 4 5 3" xfId="7925"/>
    <cellStyle name="Note 4 5 3 2" xfId="13847"/>
    <cellStyle name="Note 4 5 4" xfId="5003"/>
    <cellStyle name="Note 4 5 5" xfId="10925"/>
    <cellStyle name="Note 4 6" xfId="2175"/>
    <cellStyle name="Note 4 6 2" xfId="7985"/>
    <cellStyle name="Note 4 6 2 2" xfId="13907"/>
    <cellStyle name="Note 4 6 3" xfId="5063"/>
    <cellStyle name="Note 4 6 4" xfId="10985"/>
    <cellStyle name="Note 4 7" xfId="6512"/>
    <cellStyle name="Note 4 7 2" xfId="12434"/>
    <cellStyle name="Note 4 8" xfId="3619"/>
    <cellStyle name="Note 4 9" xfId="9498"/>
    <cellStyle name="Note 5" xfId="394"/>
    <cellStyle name="Note 5 2" xfId="1165"/>
    <cellStyle name="Note 5 2 2" xfId="1831"/>
    <cellStyle name="Note 5 2 2 2" xfId="3279"/>
    <cellStyle name="Note 5 2 2 2 2" xfId="9089"/>
    <cellStyle name="Note 5 2 2 2 2 2" xfId="15011"/>
    <cellStyle name="Note 5 2 2 2 3" xfId="6167"/>
    <cellStyle name="Note 5 2 2 2 4" xfId="12089"/>
    <cellStyle name="Note 5 2 2 3" xfId="7644"/>
    <cellStyle name="Note 5 2 2 3 2" xfId="13566"/>
    <cellStyle name="Note 5 2 2 4" xfId="4723"/>
    <cellStyle name="Note 5 2 2 5" xfId="10643"/>
    <cellStyle name="Note 5 2 3" xfId="2685"/>
    <cellStyle name="Note 5 2 3 2" xfId="8495"/>
    <cellStyle name="Note 5 2 3 2 2" xfId="14417"/>
    <cellStyle name="Note 5 2 3 3" xfId="5573"/>
    <cellStyle name="Note 5 2 3 4" xfId="11495"/>
    <cellStyle name="Note 5 2 4" xfId="7022"/>
    <cellStyle name="Note 5 2 4 2" xfId="12944"/>
    <cellStyle name="Note 5 2 5" xfId="4129"/>
    <cellStyle name="Note 5 2 6" xfId="10027"/>
    <cellStyle name="Note 5 3" xfId="576"/>
    <cellStyle name="Note 5 3 2" xfId="1480"/>
    <cellStyle name="Note 5 3 2 2" xfId="2948"/>
    <cellStyle name="Note 5 3 2 2 2" xfId="8758"/>
    <cellStyle name="Note 5 3 2 2 2 2" xfId="14680"/>
    <cellStyle name="Note 5 3 2 2 3" xfId="5836"/>
    <cellStyle name="Note 5 3 2 2 4" xfId="11758"/>
    <cellStyle name="Note 5 3 2 3" xfId="7293"/>
    <cellStyle name="Note 5 3 2 3 2" xfId="13215"/>
    <cellStyle name="Note 5 3 2 4" xfId="4392"/>
    <cellStyle name="Note 5 3 2 5" xfId="10293"/>
    <cellStyle name="Note 5 3 3" xfId="2354"/>
    <cellStyle name="Note 5 3 3 2" xfId="8164"/>
    <cellStyle name="Note 5 3 3 2 2" xfId="14086"/>
    <cellStyle name="Note 5 3 3 3" xfId="5242"/>
    <cellStyle name="Note 5 3 3 4" xfId="11164"/>
    <cellStyle name="Note 5 3 4" xfId="6691"/>
    <cellStyle name="Note 5 3 4 2" xfId="12613"/>
    <cellStyle name="Note 5 3 5" xfId="3798"/>
    <cellStyle name="Note 5 3 6" xfId="9677"/>
    <cellStyle name="Note 5 4" xfId="1305"/>
    <cellStyle name="Note 5 4 2" xfId="2773"/>
    <cellStyle name="Note 5 4 2 2" xfId="8583"/>
    <cellStyle name="Note 5 4 2 2 2" xfId="14505"/>
    <cellStyle name="Note 5 4 2 3" xfId="5661"/>
    <cellStyle name="Note 5 4 2 4" xfId="11583"/>
    <cellStyle name="Note 5 4 3" xfId="7118"/>
    <cellStyle name="Note 5 4 3 2" xfId="13040"/>
    <cellStyle name="Note 5 4 4" xfId="4217"/>
    <cellStyle name="Note 5 4 5" xfId="10118"/>
    <cellStyle name="Note 5 5" xfId="2116"/>
    <cellStyle name="Note 5 5 2" xfId="3560"/>
    <cellStyle name="Note 5 5 2 2" xfId="9370"/>
    <cellStyle name="Note 5 5 2 2 2" xfId="15292"/>
    <cellStyle name="Note 5 5 2 3" xfId="6448"/>
    <cellStyle name="Note 5 5 2 4" xfId="12370"/>
    <cellStyle name="Note 5 5 3" xfId="7926"/>
    <cellStyle name="Note 5 5 3 2" xfId="13848"/>
    <cellStyle name="Note 5 5 4" xfId="5004"/>
    <cellStyle name="Note 5 5 5" xfId="10926"/>
    <cellStyle name="Note 5 6" xfId="2179"/>
    <cellStyle name="Note 5 6 2" xfId="7989"/>
    <cellStyle name="Note 5 6 2 2" xfId="13911"/>
    <cellStyle name="Note 5 6 3" xfId="5067"/>
    <cellStyle name="Note 5 6 4" xfId="10989"/>
    <cellStyle name="Note 5 7" xfId="6516"/>
    <cellStyle name="Note 5 7 2" xfId="12438"/>
    <cellStyle name="Note 5 8" xfId="3623"/>
    <cellStyle name="Note 5 9" xfId="9502"/>
    <cellStyle name="Note 6" xfId="415"/>
    <cellStyle name="Note 6 2" xfId="1166"/>
    <cellStyle name="Note 6 2 2" xfId="1832"/>
    <cellStyle name="Note 6 2 2 2" xfId="3280"/>
    <cellStyle name="Note 6 2 2 2 2" xfId="9090"/>
    <cellStyle name="Note 6 2 2 2 2 2" xfId="15012"/>
    <cellStyle name="Note 6 2 2 2 3" xfId="6168"/>
    <cellStyle name="Note 6 2 2 2 4" xfId="12090"/>
    <cellStyle name="Note 6 2 2 3" xfId="7645"/>
    <cellStyle name="Note 6 2 2 3 2" xfId="13567"/>
    <cellStyle name="Note 6 2 2 4" xfId="4724"/>
    <cellStyle name="Note 6 2 2 5" xfId="10644"/>
    <cellStyle name="Note 6 2 3" xfId="2686"/>
    <cellStyle name="Note 6 2 3 2" xfId="8496"/>
    <cellStyle name="Note 6 2 3 2 2" xfId="14418"/>
    <cellStyle name="Note 6 2 3 3" xfId="5574"/>
    <cellStyle name="Note 6 2 3 4" xfId="11496"/>
    <cellStyle name="Note 6 2 4" xfId="7023"/>
    <cellStyle name="Note 6 2 4 2" xfId="12945"/>
    <cellStyle name="Note 6 2 5" xfId="4130"/>
    <cellStyle name="Note 6 2 6" xfId="10028"/>
    <cellStyle name="Note 6 3" xfId="597"/>
    <cellStyle name="Note 6 3 2" xfId="1501"/>
    <cellStyle name="Note 6 3 2 2" xfId="2969"/>
    <cellStyle name="Note 6 3 2 2 2" xfId="8779"/>
    <cellStyle name="Note 6 3 2 2 2 2" xfId="14701"/>
    <cellStyle name="Note 6 3 2 2 3" xfId="5857"/>
    <cellStyle name="Note 6 3 2 2 4" xfId="11779"/>
    <cellStyle name="Note 6 3 2 3" xfId="7314"/>
    <cellStyle name="Note 6 3 2 3 2" xfId="13236"/>
    <cellStyle name="Note 6 3 2 4" xfId="4413"/>
    <cellStyle name="Note 6 3 2 5" xfId="10314"/>
    <cellStyle name="Note 6 3 3" xfId="2375"/>
    <cellStyle name="Note 6 3 3 2" xfId="8185"/>
    <cellStyle name="Note 6 3 3 2 2" xfId="14107"/>
    <cellStyle name="Note 6 3 3 3" xfId="5263"/>
    <cellStyle name="Note 6 3 3 4" xfId="11185"/>
    <cellStyle name="Note 6 3 4" xfId="6712"/>
    <cellStyle name="Note 6 3 4 2" xfId="12634"/>
    <cellStyle name="Note 6 3 5" xfId="3819"/>
    <cellStyle name="Note 6 3 6" xfId="9698"/>
    <cellStyle name="Note 6 4" xfId="1326"/>
    <cellStyle name="Note 6 4 2" xfId="2794"/>
    <cellStyle name="Note 6 4 2 2" xfId="8604"/>
    <cellStyle name="Note 6 4 2 2 2" xfId="14526"/>
    <cellStyle name="Note 6 4 2 3" xfId="5682"/>
    <cellStyle name="Note 6 4 2 4" xfId="11604"/>
    <cellStyle name="Note 6 4 3" xfId="7139"/>
    <cellStyle name="Note 6 4 3 2" xfId="13061"/>
    <cellStyle name="Note 6 4 4" xfId="4238"/>
    <cellStyle name="Note 6 4 5" xfId="10139"/>
    <cellStyle name="Note 6 5" xfId="2117"/>
    <cellStyle name="Note 6 5 2" xfId="3561"/>
    <cellStyle name="Note 6 5 2 2" xfId="9371"/>
    <cellStyle name="Note 6 5 2 2 2" xfId="15293"/>
    <cellStyle name="Note 6 5 2 3" xfId="6449"/>
    <cellStyle name="Note 6 5 2 4" xfId="12371"/>
    <cellStyle name="Note 6 5 3" xfId="7927"/>
    <cellStyle name="Note 6 5 3 2" xfId="13849"/>
    <cellStyle name="Note 6 5 4" xfId="5005"/>
    <cellStyle name="Note 6 5 5" xfId="10927"/>
    <cellStyle name="Note 6 6" xfId="2200"/>
    <cellStyle name="Note 6 6 2" xfId="8010"/>
    <cellStyle name="Note 6 6 2 2" xfId="13932"/>
    <cellStyle name="Note 6 6 3" xfId="5088"/>
    <cellStyle name="Note 6 6 4" xfId="11010"/>
    <cellStyle name="Note 6 7" xfId="6537"/>
    <cellStyle name="Note 6 7 2" xfId="12459"/>
    <cellStyle name="Note 6 8" xfId="3644"/>
    <cellStyle name="Note 6 9" xfId="9523"/>
    <cellStyle name="Note 7" xfId="430"/>
    <cellStyle name="Note 7 2" xfId="1167"/>
    <cellStyle name="Note 7 2 2" xfId="1833"/>
    <cellStyle name="Note 7 2 2 2" xfId="3281"/>
    <cellStyle name="Note 7 2 2 2 2" xfId="9091"/>
    <cellStyle name="Note 7 2 2 2 2 2" xfId="15013"/>
    <cellStyle name="Note 7 2 2 2 3" xfId="6169"/>
    <cellStyle name="Note 7 2 2 2 4" xfId="12091"/>
    <cellStyle name="Note 7 2 2 3" xfId="7646"/>
    <cellStyle name="Note 7 2 2 3 2" xfId="13568"/>
    <cellStyle name="Note 7 2 2 4" xfId="4725"/>
    <cellStyle name="Note 7 2 2 5" xfId="10645"/>
    <cellStyle name="Note 7 2 3" xfId="2687"/>
    <cellStyle name="Note 7 2 3 2" xfId="8497"/>
    <cellStyle name="Note 7 2 3 2 2" xfId="14419"/>
    <cellStyle name="Note 7 2 3 3" xfId="5575"/>
    <cellStyle name="Note 7 2 3 4" xfId="11497"/>
    <cellStyle name="Note 7 2 4" xfId="7024"/>
    <cellStyle name="Note 7 2 4 2" xfId="12946"/>
    <cellStyle name="Note 7 2 5" xfId="4131"/>
    <cellStyle name="Note 7 2 6" xfId="10029"/>
    <cellStyle name="Note 7 3" xfId="612"/>
    <cellStyle name="Note 7 3 2" xfId="1516"/>
    <cellStyle name="Note 7 3 2 2" xfId="2984"/>
    <cellStyle name="Note 7 3 2 2 2" xfId="8794"/>
    <cellStyle name="Note 7 3 2 2 2 2" xfId="14716"/>
    <cellStyle name="Note 7 3 2 2 3" xfId="5872"/>
    <cellStyle name="Note 7 3 2 2 4" xfId="11794"/>
    <cellStyle name="Note 7 3 2 3" xfId="7329"/>
    <cellStyle name="Note 7 3 2 3 2" xfId="13251"/>
    <cellStyle name="Note 7 3 2 4" xfId="4428"/>
    <cellStyle name="Note 7 3 2 5" xfId="10329"/>
    <cellStyle name="Note 7 3 3" xfId="2390"/>
    <cellStyle name="Note 7 3 3 2" xfId="8200"/>
    <cellStyle name="Note 7 3 3 2 2" xfId="14122"/>
    <cellStyle name="Note 7 3 3 3" xfId="5278"/>
    <cellStyle name="Note 7 3 3 4" xfId="11200"/>
    <cellStyle name="Note 7 3 4" xfId="6727"/>
    <cellStyle name="Note 7 3 4 2" xfId="12649"/>
    <cellStyle name="Note 7 3 5" xfId="3834"/>
    <cellStyle name="Note 7 3 6" xfId="9713"/>
    <cellStyle name="Note 7 4" xfId="1341"/>
    <cellStyle name="Note 7 4 2" xfId="2809"/>
    <cellStyle name="Note 7 4 2 2" xfId="8619"/>
    <cellStyle name="Note 7 4 2 2 2" xfId="14541"/>
    <cellStyle name="Note 7 4 2 3" xfId="5697"/>
    <cellStyle name="Note 7 4 2 4" xfId="11619"/>
    <cellStyle name="Note 7 4 3" xfId="7154"/>
    <cellStyle name="Note 7 4 3 2" xfId="13076"/>
    <cellStyle name="Note 7 4 4" xfId="4253"/>
    <cellStyle name="Note 7 4 5" xfId="10154"/>
    <cellStyle name="Note 7 5" xfId="2118"/>
    <cellStyle name="Note 7 5 2" xfId="3562"/>
    <cellStyle name="Note 7 5 2 2" xfId="9372"/>
    <cellStyle name="Note 7 5 2 2 2" xfId="15294"/>
    <cellStyle name="Note 7 5 2 3" xfId="6450"/>
    <cellStyle name="Note 7 5 2 4" xfId="12372"/>
    <cellStyle name="Note 7 5 3" xfId="7928"/>
    <cellStyle name="Note 7 5 3 2" xfId="13850"/>
    <cellStyle name="Note 7 5 4" xfId="5006"/>
    <cellStyle name="Note 7 5 5" xfId="10928"/>
    <cellStyle name="Note 7 6" xfId="2215"/>
    <cellStyle name="Note 7 6 2" xfId="8025"/>
    <cellStyle name="Note 7 6 2 2" xfId="13947"/>
    <cellStyle name="Note 7 6 3" xfId="5103"/>
    <cellStyle name="Note 7 6 4" xfId="11025"/>
    <cellStyle name="Note 7 7" xfId="6552"/>
    <cellStyle name="Note 7 7 2" xfId="12474"/>
    <cellStyle name="Note 7 8" xfId="3659"/>
    <cellStyle name="Note 7 9" xfId="9538"/>
    <cellStyle name="Note 8" xfId="444"/>
    <cellStyle name="Note 8 2" xfId="1168"/>
    <cellStyle name="Note 8 2 2" xfId="1834"/>
    <cellStyle name="Note 8 2 2 2" xfId="3282"/>
    <cellStyle name="Note 8 2 2 2 2" xfId="9092"/>
    <cellStyle name="Note 8 2 2 2 2 2" xfId="15014"/>
    <cellStyle name="Note 8 2 2 2 3" xfId="6170"/>
    <cellStyle name="Note 8 2 2 2 4" xfId="12092"/>
    <cellStyle name="Note 8 2 2 3" xfId="7647"/>
    <cellStyle name="Note 8 2 2 3 2" xfId="13569"/>
    <cellStyle name="Note 8 2 2 4" xfId="4726"/>
    <cellStyle name="Note 8 2 2 5" xfId="10646"/>
    <cellStyle name="Note 8 2 3" xfId="2688"/>
    <cellStyle name="Note 8 2 3 2" xfId="8498"/>
    <cellStyle name="Note 8 2 3 2 2" xfId="14420"/>
    <cellStyle name="Note 8 2 3 3" xfId="5576"/>
    <cellStyle name="Note 8 2 3 4" xfId="11498"/>
    <cellStyle name="Note 8 2 4" xfId="7025"/>
    <cellStyle name="Note 8 2 4 2" xfId="12947"/>
    <cellStyle name="Note 8 2 5" xfId="4132"/>
    <cellStyle name="Note 8 2 6" xfId="10030"/>
    <cellStyle name="Note 8 3" xfId="626"/>
    <cellStyle name="Note 8 3 2" xfId="1530"/>
    <cellStyle name="Note 8 3 2 2" xfId="2998"/>
    <cellStyle name="Note 8 3 2 2 2" xfId="8808"/>
    <cellStyle name="Note 8 3 2 2 2 2" xfId="14730"/>
    <cellStyle name="Note 8 3 2 2 3" xfId="5886"/>
    <cellStyle name="Note 8 3 2 2 4" xfId="11808"/>
    <cellStyle name="Note 8 3 2 3" xfId="7343"/>
    <cellStyle name="Note 8 3 2 3 2" xfId="13265"/>
    <cellStyle name="Note 8 3 2 4" xfId="4442"/>
    <cellStyle name="Note 8 3 2 5" xfId="10343"/>
    <cellStyle name="Note 8 3 3" xfId="2404"/>
    <cellStyle name="Note 8 3 3 2" xfId="8214"/>
    <cellStyle name="Note 8 3 3 2 2" xfId="14136"/>
    <cellStyle name="Note 8 3 3 3" xfId="5292"/>
    <cellStyle name="Note 8 3 3 4" xfId="11214"/>
    <cellStyle name="Note 8 3 4" xfId="6741"/>
    <cellStyle name="Note 8 3 4 2" xfId="12663"/>
    <cellStyle name="Note 8 3 5" xfId="3848"/>
    <cellStyle name="Note 8 3 6" xfId="9727"/>
    <cellStyle name="Note 8 4" xfId="1355"/>
    <cellStyle name="Note 8 4 2" xfId="2823"/>
    <cellStyle name="Note 8 4 2 2" xfId="8633"/>
    <cellStyle name="Note 8 4 2 2 2" xfId="14555"/>
    <cellStyle name="Note 8 4 2 3" xfId="5711"/>
    <cellStyle name="Note 8 4 2 4" xfId="11633"/>
    <cellStyle name="Note 8 4 3" xfId="7168"/>
    <cellStyle name="Note 8 4 3 2" xfId="13090"/>
    <cellStyle name="Note 8 4 4" xfId="4267"/>
    <cellStyle name="Note 8 4 5" xfId="10168"/>
    <cellStyle name="Note 8 5" xfId="2119"/>
    <cellStyle name="Note 8 5 2" xfId="3563"/>
    <cellStyle name="Note 8 5 2 2" xfId="9373"/>
    <cellStyle name="Note 8 5 2 2 2" xfId="15295"/>
    <cellStyle name="Note 8 5 2 3" xfId="6451"/>
    <cellStyle name="Note 8 5 2 4" xfId="12373"/>
    <cellStyle name="Note 8 5 3" xfId="7929"/>
    <cellStyle name="Note 8 5 3 2" xfId="13851"/>
    <cellStyle name="Note 8 5 4" xfId="5007"/>
    <cellStyle name="Note 8 5 5" xfId="10929"/>
    <cellStyle name="Note 8 6" xfId="2229"/>
    <cellStyle name="Note 8 6 2" xfId="8039"/>
    <cellStyle name="Note 8 6 2 2" xfId="13961"/>
    <cellStyle name="Note 8 6 3" xfId="5117"/>
    <cellStyle name="Note 8 6 4" xfId="11039"/>
    <cellStyle name="Note 8 7" xfId="6566"/>
    <cellStyle name="Note 8 7 2" xfId="12488"/>
    <cellStyle name="Note 8 8" xfId="3673"/>
    <cellStyle name="Note 8 9" xfId="9552"/>
    <cellStyle name="Note 9" xfId="463"/>
    <cellStyle name="Note 9 2" xfId="1169"/>
    <cellStyle name="Note 9 2 2" xfId="1835"/>
    <cellStyle name="Note 9 2 2 2" xfId="3283"/>
    <cellStyle name="Note 9 2 2 2 2" xfId="9093"/>
    <cellStyle name="Note 9 2 2 2 2 2" xfId="15015"/>
    <cellStyle name="Note 9 2 2 2 3" xfId="6171"/>
    <cellStyle name="Note 9 2 2 2 4" xfId="12093"/>
    <cellStyle name="Note 9 2 2 3" xfId="7648"/>
    <cellStyle name="Note 9 2 2 3 2" xfId="13570"/>
    <cellStyle name="Note 9 2 2 4" xfId="4727"/>
    <cellStyle name="Note 9 2 2 5" xfId="10647"/>
    <cellStyle name="Note 9 2 3" xfId="2689"/>
    <cellStyle name="Note 9 2 3 2" xfId="8499"/>
    <cellStyle name="Note 9 2 3 2 2" xfId="14421"/>
    <cellStyle name="Note 9 2 3 3" xfId="5577"/>
    <cellStyle name="Note 9 2 3 4" xfId="11499"/>
    <cellStyle name="Note 9 2 4" xfId="7026"/>
    <cellStyle name="Note 9 2 4 2" xfId="12948"/>
    <cellStyle name="Note 9 2 5" xfId="4133"/>
    <cellStyle name="Note 9 2 6" xfId="10031"/>
    <cellStyle name="Note 9 3" xfId="645"/>
    <cellStyle name="Note 9 3 2" xfId="1549"/>
    <cellStyle name="Note 9 3 2 2" xfId="3017"/>
    <cellStyle name="Note 9 3 2 2 2" xfId="8827"/>
    <cellStyle name="Note 9 3 2 2 2 2" xfId="14749"/>
    <cellStyle name="Note 9 3 2 2 3" xfId="5905"/>
    <cellStyle name="Note 9 3 2 2 4" xfId="11827"/>
    <cellStyle name="Note 9 3 2 3" xfId="7362"/>
    <cellStyle name="Note 9 3 2 3 2" xfId="13284"/>
    <cellStyle name="Note 9 3 2 4" xfId="4461"/>
    <cellStyle name="Note 9 3 2 5" xfId="10362"/>
    <cellStyle name="Note 9 3 3" xfId="2423"/>
    <cellStyle name="Note 9 3 3 2" xfId="8233"/>
    <cellStyle name="Note 9 3 3 2 2" xfId="14155"/>
    <cellStyle name="Note 9 3 3 3" xfId="5311"/>
    <cellStyle name="Note 9 3 3 4" xfId="11233"/>
    <cellStyle name="Note 9 3 4" xfId="6760"/>
    <cellStyle name="Note 9 3 4 2" xfId="12682"/>
    <cellStyle name="Note 9 3 5" xfId="3867"/>
    <cellStyle name="Note 9 3 6" xfId="9746"/>
    <cellStyle name="Note 9 4" xfId="1374"/>
    <cellStyle name="Note 9 4 2" xfId="2842"/>
    <cellStyle name="Note 9 4 2 2" xfId="8652"/>
    <cellStyle name="Note 9 4 2 2 2" xfId="14574"/>
    <cellStyle name="Note 9 4 2 3" xfId="5730"/>
    <cellStyle name="Note 9 4 2 4" xfId="11652"/>
    <cellStyle name="Note 9 4 3" xfId="7187"/>
    <cellStyle name="Note 9 4 3 2" xfId="13109"/>
    <cellStyle name="Note 9 4 4" xfId="4286"/>
    <cellStyle name="Note 9 4 5" xfId="10187"/>
    <cellStyle name="Note 9 5" xfId="2120"/>
    <cellStyle name="Note 9 5 2" xfId="3564"/>
    <cellStyle name="Note 9 5 2 2" xfId="9374"/>
    <cellStyle name="Note 9 5 2 2 2" xfId="15296"/>
    <cellStyle name="Note 9 5 2 3" xfId="6452"/>
    <cellStyle name="Note 9 5 2 4" xfId="12374"/>
    <cellStyle name="Note 9 5 3" xfId="7930"/>
    <cellStyle name="Note 9 5 3 2" xfId="13852"/>
    <cellStyle name="Note 9 5 4" xfId="5008"/>
    <cellStyle name="Note 9 5 5" xfId="10930"/>
    <cellStyle name="Note 9 6" xfId="2248"/>
    <cellStyle name="Note 9 6 2" xfId="8058"/>
    <cellStyle name="Note 9 6 2 2" xfId="13980"/>
    <cellStyle name="Note 9 6 3" xfId="5136"/>
    <cellStyle name="Note 9 6 4" xfId="11058"/>
    <cellStyle name="Note 9 7" xfId="6585"/>
    <cellStyle name="Note 9 7 2" xfId="12507"/>
    <cellStyle name="Note 9 8" xfId="3692"/>
    <cellStyle name="Note 9 9" xfId="9571"/>
    <cellStyle name="Output" xfId="357" builtinId="21" customBuiltin="1"/>
    <cellStyle name="Output 2" xfId="315"/>
    <cellStyle name="Output 2 2" xfId="1170"/>
    <cellStyle name="Output 2 2 2" xfId="7027"/>
    <cellStyle name="Output 2 2 2 2" xfId="12949"/>
    <cellStyle name="Output 2 3" xfId="6496"/>
    <cellStyle name="Output 2 3 2" xfId="12418"/>
    <cellStyle name="Output 2 4" xfId="15860"/>
    <cellStyle name="Output 3" xfId="1171"/>
    <cellStyle name="Output 3 2" xfId="7028"/>
    <cellStyle name="Output 3 2 2" xfId="12950"/>
    <cellStyle name="Percent" xfId="316" builtinId="5"/>
    <cellStyle name="Percent [2]" xfId="317"/>
    <cellStyle name="Percent [2] 2" xfId="318"/>
    <cellStyle name="Percent [2] 3" xfId="15861"/>
    <cellStyle name="Percent [2] 4" xfId="15862"/>
    <cellStyle name="Percent 10" xfId="319"/>
    <cellStyle name="Percent 10 2" xfId="1172"/>
    <cellStyle name="Percent 11" xfId="320"/>
    <cellStyle name="Percent 11 2" xfId="1173"/>
    <cellStyle name="Percent 12" xfId="321"/>
    <cellStyle name="Percent 12 2" xfId="1174"/>
    <cellStyle name="Percent 13" xfId="322"/>
    <cellStyle name="Percent 14" xfId="323"/>
    <cellStyle name="Percent 15" xfId="324"/>
    <cellStyle name="Percent 16" xfId="325"/>
    <cellStyle name="Percent 17" xfId="326"/>
    <cellStyle name="Percent 18" xfId="327"/>
    <cellStyle name="Percent 19" xfId="328"/>
    <cellStyle name="Percent 2" xfId="329"/>
    <cellStyle name="Percent 2 10" xfId="15863"/>
    <cellStyle name="Percent 2 11" xfId="15864"/>
    <cellStyle name="Percent 2 12" xfId="15865"/>
    <cellStyle name="Percent 2 13" xfId="15866"/>
    <cellStyle name="Percent 2 14" xfId="15867"/>
    <cellStyle name="Percent 2 15" xfId="15868"/>
    <cellStyle name="Percent 2 16" xfId="15869"/>
    <cellStyle name="Percent 2 17" xfId="15870"/>
    <cellStyle name="Percent 2 18" xfId="15871"/>
    <cellStyle name="Percent 2 19" xfId="15872"/>
    <cellStyle name="Percent 2 2" xfId="15873"/>
    <cellStyle name="Percent 2 20" xfId="15874"/>
    <cellStyle name="Percent 2 21" xfId="15875"/>
    <cellStyle name="Percent 2 22" xfId="15876"/>
    <cellStyle name="Percent 2 23" xfId="15877"/>
    <cellStyle name="Percent 2 24" xfId="15878"/>
    <cellStyle name="Percent 2 25" xfId="15879"/>
    <cellStyle name="Percent 2 26" xfId="15880"/>
    <cellStyle name="Percent 2 27" xfId="15881"/>
    <cellStyle name="Percent 2 28" xfId="15882"/>
    <cellStyle name="Percent 2 29" xfId="15883"/>
    <cellStyle name="Percent 2 3" xfId="15884"/>
    <cellStyle name="Percent 2 30" xfId="15885"/>
    <cellStyle name="Percent 2 31" xfId="15886"/>
    <cellStyle name="Percent 2 32" xfId="15887"/>
    <cellStyle name="Percent 2 33" xfId="15888"/>
    <cellStyle name="Percent 2 34" xfId="15889"/>
    <cellStyle name="Percent 2 35" xfId="15890"/>
    <cellStyle name="Percent 2 36" xfId="15891"/>
    <cellStyle name="Percent 2 37" xfId="15892"/>
    <cellStyle name="Percent 2 38" xfId="15893"/>
    <cellStyle name="Percent 2 39" xfId="15894"/>
    <cellStyle name="Percent 2 4" xfId="15895"/>
    <cellStyle name="Percent 2 40" xfId="15896"/>
    <cellStyle name="Percent 2 41" xfId="15897"/>
    <cellStyle name="Percent 2 42" xfId="15898"/>
    <cellStyle name="Percent 2 43" xfId="15899"/>
    <cellStyle name="Percent 2 44" xfId="15900"/>
    <cellStyle name="Percent 2 5" xfId="15901"/>
    <cellStyle name="Percent 2 6" xfId="15902"/>
    <cellStyle name="Percent 2 7" xfId="15903"/>
    <cellStyle name="Percent 2 8" xfId="15904"/>
    <cellStyle name="Percent 2 9" xfId="15905"/>
    <cellStyle name="Percent 20" xfId="330"/>
    <cellStyle name="Percent 21" xfId="331"/>
    <cellStyle name="Percent 21 2" xfId="1175"/>
    <cellStyle name="Percent 22" xfId="332"/>
    <cellStyle name="Percent 22 2" xfId="15906"/>
    <cellStyle name="Percent 22 3" xfId="15907"/>
    <cellStyle name="Percent 23" xfId="333"/>
    <cellStyle name="Percent 23 2" xfId="15908"/>
    <cellStyle name="Percent 24" xfId="334"/>
    <cellStyle name="Percent 25" xfId="335"/>
    <cellStyle name="Percent 26" xfId="459"/>
    <cellStyle name="Percent 26 10" xfId="3688"/>
    <cellStyle name="Percent 26 11" xfId="9567"/>
    <cellStyle name="Percent 26 2" xfId="1177"/>
    <cellStyle name="Percent 26 3" xfId="1178"/>
    <cellStyle name="Percent 26 4" xfId="1179"/>
    <cellStyle name="Percent 26 4 2" xfId="1836"/>
    <cellStyle name="Percent 26 4 2 2" xfId="3284"/>
    <cellStyle name="Percent 26 4 2 2 2" xfId="9094"/>
    <cellStyle name="Percent 26 4 2 2 2 2" xfId="15016"/>
    <cellStyle name="Percent 26 4 2 2 3" xfId="6172"/>
    <cellStyle name="Percent 26 4 2 2 4" xfId="12094"/>
    <cellStyle name="Percent 26 4 2 3" xfId="7649"/>
    <cellStyle name="Percent 26 4 2 3 2" xfId="13571"/>
    <cellStyle name="Percent 26 4 2 4" xfId="4728"/>
    <cellStyle name="Percent 26 4 2 5" xfId="10648"/>
    <cellStyle name="Percent 26 4 3" xfId="2121"/>
    <cellStyle name="Percent 26 4 3 2" xfId="3565"/>
    <cellStyle name="Percent 26 4 3 2 2" xfId="9375"/>
    <cellStyle name="Percent 26 4 3 2 2 2" xfId="15297"/>
    <cellStyle name="Percent 26 4 3 2 3" xfId="6453"/>
    <cellStyle name="Percent 26 4 3 2 4" xfId="12375"/>
    <cellStyle name="Percent 26 4 3 3" xfId="7931"/>
    <cellStyle name="Percent 26 4 3 3 2" xfId="13853"/>
    <cellStyle name="Percent 26 4 3 4" xfId="5009"/>
    <cellStyle name="Percent 26 4 3 5" xfId="10931"/>
    <cellStyle name="Percent 26 4 4" xfId="2690"/>
    <cellStyle name="Percent 26 4 4 2" xfId="8500"/>
    <cellStyle name="Percent 26 4 4 2 2" xfId="14422"/>
    <cellStyle name="Percent 26 4 4 3" xfId="5578"/>
    <cellStyle name="Percent 26 4 4 4" xfId="11500"/>
    <cellStyle name="Percent 26 4 5" xfId="7029"/>
    <cellStyle name="Percent 26 4 5 2" xfId="12951"/>
    <cellStyle name="Percent 26 4 6" xfId="4134"/>
    <cellStyle name="Percent 26 4 7" xfId="10032"/>
    <cellStyle name="Percent 26 5" xfId="1176"/>
    <cellStyle name="Percent 26 6" xfId="641"/>
    <cellStyle name="Percent 26 6 2" xfId="1545"/>
    <cellStyle name="Percent 26 6 2 2" xfId="3013"/>
    <cellStyle name="Percent 26 6 2 2 2" xfId="8823"/>
    <cellStyle name="Percent 26 6 2 2 2 2" xfId="14745"/>
    <cellStyle name="Percent 26 6 2 2 3" xfId="5901"/>
    <cellStyle name="Percent 26 6 2 2 4" xfId="11823"/>
    <cellStyle name="Percent 26 6 2 3" xfId="7358"/>
    <cellStyle name="Percent 26 6 2 3 2" xfId="13280"/>
    <cellStyle name="Percent 26 6 2 4" xfId="4457"/>
    <cellStyle name="Percent 26 6 2 5" xfId="10358"/>
    <cellStyle name="Percent 26 6 3" xfId="2419"/>
    <cellStyle name="Percent 26 6 3 2" xfId="8229"/>
    <cellStyle name="Percent 26 6 3 2 2" xfId="14151"/>
    <cellStyle name="Percent 26 6 3 3" xfId="5307"/>
    <cellStyle name="Percent 26 6 3 4" xfId="11229"/>
    <cellStyle name="Percent 26 6 4" xfId="6756"/>
    <cellStyle name="Percent 26 6 4 2" xfId="12678"/>
    <cellStyle name="Percent 26 6 5" xfId="3863"/>
    <cellStyle name="Percent 26 6 6" xfId="9742"/>
    <cellStyle name="Percent 26 7" xfId="1370"/>
    <cellStyle name="Percent 26 7 2" xfId="2838"/>
    <cellStyle name="Percent 26 7 2 2" xfId="8648"/>
    <cellStyle name="Percent 26 7 2 2 2" xfId="14570"/>
    <cellStyle name="Percent 26 7 2 3" xfId="5726"/>
    <cellStyle name="Percent 26 7 2 4" xfId="11648"/>
    <cellStyle name="Percent 26 7 3" xfId="7183"/>
    <cellStyle name="Percent 26 7 3 2" xfId="13105"/>
    <cellStyle name="Percent 26 7 4" xfId="4282"/>
    <cellStyle name="Percent 26 7 5" xfId="10183"/>
    <cellStyle name="Percent 26 8" xfId="2244"/>
    <cellStyle name="Percent 26 8 2" xfId="8054"/>
    <cellStyle name="Percent 26 8 2 2" xfId="13976"/>
    <cellStyle name="Percent 26 8 3" xfId="5132"/>
    <cellStyle name="Percent 26 8 4" xfId="11054"/>
    <cellStyle name="Percent 26 9" xfId="6581"/>
    <cellStyle name="Percent 26 9 2" xfId="12503"/>
    <cellStyle name="Percent 27" xfId="461"/>
    <cellStyle name="Percent 27 10" xfId="3690"/>
    <cellStyle name="Percent 27 11" xfId="9569"/>
    <cellStyle name="Percent 27 2" xfId="1181"/>
    <cellStyle name="Percent 27 3" xfId="1182"/>
    <cellStyle name="Percent 27 4" xfId="1183"/>
    <cellStyle name="Percent 27 4 2" xfId="1837"/>
    <cellStyle name="Percent 27 4 2 2" xfId="3285"/>
    <cellStyle name="Percent 27 4 2 2 2" xfId="9095"/>
    <cellStyle name="Percent 27 4 2 2 2 2" xfId="15017"/>
    <cellStyle name="Percent 27 4 2 2 3" xfId="6173"/>
    <cellStyle name="Percent 27 4 2 2 4" xfId="12095"/>
    <cellStyle name="Percent 27 4 2 3" xfId="7650"/>
    <cellStyle name="Percent 27 4 2 3 2" xfId="13572"/>
    <cellStyle name="Percent 27 4 2 4" xfId="4729"/>
    <cellStyle name="Percent 27 4 2 5" xfId="10649"/>
    <cellStyle name="Percent 27 4 3" xfId="2122"/>
    <cellStyle name="Percent 27 4 3 2" xfId="3566"/>
    <cellStyle name="Percent 27 4 3 2 2" xfId="9376"/>
    <cellStyle name="Percent 27 4 3 2 2 2" xfId="15298"/>
    <cellStyle name="Percent 27 4 3 2 3" xfId="6454"/>
    <cellStyle name="Percent 27 4 3 2 4" xfId="12376"/>
    <cellStyle name="Percent 27 4 3 3" xfId="7932"/>
    <cellStyle name="Percent 27 4 3 3 2" xfId="13854"/>
    <cellStyle name="Percent 27 4 3 4" xfId="5010"/>
    <cellStyle name="Percent 27 4 3 5" xfId="10932"/>
    <cellStyle name="Percent 27 4 4" xfId="2691"/>
    <cellStyle name="Percent 27 4 4 2" xfId="8501"/>
    <cellStyle name="Percent 27 4 4 2 2" xfId="14423"/>
    <cellStyle name="Percent 27 4 4 3" xfId="5579"/>
    <cellStyle name="Percent 27 4 4 4" xfId="11501"/>
    <cellStyle name="Percent 27 4 5" xfId="7030"/>
    <cellStyle name="Percent 27 4 5 2" xfId="12952"/>
    <cellStyle name="Percent 27 4 6" xfId="4135"/>
    <cellStyle name="Percent 27 4 7" xfId="10033"/>
    <cellStyle name="Percent 27 5" xfId="1180"/>
    <cellStyle name="Percent 27 6" xfId="643"/>
    <cellStyle name="Percent 27 6 2" xfId="1547"/>
    <cellStyle name="Percent 27 6 2 2" xfId="3015"/>
    <cellStyle name="Percent 27 6 2 2 2" xfId="8825"/>
    <cellStyle name="Percent 27 6 2 2 2 2" xfId="14747"/>
    <cellStyle name="Percent 27 6 2 2 3" xfId="5903"/>
    <cellStyle name="Percent 27 6 2 2 4" xfId="11825"/>
    <cellStyle name="Percent 27 6 2 3" xfId="7360"/>
    <cellStyle name="Percent 27 6 2 3 2" xfId="13282"/>
    <cellStyle name="Percent 27 6 2 4" xfId="4459"/>
    <cellStyle name="Percent 27 6 2 5" xfId="10360"/>
    <cellStyle name="Percent 27 6 3" xfId="2421"/>
    <cellStyle name="Percent 27 6 3 2" xfId="8231"/>
    <cellStyle name="Percent 27 6 3 2 2" xfId="14153"/>
    <cellStyle name="Percent 27 6 3 3" xfId="5309"/>
    <cellStyle name="Percent 27 6 3 4" xfId="11231"/>
    <cellStyle name="Percent 27 6 4" xfId="6758"/>
    <cellStyle name="Percent 27 6 4 2" xfId="12680"/>
    <cellStyle name="Percent 27 6 5" xfId="3865"/>
    <cellStyle name="Percent 27 6 6" xfId="9744"/>
    <cellStyle name="Percent 27 7" xfId="1372"/>
    <cellStyle name="Percent 27 7 2" xfId="2840"/>
    <cellStyle name="Percent 27 7 2 2" xfId="8650"/>
    <cellStyle name="Percent 27 7 2 2 2" xfId="14572"/>
    <cellStyle name="Percent 27 7 2 3" xfId="5728"/>
    <cellStyle name="Percent 27 7 2 4" xfId="11650"/>
    <cellStyle name="Percent 27 7 3" xfId="7185"/>
    <cellStyle name="Percent 27 7 3 2" xfId="13107"/>
    <cellStyle name="Percent 27 7 4" xfId="4284"/>
    <cellStyle name="Percent 27 7 5" xfId="10185"/>
    <cellStyle name="Percent 27 8" xfId="2246"/>
    <cellStyle name="Percent 27 8 2" xfId="8056"/>
    <cellStyle name="Percent 27 8 2 2" xfId="13978"/>
    <cellStyle name="Percent 27 8 3" xfId="5134"/>
    <cellStyle name="Percent 27 8 4" xfId="11056"/>
    <cellStyle name="Percent 27 9" xfId="6583"/>
    <cellStyle name="Percent 27 9 2" xfId="12505"/>
    <cellStyle name="Percent 28" xfId="462"/>
    <cellStyle name="Percent 28 10" xfId="3691"/>
    <cellStyle name="Percent 28 11" xfId="9570"/>
    <cellStyle name="Percent 28 2" xfId="1185"/>
    <cellStyle name="Percent 28 3" xfId="1186"/>
    <cellStyle name="Percent 28 4" xfId="1187"/>
    <cellStyle name="Percent 28 4 2" xfId="1838"/>
    <cellStyle name="Percent 28 4 2 2" xfId="3286"/>
    <cellStyle name="Percent 28 4 2 2 2" xfId="9096"/>
    <cellStyle name="Percent 28 4 2 2 2 2" xfId="15018"/>
    <cellStyle name="Percent 28 4 2 2 3" xfId="6174"/>
    <cellStyle name="Percent 28 4 2 2 4" xfId="12096"/>
    <cellStyle name="Percent 28 4 2 3" xfId="7651"/>
    <cellStyle name="Percent 28 4 2 3 2" xfId="13573"/>
    <cellStyle name="Percent 28 4 2 4" xfId="4730"/>
    <cellStyle name="Percent 28 4 2 5" xfId="10650"/>
    <cellStyle name="Percent 28 4 3" xfId="2123"/>
    <cellStyle name="Percent 28 4 3 2" xfId="3567"/>
    <cellStyle name="Percent 28 4 3 2 2" xfId="9377"/>
    <cellStyle name="Percent 28 4 3 2 2 2" xfId="15299"/>
    <cellStyle name="Percent 28 4 3 2 3" xfId="6455"/>
    <cellStyle name="Percent 28 4 3 2 4" xfId="12377"/>
    <cellStyle name="Percent 28 4 3 3" xfId="7933"/>
    <cellStyle name="Percent 28 4 3 3 2" xfId="13855"/>
    <cellStyle name="Percent 28 4 3 4" xfId="5011"/>
    <cellStyle name="Percent 28 4 3 5" xfId="10933"/>
    <cellStyle name="Percent 28 4 4" xfId="2692"/>
    <cellStyle name="Percent 28 4 4 2" xfId="8502"/>
    <cellStyle name="Percent 28 4 4 2 2" xfId="14424"/>
    <cellStyle name="Percent 28 4 4 3" xfId="5580"/>
    <cellStyle name="Percent 28 4 4 4" xfId="11502"/>
    <cellStyle name="Percent 28 4 5" xfId="7031"/>
    <cellStyle name="Percent 28 4 5 2" xfId="12953"/>
    <cellStyle name="Percent 28 4 6" xfId="4136"/>
    <cellStyle name="Percent 28 4 7" xfId="10034"/>
    <cellStyle name="Percent 28 5" xfId="1184"/>
    <cellStyle name="Percent 28 6" xfId="644"/>
    <cellStyle name="Percent 28 6 2" xfId="1548"/>
    <cellStyle name="Percent 28 6 2 2" xfId="3016"/>
    <cellStyle name="Percent 28 6 2 2 2" xfId="8826"/>
    <cellStyle name="Percent 28 6 2 2 2 2" xfId="14748"/>
    <cellStyle name="Percent 28 6 2 2 3" xfId="5904"/>
    <cellStyle name="Percent 28 6 2 2 4" xfId="11826"/>
    <cellStyle name="Percent 28 6 2 3" xfId="7361"/>
    <cellStyle name="Percent 28 6 2 3 2" xfId="13283"/>
    <cellStyle name="Percent 28 6 2 4" xfId="4460"/>
    <cellStyle name="Percent 28 6 2 5" xfId="10361"/>
    <cellStyle name="Percent 28 6 3" xfId="2422"/>
    <cellStyle name="Percent 28 6 3 2" xfId="8232"/>
    <cellStyle name="Percent 28 6 3 2 2" xfId="14154"/>
    <cellStyle name="Percent 28 6 3 3" xfId="5310"/>
    <cellStyle name="Percent 28 6 3 4" xfId="11232"/>
    <cellStyle name="Percent 28 6 4" xfId="6759"/>
    <cellStyle name="Percent 28 6 4 2" xfId="12681"/>
    <cellStyle name="Percent 28 6 5" xfId="3866"/>
    <cellStyle name="Percent 28 6 6" xfId="9745"/>
    <cellStyle name="Percent 28 7" xfId="1373"/>
    <cellStyle name="Percent 28 7 2" xfId="2841"/>
    <cellStyle name="Percent 28 7 2 2" xfId="8651"/>
    <cellStyle name="Percent 28 7 2 2 2" xfId="14573"/>
    <cellStyle name="Percent 28 7 2 3" xfId="5729"/>
    <cellStyle name="Percent 28 7 2 4" xfId="11651"/>
    <cellStyle name="Percent 28 7 3" xfId="7186"/>
    <cellStyle name="Percent 28 7 3 2" xfId="13108"/>
    <cellStyle name="Percent 28 7 4" xfId="4285"/>
    <cellStyle name="Percent 28 7 5" xfId="10186"/>
    <cellStyle name="Percent 28 8" xfId="2247"/>
    <cellStyle name="Percent 28 8 2" xfId="8057"/>
    <cellStyle name="Percent 28 8 2 2" xfId="13979"/>
    <cellStyle name="Percent 28 8 3" xfId="5135"/>
    <cellStyle name="Percent 28 8 4" xfId="11057"/>
    <cellStyle name="Percent 28 9" xfId="6584"/>
    <cellStyle name="Percent 28 9 2" xfId="12506"/>
    <cellStyle name="Percent 29" xfId="479"/>
    <cellStyle name="Percent 29 2" xfId="1189"/>
    <cellStyle name="Percent 29 3" xfId="1188"/>
    <cellStyle name="Percent 29 4" xfId="661"/>
    <cellStyle name="Percent 29 4 2" xfId="1565"/>
    <cellStyle name="Percent 29 4 2 2" xfId="3033"/>
    <cellStyle name="Percent 29 4 2 2 2" xfId="8843"/>
    <cellStyle name="Percent 29 4 2 2 2 2" xfId="14765"/>
    <cellStyle name="Percent 29 4 2 2 3" xfId="5921"/>
    <cellStyle name="Percent 29 4 2 2 4" xfId="11843"/>
    <cellStyle name="Percent 29 4 2 3" xfId="7378"/>
    <cellStyle name="Percent 29 4 2 3 2" xfId="13300"/>
    <cellStyle name="Percent 29 4 2 4" xfId="4477"/>
    <cellStyle name="Percent 29 4 2 5" xfId="10378"/>
    <cellStyle name="Percent 29 4 3" xfId="2439"/>
    <cellStyle name="Percent 29 4 3 2" xfId="8249"/>
    <cellStyle name="Percent 29 4 3 2 2" xfId="14171"/>
    <cellStyle name="Percent 29 4 3 3" xfId="5327"/>
    <cellStyle name="Percent 29 4 3 4" xfId="11249"/>
    <cellStyle name="Percent 29 4 4" xfId="6776"/>
    <cellStyle name="Percent 29 4 4 2" xfId="12698"/>
    <cellStyle name="Percent 29 4 5" xfId="3883"/>
    <cellStyle name="Percent 29 4 6" xfId="9762"/>
    <cellStyle name="Percent 29 5" xfId="1390"/>
    <cellStyle name="Percent 29 5 2" xfId="2858"/>
    <cellStyle name="Percent 29 5 2 2" xfId="8668"/>
    <cellStyle name="Percent 29 5 2 2 2" xfId="14590"/>
    <cellStyle name="Percent 29 5 2 3" xfId="5746"/>
    <cellStyle name="Percent 29 5 2 4" xfId="11668"/>
    <cellStyle name="Percent 29 5 3" xfId="7203"/>
    <cellStyle name="Percent 29 5 3 2" xfId="13125"/>
    <cellStyle name="Percent 29 5 4" xfId="4302"/>
    <cellStyle name="Percent 29 5 5" xfId="10203"/>
    <cellStyle name="Percent 29 6" xfId="2264"/>
    <cellStyle name="Percent 29 6 2" xfId="8074"/>
    <cellStyle name="Percent 29 6 2 2" xfId="13996"/>
    <cellStyle name="Percent 29 6 3" xfId="5152"/>
    <cellStyle name="Percent 29 6 4" xfId="11074"/>
    <cellStyle name="Percent 29 7" xfId="6601"/>
    <cellStyle name="Percent 29 7 2" xfId="12523"/>
    <cellStyle name="Percent 29 8" xfId="3708"/>
    <cellStyle name="Percent 29 9" xfId="9587"/>
    <cellStyle name="Percent 3" xfId="336"/>
    <cellStyle name="Percent 3 2" xfId="15909"/>
    <cellStyle name="Percent 3 2 2" xfId="15910"/>
    <cellStyle name="Percent 3 2 2 2" xfId="15911"/>
    <cellStyle name="Percent 3 2 2 2 2" xfId="15912"/>
    <cellStyle name="Percent 3 2 2 3" xfId="15913"/>
    <cellStyle name="Percent 3 2 3" xfId="15914"/>
    <cellStyle name="Percent 3 2 3 2" xfId="15915"/>
    <cellStyle name="Percent 3 2 4" xfId="15916"/>
    <cellStyle name="Percent 3 2 4 2" xfId="15917"/>
    <cellStyle name="Percent 3 2 5" xfId="15918"/>
    <cellStyle name="Percent 3 3" xfId="15919"/>
    <cellStyle name="Percent 3 3 2" xfId="15920"/>
    <cellStyle name="Percent 3 3 2 2" xfId="15921"/>
    <cellStyle name="Percent 3 3 3" xfId="15922"/>
    <cellStyle name="Percent 3 4" xfId="15923"/>
    <cellStyle name="Percent 3 4 2" xfId="15924"/>
    <cellStyle name="Percent 3 5" xfId="15925"/>
    <cellStyle name="Percent 3 5 2" xfId="15926"/>
    <cellStyle name="Percent 3 6" xfId="15927"/>
    <cellStyle name="Percent 3 6 2" xfId="15928"/>
    <cellStyle name="Percent 30" xfId="1190"/>
    <cellStyle name="Percent 30 2" xfId="1191"/>
    <cellStyle name="Percent 31" xfId="1192"/>
    <cellStyle name="Percent 31 2" xfId="1193"/>
    <cellStyle name="Percent 32" xfId="1194"/>
    <cellStyle name="Percent 32 2" xfId="1195"/>
    <cellStyle name="Percent 33" xfId="1196"/>
    <cellStyle name="Percent 33 2" xfId="1197"/>
    <cellStyle name="Percent 34" xfId="1198"/>
    <cellStyle name="Percent 34 2" xfId="1199"/>
    <cellStyle name="Percent 35" xfId="1200"/>
    <cellStyle name="Percent 35 2" xfId="1201"/>
    <cellStyle name="Percent 36" xfId="1202"/>
    <cellStyle name="Percent 36 2" xfId="1203"/>
    <cellStyle name="Percent 37" xfId="1204"/>
    <cellStyle name="Percent 37 2" xfId="1205"/>
    <cellStyle name="Percent 38" xfId="1206"/>
    <cellStyle name="Percent 38 2" xfId="1207"/>
    <cellStyle name="Percent 39" xfId="1208"/>
    <cellStyle name="Percent 39 2" xfId="1209"/>
    <cellStyle name="Percent 4" xfId="337"/>
    <cellStyle name="Percent 4 2" xfId="15929"/>
    <cellStyle name="Percent 4 2 2" xfId="15930"/>
    <cellStyle name="Percent 4 2 2 2" xfId="15931"/>
    <cellStyle name="Percent 4 2 3" xfId="15932"/>
    <cellStyle name="Percent 4 2 4" xfId="15933"/>
    <cellStyle name="Percent 4 3" xfId="15934"/>
    <cellStyle name="Percent 4 3 2" xfId="15935"/>
    <cellStyle name="Percent 4 4" xfId="15936"/>
    <cellStyle name="Percent 4 4 2" xfId="15937"/>
    <cellStyle name="Percent 4 5" xfId="15938"/>
    <cellStyle name="Percent 4 5 2" xfId="15939"/>
    <cellStyle name="Percent 4 6" xfId="15940"/>
    <cellStyle name="Percent 40" xfId="1210"/>
    <cellStyle name="Percent 40 2" xfId="1211"/>
    <cellStyle name="Percent 41" xfId="1212"/>
    <cellStyle name="Percent 42" xfId="1213"/>
    <cellStyle name="Percent 42 2" xfId="1839"/>
    <cellStyle name="Percent 42 2 2" xfId="3287"/>
    <cellStyle name="Percent 42 2 2 2" xfId="9097"/>
    <cellStyle name="Percent 42 2 2 2 2" xfId="15019"/>
    <cellStyle name="Percent 42 2 2 3" xfId="6175"/>
    <cellStyle name="Percent 42 2 2 4" xfId="12097"/>
    <cellStyle name="Percent 42 2 3" xfId="7652"/>
    <cellStyle name="Percent 42 2 3 2" xfId="13574"/>
    <cellStyle name="Percent 42 2 4" xfId="4731"/>
    <cellStyle name="Percent 42 2 5" xfId="10651"/>
    <cellStyle name="Percent 42 3" xfId="2124"/>
    <cellStyle name="Percent 42 3 2" xfId="3568"/>
    <cellStyle name="Percent 42 3 2 2" xfId="9378"/>
    <cellStyle name="Percent 42 3 2 2 2" xfId="15300"/>
    <cellStyle name="Percent 42 3 2 3" xfId="6456"/>
    <cellStyle name="Percent 42 3 2 4" xfId="12378"/>
    <cellStyle name="Percent 42 3 3" xfId="7934"/>
    <cellStyle name="Percent 42 3 3 2" xfId="13856"/>
    <cellStyle name="Percent 42 3 4" xfId="5012"/>
    <cellStyle name="Percent 42 3 5" xfId="10934"/>
    <cellStyle name="Percent 42 4" xfId="2693"/>
    <cellStyle name="Percent 42 4 2" xfId="8503"/>
    <cellStyle name="Percent 42 4 2 2" xfId="14425"/>
    <cellStyle name="Percent 42 4 3" xfId="5581"/>
    <cellStyle name="Percent 42 4 4" xfId="11503"/>
    <cellStyle name="Percent 42 5" xfId="7032"/>
    <cellStyle name="Percent 42 5 2" xfId="12954"/>
    <cellStyle name="Percent 42 6" xfId="4137"/>
    <cellStyle name="Percent 42 7" xfId="10035"/>
    <cellStyle name="Percent 43" xfId="1214"/>
    <cellStyle name="Percent 43 2" xfId="1840"/>
    <cellStyle name="Percent 43 2 2" xfId="3288"/>
    <cellStyle name="Percent 43 2 2 2" xfId="9098"/>
    <cellStyle name="Percent 43 2 2 2 2" xfId="15020"/>
    <cellStyle name="Percent 43 2 2 3" xfId="6176"/>
    <cellStyle name="Percent 43 2 2 4" xfId="12098"/>
    <cellStyle name="Percent 43 2 3" xfId="7653"/>
    <cellStyle name="Percent 43 2 3 2" xfId="13575"/>
    <cellStyle name="Percent 43 2 4" xfId="4732"/>
    <cellStyle name="Percent 43 2 5" xfId="10652"/>
    <cellStyle name="Percent 43 3" xfId="2125"/>
    <cellStyle name="Percent 43 3 2" xfId="3569"/>
    <cellStyle name="Percent 43 3 2 2" xfId="9379"/>
    <cellStyle name="Percent 43 3 2 2 2" xfId="15301"/>
    <cellStyle name="Percent 43 3 2 3" xfId="6457"/>
    <cellStyle name="Percent 43 3 2 4" xfId="12379"/>
    <cellStyle name="Percent 43 3 3" xfId="7935"/>
    <cellStyle name="Percent 43 3 3 2" xfId="13857"/>
    <cellStyle name="Percent 43 3 4" xfId="5013"/>
    <cellStyle name="Percent 43 3 5" xfId="10935"/>
    <cellStyle name="Percent 43 4" xfId="2694"/>
    <cellStyle name="Percent 43 4 2" xfId="8504"/>
    <cellStyle name="Percent 43 4 2 2" xfId="14426"/>
    <cellStyle name="Percent 43 4 3" xfId="5582"/>
    <cellStyle name="Percent 43 4 4" xfId="11504"/>
    <cellStyle name="Percent 43 5" xfId="7033"/>
    <cellStyle name="Percent 43 5 2" xfId="12955"/>
    <cellStyle name="Percent 43 6" xfId="4138"/>
    <cellStyle name="Percent 43 7" xfId="10036"/>
    <cellStyle name="Percent 44" xfId="1226"/>
    <cellStyle name="Percent 44 2" xfId="1844"/>
    <cellStyle name="Percent 44 2 2" xfId="3292"/>
    <cellStyle name="Percent 44 2 2 2" xfId="9102"/>
    <cellStyle name="Percent 44 2 2 2 2" xfId="15024"/>
    <cellStyle name="Percent 44 2 2 3" xfId="6180"/>
    <cellStyle name="Percent 44 2 2 4" xfId="12102"/>
    <cellStyle name="Percent 44 2 3" xfId="7657"/>
    <cellStyle name="Percent 44 2 3 2" xfId="13579"/>
    <cellStyle name="Percent 44 2 4" xfId="4736"/>
    <cellStyle name="Percent 44 2 5" xfId="10656"/>
    <cellStyle name="Percent 44 3" xfId="2698"/>
    <cellStyle name="Percent 44 3 2" xfId="8508"/>
    <cellStyle name="Percent 44 3 2 2" xfId="14430"/>
    <cellStyle name="Percent 44 3 3" xfId="5586"/>
    <cellStyle name="Percent 44 3 4" xfId="11508"/>
    <cellStyle name="Percent 44 4" xfId="7039"/>
    <cellStyle name="Percent 44 4 2" xfId="12961"/>
    <cellStyle name="Percent 44 5" xfId="4142"/>
    <cellStyle name="Percent 44 6" xfId="10040"/>
    <cellStyle name="Percent 45" xfId="1229"/>
    <cellStyle name="Percent 45 2" xfId="1847"/>
    <cellStyle name="Percent 45 2 2" xfId="3295"/>
    <cellStyle name="Percent 45 2 2 2" xfId="9105"/>
    <cellStyle name="Percent 45 2 2 2 2" xfId="15027"/>
    <cellStyle name="Percent 45 2 2 3" xfId="6183"/>
    <cellStyle name="Percent 45 2 2 4" xfId="12105"/>
    <cellStyle name="Percent 45 2 3" xfId="7660"/>
    <cellStyle name="Percent 45 2 3 2" xfId="13582"/>
    <cellStyle name="Percent 45 2 4" xfId="4739"/>
    <cellStyle name="Percent 45 2 5" xfId="10659"/>
    <cellStyle name="Percent 45 3" xfId="2701"/>
    <cellStyle name="Percent 45 3 2" xfId="8511"/>
    <cellStyle name="Percent 45 3 2 2" xfId="14433"/>
    <cellStyle name="Percent 45 3 3" xfId="5589"/>
    <cellStyle name="Percent 45 3 4" xfId="11511"/>
    <cellStyle name="Percent 45 4" xfId="7042"/>
    <cellStyle name="Percent 45 4 2" xfId="12964"/>
    <cellStyle name="Percent 45 5" xfId="4145"/>
    <cellStyle name="Percent 45 6" xfId="10043"/>
    <cellStyle name="Percent 46" xfId="1231"/>
    <cellStyle name="Percent 46 2" xfId="1849"/>
    <cellStyle name="Percent 46 2 2" xfId="3297"/>
    <cellStyle name="Percent 46 2 2 2" xfId="9107"/>
    <cellStyle name="Percent 46 2 2 2 2" xfId="15029"/>
    <cellStyle name="Percent 46 2 2 3" xfId="6185"/>
    <cellStyle name="Percent 46 2 2 4" xfId="12107"/>
    <cellStyle name="Percent 46 2 3" xfId="7662"/>
    <cellStyle name="Percent 46 2 3 2" xfId="13584"/>
    <cellStyle name="Percent 46 2 4" xfId="4741"/>
    <cellStyle name="Percent 46 2 5" xfId="10661"/>
    <cellStyle name="Percent 46 3" xfId="2703"/>
    <cellStyle name="Percent 46 3 2" xfId="8513"/>
    <cellStyle name="Percent 46 3 2 2" xfId="14435"/>
    <cellStyle name="Percent 46 3 3" xfId="5591"/>
    <cellStyle name="Percent 46 3 4" xfId="11513"/>
    <cellStyle name="Percent 46 4" xfId="7044"/>
    <cellStyle name="Percent 46 4 2" xfId="12966"/>
    <cellStyle name="Percent 46 5" xfId="4147"/>
    <cellStyle name="Percent 46 6" xfId="10045"/>
    <cellStyle name="Percent 47" xfId="1906"/>
    <cellStyle name="Percent 47 2" xfId="3351"/>
    <cellStyle name="Percent 47 2 2" xfId="9161"/>
    <cellStyle name="Percent 47 2 2 2" xfId="15083"/>
    <cellStyle name="Percent 47 2 3" xfId="6239"/>
    <cellStyle name="Percent 47 2 4" xfId="12161"/>
    <cellStyle name="Percent 47 3" xfId="7717"/>
    <cellStyle name="Percent 47 3 2" xfId="13639"/>
    <cellStyle name="Percent 47 4" xfId="4795"/>
    <cellStyle name="Percent 47 5" xfId="10716"/>
    <cellStyle name="Percent 48" xfId="9424"/>
    <cellStyle name="Percent 49" xfId="9425"/>
    <cellStyle name="Percent 5" xfId="338"/>
    <cellStyle name="Percent 5 2" xfId="15941"/>
    <cellStyle name="Percent 5 2 2" xfId="15942"/>
    <cellStyle name="Percent 5 3" xfId="15943"/>
    <cellStyle name="Percent 50" xfId="9431"/>
    <cellStyle name="Percent 6" xfId="339"/>
    <cellStyle name="Percent 6 2" xfId="1215"/>
    <cellStyle name="Percent 6 2 2" xfId="15944"/>
    <cellStyle name="Percent 6 3" xfId="15945"/>
    <cellStyle name="Percent 7" xfId="340"/>
    <cellStyle name="Percent 7 2" xfId="1216"/>
    <cellStyle name="Percent 7 3" xfId="15946"/>
    <cellStyle name="Percent 8" xfId="341"/>
    <cellStyle name="Percent 8 2" xfId="1217"/>
    <cellStyle name="Percent 8 3" xfId="15947"/>
    <cellStyle name="Percent 9" xfId="342"/>
    <cellStyle name="Percent 9 2" xfId="1218"/>
    <cellStyle name="PSChar" xfId="15948"/>
    <cellStyle name="PSDate" xfId="15949"/>
    <cellStyle name="PSDec" xfId="15950"/>
    <cellStyle name="PSdesc" xfId="15951"/>
    <cellStyle name="PSHeading" xfId="15952"/>
    <cellStyle name="PSInt" xfId="15953"/>
    <cellStyle name="PSSpacer" xfId="15954"/>
    <cellStyle name="PStest" xfId="15955"/>
    <cellStyle name="R00A" xfId="15956"/>
    <cellStyle name="R00B" xfId="15957"/>
    <cellStyle name="R00L" xfId="15958"/>
    <cellStyle name="R01A" xfId="15959"/>
    <cellStyle name="R01B" xfId="15960"/>
    <cellStyle name="R01H" xfId="15961"/>
    <cellStyle name="R01L" xfId="15962"/>
    <cellStyle name="R02A" xfId="15963"/>
    <cellStyle name="R02B" xfId="15964"/>
    <cellStyle name="R02H" xfId="15965"/>
    <cellStyle name="R02L" xfId="15966"/>
    <cellStyle name="R03A" xfId="15967"/>
    <cellStyle name="R03B" xfId="15968"/>
    <cellStyle name="R03H" xfId="15969"/>
    <cellStyle name="R03L" xfId="15970"/>
    <cellStyle name="R04A" xfId="15971"/>
    <cellStyle name="R04B" xfId="15972"/>
    <cellStyle name="R04H" xfId="15973"/>
    <cellStyle name="R04L" xfId="15974"/>
    <cellStyle name="R05A" xfId="15975"/>
    <cellStyle name="R05B" xfId="15976"/>
    <cellStyle name="R05H" xfId="15977"/>
    <cellStyle name="R05L" xfId="15978"/>
    <cellStyle name="R06A" xfId="15979"/>
    <cellStyle name="R06B" xfId="15980"/>
    <cellStyle name="R06H" xfId="15981"/>
    <cellStyle name="R06L" xfId="15982"/>
    <cellStyle name="R07A" xfId="15983"/>
    <cellStyle name="R07B" xfId="15984"/>
    <cellStyle name="R07H" xfId="15985"/>
    <cellStyle name="R07L" xfId="15986"/>
    <cellStyle name="RevList" xfId="343"/>
    <cellStyle name="Subtotal" xfId="344"/>
    <cellStyle name="Title" xfId="348" builtinId="15" customBuiltin="1"/>
    <cellStyle name="Title 2" xfId="345"/>
    <cellStyle name="Title 2 2" xfId="1219"/>
    <cellStyle name="Title 2 2 2" xfId="15987"/>
    <cellStyle name="Title 2 3" xfId="15988"/>
    <cellStyle name="Title 2 4" xfId="15989"/>
    <cellStyle name="Title 3" xfId="1220"/>
    <cellStyle name="Title 3 2" xfId="15990"/>
    <cellStyle name="Total" xfId="363" builtinId="25" customBuiltin="1"/>
    <cellStyle name="Total 2" xfId="346"/>
    <cellStyle name="Total 2 2" xfId="1221"/>
    <cellStyle name="Total 2 2 2" xfId="7034"/>
    <cellStyle name="Total 2 2 2 2" xfId="12956"/>
    <cellStyle name="Total 2 3" xfId="6497"/>
    <cellStyle name="Total 2 3 2" xfId="12419"/>
    <cellStyle name="Total 2 4" xfId="15991"/>
    <cellStyle name="Total 2 5" xfId="15992"/>
    <cellStyle name="Total 2 6" xfId="15993"/>
    <cellStyle name="Total 3" xfId="1222"/>
    <cellStyle name="Total 3 2" xfId="7035"/>
    <cellStyle name="Total 3 2 2" xfId="12957"/>
    <cellStyle name="Total 3 3" xfId="15994"/>
    <cellStyle name="Warning Text" xfId="361" builtinId="11" customBuiltin="1"/>
    <cellStyle name="Warning Text 2" xfId="347"/>
    <cellStyle name="Warning Text 2 2" xfId="15995"/>
    <cellStyle name="Warning Text 2 2 2" xfId="15996"/>
    <cellStyle name="Warning Text 2 3" xfId="15997"/>
  </cellStyles>
  <dxfs count="0"/>
  <tableStyles count="0" defaultTableStyle="TableStyleMedium2" defaultPivotStyle="PivotStyleLight16"/>
  <colors>
    <mruColors>
      <color rgb="FF7572B6"/>
      <color rgb="FF4E69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st%20of%20Service%20Studies/1997/Misc/DepnAlloc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memo"/>
      <sheetName val="compare1"/>
      <sheetName val="compare2"/>
      <sheetName val="NEPIS"/>
      <sheetName val="Percents"/>
      <sheetName val="Reserve"/>
    </sheetNames>
    <sheetDataSet>
      <sheetData sheetId="0">
        <row r="36">
          <cell r="G36">
            <v>3.1555953393734217E-2</v>
          </cell>
          <cell r="H36">
            <v>0.44975449000000001</v>
          </cell>
          <cell r="I36">
            <v>3.1301695685717203E-2</v>
          </cell>
          <cell r="J36">
            <v>9.5491549999999994E-2</v>
          </cell>
          <cell r="K36">
            <v>6.6459535260169353E-3</v>
          </cell>
          <cell r="L36">
            <v>1.3461999999999641E-3</v>
          </cell>
          <cell r="M36">
            <v>9.369187783341835E-5</v>
          </cell>
        </row>
        <row r="37">
          <cell r="G37">
            <v>8.6395551857412836E-3</v>
          </cell>
          <cell r="H37">
            <v>0.45684071999999998</v>
          </cell>
          <cell r="I37">
            <v>9.0452856203557964E-3</v>
          </cell>
          <cell r="J37">
            <v>0.10681035999999999</v>
          </cell>
          <cell r="K37">
            <v>2.1148075710348802E-3</v>
          </cell>
          <cell r="L37">
            <v>0</v>
          </cell>
          <cell r="M37">
            <v>0</v>
          </cell>
        </row>
        <row r="38">
          <cell r="G38">
            <v>0.4489982669233516</v>
          </cell>
          <cell r="I38">
            <v>0.45366685563460774</v>
          </cell>
          <cell r="K38">
            <v>9.4341407208555272E-2</v>
          </cell>
          <cell r="M38">
            <v>2.9934702334854296E-3</v>
          </cell>
        </row>
        <row r="43">
          <cell r="G43">
            <v>0.18763902662435747</v>
          </cell>
          <cell r="H43">
            <v>0.38110751999999998</v>
          </cell>
          <cell r="I43">
            <v>0.13150473715669542</v>
          </cell>
          <cell r="J43">
            <v>7.3027910000000001E-2</v>
          </cell>
          <cell r="K43">
            <v>2.5198967760207955E-2</v>
          </cell>
          <cell r="L43">
            <v>2.076980000000006E-3</v>
          </cell>
          <cell r="M43">
            <v>7.1668149969781236E-4</v>
          </cell>
        </row>
        <row r="44">
          <cell r="G44">
            <v>3.7005018703275681E-2</v>
          </cell>
          <cell r="H44">
            <v>0.39601945999999999</v>
          </cell>
          <cell r="I44">
            <v>2.856413339067676E-2</v>
          </cell>
          <cell r="J44">
            <v>7.9997230000000003E-2</v>
          </cell>
          <cell r="K44">
            <v>5.7700486450959982E-3</v>
          </cell>
          <cell r="L44">
            <v>1.0937549999999963E-2</v>
          </cell>
          <cell r="M44">
            <v>7.8890476030444451E-4</v>
          </cell>
        </row>
        <row r="45">
          <cell r="G45">
            <v>0.12636103011790398</v>
          </cell>
          <cell r="H45">
            <v>0.45366446999999999</v>
          </cell>
          <cell r="I45">
            <v>0.12766544711804123</v>
          </cell>
          <cell r="J45">
            <v>9.4356040000000002E-2</v>
          </cell>
          <cell r="K45">
            <v>2.6552676772081764E-2</v>
          </cell>
          <cell r="L45">
            <v>2.9503200000000618E-3</v>
          </cell>
          <cell r="M45">
            <v>8.3024778630186162E-4</v>
          </cell>
        </row>
        <row r="46">
          <cell r="G46">
            <v>9.8716704747464801E-2</v>
          </cell>
          <cell r="H46">
            <v>0.44572827999999998</v>
          </cell>
          <cell r="I46">
            <v>9.5346229378553665E-2</v>
          </cell>
          <cell r="J46">
            <v>9.2770350000000001E-2</v>
          </cell>
          <cell r="K46">
            <v>1.9844608178392238E-2</v>
          </cell>
          <cell r="L46">
            <v>1.6660000000001673E-5</v>
          </cell>
          <cell r="M46">
            <v>3.5637590270172301E-6</v>
          </cell>
        </row>
        <row r="47">
          <cell r="G47">
            <v>3.517698638687082E-2</v>
          </cell>
          <cell r="H47">
            <v>0.44955867999999999</v>
          </cell>
          <cell r="I47">
            <v>3.4511631408741993E-2</v>
          </cell>
          <cell r="J47">
            <v>9.2215530000000004E-2</v>
          </cell>
          <cell r="K47">
            <v>7.0791834817243212E-3</v>
          </cell>
          <cell r="L47">
            <v>0</v>
          </cell>
          <cell r="M47">
            <v>0</v>
          </cell>
        </row>
        <row r="48">
          <cell r="G48">
            <v>4.6794810117264506E-3</v>
          </cell>
          <cell r="H48">
            <v>0.45684071999999998</v>
          </cell>
          <cell r="I48">
            <v>4.899238606167376E-3</v>
          </cell>
          <cell r="J48">
            <v>0.10681035999999999</v>
          </cell>
          <cell r="K48">
            <v>1.1454527066909353E-3</v>
          </cell>
          <cell r="L48">
            <v>0</v>
          </cell>
          <cell r="M48">
            <v>0</v>
          </cell>
        </row>
        <row r="49">
          <cell r="G49">
            <v>0.48957824759159924</v>
          </cell>
          <cell r="I49">
            <v>0.42249141705887644</v>
          </cell>
          <cell r="K49">
            <v>8.559093754419321E-2</v>
          </cell>
          <cell r="M49">
            <v>2.339397805331136E-3</v>
          </cell>
        </row>
        <row r="53">
          <cell r="I53" t="str">
            <v xml:space="preserve"> (8)  Col. (c) x Col. (e)</v>
          </cell>
        </row>
        <row r="54">
          <cell r="I54" t="str">
            <v xml:space="preserve"> (9)  Col. (c) x Col. (g)</v>
          </cell>
        </row>
        <row r="55">
          <cell r="I55" t="str">
            <v xml:space="preserve"> (10)  Col. (c) x Col. (i)</v>
          </cell>
        </row>
        <row r="56">
          <cell r="I56" t="str">
            <v xml:space="preserve"> (11)  Col. (c) x Col. (k)</v>
          </cell>
        </row>
        <row r="57">
          <cell r="I57" t="str">
            <v xml:space="preserve"> (12)  1998 Functionalization run, page 1 of 6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N139"/>
  <sheetViews>
    <sheetView showGridLines="0" topLeftCell="F1" zoomScaleNormal="100" workbookViewId="0">
      <selection activeCell="O52" sqref="O52"/>
    </sheetView>
  </sheetViews>
  <sheetFormatPr defaultColWidth="8.90625" defaultRowHeight="13.2" outlineLevelCol="1"/>
  <cols>
    <col min="1" max="5" width="8.90625" style="376" hidden="1" customWidth="1" outlineLevel="1"/>
    <col min="6" max="6" width="4.81640625" style="376" customWidth="1" collapsed="1"/>
    <col min="7" max="7" width="3.453125" style="376" bestFit="1" customWidth="1"/>
    <col min="8" max="8" width="18.6328125" style="376" bestFit="1" customWidth="1"/>
    <col min="9" max="13" width="11.81640625" style="376" customWidth="1"/>
    <col min="14" max="20" width="11.6328125" style="376" bestFit="1" customWidth="1"/>
    <col min="21" max="16384" width="8.90625" style="376"/>
  </cols>
  <sheetData>
    <row r="2" spans="1:14">
      <c r="M2" s="391"/>
    </row>
    <row r="3" spans="1:14">
      <c r="G3" s="910" t="s">
        <v>0</v>
      </c>
      <c r="H3" s="910"/>
      <c r="I3" s="910"/>
      <c r="J3" s="910"/>
      <c r="K3" s="910"/>
      <c r="L3" s="910"/>
      <c r="M3" s="910"/>
    </row>
    <row r="4" spans="1:14">
      <c r="G4" s="909" t="s">
        <v>29</v>
      </c>
      <c r="H4" s="909"/>
      <c r="I4" s="909"/>
      <c r="J4" s="909"/>
      <c r="K4" s="909"/>
      <c r="L4" s="909"/>
      <c r="M4" s="909"/>
    </row>
    <row r="5" spans="1:14">
      <c r="G5" s="909" t="str">
        <f>"For the 13 Months Ended December 31, "&amp;Info!B3</f>
        <v>For the 13 Months Ended December 31, 2015</v>
      </c>
      <c r="H5" s="909"/>
      <c r="I5" s="909"/>
      <c r="J5" s="909"/>
      <c r="K5" s="909"/>
      <c r="L5" s="909"/>
      <c r="M5" s="909"/>
      <c r="N5" s="459"/>
    </row>
    <row r="6" spans="1:14">
      <c r="G6" s="51"/>
    </row>
    <row r="7" spans="1:14" s="52" customFormat="1">
      <c r="G7" s="436"/>
      <c r="H7" s="52" t="s">
        <v>1</v>
      </c>
      <c r="I7" s="52" t="s">
        <v>2</v>
      </c>
      <c r="J7" s="52" t="s">
        <v>3</v>
      </c>
      <c r="K7" s="52" t="s">
        <v>4</v>
      </c>
      <c r="L7" s="52" t="s">
        <v>5</v>
      </c>
      <c r="M7" s="52" t="s">
        <v>7</v>
      </c>
    </row>
    <row r="9" spans="1:14" ht="39.6">
      <c r="A9" s="52" t="s">
        <v>11</v>
      </c>
      <c r="B9" s="52" t="s">
        <v>12</v>
      </c>
      <c r="C9" s="52" t="s">
        <v>13</v>
      </c>
      <c r="D9" s="52" t="s">
        <v>552</v>
      </c>
      <c r="E9" s="52" t="s">
        <v>553</v>
      </c>
      <c r="F9" s="52"/>
      <c r="G9" s="62" t="s">
        <v>38</v>
      </c>
      <c r="H9" s="63" t="s">
        <v>46</v>
      </c>
      <c r="I9" s="64" t="s">
        <v>11</v>
      </c>
      <c r="J9" s="64" t="s">
        <v>12</v>
      </c>
      <c r="K9" s="64" t="s">
        <v>13</v>
      </c>
      <c r="L9" s="65" t="s">
        <v>349</v>
      </c>
      <c r="M9" s="66" t="s">
        <v>16</v>
      </c>
    </row>
    <row r="10" spans="1:14">
      <c r="A10" s="376">
        <v>99939</v>
      </c>
      <c r="B10" s="376">
        <v>99942</v>
      </c>
      <c r="C10" s="376">
        <v>99960</v>
      </c>
      <c r="D10" s="376">
        <v>99990</v>
      </c>
      <c r="E10" s="376">
        <v>99988</v>
      </c>
      <c r="G10" s="53">
        <v>1</v>
      </c>
      <c r="H10" s="460" t="str">
        <f>"December "&amp;Info!B2</f>
        <v>December 2014</v>
      </c>
      <c r="I10" s="433">
        <v>687133538</v>
      </c>
      <c r="J10" s="461">
        <v>323429229</v>
      </c>
      <c r="K10" s="433">
        <v>438467881</v>
      </c>
      <c r="L10" s="433">
        <v>94404738</v>
      </c>
      <c r="M10" s="54">
        <f t="shared" ref="M10:M22" si="0">+SUM(I10:L10)</f>
        <v>1543435386</v>
      </c>
      <c r="N10" s="372"/>
    </row>
    <row r="11" spans="1:14">
      <c r="A11" s="376">
        <v>99939</v>
      </c>
      <c r="B11" s="376">
        <v>99942</v>
      </c>
      <c r="C11" s="376">
        <v>99960</v>
      </c>
      <c r="D11" s="376">
        <v>99990</v>
      </c>
      <c r="E11" s="376">
        <v>99988</v>
      </c>
      <c r="G11" s="55">
        <f t="shared" ref="G11:G24" si="1">+G10+1</f>
        <v>2</v>
      </c>
      <c r="H11" s="460" t="str">
        <f>"January "&amp;Info!B3</f>
        <v>January 2015</v>
      </c>
      <c r="I11" s="433">
        <v>686656510</v>
      </c>
      <c r="J11" s="461">
        <v>323849304</v>
      </c>
      <c r="K11" s="433">
        <v>438588111</v>
      </c>
      <c r="L11" s="433">
        <v>94324643</v>
      </c>
      <c r="M11" s="54">
        <f t="shared" si="0"/>
        <v>1543418568</v>
      </c>
    </row>
    <row r="12" spans="1:14">
      <c r="A12" s="376">
        <v>99939</v>
      </c>
      <c r="B12" s="376">
        <v>99942</v>
      </c>
      <c r="C12" s="376">
        <v>99960</v>
      </c>
      <c r="D12" s="376">
        <v>99990</v>
      </c>
      <c r="E12" s="376">
        <v>99988</v>
      </c>
      <c r="G12" s="55">
        <f t="shared" si="1"/>
        <v>3</v>
      </c>
      <c r="H12" s="56" t="s">
        <v>17</v>
      </c>
      <c r="I12" s="433">
        <v>686656312</v>
      </c>
      <c r="J12" s="461">
        <v>331899721</v>
      </c>
      <c r="K12" s="433">
        <v>439638846</v>
      </c>
      <c r="L12" s="433">
        <v>94032077</v>
      </c>
      <c r="M12" s="54">
        <f t="shared" si="0"/>
        <v>1552226956</v>
      </c>
    </row>
    <row r="13" spans="1:14">
      <c r="A13" s="376">
        <v>99939</v>
      </c>
      <c r="B13" s="376">
        <v>99942</v>
      </c>
      <c r="C13" s="376">
        <v>99960</v>
      </c>
      <c r="D13" s="376">
        <v>99990</v>
      </c>
      <c r="E13" s="376">
        <v>99988</v>
      </c>
      <c r="G13" s="55">
        <f t="shared" si="1"/>
        <v>4</v>
      </c>
      <c r="H13" s="56" t="s">
        <v>18</v>
      </c>
      <c r="I13" s="433">
        <v>685990695</v>
      </c>
      <c r="J13" s="461">
        <v>338164531</v>
      </c>
      <c r="K13" s="433">
        <v>440525045</v>
      </c>
      <c r="L13" s="433">
        <v>94101752</v>
      </c>
      <c r="M13" s="54">
        <f t="shared" si="0"/>
        <v>1558782023</v>
      </c>
    </row>
    <row r="14" spans="1:14">
      <c r="A14" s="376">
        <v>99939</v>
      </c>
      <c r="B14" s="376">
        <v>99942</v>
      </c>
      <c r="C14" s="376">
        <v>99960</v>
      </c>
      <c r="D14" s="376">
        <v>99990</v>
      </c>
      <c r="E14" s="376">
        <v>99988</v>
      </c>
      <c r="G14" s="55">
        <f t="shared" si="1"/>
        <v>5</v>
      </c>
      <c r="H14" s="56" t="s">
        <v>19</v>
      </c>
      <c r="I14" s="433">
        <v>664650440</v>
      </c>
      <c r="J14" s="461">
        <v>378904120</v>
      </c>
      <c r="K14" s="433">
        <v>440789296</v>
      </c>
      <c r="L14" s="433">
        <v>94100987</v>
      </c>
      <c r="M14" s="54">
        <f t="shared" si="0"/>
        <v>1578444843</v>
      </c>
    </row>
    <row r="15" spans="1:14">
      <c r="A15" s="376">
        <v>99939</v>
      </c>
      <c r="B15" s="376">
        <v>99942</v>
      </c>
      <c r="C15" s="376">
        <v>99960</v>
      </c>
      <c r="D15" s="376">
        <v>99990</v>
      </c>
      <c r="E15" s="376">
        <v>99988</v>
      </c>
      <c r="G15" s="55">
        <f t="shared" si="1"/>
        <v>6</v>
      </c>
      <c r="H15" s="56" t="s">
        <v>20</v>
      </c>
      <c r="I15" s="433">
        <v>664447114</v>
      </c>
      <c r="J15" s="461">
        <v>379873790</v>
      </c>
      <c r="K15" s="433">
        <v>440954985</v>
      </c>
      <c r="L15" s="433">
        <v>94158838</v>
      </c>
      <c r="M15" s="54">
        <f t="shared" si="0"/>
        <v>1579434727</v>
      </c>
    </row>
    <row r="16" spans="1:14">
      <c r="A16" s="376">
        <v>99939</v>
      </c>
      <c r="B16" s="376">
        <v>99942</v>
      </c>
      <c r="C16" s="376">
        <v>99960</v>
      </c>
      <c r="D16" s="376">
        <v>99990</v>
      </c>
      <c r="E16" s="376">
        <v>99988</v>
      </c>
      <c r="G16" s="55">
        <f t="shared" si="1"/>
        <v>7</v>
      </c>
      <c r="H16" s="56" t="s">
        <v>21</v>
      </c>
      <c r="I16" s="433">
        <v>664898396</v>
      </c>
      <c r="J16" s="461">
        <v>380616124</v>
      </c>
      <c r="K16" s="433">
        <v>441798732</v>
      </c>
      <c r="L16" s="433">
        <v>94178650</v>
      </c>
      <c r="M16" s="54">
        <f t="shared" si="0"/>
        <v>1581491902</v>
      </c>
    </row>
    <row r="17" spans="1:14">
      <c r="A17" s="376">
        <v>99939</v>
      </c>
      <c r="B17" s="376">
        <v>99942</v>
      </c>
      <c r="C17" s="376">
        <v>99960</v>
      </c>
      <c r="D17" s="376">
        <v>99990</v>
      </c>
      <c r="E17" s="376">
        <v>99988</v>
      </c>
      <c r="G17" s="55">
        <f t="shared" si="1"/>
        <v>8</v>
      </c>
      <c r="H17" s="56" t="s">
        <v>22</v>
      </c>
      <c r="I17" s="433">
        <v>664935691</v>
      </c>
      <c r="J17" s="461">
        <v>380766506</v>
      </c>
      <c r="K17" s="433">
        <v>442514099</v>
      </c>
      <c r="L17" s="433">
        <v>94365518</v>
      </c>
      <c r="M17" s="54">
        <f t="shared" si="0"/>
        <v>1582581814</v>
      </c>
    </row>
    <row r="18" spans="1:14">
      <c r="A18" s="376">
        <v>99939</v>
      </c>
      <c r="B18" s="376">
        <v>99942</v>
      </c>
      <c r="C18" s="376">
        <v>99960</v>
      </c>
      <c r="D18" s="376">
        <v>99990</v>
      </c>
      <c r="E18" s="376">
        <v>99988</v>
      </c>
      <c r="G18" s="55">
        <f t="shared" si="1"/>
        <v>9</v>
      </c>
      <c r="H18" s="56" t="s">
        <v>23</v>
      </c>
      <c r="I18" s="433">
        <v>665748365</v>
      </c>
      <c r="J18" s="461">
        <v>383342040</v>
      </c>
      <c r="K18" s="433">
        <v>443464382</v>
      </c>
      <c r="L18" s="433">
        <v>94358900</v>
      </c>
      <c r="M18" s="54">
        <f t="shared" si="0"/>
        <v>1586913687</v>
      </c>
    </row>
    <row r="19" spans="1:14">
      <c r="A19" s="376">
        <v>99939</v>
      </c>
      <c r="B19" s="376">
        <v>99942</v>
      </c>
      <c r="C19" s="376">
        <v>99960</v>
      </c>
      <c r="D19" s="376">
        <v>99990</v>
      </c>
      <c r="E19" s="376">
        <v>99988</v>
      </c>
      <c r="G19" s="55">
        <f t="shared" si="1"/>
        <v>10</v>
      </c>
      <c r="H19" s="56" t="s">
        <v>24</v>
      </c>
      <c r="I19" s="433">
        <v>665762700</v>
      </c>
      <c r="J19" s="461">
        <v>383477853</v>
      </c>
      <c r="K19" s="433">
        <v>445221464</v>
      </c>
      <c r="L19" s="433">
        <v>94148351</v>
      </c>
      <c r="M19" s="54">
        <f t="shared" si="0"/>
        <v>1588610368</v>
      </c>
    </row>
    <row r="20" spans="1:14">
      <c r="A20" s="376">
        <v>99939</v>
      </c>
      <c r="B20" s="376">
        <v>99942</v>
      </c>
      <c r="C20" s="376">
        <v>99960</v>
      </c>
      <c r="D20" s="376">
        <v>99990</v>
      </c>
      <c r="E20" s="376">
        <v>99988</v>
      </c>
      <c r="G20" s="55">
        <f t="shared" si="1"/>
        <v>11</v>
      </c>
      <c r="H20" s="56" t="s">
        <v>25</v>
      </c>
      <c r="I20" s="433">
        <v>675741141</v>
      </c>
      <c r="J20" s="461">
        <v>387059067</v>
      </c>
      <c r="K20" s="433">
        <v>445698956</v>
      </c>
      <c r="L20" s="433">
        <v>97230171</v>
      </c>
      <c r="M20" s="54">
        <f t="shared" si="0"/>
        <v>1605729335</v>
      </c>
    </row>
    <row r="21" spans="1:14">
      <c r="A21" s="376">
        <v>99939</v>
      </c>
      <c r="B21" s="376">
        <v>99942</v>
      </c>
      <c r="C21" s="376">
        <v>99960</v>
      </c>
      <c r="D21" s="376">
        <v>99990</v>
      </c>
      <c r="E21" s="376">
        <v>99988</v>
      </c>
      <c r="G21" s="55">
        <f t="shared" si="1"/>
        <v>12</v>
      </c>
      <c r="H21" s="56" t="s">
        <v>26</v>
      </c>
      <c r="I21" s="433">
        <v>672575032</v>
      </c>
      <c r="J21" s="461">
        <v>387144759</v>
      </c>
      <c r="K21" s="433">
        <v>446545468</v>
      </c>
      <c r="L21" s="433">
        <v>97014241</v>
      </c>
      <c r="M21" s="54">
        <f t="shared" si="0"/>
        <v>1603279500</v>
      </c>
    </row>
    <row r="22" spans="1:14">
      <c r="A22" s="376">
        <v>99939</v>
      </c>
      <c r="B22" s="376">
        <v>99942</v>
      </c>
      <c r="C22" s="376">
        <v>99960</v>
      </c>
      <c r="D22" s="376">
        <v>99990</v>
      </c>
      <c r="E22" s="376">
        <v>99988</v>
      </c>
      <c r="G22" s="55">
        <f t="shared" si="1"/>
        <v>13</v>
      </c>
      <c r="H22" s="56" t="s">
        <v>27</v>
      </c>
      <c r="I22" s="433">
        <v>876230816</v>
      </c>
      <c r="J22" s="461">
        <v>391873459</v>
      </c>
      <c r="K22" s="433">
        <v>451799099</v>
      </c>
      <c r="L22" s="433">
        <v>99182857</v>
      </c>
      <c r="M22" s="54">
        <f t="shared" si="0"/>
        <v>1819086231</v>
      </c>
      <c r="N22" s="390"/>
    </row>
    <row r="23" spans="1:14">
      <c r="G23" s="55">
        <f t="shared" si="1"/>
        <v>14</v>
      </c>
      <c r="H23" s="56"/>
      <c r="I23" s="433"/>
      <c r="J23" s="433"/>
      <c r="K23" s="433"/>
      <c r="L23" s="433"/>
      <c r="M23" s="54"/>
    </row>
    <row r="24" spans="1:14">
      <c r="G24" s="55">
        <f t="shared" si="1"/>
        <v>15</v>
      </c>
      <c r="H24" s="71" t="s">
        <v>28</v>
      </c>
      <c r="I24" s="418">
        <f>AVERAGE(I10:I22)</f>
        <v>689340519.23076928</v>
      </c>
      <c r="J24" s="418">
        <f>AVERAGE(J10:J22)</f>
        <v>366953884.84615386</v>
      </c>
      <c r="K24" s="418">
        <f>AVERAGE(K10:K22)</f>
        <v>442769720.30769229</v>
      </c>
      <c r="L24" s="418">
        <f>AVERAGE(L10:L22)</f>
        <v>95046286.384615391</v>
      </c>
      <c r="M24" s="419">
        <f>AVERAGE(M10:M22)</f>
        <v>1594110410.7692308</v>
      </c>
    </row>
    <row r="25" spans="1:14">
      <c r="G25" s="55"/>
      <c r="H25" s="57"/>
      <c r="I25" s="58"/>
      <c r="J25" s="58"/>
      <c r="K25" s="58"/>
      <c r="L25" s="58"/>
      <c r="M25" s="59"/>
    </row>
    <row r="26" spans="1:14">
      <c r="G26" s="60"/>
    </row>
    <row r="27" spans="1:14">
      <c r="G27" s="61"/>
      <c r="L27" s="433"/>
    </row>
    <row r="28" spans="1:14">
      <c r="G28" s="909" t="s">
        <v>681</v>
      </c>
      <c r="H28" s="909"/>
      <c r="I28" s="909"/>
      <c r="J28" s="909"/>
      <c r="K28" s="909"/>
      <c r="L28" s="909"/>
      <c r="M28" s="909"/>
    </row>
    <row r="29" spans="1:14">
      <c r="G29" s="436"/>
      <c r="H29" s="52" t="s">
        <v>1</v>
      </c>
      <c r="I29" s="52" t="s">
        <v>2</v>
      </c>
      <c r="J29" s="52" t="s">
        <v>3</v>
      </c>
      <c r="K29" s="52" t="s">
        <v>4</v>
      </c>
      <c r="L29" s="52" t="s">
        <v>5</v>
      </c>
      <c r="M29" s="52" t="s">
        <v>7</v>
      </c>
    </row>
    <row r="31" spans="1:14" ht="39.6">
      <c r="G31" s="62" t="s">
        <v>38</v>
      </c>
      <c r="H31" s="63" t="s">
        <v>46</v>
      </c>
      <c r="I31" s="64" t="s">
        <v>11</v>
      </c>
      <c r="J31" s="64" t="s">
        <v>12</v>
      </c>
      <c r="K31" s="64" t="s">
        <v>13</v>
      </c>
      <c r="L31" s="65" t="s">
        <v>349</v>
      </c>
      <c r="M31" s="66" t="s">
        <v>16</v>
      </c>
    </row>
    <row r="32" spans="1:14">
      <c r="G32" s="53">
        <v>1</v>
      </c>
      <c r="H32" s="460" t="str">
        <f>"December "&amp;Info!B2</f>
        <v>December 2014</v>
      </c>
      <c r="I32" s="433">
        <v>3058841</v>
      </c>
      <c r="J32" s="461">
        <v>0</v>
      </c>
      <c r="K32" s="461">
        <v>0</v>
      </c>
      <c r="L32" s="461">
        <v>0</v>
      </c>
      <c r="M32" s="54">
        <f t="shared" ref="M32:M44" si="2">+SUM(I32:L32)</f>
        <v>3058841</v>
      </c>
    </row>
    <row r="33" spans="7:13">
      <c r="G33" s="55">
        <f t="shared" ref="G33:G46" si="3">+G32+1</f>
        <v>2</v>
      </c>
      <c r="H33" s="460" t="str">
        <f>"January "&amp;Info!B3</f>
        <v>January 2015</v>
      </c>
      <c r="I33" s="433">
        <v>2634453.54</v>
      </c>
      <c r="J33" s="461">
        <v>0</v>
      </c>
      <c r="K33" s="461">
        <v>0</v>
      </c>
      <c r="L33" s="461">
        <v>0</v>
      </c>
      <c r="M33" s="54">
        <f t="shared" si="2"/>
        <v>2634453.54</v>
      </c>
    </row>
    <row r="34" spans="7:13">
      <c r="G34" s="55">
        <f t="shared" si="3"/>
        <v>3</v>
      </c>
      <c r="H34" s="56" t="s">
        <v>17</v>
      </c>
      <c r="I34" s="433">
        <v>2634453.54</v>
      </c>
      <c r="J34" s="461">
        <v>0</v>
      </c>
      <c r="K34" s="461">
        <v>0</v>
      </c>
      <c r="L34" s="461">
        <v>0</v>
      </c>
      <c r="M34" s="54">
        <f t="shared" si="2"/>
        <v>2634453.54</v>
      </c>
    </row>
    <row r="35" spans="7:13">
      <c r="G35" s="55">
        <f t="shared" si="3"/>
        <v>4</v>
      </c>
      <c r="H35" s="56" t="s">
        <v>18</v>
      </c>
      <c r="I35" s="433">
        <v>2634453.54</v>
      </c>
      <c r="J35" s="461">
        <v>0</v>
      </c>
      <c r="K35" s="461">
        <v>0</v>
      </c>
      <c r="L35" s="461">
        <v>0</v>
      </c>
      <c r="M35" s="54">
        <f t="shared" si="2"/>
        <v>2634453.54</v>
      </c>
    </row>
    <row r="36" spans="7:13">
      <c r="G36" s="55">
        <f t="shared" si="3"/>
        <v>5</v>
      </c>
      <c r="H36" s="56" t="s">
        <v>19</v>
      </c>
      <c r="I36" s="433">
        <v>2634453.54</v>
      </c>
      <c r="J36" s="461">
        <v>0</v>
      </c>
      <c r="K36" s="461">
        <v>0</v>
      </c>
      <c r="L36" s="461">
        <v>0</v>
      </c>
      <c r="M36" s="54">
        <f t="shared" si="2"/>
        <v>2634453.54</v>
      </c>
    </row>
    <row r="37" spans="7:13">
      <c r="G37" s="55">
        <f t="shared" si="3"/>
        <v>6</v>
      </c>
      <c r="H37" s="56" t="s">
        <v>20</v>
      </c>
      <c r="I37" s="433">
        <v>2634453.54</v>
      </c>
      <c r="J37" s="461">
        <v>0</v>
      </c>
      <c r="K37" s="461">
        <v>0</v>
      </c>
      <c r="L37" s="461">
        <v>0</v>
      </c>
      <c r="M37" s="54">
        <f t="shared" si="2"/>
        <v>2634453.54</v>
      </c>
    </row>
    <row r="38" spans="7:13">
      <c r="G38" s="55">
        <f t="shared" si="3"/>
        <v>7</v>
      </c>
      <c r="H38" s="56" t="s">
        <v>21</v>
      </c>
      <c r="I38" s="433">
        <v>3085735.37</v>
      </c>
      <c r="J38" s="461">
        <v>0</v>
      </c>
      <c r="K38" s="461">
        <v>0</v>
      </c>
      <c r="L38" s="461">
        <v>0</v>
      </c>
      <c r="M38" s="54">
        <f t="shared" si="2"/>
        <v>3085735.37</v>
      </c>
    </row>
    <row r="39" spans="7:13">
      <c r="G39" s="55">
        <f t="shared" si="3"/>
        <v>8</v>
      </c>
      <c r="H39" s="56" t="s">
        <v>22</v>
      </c>
      <c r="I39" s="433">
        <v>3085735.37</v>
      </c>
      <c r="J39" s="461">
        <v>0</v>
      </c>
      <c r="K39" s="461">
        <v>0</v>
      </c>
      <c r="L39" s="461">
        <v>0</v>
      </c>
      <c r="M39" s="54">
        <f t="shared" si="2"/>
        <v>3085735.37</v>
      </c>
    </row>
    <row r="40" spans="7:13">
      <c r="G40" s="55">
        <f t="shared" si="3"/>
        <v>9</v>
      </c>
      <c r="H40" s="56" t="s">
        <v>23</v>
      </c>
      <c r="I40" s="433">
        <v>3085735.37</v>
      </c>
      <c r="J40" s="461">
        <v>0</v>
      </c>
      <c r="K40" s="461">
        <v>0</v>
      </c>
      <c r="L40" s="461">
        <v>0</v>
      </c>
      <c r="M40" s="54">
        <f t="shared" si="2"/>
        <v>3085735.37</v>
      </c>
    </row>
    <row r="41" spans="7:13">
      <c r="G41" s="55">
        <f t="shared" si="3"/>
        <v>10</v>
      </c>
      <c r="H41" s="56" t="s">
        <v>24</v>
      </c>
      <c r="I41" s="433">
        <v>3085735.37</v>
      </c>
      <c r="J41" s="461">
        <v>0</v>
      </c>
      <c r="K41" s="461">
        <v>0</v>
      </c>
      <c r="L41" s="461">
        <v>0</v>
      </c>
      <c r="M41" s="54">
        <f t="shared" si="2"/>
        <v>3085735.37</v>
      </c>
    </row>
    <row r="42" spans="7:13">
      <c r="G42" s="55">
        <f t="shared" si="3"/>
        <v>11</v>
      </c>
      <c r="H42" s="56" t="s">
        <v>25</v>
      </c>
      <c r="I42" s="433">
        <v>3085735.37</v>
      </c>
      <c r="J42" s="461">
        <v>0</v>
      </c>
      <c r="K42" s="461">
        <v>0</v>
      </c>
      <c r="L42" s="461">
        <v>0</v>
      </c>
      <c r="M42" s="54">
        <f t="shared" si="2"/>
        <v>3085735.37</v>
      </c>
    </row>
    <row r="43" spans="7:13">
      <c r="G43" s="55">
        <f t="shared" si="3"/>
        <v>12</v>
      </c>
      <c r="H43" s="56" t="s">
        <v>26</v>
      </c>
      <c r="I43" s="433">
        <v>3085735.37</v>
      </c>
      <c r="J43" s="461">
        <v>0</v>
      </c>
      <c r="K43" s="461">
        <v>0</v>
      </c>
      <c r="L43" s="461">
        <v>0</v>
      </c>
      <c r="M43" s="54">
        <f t="shared" si="2"/>
        <v>3085735.37</v>
      </c>
    </row>
    <row r="44" spans="7:13">
      <c r="G44" s="55">
        <f t="shared" si="3"/>
        <v>13</v>
      </c>
      <c r="H44" s="56" t="s">
        <v>27</v>
      </c>
      <c r="I44" s="433">
        <v>3085735.37</v>
      </c>
      <c r="J44" s="461">
        <v>0</v>
      </c>
      <c r="K44" s="461">
        <v>0</v>
      </c>
      <c r="L44" s="461">
        <v>0</v>
      </c>
      <c r="M44" s="54">
        <f t="shared" si="2"/>
        <v>3085735.37</v>
      </c>
    </row>
    <row r="45" spans="7:13">
      <c r="G45" s="55">
        <f t="shared" si="3"/>
        <v>14</v>
      </c>
      <c r="H45" s="56"/>
      <c r="I45" s="209"/>
      <c r="J45" s="209"/>
      <c r="K45" s="209"/>
      <c r="L45" s="209"/>
      <c r="M45" s="420"/>
    </row>
    <row r="46" spans="7:13">
      <c r="G46" s="55">
        <f t="shared" si="3"/>
        <v>15</v>
      </c>
      <c r="H46" s="71" t="s">
        <v>28</v>
      </c>
      <c r="I46" s="418">
        <f>AVERAGE(I32:I44)</f>
        <v>2910096.6376923076</v>
      </c>
      <c r="J46" s="418">
        <f>AVERAGE(J32:J44)</f>
        <v>0</v>
      </c>
      <c r="K46" s="418">
        <f>AVERAGE(K32:K44)</f>
        <v>0</v>
      </c>
      <c r="L46" s="418">
        <f>AVERAGE(L32:L44)</f>
        <v>0</v>
      </c>
      <c r="M46" s="419">
        <f>AVERAGE(M32:M44)</f>
        <v>2910096.6376923076</v>
      </c>
    </row>
    <row r="47" spans="7:13">
      <c r="G47" s="55"/>
      <c r="H47" s="57"/>
      <c r="I47" s="58"/>
      <c r="J47" s="58"/>
      <c r="K47" s="58"/>
      <c r="L47" s="58"/>
      <c r="M47" s="59"/>
    </row>
    <row r="48" spans="7:13">
      <c r="G48" s="61"/>
    </row>
    <row r="49" spans="7:13">
      <c r="G49" s="61"/>
    </row>
    <row r="50" spans="7:13">
      <c r="G50" s="909" t="s">
        <v>682</v>
      </c>
      <c r="H50" s="909"/>
      <c r="I50" s="909"/>
      <c r="J50" s="909"/>
      <c r="K50" s="909"/>
      <c r="L50" s="909"/>
      <c r="M50" s="909"/>
    </row>
    <row r="51" spans="7:13">
      <c r="G51" s="52"/>
      <c r="H51" s="52" t="s">
        <v>1</v>
      </c>
      <c r="I51" s="52" t="s">
        <v>2</v>
      </c>
      <c r="J51" s="52" t="s">
        <v>3</v>
      </c>
      <c r="K51" s="52" t="s">
        <v>4</v>
      </c>
      <c r="L51" s="52" t="s">
        <v>5</v>
      </c>
      <c r="M51" s="52" t="s">
        <v>7</v>
      </c>
    </row>
    <row r="53" spans="7:13" ht="39.6">
      <c r="G53" s="62" t="s">
        <v>38</v>
      </c>
      <c r="H53" s="413" t="s">
        <v>46</v>
      </c>
      <c r="I53" s="414" t="s">
        <v>11</v>
      </c>
      <c r="J53" s="414" t="s">
        <v>12</v>
      </c>
      <c r="K53" s="414" t="s">
        <v>13</v>
      </c>
      <c r="L53" s="415" t="s">
        <v>349</v>
      </c>
      <c r="M53" s="416" t="s">
        <v>16</v>
      </c>
    </row>
    <row r="54" spans="7:13">
      <c r="G54" s="53">
        <v>1</v>
      </c>
      <c r="H54" s="460" t="str">
        <f>"December "&amp;Info!B52</f>
        <v xml:space="preserve">December </v>
      </c>
      <c r="I54" s="433">
        <f t="shared" ref="I54:L66" si="4">I10-I32</f>
        <v>684074697</v>
      </c>
      <c r="J54" s="433">
        <f t="shared" si="4"/>
        <v>323429229</v>
      </c>
      <c r="K54" s="433">
        <f t="shared" si="4"/>
        <v>438467881</v>
      </c>
      <c r="L54" s="433">
        <f t="shared" si="4"/>
        <v>94404738</v>
      </c>
      <c r="M54" s="54">
        <f t="shared" ref="M54:M66" si="5">+SUM(I54:L54)</f>
        <v>1540376545</v>
      </c>
    </row>
    <row r="55" spans="7:13">
      <c r="G55" s="55">
        <f t="shared" ref="G55:G68" si="6">+G54+1</f>
        <v>2</v>
      </c>
      <c r="H55" s="460" t="str">
        <f>"January "&amp;Info!B53</f>
        <v xml:space="preserve">January </v>
      </c>
      <c r="I55" s="433">
        <f t="shared" si="4"/>
        <v>684022056.46000004</v>
      </c>
      <c r="J55" s="433">
        <f t="shared" si="4"/>
        <v>323849304</v>
      </c>
      <c r="K55" s="433">
        <f t="shared" si="4"/>
        <v>438588111</v>
      </c>
      <c r="L55" s="433">
        <f t="shared" si="4"/>
        <v>94324643</v>
      </c>
      <c r="M55" s="54">
        <f t="shared" si="5"/>
        <v>1540784114.46</v>
      </c>
    </row>
    <row r="56" spans="7:13">
      <c r="G56" s="55">
        <f t="shared" si="6"/>
        <v>3</v>
      </c>
      <c r="H56" s="56" t="s">
        <v>17</v>
      </c>
      <c r="I56" s="433">
        <f t="shared" si="4"/>
        <v>684021858.46000004</v>
      </c>
      <c r="J56" s="433">
        <f t="shared" si="4"/>
        <v>331899721</v>
      </c>
      <c r="K56" s="433">
        <f t="shared" si="4"/>
        <v>439638846</v>
      </c>
      <c r="L56" s="433">
        <f t="shared" si="4"/>
        <v>94032077</v>
      </c>
      <c r="M56" s="54">
        <f t="shared" si="5"/>
        <v>1549592502.46</v>
      </c>
    </row>
    <row r="57" spans="7:13">
      <c r="G57" s="55">
        <f t="shared" si="6"/>
        <v>4</v>
      </c>
      <c r="H57" s="56" t="s">
        <v>18</v>
      </c>
      <c r="I57" s="433">
        <f t="shared" si="4"/>
        <v>683356241.46000004</v>
      </c>
      <c r="J57" s="433">
        <f t="shared" si="4"/>
        <v>338164531</v>
      </c>
      <c r="K57" s="433">
        <f t="shared" si="4"/>
        <v>440525045</v>
      </c>
      <c r="L57" s="433">
        <f t="shared" si="4"/>
        <v>94101752</v>
      </c>
      <c r="M57" s="54">
        <f t="shared" si="5"/>
        <v>1556147569.46</v>
      </c>
    </row>
    <row r="58" spans="7:13">
      <c r="G58" s="55">
        <f t="shared" si="6"/>
        <v>5</v>
      </c>
      <c r="H58" s="56" t="s">
        <v>19</v>
      </c>
      <c r="I58" s="433">
        <f t="shared" si="4"/>
        <v>662015986.46000004</v>
      </c>
      <c r="J58" s="433">
        <f t="shared" si="4"/>
        <v>378904120</v>
      </c>
      <c r="K58" s="433">
        <f t="shared" si="4"/>
        <v>440789296</v>
      </c>
      <c r="L58" s="433">
        <f t="shared" si="4"/>
        <v>94100987</v>
      </c>
      <c r="M58" s="54">
        <f t="shared" si="5"/>
        <v>1575810389.46</v>
      </c>
    </row>
    <row r="59" spans="7:13">
      <c r="G59" s="55">
        <f t="shared" si="6"/>
        <v>6</v>
      </c>
      <c r="H59" s="56" t="s">
        <v>20</v>
      </c>
      <c r="I59" s="433">
        <f t="shared" si="4"/>
        <v>661812660.46000004</v>
      </c>
      <c r="J59" s="433">
        <f t="shared" si="4"/>
        <v>379873790</v>
      </c>
      <c r="K59" s="433">
        <f t="shared" si="4"/>
        <v>440954985</v>
      </c>
      <c r="L59" s="433">
        <f t="shared" si="4"/>
        <v>94158838</v>
      </c>
      <c r="M59" s="54">
        <f t="shared" si="5"/>
        <v>1576800273.46</v>
      </c>
    </row>
    <row r="60" spans="7:13">
      <c r="G60" s="55">
        <f t="shared" si="6"/>
        <v>7</v>
      </c>
      <c r="H60" s="56" t="s">
        <v>21</v>
      </c>
      <c r="I60" s="433">
        <f t="shared" si="4"/>
        <v>661812660.63</v>
      </c>
      <c r="J60" s="433">
        <f t="shared" si="4"/>
        <v>380616124</v>
      </c>
      <c r="K60" s="433">
        <f t="shared" si="4"/>
        <v>441798732</v>
      </c>
      <c r="L60" s="433">
        <f t="shared" si="4"/>
        <v>94178650</v>
      </c>
      <c r="M60" s="54">
        <f t="shared" si="5"/>
        <v>1578406166.6300001</v>
      </c>
    </row>
    <row r="61" spans="7:13">
      <c r="G61" s="55">
        <f t="shared" si="6"/>
        <v>8</v>
      </c>
      <c r="H61" s="56" t="s">
        <v>22</v>
      </c>
      <c r="I61" s="433">
        <f t="shared" si="4"/>
        <v>661849955.63</v>
      </c>
      <c r="J61" s="433">
        <f t="shared" si="4"/>
        <v>380766506</v>
      </c>
      <c r="K61" s="433">
        <f t="shared" si="4"/>
        <v>442514099</v>
      </c>
      <c r="L61" s="433">
        <f t="shared" si="4"/>
        <v>94365518</v>
      </c>
      <c r="M61" s="54">
        <f t="shared" si="5"/>
        <v>1579496078.6300001</v>
      </c>
    </row>
    <row r="62" spans="7:13">
      <c r="G62" s="55">
        <f t="shared" si="6"/>
        <v>9</v>
      </c>
      <c r="H62" s="56" t="s">
        <v>23</v>
      </c>
      <c r="I62" s="433">
        <f t="shared" si="4"/>
        <v>662662629.63</v>
      </c>
      <c r="J62" s="433">
        <f t="shared" si="4"/>
        <v>383342040</v>
      </c>
      <c r="K62" s="433">
        <f t="shared" si="4"/>
        <v>443464382</v>
      </c>
      <c r="L62" s="433">
        <f t="shared" si="4"/>
        <v>94358900</v>
      </c>
      <c r="M62" s="54">
        <f t="shared" si="5"/>
        <v>1583827951.6300001</v>
      </c>
    </row>
    <row r="63" spans="7:13">
      <c r="G63" s="55">
        <f t="shared" si="6"/>
        <v>10</v>
      </c>
      <c r="H63" s="56" t="s">
        <v>24</v>
      </c>
      <c r="I63" s="433">
        <f t="shared" si="4"/>
        <v>662676964.63</v>
      </c>
      <c r="J63" s="433">
        <f t="shared" si="4"/>
        <v>383477853</v>
      </c>
      <c r="K63" s="433">
        <f t="shared" si="4"/>
        <v>445221464</v>
      </c>
      <c r="L63" s="433">
        <f t="shared" si="4"/>
        <v>94148351</v>
      </c>
      <c r="M63" s="54">
        <f t="shared" si="5"/>
        <v>1585524632.6300001</v>
      </c>
    </row>
    <row r="64" spans="7:13">
      <c r="G64" s="55">
        <f t="shared" si="6"/>
        <v>11</v>
      </c>
      <c r="H64" s="56" t="s">
        <v>25</v>
      </c>
      <c r="I64" s="433">
        <f t="shared" si="4"/>
        <v>672655405.63</v>
      </c>
      <c r="J64" s="433">
        <f t="shared" si="4"/>
        <v>387059067</v>
      </c>
      <c r="K64" s="433">
        <f t="shared" si="4"/>
        <v>445698956</v>
      </c>
      <c r="L64" s="433">
        <f t="shared" si="4"/>
        <v>97230171</v>
      </c>
      <c r="M64" s="54">
        <f t="shared" si="5"/>
        <v>1602643599.6300001</v>
      </c>
    </row>
    <row r="65" spans="7:13">
      <c r="G65" s="55">
        <f t="shared" si="6"/>
        <v>12</v>
      </c>
      <c r="H65" s="56" t="s">
        <v>26</v>
      </c>
      <c r="I65" s="433">
        <f t="shared" si="4"/>
        <v>669489296.63</v>
      </c>
      <c r="J65" s="433">
        <f t="shared" si="4"/>
        <v>387144759</v>
      </c>
      <c r="K65" s="433">
        <f t="shared" si="4"/>
        <v>446545468</v>
      </c>
      <c r="L65" s="433">
        <f t="shared" si="4"/>
        <v>97014241</v>
      </c>
      <c r="M65" s="54">
        <f t="shared" si="5"/>
        <v>1600193764.6300001</v>
      </c>
    </row>
    <row r="66" spans="7:13">
      <c r="G66" s="55">
        <f t="shared" si="6"/>
        <v>13</v>
      </c>
      <c r="H66" s="56" t="s">
        <v>27</v>
      </c>
      <c r="I66" s="433">
        <f t="shared" si="4"/>
        <v>873145080.63</v>
      </c>
      <c r="J66" s="433">
        <f t="shared" si="4"/>
        <v>391873459</v>
      </c>
      <c r="K66" s="433">
        <f t="shared" si="4"/>
        <v>451799099</v>
      </c>
      <c r="L66" s="433">
        <f t="shared" si="4"/>
        <v>99182857</v>
      </c>
      <c r="M66" s="54">
        <f t="shared" si="5"/>
        <v>1816000495.6300001</v>
      </c>
    </row>
    <row r="67" spans="7:13">
      <c r="G67" s="55">
        <f t="shared" si="6"/>
        <v>14</v>
      </c>
      <c r="H67" s="56"/>
      <c r="I67" s="433"/>
      <c r="J67" s="433"/>
      <c r="K67" s="433"/>
      <c r="L67" s="433"/>
      <c r="M67" s="54"/>
    </row>
    <row r="68" spans="7:13">
      <c r="G68" s="55">
        <f t="shared" si="6"/>
        <v>15</v>
      </c>
      <c r="H68" s="417" t="s">
        <v>28</v>
      </c>
      <c r="I68" s="69">
        <f>AVERAGE(I54:I66)</f>
        <v>686430422.59307694</v>
      </c>
      <c r="J68" s="69">
        <f>AVERAGE(J54:J66)</f>
        <v>366953884.84615386</v>
      </c>
      <c r="K68" s="69">
        <f>AVERAGE(K54:K66)</f>
        <v>442769720.30769229</v>
      </c>
      <c r="L68" s="69">
        <f>AVERAGE(L54:L66)</f>
        <v>95046286.384615391</v>
      </c>
      <c r="M68" s="70">
        <f>AVERAGE(M54:M66)</f>
        <v>1591200314.1315389</v>
      </c>
    </row>
    <row r="69" spans="7:13">
      <c r="G69" s="55"/>
      <c r="H69" s="57"/>
      <c r="I69" s="58"/>
      <c r="J69" s="58"/>
      <c r="K69" s="58"/>
      <c r="L69" s="58"/>
      <c r="M69" s="59"/>
    </row>
    <row r="70" spans="7:13">
      <c r="G70" s="61"/>
    </row>
    <row r="71" spans="7:13">
      <c r="G71" s="61"/>
    </row>
    <row r="72" spans="7:13">
      <c r="G72" s="61"/>
    </row>
    <row r="73" spans="7:13">
      <c r="G73" s="61"/>
    </row>
    <row r="74" spans="7:13">
      <c r="G74" s="61"/>
    </row>
    <row r="75" spans="7:13">
      <c r="G75" s="61"/>
    </row>
    <row r="76" spans="7:13">
      <c r="G76" s="61"/>
    </row>
    <row r="77" spans="7:13">
      <c r="G77" s="61"/>
    </row>
    <row r="78" spans="7:13">
      <c r="G78" s="61"/>
    </row>
    <row r="79" spans="7:13">
      <c r="G79" s="61"/>
    </row>
    <row r="80" spans="7:13">
      <c r="G80" s="61"/>
    </row>
    <row r="81" spans="7:7">
      <c r="G81" s="61"/>
    </row>
    <row r="82" spans="7:7">
      <c r="G82" s="61"/>
    </row>
    <row r="83" spans="7:7">
      <c r="G83" s="61"/>
    </row>
    <row r="84" spans="7:7">
      <c r="G84" s="61"/>
    </row>
    <row r="85" spans="7:7">
      <c r="G85" s="61"/>
    </row>
    <row r="86" spans="7:7">
      <c r="G86" s="61"/>
    </row>
    <row r="87" spans="7:7">
      <c r="G87" s="61"/>
    </row>
    <row r="88" spans="7:7">
      <c r="G88" s="61"/>
    </row>
    <row r="89" spans="7:7">
      <c r="G89" s="61"/>
    </row>
    <row r="90" spans="7:7">
      <c r="G90" s="61"/>
    </row>
    <row r="91" spans="7:7">
      <c r="G91" s="61"/>
    </row>
    <row r="92" spans="7:7">
      <c r="G92" s="61"/>
    </row>
    <row r="93" spans="7:7">
      <c r="G93" s="61"/>
    </row>
    <row r="94" spans="7:7">
      <c r="G94" s="61"/>
    </row>
    <row r="95" spans="7:7">
      <c r="G95" s="61"/>
    </row>
    <row r="96" spans="7:7">
      <c r="G96" s="61"/>
    </row>
    <row r="97" spans="7:7">
      <c r="G97" s="61"/>
    </row>
    <row r="98" spans="7:7">
      <c r="G98" s="61"/>
    </row>
    <row r="99" spans="7:7">
      <c r="G99" s="61"/>
    </row>
    <row r="100" spans="7:7">
      <c r="G100" s="61"/>
    </row>
    <row r="101" spans="7:7">
      <c r="G101" s="61"/>
    </row>
    <row r="102" spans="7:7">
      <c r="G102" s="61"/>
    </row>
    <row r="103" spans="7:7">
      <c r="G103" s="61"/>
    </row>
    <row r="104" spans="7:7">
      <c r="G104" s="61"/>
    </row>
    <row r="105" spans="7:7">
      <c r="G105" s="61"/>
    </row>
    <row r="106" spans="7:7">
      <c r="G106" s="61"/>
    </row>
    <row r="107" spans="7:7">
      <c r="G107" s="61"/>
    </row>
    <row r="108" spans="7:7">
      <c r="G108" s="61"/>
    </row>
    <row r="109" spans="7:7">
      <c r="G109" s="61"/>
    </row>
    <row r="110" spans="7:7">
      <c r="G110" s="61"/>
    </row>
    <row r="111" spans="7:7">
      <c r="G111" s="61"/>
    </row>
    <row r="112" spans="7:7">
      <c r="G112" s="61"/>
    </row>
    <row r="113" spans="7:7">
      <c r="G113" s="61"/>
    </row>
    <row r="114" spans="7:7">
      <c r="G114" s="61"/>
    </row>
    <row r="115" spans="7:7">
      <c r="G115" s="61"/>
    </row>
    <row r="116" spans="7:7">
      <c r="G116" s="61"/>
    </row>
    <row r="117" spans="7:7">
      <c r="G117" s="61"/>
    </row>
    <row r="118" spans="7:7">
      <c r="G118" s="61"/>
    </row>
    <row r="119" spans="7:7">
      <c r="G119" s="61"/>
    </row>
    <row r="120" spans="7:7">
      <c r="G120" s="61"/>
    </row>
    <row r="121" spans="7:7">
      <c r="G121" s="61"/>
    </row>
    <row r="122" spans="7:7">
      <c r="G122" s="61"/>
    </row>
    <row r="123" spans="7:7">
      <c r="G123" s="61"/>
    </row>
    <row r="124" spans="7:7">
      <c r="G124" s="61"/>
    </row>
    <row r="125" spans="7:7">
      <c r="G125" s="61"/>
    </row>
    <row r="126" spans="7:7">
      <c r="G126" s="61"/>
    </row>
    <row r="127" spans="7:7">
      <c r="G127" s="61"/>
    </row>
    <row r="128" spans="7:7">
      <c r="G128" s="61"/>
    </row>
    <row r="129" spans="7:7">
      <c r="G129" s="61"/>
    </row>
    <row r="130" spans="7:7">
      <c r="G130" s="61"/>
    </row>
    <row r="131" spans="7:7">
      <c r="G131" s="61"/>
    </row>
    <row r="132" spans="7:7">
      <c r="G132" s="61"/>
    </row>
    <row r="133" spans="7:7">
      <c r="G133" s="61"/>
    </row>
    <row r="134" spans="7:7">
      <c r="G134" s="61"/>
    </row>
    <row r="135" spans="7:7">
      <c r="G135" s="61"/>
    </row>
    <row r="136" spans="7:7">
      <c r="G136" s="61"/>
    </row>
    <row r="137" spans="7:7">
      <c r="G137" s="61"/>
    </row>
    <row r="138" spans="7:7">
      <c r="G138" s="61"/>
    </row>
    <row r="139" spans="7:7">
      <c r="G139" s="61"/>
    </row>
  </sheetData>
  <mergeCells count="5">
    <mergeCell ref="G50:M50"/>
    <mergeCell ref="G3:M3"/>
    <mergeCell ref="G4:M4"/>
    <mergeCell ref="G5:M5"/>
    <mergeCell ref="G28:M28"/>
  </mergeCells>
  <printOptions horizontalCentered="1"/>
  <pageMargins left="0.75" right="0.75" top="0.75" bottom="0.75" header="0.5" footer="0.3"/>
  <pageSetup scale="80" orientation="portrait" r:id="rId1"/>
  <headerFooter>
    <oddHeader>&amp;R&amp;"Arial,Regular"&amp;10Attachment O Work Paper
Page 1 of 22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showGridLines="0" zoomScaleNormal="100" workbookViewId="0">
      <selection activeCell="D25" sqref="D25"/>
    </sheetView>
  </sheetViews>
  <sheetFormatPr defaultColWidth="8.90625" defaultRowHeight="13.2"/>
  <cols>
    <col min="1" max="1" width="3.453125" style="155" bestFit="1" customWidth="1"/>
    <col min="2" max="2" width="13.453125" style="155" customWidth="1"/>
    <col min="3" max="5" width="5.1796875" style="155" customWidth="1"/>
    <col min="6" max="6" width="5.453125" style="155" customWidth="1"/>
    <col min="7" max="7" width="12.1796875" style="155" customWidth="1"/>
    <col min="8" max="8" width="2.1796875" style="155" customWidth="1"/>
    <col min="9" max="16384" width="8.90625" style="155"/>
  </cols>
  <sheetData>
    <row r="1" spans="1:10">
      <c r="A1" s="445"/>
      <c r="B1" s="445"/>
      <c r="C1" s="445"/>
      <c r="D1" s="445"/>
      <c r="E1" s="445"/>
      <c r="F1" s="445"/>
      <c r="G1" s="459"/>
      <c r="H1" s="445"/>
    </row>
    <row r="2" spans="1:10">
      <c r="A2" s="928" t="s">
        <v>0</v>
      </c>
      <c r="B2" s="928"/>
      <c r="C2" s="928"/>
      <c r="D2" s="928"/>
      <c r="E2" s="928"/>
      <c r="F2" s="928"/>
      <c r="G2" s="928"/>
      <c r="H2" s="445"/>
    </row>
    <row r="3" spans="1:10">
      <c r="A3" s="926" t="s">
        <v>652</v>
      </c>
      <c r="B3" s="929"/>
      <c r="C3" s="929"/>
      <c r="D3" s="929"/>
      <c r="E3" s="929"/>
      <c r="F3" s="929"/>
      <c r="G3" s="929"/>
      <c r="H3" s="929"/>
      <c r="I3" s="391"/>
    </row>
    <row r="4" spans="1:10">
      <c r="A4" s="926" t="str">
        <f>'Page 9-11 - Funct'!A4:D4</f>
        <v>Actual Year 2015</v>
      </c>
      <c r="B4" s="929"/>
      <c r="C4" s="929"/>
      <c r="D4" s="929"/>
      <c r="E4" s="929"/>
      <c r="F4" s="929"/>
      <c r="G4" s="929"/>
      <c r="H4" s="929"/>
      <c r="I4" s="208"/>
      <c r="J4" s="208"/>
    </row>
    <row r="5" spans="1:10">
      <c r="A5" s="445"/>
      <c r="B5" s="445"/>
      <c r="C5" s="445"/>
      <c r="D5" s="445"/>
      <c r="E5" s="445"/>
      <c r="F5" s="445"/>
      <c r="G5" s="445"/>
      <c r="H5" s="445"/>
      <c r="I5" s="459"/>
    </row>
    <row r="6" spans="1:10">
      <c r="A6" s="445"/>
      <c r="B6" s="930" t="s">
        <v>1</v>
      </c>
      <c r="C6" s="930"/>
      <c r="D6" s="930"/>
      <c r="E6" s="930"/>
      <c r="F6" s="441"/>
      <c r="G6" s="49" t="s">
        <v>2</v>
      </c>
      <c r="H6" s="445"/>
    </row>
    <row r="7" spans="1:10">
      <c r="A7" s="445"/>
      <c r="B7" s="445"/>
      <c r="C7" s="445"/>
      <c r="D7" s="445"/>
      <c r="E7" s="445"/>
      <c r="F7" s="445"/>
      <c r="G7" s="445"/>
      <c r="H7" s="445"/>
    </row>
    <row r="8" spans="1:10">
      <c r="A8" s="80" t="s">
        <v>8</v>
      </c>
      <c r="B8" s="158"/>
      <c r="C8" s="159"/>
      <c r="D8" s="159"/>
      <c r="E8" s="159"/>
      <c r="F8" s="159"/>
      <c r="G8" s="160"/>
      <c r="H8" s="445"/>
    </row>
    <row r="9" spans="1:10">
      <c r="A9" s="82" t="s">
        <v>10</v>
      </c>
      <c r="B9" s="248" t="s">
        <v>650</v>
      </c>
      <c r="C9" s="267"/>
      <c r="D9" s="267"/>
      <c r="E9" s="267"/>
      <c r="F9" s="267"/>
      <c r="G9" s="313" t="s">
        <v>63</v>
      </c>
      <c r="H9" s="445"/>
    </row>
    <row r="10" spans="1:10">
      <c r="A10" s="145">
        <v>1</v>
      </c>
      <c r="B10" s="158"/>
      <c r="C10" s="159"/>
      <c r="D10" s="159"/>
      <c r="E10" s="159"/>
      <c r="F10" s="159"/>
      <c r="G10" s="160"/>
      <c r="H10" s="445"/>
    </row>
    <row r="11" spans="1:10">
      <c r="A11" s="145">
        <f t="shared" ref="A11" si="0">+A10+1</f>
        <v>2</v>
      </c>
      <c r="B11" s="454" t="s">
        <v>651</v>
      </c>
      <c r="C11" s="455"/>
      <c r="D11" s="455"/>
      <c r="E11" s="455"/>
      <c r="F11" s="455"/>
      <c r="G11" s="632">
        <v>902670</v>
      </c>
      <c r="H11" s="161"/>
    </row>
    <row r="12" spans="1:10">
      <c r="A12" s="165"/>
      <c r="B12" s="166"/>
      <c r="C12" s="167"/>
      <c r="D12" s="167"/>
      <c r="E12" s="167"/>
      <c r="F12" s="167"/>
      <c r="G12" s="168"/>
      <c r="H12" s="161"/>
    </row>
    <row r="13" spans="1:10">
      <c r="A13" s="445"/>
      <c r="B13" s="445"/>
      <c r="C13" s="445"/>
      <c r="D13" s="445"/>
      <c r="E13" s="445"/>
      <c r="F13" s="445"/>
      <c r="G13" s="445"/>
      <c r="H13" s="445"/>
    </row>
  </sheetData>
  <mergeCells count="4">
    <mergeCell ref="A2:G2"/>
    <mergeCell ref="A3:H3"/>
    <mergeCell ref="A4:H4"/>
    <mergeCell ref="B6:E6"/>
  </mergeCells>
  <printOptions horizontalCentered="1"/>
  <pageMargins left="0.75" right="0.75" top="0.75" bottom="0.75" header="0.5" footer="0.5"/>
  <pageSetup orientation="portrait" r:id="rId1"/>
  <headerFooter>
    <oddHeader>&amp;R&amp;"Arial,Regular"&amp;10Attachment O Work Paper
Page 12a of 22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showGridLines="0" topLeftCell="A28" zoomScaleNormal="100" workbookViewId="0">
      <selection activeCell="F74" sqref="F74"/>
    </sheetView>
  </sheetViews>
  <sheetFormatPr defaultColWidth="8.90625" defaultRowHeight="13.2"/>
  <cols>
    <col min="1" max="1" width="3.453125" style="155" bestFit="1" customWidth="1"/>
    <col min="2" max="2" width="13.453125" style="155" customWidth="1"/>
    <col min="3" max="5" width="5.1796875" style="155" customWidth="1"/>
    <col min="6" max="6" width="5.453125" style="155" customWidth="1"/>
    <col min="7" max="7" width="12.1796875" style="155" customWidth="1"/>
    <col min="8" max="8" width="2.1796875" style="155" customWidth="1"/>
    <col min="9" max="16384" width="8.90625" style="155"/>
  </cols>
  <sheetData>
    <row r="1" spans="1:10">
      <c r="A1" s="445"/>
      <c r="B1" s="445"/>
      <c r="C1" s="445"/>
      <c r="D1" s="445"/>
      <c r="E1" s="445"/>
      <c r="F1" s="445"/>
      <c r="G1" s="459"/>
      <c r="H1" s="445"/>
    </row>
    <row r="2" spans="1:10">
      <c r="A2" s="928" t="s">
        <v>0</v>
      </c>
      <c r="B2" s="928"/>
      <c r="C2" s="928"/>
      <c r="D2" s="928"/>
      <c r="E2" s="928"/>
      <c r="F2" s="928"/>
      <c r="G2" s="928"/>
      <c r="H2" s="445"/>
    </row>
    <row r="3" spans="1:10">
      <c r="A3" s="926" t="s">
        <v>361</v>
      </c>
      <c r="B3" s="929"/>
      <c r="C3" s="929"/>
      <c r="D3" s="929"/>
      <c r="E3" s="929"/>
      <c r="F3" s="929"/>
      <c r="G3" s="929"/>
      <c r="H3" s="929"/>
      <c r="I3" s="391"/>
    </row>
    <row r="4" spans="1:10">
      <c r="A4" s="926" t="str">
        <f>'Page 9-11 - Funct'!A4:D4</f>
        <v>Actual Year 2015</v>
      </c>
      <c r="B4" s="929"/>
      <c r="C4" s="929"/>
      <c r="D4" s="929"/>
      <c r="E4" s="929"/>
      <c r="F4" s="929"/>
      <c r="G4" s="929"/>
      <c r="H4" s="929"/>
      <c r="I4" s="208"/>
      <c r="J4" s="208"/>
    </row>
    <row r="5" spans="1:10">
      <c r="A5" s="445"/>
      <c r="B5" s="445"/>
      <c r="C5" s="445"/>
      <c r="D5" s="445"/>
      <c r="E5" s="445"/>
      <c r="F5" s="445"/>
      <c r="G5" s="445"/>
      <c r="H5" s="445"/>
      <c r="I5" s="459"/>
    </row>
    <row r="6" spans="1:10">
      <c r="A6" s="445"/>
      <c r="B6" s="930" t="s">
        <v>1</v>
      </c>
      <c r="C6" s="930"/>
      <c r="D6" s="930"/>
      <c r="E6" s="930"/>
      <c r="F6" s="441"/>
      <c r="G6" s="49" t="s">
        <v>2</v>
      </c>
      <c r="H6" s="445"/>
    </row>
    <row r="7" spans="1:10">
      <c r="A7" s="445"/>
      <c r="B7" s="445"/>
      <c r="C7" s="445"/>
      <c r="D7" s="445"/>
      <c r="E7" s="445"/>
      <c r="F7" s="445"/>
      <c r="G7" s="445"/>
      <c r="H7" s="445"/>
    </row>
    <row r="8" spans="1:10">
      <c r="A8" s="80" t="s">
        <v>8</v>
      </c>
      <c r="B8" s="158"/>
      <c r="C8" s="159"/>
      <c r="D8" s="159"/>
      <c r="E8" s="159"/>
      <c r="F8" s="159"/>
      <c r="G8" s="160"/>
      <c r="H8" s="445"/>
    </row>
    <row r="9" spans="1:10">
      <c r="A9" s="82" t="s">
        <v>10</v>
      </c>
      <c r="B9" s="248" t="s">
        <v>362</v>
      </c>
      <c r="C9" s="267"/>
      <c r="D9" s="267"/>
      <c r="E9" s="267"/>
      <c r="F9" s="267"/>
      <c r="G9" s="313" t="s">
        <v>63</v>
      </c>
      <c r="H9" s="445"/>
    </row>
    <row r="10" spans="1:10">
      <c r="A10" s="145">
        <v>1</v>
      </c>
      <c r="B10" s="158" t="s">
        <v>363</v>
      </c>
      <c r="C10" s="159"/>
      <c r="D10" s="159"/>
      <c r="E10" s="159"/>
      <c r="F10" s="159"/>
      <c r="G10" s="160"/>
      <c r="H10" s="445"/>
    </row>
    <row r="11" spans="1:10">
      <c r="A11" s="145">
        <f t="shared" ref="A11:A21" si="0">+A10+1</f>
        <v>2</v>
      </c>
      <c r="B11" s="454" t="s">
        <v>364</v>
      </c>
      <c r="C11" s="455"/>
      <c r="D11" s="455"/>
      <c r="E11" s="455"/>
      <c r="F11" s="455"/>
      <c r="G11" s="203">
        <f>G71</f>
        <v>337707.35</v>
      </c>
      <c r="H11" s="161" t="s">
        <v>365</v>
      </c>
    </row>
    <row r="12" spans="1:10">
      <c r="A12" s="145">
        <f t="shared" si="0"/>
        <v>3</v>
      </c>
      <c r="B12" s="452"/>
      <c r="C12" s="453"/>
      <c r="D12" s="453"/>
      <c r="E12" s="453"/>
      <c r="F12" s="453"/>
      <c r="G12" s="162"/>
      <c r="H12" s="161"/>
    </row>
    <row r="13" spans="1:10">
      <c r="A13" s="145">
        <f t="shared" si="0"/>
        <v>4</v>
      </c>
      <c r="B13" s="452" t="s">
        <v>367</v>
      </c>
      <c r="C13" s="453"/>
      <c r="D13" s="453"/>
      <c r="E13" s="453"/>
      <c r="F13" s="453"/>
      <c r="G13" s="162"/>
      <c r="H13" s="161"/>
    </row>
    <row r="14" spans="1:10">
      <c r="A14" s="145">
        <f t="shared" si="0"/>
        <v>5</v>
      </c>
      <c r="B14" s="454" t="s">
        <v>368</v>
      </c>
      <c r="C14" s="455"/>
      <c r="D14" s="455"/>
      <c r="E14" s="455"/>
      <c r="F14" s="455"/>
      <c r="G14" s="215">
        <f>'Page 9-11 - Funct'!D188</f>
        <v>2193553</v>
      </c>
      <c r="H14" s="161" t="s">
        <v>366</v>
      </c>
    </row>
    <row r="15" spans="1:10">
      <c r="A15" s="145">
        <f t="shared" si="0"/>
        <v>6</v>
      </c>
      <c r="B15" s="454" t="s">
        <v>369</v>
      </c>
      <c r="C15" s="455"/>
      <c r="D15" s="455"/>
      <c r="E15" s="455"/>
      <c r="F15" s="455"/>
      <c r="G15" s="383">
        <f>+G11</f>
        <v>337707.35</v>
      </c>
      <c r="H15" s="161"/>
    </row>
    <row r="16" spans="1:10">
      <c r="A16" s="145">
        <f t="shared" si="0"/>
        <v>7</v>
      </c>
      <c r="B16" s="454" t="s">
        <v>370</v>
      </c>
      <c r="C16" s="455"/>
      <c r="D16" s="455"/>
      <c r="E16" s="455"/>
      <c r="F16" s="455"/>
      <c r="G16" s="214">
        <f>'Page 9-11 - Funct'!D190</f>
        <v>320655</v>
      </c>
      <c r="H16" s="161" t="s">
        <v>366</v>
      </c>
    </row>
    <row r="17" spans="1:8">
      <c r="A17" s="145">
        <f t="shared" si="0"/>
        <v>8</v>
      </c>
      <c r="B17" s="452"/>
      <c r="C17" s="453"/>
      <c r="D17" s="453"/>
      <c r="E17" s="453"/>
      <c r="F17" s="453"/>
      <c r="G17" s="203">
        <f>+G14-G15+G16</f>
        <v>2176500.65</v>
      </c>
      <c r="H17" s="161"/>
    </row>
    <row r="18" spans="1:8">
      <c r="A18" s="145">
        <f t="shared" si="0"/>
        <v>9</v>
      </c>
      <c r="B18" s="452"/>
      <c r="C18" s="453"/>
      <c r="D18" s="453"/>
      <c r="E18" s="453"/>
      <c r="F18" s="453"/>
      <c r="G18" s="163"/>
      <c r="H18" s="161"/>
    </row>
    <row r="19" spans="1:8">
      <c r="A19" s="145">
        <f t="shared" si="0"/>
        <v>10</v>
      </c>
      <c r="B19" s="452" t="s">
        <v>371</v>
      </c>
      <c r="C19" s="453"/>
      <c r="D19" s="453"/>
      <c r="E19" s="453"/>
      <c r="F19" s="453"/>
      <c r="G19" s="633">
        <f>+G66</f>
        <v>512480.85</v>
      </c>
      <c r="H19" s="161" t="s">
        <v>365</v>
      </c>
    </row>
    <row r="20" spans="1:8">
      <c r="A20" s="145">
        <f t="shared" si="0"/>
        <v>11</v>
      </c>
      <c r="B20" s="452"/>
      <c r="C20" s="453"/>
      <c r="D20" s="453"/>
      <c r="E20" s="453"/>
      <c r="F20" s="453"/>
      <c r="G20" s="163"/>
      <c r="H20" s="161"/>
    </row>
    <row r="21" spans="1:8" ht="13.8" thickBot="1">
      <c r="A21" s="145">
        <f t="shared" si="0"/>
        <v>12</v>
      </c>
      <c r="B21" s="452" t="s">
        <v>372</v>
      </c>
      <c r="C21" s="453"/>
      <c r="D21" s="453"/>
      <c r="E21" s="453"/>
      <c r="F21" s="453"/>
      <c r="G21" s="164">
        <f>G17+G19+G11</f>
        <v>3026688.85</v>
      </c>
      <c r="H21" s="161"/>
    </row>
    <row r="22" spans="1:8" ht="13.8" thickTop="1">
      <c r="A22" s="165"/>
      <c r="B22" s="166"/>
      <c r="C22" s="167"/>
      <c r="D22" s="167"/>
      <c r="E22" s="167"/>
      <c r="F22" s="167"/>
      <c r="G22" s="168"/>
      <c r="H22" s="161"/>
    </row>
    <row r="23" spans="1:8">
      <c r="A23" s="445"/>
      <c r="B23" s="445"/>
      <c r="C23" s="445"/>
      <c r="D23" s="445"/>
      <c r="E23" s="445"/>
      <c r="F23" s="445"/>
      <c r="G23" s="445"/>
      <c r="H23" s="445"/>
    </row>
    <row r="24" spans="1:8">
      <c r="A24" s="445"/>
      <c r="B24" s="161" t="s">
        <v>489</v>
      </c>
      <c r="C24" s="161"/>
      <c r="D24" s="161"/>
      <c r="E24" s="161"/>
      <c r="F24" s="161"/>
      <c r="G24" s="445"/>
      <c r="H24" s="445"/>
    </row>
    <row r="25" spans="1:8">
      <c r="A25" s="445"/>
      <c r="B25" s="161" t="s">
        <v>668</v>
      </c>
      <c r="C25" s="445"/>
      <c r="D25" s="445"/>
      <c r="E25" s="445"/>
      <c r="F25" s="445"/>
      <c r="G25" s="445"/>
      <c r="H25" s="445"/>
    </row>
    <row r="26" spans="1:8">
      <c r="A26" s="445"/>
      <c r="B26" s="161"/>
      <c r="C26" s="445"/>
      <c r="D26" s="445"/>
      <c r="E26" s="445"/>
      <c r="F26" s="445"/>
      <c r="G26" s="445"/>
      <c r="H26" s="445"/>
    </row>
    <row r="27" spans="1:8">
      <c r="A27" s="445"/>
      <c r="B27" s="456" t="s">
        <v>1</v>
      </c>
      <c r="C27" s="169" t="s">
        <v>2</v>
      </c>
      <c r="D27" s="169" t="s">
        <v>3</v>
      </c>
      <c r="E27" s="169" t="s">
        <v>4</v>
      </c>
      <c r="F27" s="169" t="s">
        <v>5</v>
      </c>
      <c r="G27" s="169" t="s">
        <v>7</v>
      </c>
      <c r="H27" s="169"/>
    </row>
    <row r="28" spans="1:8">
      <c r="A28" s="445"/>
      <c r="B28" s="445"/>
      <c r="C28" s="445"/>
      <c r="D28" s="445"/>
      <c r="E28" s="445"/>
      <c r="F28" s="445"/>
      <c r="G28" s="445"/>
      <c r="H28" s="445"/>
    </row>
    <row r="29" spans="1:8" ht="39.6">
      <c r="A29" s="146" t="s">
        <v>38</v>
      </c>
      <c r="B29" s="188"/>
      <c r="C29" s="194" t="s">
        <v>374</v>
      </c>
      <c r="D29" s="194" t="s">
        <v>440</v>
      </c>
      <c r="E29" s="194" t="s">
        <v>375</v>
      </c>
      <c r="F29" s="194" t="s">
        <v>33</v>
      </c>
      <c r="G29" s="195" t="s">
        <v>448</v>
      </c>
      <c r="H29" s="452"/>
    </row>
    <row r="30" spans="1:8">
      <c r="A30" s="147"/>
      <c r="B30" s="148" t="s">
        <v>376</v>
      </c>
      <c r="C30" s="149"/>
      <c r="D30" s="149"/>
      <c r="E30" s="149"/>
      <c r="F30" s="149"/>
      <c r="G30" s="150"/>
      <c r="H30" s="452"/>
    </row>
    <row r="31" spans="1:8">
      <c r="A31" s="151">
        <v>1</v>
      </c>
      <c r="B31" s="284" t="str">
        <f>"Actual "&amp;Info!B3</f>
        <v>Actual 2015</v>
      </c>
      <c r="C31" s="634" t="s">
        <v>444</v>
      </c>
      <c r="D31" s="635" t="s">
        <v>382</v>
      </c>
      <c r="E31" s="635" t="s">
        <v>383</v>
      </c>
      <c r="F31" s="152">
        <v>9280</v>
      </c>
      <c r="G31" s="315">
        <v>48498.21</v>
      </c>
      <c r="H31" s="452"/>
    </row>
    <row r="32" spans="1:8">
      <c r="A32" s="151">
        <f t="shared" ref="A32:A79" si="1">A31+1</f>
        <v>2</v>
      </c>
      <c r="B32" s="284" t="str">
        <f>+$B$31</f>
        <v>Actual 2015</v>
      </c>
      <c r="C32" s="152" t="s">
        <v>385</v>
      </c>
      <c r="D32" s="152" t="s">
        <v>382</v>
      </c>
      <c r="E32" s="152" t="s">
        <v>383</v>
      </c>
      <c r="F32" s="152">
        <v>9280</v>
      </c>
      <c r="G32" s="636">
        <v>54490.04</v>
      </c>
      <c r="H32" s="452"/>
    </row>
    <row r="33" spans="1:8">
      <c r="A33" s="151">
        <f t="shared" si="1"/>
        <v>3</v>
      </c>
      <c r="B33" s="284" t="str">
        <f t="shared" ref="B33:B48" si="2">+$B$31</f>
        <v>Actual 2015</v>
      </c>
      <c r="C33" s="285" t="s">
        <v>385</v>
      </c>
      <c r="D33" s="152" t="s">
        <v>382</v>
      </c>
      <c r="E33" s="152">
        <v>1120</v>
      </c>
      <c r="F33" s="152">
        <v>9280</v>
      </c>
      <c r="G33" s="637">
        <v>106972.61</v>
      </c>
      <c r="H33" s="452"/>
    </row>
    <row r="34" spans="1:8">
      <c r="A34" s="151">
        <f t="shared" si="1"/>
        <v>4</v>
      </c>
      <c r="B34" s="284" t="str">
        <f t="shared" si="2"/>
        <v>Actual 2015</v>
      </c>
      <c r="C34" s="285" t="s">
        <v>444</v>
      </c>
      <c r="D34" s="152" t="s">
        <v>379</v>
      </c>
      <c r="E34" s="152" t="s">
        <v>380</v>
      </c>
      <c r="F34" s="152">
        <v>9280</v>
      </c>
      <c r="G34" s="315">
        <v>842.71</v>
      </c>
      <c r="H34" s="452"/>
    </row>
    <row r="35" spans="1:8">
      <c r="A35" s="151">
        <f t="shared" si="1"/>
        <v>5</v>
      </c>
      <c r="B35" s="284" t="str">
        <f t="shared" si="2"/>
        <v>Actual 2015</v>
      </c>
      <c r="C35" s="285" t="s">
        <v>392</v>
      </c>
      <c r="D35" s="152" t="s">
        <v>379</v>
      </c>
      <c r="E35" s="152" t="s">
        <v>380</v>
      </c>
      <c r="F35" s="152">
        <v>9280</v>
      </c>
      <c r="G35" s="315">
        <v>115.24</v>
      </c>
      <c r="H35" s="452"/>
    </row>
    <row r="36" spans="1:8">
      <c r="A36" s="151">
        <f t="shared" si="1"/>
        <v>6</v>
      </c>
      <c r="B36" s="284" t="str">
        <f t="shared" si="2"/>
        <v>Actual 2015</v>
      </c>
      <c r="C36" s="285" t="s">
        <v>384</v>
      </c>
      <c r="D36" s="152" t="s">
        <v>379</v>
      </c>
      <c r="E36" s="152" t="s">
        <v>380</v>
      </c>
      <c r="F36" s="152">
        <v>9280</v>
      </c>
      <c r="G36" s="638">
        <v>1881.25</v>
      </c>
      <c r="H36" s="452"/>
    </row>
    <row r="37" spans="1:8">
      <c r="A37" s="151">
        <f t="shared" si="1"/>
        <v>7</v>
      </c>
      <c r="B37" s="284" t="str">
        <f t="shared" si="2"/>
        <v>Actual 2015</v>
      </c>
      <c r="C37" s="285" t="s">
        <v>490</v>
      </c>
      <c r="D37" s="152" t="s">
        <v>379</v>
      </c>
      <c r="E37" s="152" t="s">
        <v>380</v>
      </c>
      <c r="F37" s="152">
        <v>9280</v>
      </c>
      <c r="G37" s="638">
        <v>765.41</v>
      </c>
      <c r="H37" s="452"/>
    </row>
    <row r="38" spans="1:8">
      <c r="A38" s="151">
        <f t="shared" si="1"/>
        <v>8</v>
      </c>
      <c r="B38" s="284" t="str">
        <f t="shared" si="2"/>
        <v>Actual 2015</v>
      </c>
      <c r="C38" s="285" t="s">
        <v>385</v>
      </c>
      <c r="D38" s="152" t="s">
        <v>379</v>
      </c>
      <c r="E38" s="152" t="s">
        <v>380</v>
      </c>
      <c r="F38" s="152">
        <v>9280</v>
      </c>
      <c r="G38" s="638">
        <v>1654.4</v>
      </c>
      <c r="H38" s="452"/>
    </row>
    <row r="39" spans="1:8">
      <c r="A39" s="151">
        <f t="shared" si="1"/>
        <v>9</v>
      </c>
      <c r="B39" s="284" t="str">
        <f t="shared" si="2"/>
        <v>Actual 2015</v>
      </c>
      <c r="C39" s="285" t="s">
        <v>515</v>
      </c>
      <c r="D39" s="152" t="s">
        <v>379</v>
      </c>
      <c r="E39" s="152">
        <v>2700</v>
      </c>
      <c r="F39" s="152">
        <v>9280</v>
      </c>
      <c r="G39" s="315">
        <v>30.2</v>
      </c>
      <c r="H39" s="452"/>
    </row>
    <row r="40" spans="1:8">
      <c r="A40" s="151">
        <f t="shared" si="1"/>
        <v>10</v>
      </c>
      <c r="B40" s="284" t="str">
        <f t="shared" si="2"/>
        <v>Actual 2015</v>
      </c>
      <c r="C40" s="285" t="s">
        <v>444</v>
      </c>
      <c r="D40" s="152" t="s">
        <v>379</v>
      </c>
      <c r="E40" s="152">
        <v>2700</v>
      </c>
      <c r="F40" s="152">
        <v>9280</v>
      </c>
      <c r="G40" s="638">
        <v>21.17</v>
      </c>
      <c r="H40" s="452"/>
    </row>
    <row r="41" spans="1:8">
      <c r="A41" s="151">
        <f t="shared" si="1"/>
        <v>11</v>
      </c>
      <c r="B41" s="284" t="str">
        <f t="shared" si="2"/>
        <v>Actual 2015</v>
      </c>
      <c r="C41" s="285" t="s">
        <v>392</v>
      </c>
      <c r="D41" s="152" t="s">
        <v>379</v>
      </c>
      <c r="E41" s="152">
        <v>2700</v>
      </c>
      <c r="F41" s="152">
        <v>9280</v>
      </c>
      <c r="G41" s="638">
        <v>41.29</v>
      </c>
      <c r="H41" s="452"/>
    </row>
    <row r="42" spans="1:8">
      <c r="A42" s="151">
        <f t="shared" si="1"/>
        <v>12</v>
      </c>
      <c r="B42" s="284" t="str">
        <f t="shared" si="2"/>
        <v>Actual 2015</v>
      </c>
      <c r="C42" s="285" t="s">
        <v>384</v>
      </c>
      <c r="D42" s="152" t="s">
        <v>379</v>
      </c>
      <c r="E42" s="152">
        <v>2700</v>
      </c>
      <c r="F42" s="152">
        <v>9280</v>
      </c>
      <c r="G42" s="638">
        <v>168.43</v>
      </c>
      <c r="H42" s="452"/>
    </row>
    <row r="43" spans="1:8">
      <c r="A43" s="151">
        <f t="shared" si="1"/>
        <v>13</v>
      </c>
      <c r="B43" s="284" t="str">
        <f t="shared" si="2"/>
        <v>Actual 2015</v>
      </c>
      <c r="C43" s="285" t="s">
        <v>490</v>
      </c>
      <c r="D43" s="152" t="s">
        <v>379</v>
      </c>
      <c r="E43" s="152">
        <v>2700</v>
      </c>
      <c r="F43" s="152">
        <v>9280</v>
      </c>
      <c r="G43" s="638">
        <v>8.4600000000000009</v>
      </c>
      <c r="H43" s="452"/>
    </row>
    <row r="44" spans="1:8">
      <c r="A44" s="151">
        <f t="shared" si="1"/>
        <v>14</v>
      </c>
      <c r="B44" s="284" t="str">
        <f t="shared" si="2"/>
        <v>Actual 2015</v>
      </c>
      <c r="C44" s="285" t="s">
        <v>385</v>
      </c>
      <c r="D44" s="152" t="s">
        <v>379</v>
      </c>
      <c r="E44" s="152">
        <v>2700</v>
      </c>
      <c r="F44" s="152">
        <v>9280</v>
      </c>
      <c r="G44" s="638">
        <v>137.41</v>
      </c>
      <c r="H44" s="452"/>
    </row>
    <row r="45" spans="1:8">
      <c r="A45" s="151">
        <f t="shared" si="1"/>
        <v>15</v>
      </c>
      <c r="B45" s="284" t="str">
        <f t="shared" si="2"/>
        <v>Actual 2015</v>
      </c>
      <c r="C45" s="285" t="s">
        <v>378</v>
      </c>
      <c r="D45" s="152">
        <v>5102</v>
      </c>
      <c r="E45" s="285" t="s">
        <v>390</v>
      </c>
      <c r="F45" s="152">
        <v>9280</v>
      </c>
      <c r="G45" s="636">
        <v>18373.46</v>
      </c>
      <c r="H45" s="452"/>
    </row>
    <row r="46" spans="1:8">
      <c r="A46" s="151">
        <f t="shared" si="1"/>
        <v>16</v>
      </c>
      <c r="B46" s="284" t="str">
        <f t="shared" si="2"/>
        <v>Actual 2015</v>
      </c>
      <c r="C46" s="285" t="s">
        <v>385</v>
      </c>
      <c r="D46" s="152">
        <v>5105</v>
      </c>
      <c r="E46" s="285" t="s">
        <v>390</v>
      </c>
      <c r="F46" s="152">
        <v>9280</v>
      </c>
      <c r="G46" s="636">
        <v>41.42</v>
      </c>
      <c r="H46" s="452"/>
    </row>
    <row r="47" spans="1:8">
      <c r="A47" s="151">
        <f t="shared" si="1"/>
        <v>17</v>
      </c>
      <c r="B47" s="284" t="str">
        <f t="shared" si="2"/>
        <v>Actual 2015</v>
      </c>
      <c r="C47" s="285" t="s">
        <v>384</v>
      </c>
      <c r="D47" s="152">
        <v>5116</v>
      </c>
      <c r="E47" s="285" t="s">
        <v>390</v>
      </c>
      <c r="F47" s="152">
        <v>9280</v>
      </c>
      <c r="G47" s="636">
        <v>121</v>
      </c>
      <c r="H47" s="452"/>
    </row>
    <row r="48" spans="1:8">
      <c r="A48" s="151">
        <f t="shared" si="1"/>
        <v>18</v>
      </c>
      <c r="B48" s="284" t="str">
        <f t="shared" si="2"/>
        <v>Actual 2015</v>
      </c>
      <c r="C48" s="285" t="s">
        <v>385</v>
      </c>
      <c r="D48" s="152">
        <v>5116</v>
      </c>
      <c r="E48" s="285" t="s">
        <v>390</v>
      </c>
      <c r="F48" s="152">
        <v>9280</v>
      </c>
      <c r="G48" s="636">
        <v>39.9</v>
      </c>
      <c r="H48" s="452"/>
    </row>
    <row r="49" spans="1:8">
      <c r="A49" s="151">
        <f t="shared" si="1"/>
        <v>19</v>
      </c>
      <c r="B49" s="284"/>
      <c r="C49" s="152"/>
      <c r="D49" s="152"/>
      <c r="E49" s="152"/>
      <c r="F49" s="152"/>
      <c r="G49" s="316">
        <f>SUM(G31:G48)</f>
        <v>234202.61</v>
      </c>
      <c r="H49" s="452"/>
    </row>
    <row r="50" spans="1:8">
      <c r="A50" s="151">
        <f t="shared" si="1"/>
        <v>20</v>
      </c>
      <c r="B50" s="286" t="s">
        <v>386</v>
      </c>
      <c r="C50" s="152"/>
      <c r="D50" s="152"/>
      <c r="E50" s="152"/>
      <c r="F50" s="152"/>
      <c r="G50" s="315"/>
      <c r="H50" s="452"/>
    </row>
    <row r="51" spans="1:8">
      <c r="A51" s="151">
        <f t="shared" si="1"/>
        <v>21</v>
      </c>
      <c r="B51" s="284" t="str">
        <f t="shared" ref="B51:B54" si="3">+$B$31</f>
        <v>Actual 2015</v>
      </c>
      <c r="C51" s="285" t="s">
        <v>444</v>
      </c>
      <c r="D51" s="152" t="s">
        <v>379</v>
      </c>
      <c r="E51" s="152" t="s">
        <v>387</v>
      </c>
      <c r="F51" s="152">
        <v>9280</v>
      </c>
      <c r="G51" s="315">
        <v>129</v>
      </c>
      <c r="H51" s="452"/>
    </row>
    <row r="52" spans="1:8">
      <c r="A52" s="151">
        <f t="shared" si="1"/>
        <v>22</v>
      </c>
      <c r="B52" s="284" t="str">
        <f t="shared" si="3"/>
        <v>Actual 2015</v>
      </c>
      <c r="C52" s="285" t="s">
        <v>384</v>
      </c>
      <c r="D52" s="152" t="s">
        <v>379</v>
      </c>
      <c r="E52" s="152" t="s">
        <v>387</v>
      </c>
      <c r="F52" s="152">
        <v>9280</v>
      </c>
      <c r="G52" s="315">
        <v>561</v>
      </c>
      <c r="H52" s="452"/>
    </row>
    <row r="53" spans="1:8">
      <c r="A53" s="151">
        <f t="shared" si="1"/>
        <v>23</v>
      </c>
      <c r="B53" s="284" t="str">
        <f t="shared" si="3"/>
        <v>Actual 2015</v>
      </c>
      <c r="C53" s="285" t="s">
        <v>490</v>
      </c>
      <c r="D53" s="152" t="s">
        <v>379</v>
      </c>
      <c r="E53" s="152" t="s">
        <v>387</v>
      </c>
      <c r="F53" s="152">
        <v>9280</v>
      </c>
      <c r="G53" s="315">
        <v>455.53</v>
      </c>
      <c r="H53" s="452"/>
    </row>
    <row r="54" spans="1:8">
      <c r="A54" s="151">
        <f t="shared" si="1"/>
        <v>24</v>
      </c>
      <c r="B54" s="284" t="str">
        <f t="shared" si="3"/>
        <v>Actual 2015</v>
      </c>
      <c r="C54" s="285" t="s">
        <v>385</v>
      </c>
      <c r="D54" s="152" t="s">
        <v>379</v>
      </c>
      <c r="E54" s="152" t="s">
        <v>387</v>
      </c>
      <c r="F54" s="152">
        <v>9280</v>
      </c>
      <c r="G54" s="315">
        <v>30.89</v>
      </c>
      <c r="H54" s="452"/>
    </row>
    <row r="55" spans="1:8">
      <c r="A55" s="151">
        <f t="shared" si="1"/>
        <v>25</v>
      </c>
      <c r="B55" s="287"/>
      <c r="C55" s="288"/>
      <c r="D55" s="288"/>
      <c r="E55" s="288"/>
      <c r="F55" s="289"/>
      <c r="G55" s="316">
        <f>SUM(G51:G54)</f>
        <v>1176.42</v>
      </c>
      <c r="H55" s="452"/>
    </row>
    <row r="56" spans="1:8">
      <c r="A56" s="151">
        <f t="shared" si="1"/>
        <v>26</v>
      </c>
      <c r="B56" s="290" t="s">
        <v>388</v>
      </c>
      <c r="C56" s="152"/>
      <c r="D56" s="152"/>
      <c r="E56" s="152"/>
      <c r="F56" s="152"/>
      <c r="G56" s="315"/>
      <c r="H56" s="452"/>
    </row>
    <row r="57" spans="1:8">
      <c r="A57" s="151">
        <f t="shared" si="1"/>
        <v>27</v>
      </c>
      <c r="B57" s="284" t="str">
        <f t="shared" ref="B57:B61" si="4">+$B$31</f>
        <v>Actual 2015</v>
      </c>
      <c r="C57" s="320" t="s">
        <v>515</v>
      </c>
      <c r="D57" s="288" t="s">
        <v>389</v>
      </c>
      <c r="E57" s="288" t="s">
        <v>390</v>
      </c>
      <c r="F57" s="152">
        <v>9280</v>
      </c>
      <c r="G57" s="315">
        <v>207.5</v>
      </c>
      <c r="H57" s="452"/>
    </row>
    <row r="58" spans="1:8">
      <c r="A58" s="151">
        <f t="shared" si="1"/>
        <v>28</v>
      </c>
      <c r="B58" s="284" t="str">
        <f t="shared" si="4"/>
        <v>Actual 2015</v>
      </c>
      <c r="C58" s="320" t="s">
        <v>444</v>
      </c>
      <c r="D58" s="288" t="s">
        <v>389</v>
      </c>
      <c r="E58" s="288" t="s">
        <v>390</v>
      </c>
      <c r="F58" s="152">
        <v>9280</v>
      </c>
      <c r="G58" s="315">
        <v>5736.55</v>
      </c>
      <c r="H58" s="452"/>
    </row>
    <row r="59" spans="1:8">
      <c r="A59" s="151">
        <f t="shared" si="1"/>
        <v>29</v>
      </c>
      <c r="B59" s="284" t="str">
        <f t="shared" si="4"/>
        <v>Actual 2015</v>
      </c>
      <c r="C59" s="285" t="s">
        <v>384</v>
      </c>
      <c r="D59" s="152" t="s">
        <v>389</v>
      </c>
      <c r="E59" s="152" t="s">
        <v>390</v>
      </c>
      <c r="F59" s="152">
        <v>9280</v>
      </c>
      <c r="G59" s="315">
        <v>5250.98</v>
      </c>
      <c r="H59" s="453"/>
    </row>
    <row r="60" spans="1:8">
      <c r="A60" s="151">
        <f t="shared" si="1"/>
        <v>30</v>
      </c>
      <c r="B60" s="284" t="str">
        <f t="shared" si="4"/>
        <v>Actual 2015</v>
      </c>
      <c r="C60" s="285" t="s">
        <v>490</v>
      </c>
      <c r="D60" s="152" t="s">
        <v>389</v>
      </c>
      <c r="E60" s="152" t="s">
        <v>390</v>
      </c>
      <c r="F60" s="152">
        <v>9280</v>
      </c>
      <c r="G60" s="315">
        <v>6675.18</v>
      </c>
      <c r="H60" s="453"/>
    </row>
    <row r="61" spans="1:8">
      <c r="A61" s="151">
        <f t="shared" si="1"/>
        <v>31</v>
      </c>
      <c r="B61" s="284" t="str">
        <f t="shared" si="4"/>
        <v>Actual 2015</v>
      </c>
      <c r="C61" s="285" t="s">
        <v>385</v>
      </c>
      <c r="D61" s="152" t="s">
        <v>389</v>
      </c>
      <c r="E61" s="152" t="s">
        <v>390</v>
      </c>
      <c r="F61" s="152">
        <v>9280</v>
      </c>
      <c r="G61" s="315">
        <v>6910.73</v>
      </c>
      <c r="H61" s="453"/>
    </row>
    <row r="62" spans="1:8">
      <c r="A62" s="151">
        <f t="shared" si="1"/>
        <v>32</v>
      </c>
      <c r="B62" s="287"/>
      <c r="C62" s="288"/>
      <c r="D62" s="288"/>
      <c r="E62" s="288"/>
      <c r="F62" s="289"/>
      <c r="G62" s="316">
        <f>SUM(G57:G61)</f>
        <v>24780.94</v>
      </c>
      <c r="H62" s="452"/>
    </row>
    <row r="63" spans="1:8">
      <c r="A63" s="151">
        <f t="shared" si="1"/>
        <v>33</v>
      </c>
      <c r="B63" s="290" t="s">
        <v>391</v>
      </c>
      <c r="C63" s="152"/>
      <c r="D63" s="152"/>
      <c r="E63" s="152"/>
      <c r="F63" s="152"/>
      <c r="G63" s="315"/>
      <c r="H63" s="452"/>
    </row>
    <row r="64" spans="1:8">
      <c r="A64" s="151">
        <f t="shared" si="1"/>
        <v>34</v>
      </c>
      <c r="B64" s="284" t="str">
        <f t="shared" ref="B64:B68" si="5">+$B$31</f>
        <v>Actual 2015</v>
      </c>
      <c r="C64" s="285" t="s">
        <v>515</v>
      </c>
      <c r="D64" s="152" t="s">
        <v>393</v>
      </c>
      <c r="E64" s="152" t="s">
        <v>394</v>
      </c>
      <c r="F64" s="152">
        <v>9280</v>
      </c>
      <c r="G64" s="315">
        <v>5093.83</v>
      </c>
      <c r="H64" s="452"/>
    </row>
    <row r="65" spans="1:14">
      <c r="A65" s="151">
        <f t="shared" si="1"/>
        <v>35</v>
      </c>
      <c r="B65" s="284" t="str">
        <f t="shared" si="5"/>
        <v>Actual 2015</v>
      </c>
      <c r="C65" s="285" t="s">
        <v>444</v>
      </c>
      <c r="D65" s="152" t="s">
        <v>393</v>
      </c>
      <c r="E65" s="152" t="s">
        <v>394</v>
      </c>
      <c r="F65" s="152">
        <v>9280</v>
      </c>
      <c r="G65" s="315">
        <v>114625.96</v>
      </c>
      <c r="H65" s="452"/>
    </row>
    <row r="66" spans="1:14">
      <c r="A66" s="151">
        <f t="shared" si="1"/>
        <v>36</v>
      </c>
      <c r="B66" s="284" t="str">
        <f t="shared" si="5"/>
        <v>Actual 2015</v>
      </c>
      <c r="C66" s="152" t="s">
        <v>392</v>
      </c>
      <c r="D66" s="152" t="s">
        <v>393</v>
      </c>
      <c r="E66" s="152" t="s">
        <v>394</v>
      </c>
      <c r="F66" s="152">
        <v>9280</v>
      </c>
      <c r="G66" s="639">
        <v>512480.85</v>
      </c>
      <c r="H66" s="452"/>
    </row>
    <row r="67" spans="1:14">
      <c r="A67" s="151">
        <f t="shared" si="1"/>
        <v>37</v>
      </c>
      <c r="B67" s="284" t="str">
        <f t="shared" si="5"/>
        <v>Actual 2015</v>
      </c>
      <c r="C67" s="285" t="s">
        <v>385</v>
      </c>
      <c r="D67" s="152" t="s">
        <v>393</v>
      </c>
      <c r="E67" s="152" t="s">
        <v>394</v>
      </c>
      <c r="F67" s="152">
        <v>9280</v>
      </c>
      <c r="G67" s="315">
        <v>2628.89</v>
      </c>
      <c r="H67" s="452"/>
    </row>
    <row r="68" spans="1:14">
      <c r="A68" s="151">
        <f t="shared" si="1"/>
        <v>38</v>
      </c>
      <c r="B68" s="284" t="str">
        <f t="shared" si="5"/>
        <v>Actual 2015</v>
      </c>
      <c r="C68" s="285" t="s">
        <v>560</v>
      </c>
      <c r="D68" s="152" t="s">
        <v>393</v>
      </c>
      <c r="E68" s="152" t="s">
        <v>394</v>
      </c>
      <c r="F68" s="152">
        <v>9280</v>
      </c>
      <c r="G68" s="315">
        <v>290748</v>
      </c>
      <c r="H68" s="452"/>
    </row>
    <row r="69" spans="1:14">
      <c r="A69" s="151">
        <f t="shared" si="1"/>
        <v>39</v>
      </c>
      <c r="B69" s="287"/>
      <c r="C69" s="288"/>
      <c r="D69" s="288"/>
      <c r="E69" s="288"/>
      <c r="F69" s="289"/>
      <c r="G69" s="316">
        <f>SUM(G64:G68)</f>
        <v>925577.53</v>
      </c>
      <c r="H69" s="452"/>
    </row>
    <row r="70" spans="1:14">
      <c r="A70" s="151">
        <f t="shared" si="1"/>
        <v>40</v>
      </c>
      <c r="B70" s="290" t="s">
        <v>395</v>
      </c>
      <c r="C70" s="152"/>
      <c r="D70" s="152"/>
      <c r="E70" s="152"/>
      <c r="F70" s="152"/>
      <c r="G70" s="315"/>
      <c r="H70" s="452"/>
    </row>
    <row r="71" spans="1:14">
      <c r="A71" s="151">
        <f t="shared" si="1"/>
        <v>41</v>
      </c>
      <c r="B71" s="284" t="str">
        <f t="shared" ref="B71:B73" si="6">+$B$31</f>
        <v>Actual 2015</v>
      </c>
      <c r="C71" s="285" t="s">
        <v>437</v>
      </c>
      <c r="D71" s="152">
        <v>5045</v>
      </c>
      <c r="E71" s="285" t="s">
        <v>491</v>
      </c>
      <c r="F71" s="152">
        <v>9280</v>
      </c>
      <c r="G71" s="639">
        <f>148096.19+189611.16</f>
        <v>337707.35</v>
      </c>
      <c r="H71" s="452"/>
    </row>
    <row r="72" spans="1:14">
      <c r="A72" s="151">
        <f t="shared" si="1"/>
        <v>42</v>
      </c>
      <c r="B72" s="284" t="str">
        <f t="shared" si="6"/>
        <v>Actual 2015</v>
      </c>
      <c r="C72" s="152" t="s">
        <v>385</v>
      </c>
      <c r="D72" s="152" t="s">
        <v>396</v>
      </c>
      <c r="E72" s="152" t="s">
        <v>397</v>
      </c>
      <c r="F72" s="152">
        <v>9280</v>
      </c>
      <c r="G72" s="638">
        <v>403360.26</v>
      </c>
      <c r="H72" s="452"/>
    </row>
    <row r="73" spans="1:14">
      <c r="A73" s="151">
        <f t="shared" si="1"/>
        <v>43</v>
      </c>
      <c r="B73" s="284" t="str">
        <f t="shared" si="6"/>
        <v>Actual 2015</v>
      </c>
      <c r="C73" s="285" t="s">
        <v>560</v>
      </c>
      <c r="D73" s="152" t="s">
        <v>396</v>
      </c>
      <c r="E73" s="152" t="s">
        <v>397</v>
      </c>
      <c r="F73" s="152">
        <v>9280</v>
      </c>
      <c r="G73" s="638">
        <v>266747.53999999998</v>
      </c>
      <c r="H73" s="453"/>
    </row>
    <row r="74" spans="1:14">
      <c r="A74" s="151">
        <f t="shared" si="1"/>
        <v>44</v>
      </c>
      <c r="B74" s="284"/>
      <c r="C74" s="152"/>
      <c r="D74" s="152"/>
      <c r="E74" s="152"/>
      <c r="F74" s="152"/>
      <c r="G74" s="357">
        <f>SUM(G71:G73)</f>
        <v>1007815.1499999999</v>
      </c>
      <c r="H74" s="453"/>
    </row>
    <row r="75" spans="1:14">
      <c r="A75" s="151">
        <f t="shared" si="1"/>
        <v>45</v>
      </c>
      <c r="B75" s="284"/>
      <c r="C75" s="152"/>
      <c r="D75" s="152"/>
      <c r="E75" s="152"/>
      <c r="F75" s="152"/>
      <c r="G75" s="317"/>
      <c r="H75" s="453"/>
    </row>
    <row r="76" spans="1:14">
      <c r="A76" s="151">
        <f t="shared" si="1"/>
        <v>46</v>
      </c>
      <c r="B76" s="291"/>
      <c r="C76" s="292"/>
      <c r="D76" s="292"/>
      <c r="E76" s="292"/>
      <c r="F76" s="293" t="s">
        <v>398</v>
      </c>
      <c r="G76" s="318">
        <f>G49+G55+G62+G69+G74</f>
        <v>2193552.65</v>
      </c>
      <c r="H76" s="452"/>
    </row>
    <row r="77" spans="1:14">
      <c r="A77" s="151">
        <f t="shared" si="1"/>
        <v>47</v>
      </c>
      <c r="B77" s="295"/>
      <c r="C77" s="211"/>
      <c r="D77" s="211"/>
      <c r="E77" s="211"/>
      <c r="F77" s="296"/>
      <c r="G77" s="316"/>
      <c r="H77" s="154"/>
      <c r="I77" s="153"/>
      <c r="J77" s="153"/>
      <c r="K77" s="153"/>
      <c r="L77" s="153"/>
      <c r="M77" s="153"/>
      <c r="N77" s="153"/>
    </row>
    <row r="78" spans="1:14">
      <c r="A78" s="151">
        <f t="shared" si="1"/>
        <v>48</v>
      </c>
      <c r="B78" s="284" t="s">
        <v>399</v>
      </c>
      <c r="F78" s="297"/>
      <c r="G78" s="317">
        <v>0</v>
      </c>
      <c r="H78" s="154"/>
      <c r="I78" s="153"/>
      <c r="J78" s="153"/>
      <c r="K78" s="153"/>
      <c r="L78" s="153"/>
      <c r="M78" s="153"/>
      <c r="N78" s="153"/>
    </row>
    <row r="79" spans="1:14" ht="13.8" thickBot="1">
      <c r="A79" s="151">
        <f t="shared" si="1"/>
        <v>49</v>
      </c>
      <c r="B79" s="284"/>
      <c r="F79" s="297"/>
      <c r="G79" s="319">
        <f>G76-G78</f>
        <v>2193552.65</v>
      </c>
      <c r="H79" s="154"/>
      <c r="I79" s="153"/>
      <c r="J79" s="153"/>
      <c r="K79" s="153"/>
      <c r="L79" s="153"/>
      <c r="M79" s="153"/>
      <c r="N79" s="153"/>
    </row>
    <row r="80" spans="1:14" ht="13.8" thickTop="1">
      <c r="A80" s="156"/>
      <c r="B80" s="291"/>
      <c r="C80" s="298"/>
      <c r="D80" s="298"/>
      <c r="E80" s="298"/>
      <c r="F80" s="299"/>
      <c r="G80" s="294"/>
      <c r="H80" s="154"/>
      <c r="I80" s="153"/>
      <c r="J80" s="153"/>
      <c r="K80" s="153"/>
      <c r="L80" s="153"/>
      <c r="M80" s="153"/>
      <c r="N80" s="153"/>
    </row>
  </sheetData>
  <mergeCells count="4">
    <mergeCell ref="A2:G2"/>
    <mergeCell ref="A3:H3"/>
    <mergeCell ref="A4:H4"/>
    <mergeCell ref="B6:E6"/>
  </mergeCells>
  <printOptions horizontalCentered="1"/>
  <pageMargins left="0.75" right="0.75" top="0.75" bottom="0.75" header="0.5" footer="0.5"/>
  <pageSetup scale="65" orientation="portrait" r:id="rId1"/>
  <headerFooter>
    <oddHeader>&amp;R&amp;"Arial,Regular"&amp;10Attachment O Work Paper
Page 12b of 22</oddHeader>
  </headerFooter>
  <ignoredErrors>
    <ignoredError sqref="C31:G72 C74:G79 C73:E73 G73" numberStoredAsText="1"/>
    <ignoredError sqref="G14:G20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/>
  <dimension ref="A1:I32"/>
  <sheetViews>
    <sheetView showGridLines="0" zoomScaleNormal="100" workbookViewId="0">
      <selection activeCell="K37" sqref="K37"/>
    </sheetView>
  </sheetViews>
  <sheetFormatPr defaultColWidth="29.1796875" defaultRowHeight="13.2"/>
  <cols>
    <col min="1" max="1" width="3.453125" style="169" bestFit="1" customWidth="1"/>
    <col min="2" max="2" width="41.1796875" style="445" customWidth="1"/>
    <col min="3" max="3" width="11.81640625" style="445" customWidth="1"/>
    <col min="4" max="250" width="8.90625" style="445" customWidth="1"/>
    <col min="251" max="251" width="3.453125" style="445" bestFit="1" customWidth="1"/>
    <col min="252" max="16384" width="29.1796875" style="445"/>
  </cols>
  <sheetData>
    <row r="1" spans="1:6">
      <c r="B1" s="227"/>
      <c r="C1" s="459"/>
    </row>
    <row r="2" spans="1:6">
      <c r="B2" s="224"/>
      <c r="C2" s="640"/>
    </row>
    <row r="3" spans="1:6" ht="12.75" customHeight="1">
      <c r="A3" s="931" t="s">
        <v>0</v>
      </c>
      <c r="B3" s="932"/>
      <c r="C3" s="932"/>
    </row>
    <row r="4" spans="1:6" ht="12.75" customHeight="1">
      <c r="A4" s="931" t="s">
        <v>698</v>
      </c>
      <c r="B4" s="932"/>
      <c r="C4" s="932"/>
    </row>
    <row r="5" spans="1:6" ht="12.75" customHeight="1">
      <c r="A5" s="933" t="str">
        <f>'Page 12b - A&amp;G Exp'!A4:H4</f>
        <v>Actual Year 2015</v>
      </c>
      <c r="B5" s="934"/>
      <c r="C5" s="934"/>
      <c r="D5" s="391"/>
    </row>
    <row r="6" spans="1:6">
      <c r="B6" s="641"/>
      <c r="C6" s="642"/>
    </row>
    <row r="7" spans="1:6">
      <c r="B7" s="643" t="s">
        <v>1</v>
      </c>
      <c r="C7" s="169" t="s">
        <v>2</v>
      </c>
    </row>
    <row r="8" spans="1:6">
      <c r="C8" s="211"/>
      <c r="E8" s="209"/>
      <c r="F8" s="210"/>
    </row>
    <row r="9" spans="1:6" ht="39.6">
      <c r="A9" s="146" t="s">
        <v>38</v>
      </c>
      <c r="B9" s="447" t="s">
        <v>51</v>
      </c>
      <c r="C9" s="644" t="s">
        <v>16</v>
      </c>
    </row>
    <row r="10" spans="1:6">
      <c r="A10" s="379"/>
      <c r="B10" s="645"/>
      <c r="C10" s="646"/>
    </row>
    <row r="11" spans="1:6">
      <c r="A11" s="379">
        <v>1</v>
      </c>
      <c r="B11" s="448" t="s">
        <v>54</v>
      </c>
      <c r="C11" s="265">
        <v>8957377</v>
      </c>
    </row>
    <row r="12" spans="1:6">
      <c r="A12" s="379"/>
      <c r="B12" s="647" t="s">
        <v>697</v>
      </c>
      <c r="C12" s="394">
        <v>-149685</v>
      </c>
    </row>
    <row r="13" spans="1:6">
      <c r="A13" s="379">
        <f>A11+1</f>
        <v>2</v>
      </c>
      <c r="B13" s="448" t="s">
        <v>55</v>
      </c>
      <c r="C13" s="265">
        <v>515648</v>
      </c>
    </row>
    <row r="14" spans="1:6">
      <c r="A14" s="379"/>
      <c r="B14" s="448"/>
      <c r="C14" s="394"/>
    </row>
    <row r="15" spans="1:6">
      <c r="A15" s="379"/>
      <c r="B15" s="448" t="s">
        <v>671</v>
      </c>
      <c r="C15" s="265">
        <f>1085049+3618</f>
        <v>1088667</v>
      </c>
      <c r="D15" s="451"/>
    </row>
    <row r="16" spans="1:6">
      <c r="A16" s="379"/>
      <c r="B16" s="448" t="s">
        <v>696</v>
      </c>
      <c r="C16" s="394">
        <v>3618</v>
      </c>
    </row>
    <row r="17" spans="1:9">
      <c r="A17" s="379">
        <f>A13+1</f>
        <v>3</v>
      </c>
      <c r="B17" s="448" t="s">
        <v>672</v>
      </c>
      <c r="C17" s="393">
        <f>C15-C16</f>
        <v>1085049</v>
      </c>
    </row>
    <row r="18" spans="1:9">
      <c r="A18" s="379"/>
      <c r="B18" s="448"/>
      <c r="C18" s="394"/>
    </row>
    <row r="19" spans="1:9">
      <c r="A19" s="379">
        <f>A17+1</f>
        <v>4</v>
      </c>
      <c r="B19" s="448" t="s">
        <v>56</v>
      </c>
      <c r="C19" s="265">
        <v>11047535</v>
      </c>
      <c r="D19" s="451"/>
    </row>
    <row r="20" spans="1:9">
      <c r="A20" s="379">
        <f t="shared" ref="A20:A29" si="0">A19+1</f>
        <v>5</v>
      </c>
      <c r="B20" s="645" t="s">
        <v>57</v>
      </c>
      <c r="C20" s="648">
        <f>C11+C13+C17+C19+C12</f>
        <v>21455924</v>
      </c>
      <c r="D20" s="434"/>
    </row>
    <row r="21" spans="1:9">
      <c r="A21" s="379">
        <f t="shared" si="0"/>
        <v>6</v>
      </c>
      <c r="B21" s="452"/>
      <c r="C21" s="649"/>
      <c r="D21" s="434"/>
    </row>
    <row r="22" spans="1:9">
      <c r="A22" s="379">
        <f t="shared" si="0"/>
        <v>7</v>
      </c>
      <c r="B22" s="448" t="s">
        <v>58</v>
      </c>
      <c r="C22" s="650">
        <v>6389151</v>
      </c>
      <c r="D22" s="392"/>
      <c r="E22" s="211"/>
      <c r="F22" s="211"/>
      <c r="G22" s="211"/>
      <c r="H22" s="211"/>
    </row>
    <row r="23" spans="1:9">
      <c r="A23" s="379">
        <f t="shared" si="0"/>
        <v>8</v>
      </c>
      <c r="B23" s="448"/>
      <c r="C23" s="651"/>
      <c r="D23" s="434"/>
    </row>
    <row r="24" spans="1:9">
      <c r="A24" s="379">
        <f t="shared" si="0"/>
        <v>9</v>
      </c>
      <c r="B24" s="448" t="s">
        <v>59</v>
      </c>
      <c r="C24" s="265">
        <v>10779201</v>
      </c>
      <c r="D24" s="434"/>
      <c r="I24" s="225"/>
    </row>
    <row r="25" spans="1:9">
      <c r="A25" s="379">
        <f t="shared" si="0"/>
        <v>10</v>
      </c>
      <c r="B25" s="452"/>
      <c r="C25" s="649"/>
      <c r="D25" s="434"/>
    </row>
    <row r="26" spans="1:9">
      <c r="A26" s="379">
        <f t="shared" si="0"/>
        <v>11</v>
      </c>
      <c r="C26" s="649"/>
      <c r="D26" s="434"/>
    </row>
    <row r="27" spans="1:9">
      <c r="A27" s="379">
        <f t="shared" si="0"/>
        <v>12</v>
      </c>
      <c r="B27" s="448" t="s">
        <v>642</v>
      </c>
      <c r="C27" s="650">
        <f>2817145+1496906</f>
        <v>4314051</v>
      </c>
      <c r="D27" s="434"/>
    </row>
    <row r="28" spans="1:9">
      <c r="A28" s="379">
        <f t="shared" si="0"/>
        <v>13</v>
      </c>
      <c r="B28" s="452"/>
      <c r="C28" s="652"/>
      <c r="D28" s="434"/>
    </row>
    <row r="29" spans="1:9">
      <c r="A29" s="379">
        <f t="shared" si="0"/>
        <v>14</v>
      </c>
      <c r="B29" s="645" t="s">
        <v>60</v>
      </c>
      <c r="C29" s="265">
        <f>SUM(C20:C24)+C27</f>
        <v>42938327</v>
      </c>
      <c r="D29" s="434"/>
      <c r="G29" s="346"/>
    </row>
    <row r="30" spans="1:9">
      <c r="A30" s="173"/>
      <c r="B30" s="653"/>
      <c r="C30" s="654"/>
      <c r="G30" s="346"/>
    </row>
    <row r="31" spans="1:9">
      <c r="A31" s="445"/>
      <c r="C31" s="225"/>
    </row>
    <row r="32" spans="1:9">
      <c r="C32" s="155"/>
    </row>
  </sheetData>
  <mergeCells count="3">
    <mergeCell ref="A3:C3"/>
    <mergeCell ref="A4:C4"/>
    <mergeCell ref="A5:C5"/>
  </mergeCells>
  <printOptions horizontalCentered="1"/>
  <pageMargins left="0.75" right="0.75" top="0.75" bottom="0.75" header="0.5" footer="0.5"/>
  <pageSetup scale="80" orientation="portrait" r:id="rId1"/>
  <headerFooter alignWithMargins="0">
    <oddHeader>&amp;R&amp;"Arial,Regular"&amp;10Attachment O Work Paper
Page 13 of 22</oddHeader>
  </headerFooter>
  <ignoredErrors>
    <ignoredError sqref="C15:C29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showGridLines="0" zoomScale="90" zoomScaleNormal="90" workbookViewId="0">
      <pane xSplit="3" ySplit="10" topLeftCell="D11" activePane="bottomRight" state="frozen"/>
      <selection activeCell="B28" sqref="B28"/>
      <selection pane="topRight" activeCell="B28" sqref="B28"/>
      <selection pane="bottomLeft" activeCell="B28" sqref="B28"/>
      <selection pane="bottomRight" activeCell="C46" sqref="C46"/>
    </sheetView>
  </sheetViews>
  <sheetFormatPr defaultColWidth="8.90625" defaultRowHeight="15" outlineLevelCol="1"/>
  <cols>
    <col min="1" max="1" width="21.54296875" style="273" hidden="1" customWidth="1" outlineLevel="1"/>
    <col min="2" max="2" width="3.90625" style="656" bestFit="1" customWidth="1" collapsed="1"/>
    <col min="3" max="3" width="30.08984375" style="273" customWidth="1"/>
    <col min="4" max="7" width="6.81640625" style="656" customWidth="1"/>
    <col min="8" max="19" width="9.81640625" style="273" customWidth="1"/>
    <col min="20" max="20" width="11" style="273" bestFit="1" customWidth="1"/>
    <col min="21" max="16384" width="8.90625" style="273"/>
  </cols>
  <sheetData>
    <row r="1" spans="1:21">
      <c r="T1" s="459"/>
    </row>
    <row r="2" spans="1:21">
      <c r="U2" s="459"/>
    </row>
    <row r="3" spans="1:21">
      <c r="B3" s="928" t="s">
        <v>0</v>
      </c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</row>
    <row r="4" spans="1:21">
      <c r="B4" s="928" t="s">
        <v>415</v>
      </c>
      <c r="C4" s="928"/>
      <c r="D4" s="928"/>
      <c r="E4" s="928"/>
      <c r="F4" s="928"/>
      <c r="G4" s="928"/>
      <c r="H4" s="928"/>
      <c r="I4" s="928"/>
      <c r="J4" s="928"/>
      <c r="K4" s="928"/>
      <c r="L4" s="928"/>
      <c r="M4" s="928"/>
      <c r="N4" s="928"/>
      <c r="O4" s="928"/>
      <c r="P4" s="928"/>
      <c r="Q4" s="928"/>
      <c r="R4" s="928"/>
      <c r="S4" s="928"/>
      <c r="T4" s="928"/>
    </row>
    <row r="5" spans="1:21">
      <c r="B5" s="935" t="s">
        <v>676</v>
      </c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</row>
    <row r="6" spans="1:21">
      <c r="B6" s="169"/>
      <c r="C6" s="445"/>
      <c r="D6" s="169"/>
      <c r="E6" s="169"/>
      <c r="F6" s="169"/>
      <c r="G6" s="169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</row>
    <row r="7" spans="1:21">
      <c r="B7" s="169"/>
      <c r="C7" s="456" t="s">
        <v>1</v>
      </c>
      <c r="D7" s="169" t="s">
        <v>2</v>
      </c>
      <c r="E7" s="169" t="s">
        <v>3</v>
      </c>
      <c r="F7" s="169" t="s">
        <v>4</v>
      </c>
      <c r="G7" s="169" t="s">
        <v>5</v>
      </c>
      <c r="H7" s="169" t="s">
        <v>7</v>
      </c>
      <c r="I7" s="169" t="s">
        <v>6</v>
      </c>
      <c r="J7" s="169" t="s">
        <v>30</v>
      </c>
      <c r="K7" s="169" t="s">
        <v>31</v>
      </c>
      <c r="L7" s="169" t="s">
        <v>30</v>
      </c>
      <c r="M7" s="169" t="s">
        <v>31</v>
      </c>
      <c r="N7" s="169" t="s">
        <v>32</v>
      </c>
      <c r="O7" s="169" t="s">
        <v>71</v>
      </c>
      <c r="P7" s="169" t="s">
        <v>72</v>
      </c>
      <c r="Q7" s="169" t="s">
        <v>73</v>
      </c>
      <c r="R7" s="169" t="s">
        <v>74</v>
      </c>
      <c r="S7" s="169" t="s">
        <v>75</v>
      </c>
      <c r="T7" s="169" t="s">
        <v>76</v>
      </c>
    </row>
    <row r="8" spans="1:21">
      <c r="B8" s="169"/>
      <c r="C8" s="445"/>
      <c r="D8" s="169"/>
      <c r="E8" s="169"/>
      <c r="F8" s="169"/>
      <c r="G8" s="169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</row>
    <row r="9" spans="1:21" s="171" customFormat="1" ht="15.6">
      <c r="B9" s="147" t="s">
        <v>8</v>
      </c>
      <c r="C9" s="174"/>
      <c r="D9" s="179"/>
      <c r="E9" s="179"/>
      <c r="F9" s="179"/>
      <c r="G9" s="179"/>
      <c r="H9" s="179" t="s">
        <v>400</v>
      </c>
      <c r="I9" s="179" t="str">
        <f>$H9</f>
        <v>Forecast</v>
      </c>
      <c r="J9" s="179" t="str">
        <f t="shared" ref="J9:S9" si="0">$H9</f>
        <v>Forecast</v>
      </c>
      <c r="K9" s="179" t="str">
        <f t="shared" si="0"/>
        <v>Forecast</v>
      </c>
      <c r="L9" s="179" t="str">
        <f t="shared" si="0"/>
        <v>Forecast</v>
      </c>
      <c r="M9" s="179" t="str">
        <f t="shared" si="0"/>
        <v>Forecast</v>
      </c>
      <c r="N9" s="179" t="str">
        <f t="shared" si="0"/>
        <v>Forecast</v>
      </c>
      <c r="O9" s="179" t="str">
        <f t="shared" si="0"/>
        <v>Forecast</v>
      </c>
      <c r="P9" s="179" t="str">
        <f t="shared" si="0"/>
        <v>Forecast</v>
      </c>
      <c r="Q9" s="179" t="str">
        <f t="shared" si="0"/>
        <v>Forecast</v>
      </c>
      <c r="R9" s="179" t="str">
        <f t="shared" si="0"/>
        <v>Forecast</v>
      </c>
      <c r="S9" s="179" t="str">
        <f t="shared" si="0"/>
        <v>Forecast</v>
      </c>
      <c r="T9" s="180"/>
    </row>
    <row r="10" spans="1:21" s="171" customFormat="1" ht="15.6">
      <c r="A10" s="171">
        <v>66594</v>
      </c>
      <c r="B10" s="156" t="s">
        <v>10</v>
      </c>
      <c r="C10" s="178" t="s">
        <v>401</v>
      </c>
      <c r="D10" s="181" t="s">
        <v>374</v>
      </c>
      <c r="E10" s="181" t="s">
        <v>402</v>
      </c>
      <c r="F10" s="181" t="s">
        <v>403</v>
      </c>
      <c r="G10" s="181" t="s">
        <v>33</v>
      </c>
      <c r="H10" s="181" t="s">
        <v>404</v>
      </c>
      <c r="I10" s="181" t="s">
        <v>405</v>
      </c>
      <c r="J10" s="181" t="s">
        <v>406</v>
      </c>
      <c r="K10" s="181" t="s">
        <v>407</v>
      </c>
      <c r="L10" s="181" t="s">
        <v>20</v>
      </c>
      <c r="M10" s="181" t="s">
        <v>408</v>
      </c>
      <c r="N10" s="181" t="s">
        <v>409</v>
      </c>
      <c r="O10" s="181" t="s">
        <v>410</v>
      </c>
      <c r="P10" s="181" t="s">
        <v>411</v>
      </c>
      <c r="Q10" s="181" t="s">
        <v>412</v>
      </c>
      <c r="R10" s="181" t="s">
        <v>413</v>
      </c>
      <c r="S10" s="181" t="s">
        <v>414</v>
      </c>
      <c r="T10" s="182" t="s">
        <v>16</v>
      </c>
    </row>
    <row r="11" spans="1:21">
      <c r="B11" s="172">
        <v>1</v>
      </c>
      <c r="C11" s="185" t="s">
        <v>415</v>
      </c>
      <c r="D11" s="157"/>
      <c r="E11" s="152"/>
      <c r="F11" s="157"/>
      <c r="G11" s="157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4">
        <f>SUM(H11:S11)</f>
        <v>0</v>
      </c>
    </row>
    <row r="12" spans="1:21">
      <c r="A12" s="273">
        <v>286103</v>
      </c>
      <c r="B12" s="379">
        <f>+B11+1</f>
        <v>2</v>
      </c>
      <c r="C12" s="186" t="s">
        <v>416</v>
      </c>
      <c r="D12" s="152">
        <v>1020</v>
      </c>
      <c r="E12" s="152">
        <v>5230</v>
      </c>
      <c r="F12" s="157">
        <v>4081</v>
      </c>
      <c r="G12" s="157">
        <v>40801</v>
      </c>
      <c r="H12" s="657">
        <v>87036</v>
      </c>
      <c r="I12" s="657">
        <v>87036</v>
      </c>
      <c r="J12" s="657">
        <v>87036</v>
      </c>
      <c r="K12" s="657">
        <v>87036</v>
      </c>
      <c r="L12" s="657">
        <v>87036</v>
      </c>
      <c r="M12" s="657">
        <v>87036</v>
      </c>
      <c r="N12" s="657">
        <v>87036</v>
      </c>
      <c r="O12" s="657">
        <v>87036</v>
      </c>
      <c r="P12" s="657">
        <v>87036</v>
      </c>
      <c r="Q12" s="657">
        <v>87036</v>
      </c>
      <c r="R12" s="657">
        <v>87036</v>
      </c>
      <c r="S12" s="657">
        <v>87036</v>
      </c>
      <c r="T12" s="282">
        <f t="shared" ref="T12:T37" si="1">SUM(H12:S12)</f>
        <v>1044432</v>
      </c>
    </row>
    <row r="13" spans="1:21">
      <c r="A13" s="273">
        <v>286105</v>
      </c>
      <c r="B13" s="379">
        <f>+B12+1</f>
        <v>3</v>
      </c>
      <c r="C13" s="186" t="s">
        <v>417</v>
      </c>
      <c r="D13" s="157">
        <v>1100</v>
      </c>
      <c r="E13" s="152">
        <v>5230</v>
      </c>
      <c r="F13" s="157">
        <v>4081</v>
      </c>
      <c r="G13" s="157">
        <v>40801</v>
      </c>
      <c r="H13" s="657">
        <v>75692</v>
      </c>
      <c r="I13" s="657">
        <v>75692</v>
      </c>
      <c r="J13" s="657">
        <v>75692</v>
      </c>
      <c r="K13" s="657">
        <v>75692</v>
      </c>
      <c r="L13" s="657">
        <v>75692</v>
      </c>
      <c r="M13" s="657">
        <v>75692</v>
      </c>
      <c r="N13" s="657">
        <v>75692</v>
      </c>
      <c r="O13" s="657">
        <v>75692</v>
      </c>
      <c r="P13" s="657">
        <v>75692</v>
      </c>
      <c r="Q13" s="657">
        <v>75692</v>
      </c>
      <c r="R13" s="657">
        <v>75692</v>
      </c>
      <c r="S13" s="657">
        <v>75692</v>
      </c>
      <c r="T13" s="282">
        <f t="shared" si="1"/>
        <v>908304</v>
      </c>
    </row>
    <row r="14" spans="1:21">
      <c r="A14" s="273">
        <v>286104</v>
      </c>
      <c r="B14" s="379">
        <f>+B13+1</f>
        <v>4</v>
      </c>
      <c r="C14" s="186" t="s">
        <v>418</v>
      </c>
      <c r="D14" s="157"/>
      <c r="E14" s="152"/>
      <c r="F14" s="157"/>
      <c r="G14" s="157">
        <v>40801</v>
      </c>
      <c r="H14" s="657">
        <v>835</v>
      </c>
      <c r="I14" s="657">
        <v>835</v>
      </c>
      <c r="J14" s="657">
        <v>835</v>
      </c>
      <c r="K14" s="657">
        <v>835</v>
      </c>
      <c r="L14" s="657">
        <v>835</v>
      </c>
      <c r="M14" s="657">
        <v>835</v>
      </c>
      <c r="N14" s="657">
        <v>835</v>
      </c>
      <c r="O14" s="657">
        <v>835</v>
      </c>
      <c r="P14" s="657">
        <v>835</v>
      </c>
      <c r="Q14" s="657">
        <v>835</v>
      </c>
      <c r="R14" s="657">
        <v>835</v>
      </c>
      <c r="S14" s="657">
        <v>835</v>
      </c>
      <c r="T14" s="282">
        <f>SUM(H14:S14)</f>
        <v>10020</v>
      </c>
    </row>
    <row r="15" spans="1:21">
      <c r="A15" s="273">
        <v>286128</v>
      </c>
      <c r="B15" s="379">
        <f t="shared" ref="B15:B40" si="2">+B14+1</f>
        <v>5</v>
      </c>
      <c r="C15" s="186" t="s">
        <v>419</v>
      </c>
      <c r="D15" s="157"/>
      <c r="E15" s="152"/>
      <c r="F15" s="157"/>
      <c r="G15" s="157">
        <v>40801</v>
      </c>
      <c r="H15" s="657">
        <v>57342.400000000001</v>
      </c>
      <c r="I15" s="657">
        <v>50995.42</v>
      </c>
      <c r="J15" s="657">
        <v>57213.35</v>
      </c>
      <c r="K15" s="657">
        <v>55335.96</v>
      </c>
      <c r="L15" s="657">
        <v>55898.36</v>
      </c>
      <c r="M15" s="657">
        <v>53393.62</v>
      </c>
      <c r="N15" s="657">
        <v>57187.98</v>
      </c>
      <c r="O15" s="657">
        <v>57037.42</v>
      </c>
      <c r="P15" s="657">
        <v>55117.21</v>
      </c>
      <c r="Q15" s="657">
        <v>56806.38</v>
      </c>
      <c r="R15" s="657">
        <v>53926.49</v>
      </c>
      <c r="S15" s="657">
        <v>51098.31</v>
      </c>
      <c r="T15" s="282">
        <f>SUM(H15:S15)</f>
        <v>661352.89999999991</v>
      </c>
    </row>
    <row r="16" spans="1:21">
      <c r="A16" s="273">
        <v>286106</v>
      </c>
      <c r="B16" s="379">
        <f t="shared" si="2"/>
        <v>6</v>
      </c>
      <c r="C16" s="186" t="s">
        <v>420</v>
      </c>
      <c r="D16" s="157">
        <v>1310</v>
      </c>
      <c r="E16" s="152">
        <v>5230</v>
      </c>
      <c r="F16" s="157">
        <v>4081</v>
      </c>
      <c r="G16" s="157">
        <v>40801</v>
      </c>
      <c r="H16" s="657">
        <v>1303</v>
      </c>
      <c r="I16" s="657">
        <v>1303</v>
      </c>
      <c r="J16" s="657">
        <v>1303</v>
      </c>
      <c r="K16" s="657">
        <v>1303</v>
      </c>
      <c r="L16" s="657">
        <v>1303</v>
      </c>
      <c r="M16" s="657">
        <v>1303</v>
      </c>
      <c r="N16" s="657">
        <v>1303</v>
      </c>
      <c r="O16" s="657">
        <v>1303</v>
      </c>
      <c r="P16" s="657">
        <v>1303</v>
      </c>
      <c r="Q16" s="657">
        <v>1303</v>
      </c>
      <c r="R16" s="657">
        <v>1303</v>
      </c>
      <c r="S16" s="657">
        <v>1303</v>
      </c>
      <c r="T16" s="282">
        <f t="shared" si="1"/>
        <v>15636</v>
      </c>
    </row>
    <row r="17" spans="1:20">
      <c r="A17" s="273">
        <v>286107</v>
      </c>
      <c r="B17" s="379">
        <f t="shared" si="2"/>
        <v>7</v>
      </c>
      <c r="C17" s="186" t="s">
        <v>421</v>
      </c>
      <c r="D17" s="157">
        <v>1320</v>
      </c>
      <c r="E17" s="152">
        <v>5230</v>
      </c>
      <c r="F17" s="157">
        <v>4081</v>
      </c>
      <c r="G17" s="157">
        <v>40801</v>
      </c>
      <c r="H17" s="657">
        <v>1801</v>
      </c>
      <c r="I17" s="657">
        <v>1801</v>
      </c>
      <c r="J17" s="657">
        <v>1801</v>
      </c>
      <c r="K17" s="657">
        <v>1801</v>
      </c>
      <c r="L17" s="657">
        <v>1801</v>
      </c>
      <c r="M17" s="657">
        <v>1801</v>
      </c>
      <c r="N17" s="657">
        <v>1801</v>
      </c>
      <c r="O17" s="657">
        <v>1801</v>
      </c>
      <c r="P17" s="657">
        <v>1801</v>
      </c>
      <c r="Q17" s="657">
        <v>1801</v>
      </c>
      <c r="R17" s="657">
        <v>1801</v>
      </c>
      <c r="S17" s="657">
        <v>1801</v>
      </c>
      <c r="T17" s="282">
        <f t="shared" si="1"/>
        <v>21612</v>
      </c>
    </row>
    <row r="18" spans="1:20">
      <c r="A18" s="273">
        <v>286108</v>
      </c>
      <c r="B18" s="379">
        <f t="shared" si="2"/>
        <v>8</v>
      </c>
      <c r="C18" s="186" t="s">
        <v>422</v>
      </c>
      <c r="D18" s="157">
        <v>1330</v>
      </c>
      <c r="E18" s="152">
        <v>5230</v>
      </c>
      <c r="F18" s="157">
        <v>4081</v>
      </c>
      <c r="G18" s="157">
        <v>40801</v>
      </c>
      <c r="H18" s="657">
        <v>876</v>
      </c>
      <c r="I18" s="657">
        <v>876</v>
      </c>
      <c r="J18" s="657">
        <v>876</v>
      </c>
      <c r="K18" s="657">
        <v>876</v>
      </c>
      <c r="L18" s="657">
        <v>876</v>
      </c>
      <c r="M18" s="657">
        <v>876</v>
      </c>
      <c r="N18" s="657">
        <v>876</v>
      </c>
      <c r="O18" s="657">
        <v>876</v>
      </c>
      <c r="P18" s="657">
        <v>876</v>
      </c>
      <c r="Q18" s="657">
        <v>876</v>
      </c>
      <c r="R18" s="657">
        <v>876</v>
      </c>
      <c r="S18" s="657">
        <v>876</v>
      </c>
      <c r="T18" s="282">
        <f t="shared" si="1"/>
        <v>10512</v>
      </c>
    </row>
    <row r="19" spans="1:20">
      <c r="A19" s="273">
        <v>286109</v>
      </c>
      <c r="B19" s="379">
        <f t="shared" si="2"/>
        <v>9</v>
      </c>
      <c r="C19" s="186" t="s">
        <v>423</v>
      </c>
      <c r="D19" s="157">
        <v>1340</v>
      </c>
      <c r="E19" s="152">
        <v>5230</v>
      </c>
      <c r="F19" s="157">
        <v>4081</v>
      </c>
      <c r="G19" s="157">
        <v>40801</v>
      </c>
      <c r="H19" s="657">
        <v>1803</v>
      </c>
      <c r="I19" s="657">
        <v>1803</v>
      </c>
      <c r="J19" s="657">
        <v>1803</v>
      </c>
      <c r="K19" s="657">
        <v>1803</v>
      </c>
      <c r="L19" s="657">
        <v>1803</v>
      </c>
      <c r="M19" s="657">
        <v>1803</v>
      </c>
      <c r="N19" s="657">
        <v>1803</v>
      </c>
      <c r="O19" s="657">
        <v>1803</v>
      </c>
      <c r="P19" s="657">
        <v>1803</v>
      </c>
      <c r="Q19" s="657">
        <v>1803</v>
      </c>
      <c r="R19" s="657">
        <v>1803</v>
      </c>
      <c r="S19" s="657">
        <v>1803</v>
      </c>
      <c r="T19" s="282">
        <f t="shared" si="1"/>
        <v>21636</v>
      </c>
    </row>
    <row r="20" spans="1:20">
      <c r="A20" s="273">
        <v>286110</v>
      </c>
      <c r="B20" s="379">
        <f t="shared" si="2"/>
        <v>10</v>
      </c>
      <c r="C20" s="186" t="s">
        <v>424</v>
      </c>
      <c r="D20" s="157">
        <v>1350</v>
      </c>
      <c r="E20" s="152">
        <v>5230</v>
      </c>
      <c r="F20" s="157">
        <v>4081</v>
      </c>
      <c r="G20" s="157">
        <v>40801</v>
      </c>
      <c r="H20" s="657">
        <v>1313</v>
      </c>
      <c r="I20" s="657">
        <v>1313</v>
      </c>
      <c r="J20" s="657">
        <v>1313</v>
      </c>
      <c r="K20" s="657">
        <v>1313</v>
      </c>
      <c r="L20" s="657">
        <v>1313</v>
      </c>
      <c r="M20" s="657">
        <v>1313</v>
      </c>
      <c r="N20" s="657">
        <v>1313</v>
      </c>
      <c r="O20" s="657">
        <v>1313</v>
      </c>
      <c r="P20" s="657">
        <v>1313</v>
      </c>
      <c r="Q20" s="657">
        <v>1313</v>
      </c>
      <c r="R20" s="657">
        <v>1313</v>
      </c>
      <c r="S20" s="657">
        <v>1313</v>
      </c>
      <c r="T20" s="282">
        <f t="shared" si="1"/>
        <v>15756</v>
      </c>
    </row>
    <row r="21" spans="1:20">
      <c r="A21" s="273">
        <v>286111</v>
      </c>
      <c r="B21" s="379">
        <f t="shared" si="2"/>
        <v>11</v>
      </c>
      <c r="C21" s="186" t="s">
        <v>425</v>
      </c>
      <c r="D21" s="157">
        <v>1380</v>
      </c>
      <c r="E21" s="152">
        <v>5230</v>
      </c>
      <c r="F21" s="157">
        <v>4081</v>
      </c>
      <c r="G21" s="157">
        <v>40801</v>
      </c>
      <c r="H21" s="657">
        <v>1248</v>
      </c>
      <c r="I21" s="657">
        <v>1248</v>
      </c>
      <c r="J21" s="657">
        <v>1248</v>
      </c>
      <c r="K21" s="657">
        <v>1248</v>
      </c>
      <c r="L21" s="657">
        <v>1248</v>
      </c>
      <c r="M21" s="657">
        <v>1248</v>
      </c>
      <c r="N21" s="657">
        <v>1248</v>
      </c>
      <c r="O21" s="657">
        <v>1248</v>
      </c>
      <c r="P21" s="657">
        <v>1248</v>
      </c>
      <c r="Q21" s="657">
        <v>1248</v>
      </c>
      <c r="R21" s="657">
        <v>1248</v>
      </c>
      <c r="S21" s="657">
        <v>1248</v>
      </c>
      <c r="T21" s="282">
        <f t="shared" si="1"/>
        <v>14976</v>
      </c>
    </row>
    <row r="22" spans="1:20">
      <c r="A22" s="273">
        <v>286112</v>
      </c>
      <c r="B22" s="379">
        <f t="shared" si="2"/>
        <v>12</v>
      </c>
      <c r="C22" s="186" t="s">
        <v>426</v>
      </c>
      <c r="D22" s="157">
        <v>1400</v>
      </c>
      <c r="E22" s="152">
        <v>5230</v>
      </c>
      <c r="F22" s="157">
        <v>4081</v>
      </c>
      <c r="G22" s="157">
        <v>40801</v>
      </c>
      <c r="H22" s="657">
        <v>6414</v>
      </c>
      <c r="I22" s="657">
        <v>6414</v>
      </c>
      <c r="J22" s="657">
        <v>6414</v>
      </c>
      <c r="K22" s="657">
        <v>6414</v>
      </c>
      <c r="L22" s="657">
        <v>6414</v>
      </c>
      <c r="M22" s="657">
        <v>6414</v>
      </c>
      <c r="N22" s="657">
        <v>6414</v>
      </c>
      <c r="O22" s="657">
        <v>6414</v>
      </c>
      <c r="P22" s="657">
        <v>6414</v>
      </c>
      <c r="Q22" s="657">
        <v>6414</v>
      </c>
      <c r="R22" s="657">
        <v>6414</v>
      </c>
      <c r="S22" s="657">
        <v>6414</v>
      </c>
      <c r="T22" s="282">
        <f t="shared" si="1"/>
        <v>76968</v>
      </c>
    </row>
    <row r="23" spans="1:20">
      <c r="A23" s="273">
        <v>286113</v>
      </c>
      <c r="B23" s="379">
        <f t="shared" si="2"/>
        <v>13</v>
      </c>
      <c r="C23" s="186" t="s">
        <v>427</v>
      </c>
      <c r="D23" s="157">
        <v>1410</v>
      </c>
      <c r="E23" s="152">
        <v>5230</v>
      </c>
      <c r="F23" s="157">
        <v>4081</v>
      </c>
      <c r="G23" s="157">
        <v>40801</v>
      </c>
      <c r="H23" s="657">
        <v>3155</v>
      </c>
      <c r="I23" s="657">
        <v>3155</v>
      </c>
      <c r="J23" s="657">
        <v>3155</v>
      </c>
      <c r="K23" s="657">
        <v>3155</v>
      </c>
      <c r="L23" s="657">
        <v>3155</v>
      </c>
      <c r="M23" s="657">
        <v>3155</v>
      </c>
      <c r="N23" s="657">
        <v>3155</v>
      </c>
      <c r="O23" s="657">
        <v>3155</v>
      </c>
      <c r="P23" s="657">
        <v>3155</v>
      </c>
      <c r="Q23" s="657">
        <v>3155</v>
      </c>
      <c r="R23" s="657">
        <v>3155</v>
      </c>
      <c r="S23" s="657">
        <v>3155</v>
      </c>
      <c r="T23" s="282">
        <f t="shared" si="1"/>
        <v>37860</v>
      </c>
    </row>
    <row r="24" spans="1:20">
      <c r="A24" s="273">
        <v>286115</v>
      </c>
      <c r="B24" s="379">
        <f t="shared" si="2"/>
        <v>14</v>
      </c>
      <c r="C24" s="186" t="s">
        <v>428</v>
      </c>
      <c r="D24" s="157">
        <v>1430</v>
      </c>
      <c r="E24" s="152">
        <v>5230</v>
      </c>
      <c r="F24" s="157">
        <v>4081</v>
      </c>
      <c r="G24" s="157">
        <v>40801</v>
      </c>
      <c r="H24" s="657">
        <v>1325</v>
      </c>
      <c r="I24" s="657">
        <v>1325</v>
      </c>
      <c r="J24" s="657">
        <v>1325</v>
      </c>
      <c r="K24" s="657">
        <v>1325</v>
      </c>
      <c r="L24" s="657">
        <v>1325</v>
      </c>
      <c r="M24" s="657">
        <v>1325</v>
      </c>
      <c r="N24" s="657">
        <v>1325</v>
      </c>
      <c r="O24" s="657">
        <v>1325</v>
      </c>
      <c r="P24" s="657">
        <v>1325</v>
      </c>
      <c r="Q24" s="657">
        <v>1325</v>
      </c>
      <c r="R24" s="657">
        <v>1325</v>
      </c>
      <c r="S24" s="657">
        <v>1325</v>
      </c>
      <c r="T24" s="282">
        <f t="shared" si="1"/>
        <v>15900</v>
      </c>
    </row>
    <row r="25" spans="1:20">
      <c r="A25" s="273">
        <v>286116</v>
      </c>
      <c r="B25" s="379">
        <f t="shared" si="2"/>
        <v>15</v>
      </c>
      <c r="C25" s="186" t="s">
        <v>429</v>
      </c>
      <c r="D25" s="157">
        <v>1440</v>
      </c>
      <c r="E25" s="152">
        <v>5230</v>
      </c>
      <c r="F25" s="157">
        <v>4081</v>
      </c>
      <c r="G25" s="157">
        <v>40801</v>
      </c>
      <c r="H25" s="657">
        <v>6554</v>
      </c>
      <c r="I25" s="657">
        <v>6554</v>
      </c>
      <c r="J25" s="657">
        <v>6554</v>
      </c>
      <c r="K25" s="657">
        <v>6554</v>
      </c>
      <c r="L25" s="657">
        <v>6554</v>
      </c>
      <c r="M25" s="657">
        <v>6554</v>
      </c>
      <c r="N25" s="657">
        <v>6554</v>
      </c>
      <c r="O25" s="657">
        <v>6554</v>
      </c>
      <c r="P25" s="657">
        <v>6554</v>
      </c>
      <c r="Q25" s="657">
        <v>6554</v>
      </c>
      <c r="R25" s="657">
        <v>6554</v>
      </c>
      <c r="S25" s="657">
        <v>6554</v>
      </c>
      <c r="T25" s="282">
        <f t="shared" si="1"/>
        <v>78648</v>
      </c>
    </row>
    <row r="26" spans="1:20" hidden="1">
      <c r="B26" s="379">
        <f t="shared" si="2"/>
        <v>16</v>
      </c>
      <c r="C26" s="186" t="s">
        <v>561</v>
      </c>
      <c r="D26" s="157">
        <v>1500</v>
      </c>
      <c r="E26" s="152">
        <v>5230</v>
      </c>
      <c r="F26" s="157">
        <v>4081</v>
      </c>
      <c r="G26" s="157">
        <v>40801</v>
      </c>
      <c r="H26" s="657" t="s">
        <v>705</v>
      </c>
      <c r="I26" s="657" t="s">
        <v>705</v>
      </c>
      <c r="J26" s="657" t="s">
        <v>705</v>
      </c>
      <c r="K26" s="657" t="s">
        <v>705</v>
      </c>
      <c r="L26" s="657" t="s">
        <v>705</v>
      </c>
      <c r="M26" s="657" t="s">
        <v>705</v>
      </c>
      <c r="N26" s="657" t="s">
        <v>705</v>
      </c>
      <c r="O26" s="657" t="s">
        <v>705</v>
      </c>
      <c r="P26" s="657" t="s">
        <v>705</v>
      </c>
      <c r="Q26" s="657" t="s">
        <v>705</v>
      </c>
      <c r="R26" s="657" t="s">
        <v>705</v>
      </c>
      <c r="S26" s="657" t="s">
        <v>705</v>
      </c>
      <c r="T26" s="282">
        <f>SUM(H26:S26)</f>
        <v>0</v>
      </c>
    </row>
    <row r="27" spans="1:20" hidden="1">
      <c r="B27" s="379">
        <f t="shared" si="2"/>
        <v>17</v>
      </c>
      <c r="C27" s="186" t="s">
        <v>562</v>
      </c>
      <c r="D27" s="187" t="s">
        <v>390</v>
      </c>
      <c r="E27" s="152">
        <v>5230</v>
      </c>
      <c r="F27" s="157">
        <v>4081</v>
      </c>
      <c r="G27" s="157">
        <v>40801</v>
      </c>
      <c r="H27" s="657" t="s">
        <v>705</v>
      </c>
      <c r="I27" s="657" t="s">
        <v>705</v>
      </c>
      <c r="J27" s="657" t="s">
        <v>705</v>
      </c>
      <c r="K27" s="657" t="s">
        <v>705</v>
      </c>
      <c r="L27" s="657" t="s">
        <v>705</v>
      </c>
      <c r="M27" s="657" t="s">
        <v>705</v>
      </c>
      <c r="N27" s="657" t="s">
        <v>705</v>
      </c>
      <c r="O27" s="657" t="s">
        <v>705</v>
      </c>
      <c r="P27" s="657" t="s">
        <v>705</v>
      </c>
      <c r="Q27" s="657" t="s">
        <v>705</v>
      </c>
      <c r="R27" s="657" t="s">
        <v>705</v>
      </c>
      <c r="S27" s="657" t="s">
        <v>705</v>
      </c>
      <c r="T27" s="282">
        <f t="shared" ref="T27:T29" si="3">SUM(H27:S27)</f>
        <v>0</v>
      </c>
    </row>
    <row r="28" spans="1:20" hidden="1">
      <c r="B28" s="379">
        <f t="shared" si="2"/>
        <v>18</v>
      </c>
      <c r="C28" s="186" t="s">
        <v>563</v>
      </c>
      <c r="D28" s="187" t="s">
        <v>390</v>
      </c>
      <c r="E28" s="152">
        <v>5230</v>
      </c>
      <c r="F28" s="157">
        <v>4081</v>
      </c>
      <c r="G28" s="157">
        <v>40801</v>
      </c>
      <c r="H28" s="657" t="s">
        <v>705</v>
      </c>
      <c r="I28" s="657" t="s">
        <v>705</v>
      </c>
      <c r="J28" s="657" t="s">
        <v>705</v>
      </c>
      <c r="K28" s="657" t="s">
        <v>705</v>
      </c>
      <c r="L28" s="657" t="s">
        <v>705</v>
      </c>
      <c r="M28" s="657" t="s">
        <v>705</v>
      </c>
      <c r="N28" s="657" t="s">
        <v>705</v>
      </c>
      <c r="O28" s="657" t="s">
        <v>705</v>
      </c>
      <c r="P28" s="657" t="s">
        <v>705</v>
      </c>
      <c r="Q28" s="657" t="s">
        <v>705</v>
      </c>
      <c r="R28" s="657" t="s">
        <v>705</v>
      </c>
      <c r="S28" s="657" t="s">
        <v>705</v>
      </c>
      <c r="T28" s="282">
        <f t="shared" si="3"/>
        <v>0</v>
      </c>
    </row>
    <row r="29" spans="1:20">
      <c r="A29" s="273">
        <v>286117</v>
      </c>
      <c r="B29" s="379">
        <f t="shared" si="2"/>
        <v>19</v>
      </c>
      <c r="C29" s="186" t="s">
        <v>430</v>
      </c>
      <c r="D29" s="157">
        <v>1600</v>
      </c>
      <c r="E29" s="152">
        <v>5230</v>
      </c>
      <c r="F29" s="157">
        <v>4081</v>
      </c>
      <c r="G29" s="157">
        <v>40801</v>
      </c>
      <c r="H29" s="657">
        <v>11832</v>
      </c>
      <c r="I29" s="657">
        <v>11832</v>
      </c>
      <c r="J29" s="657">
        <v>11832</v>
      </c>
      <c r="K29" s="657">
        <v>11832</v>
      </c>
      <c r="L29" s="657">
        <v>11832</v>
      </c>
      <c r="M29" s="657">
        <v>11832</v>
      </c>
      <c r="N29" s="657">
        <v>11832</v>
      </c>
      <c r="O29" s="657">
        <v>11832</v>
      </c>
      <c r="P29" s="657">
        <v>11832</v>
      </c>
      <c r="Q29" s="657">
        <v>11832</v>
      </c>
      <c r="R29" s="657">
        <v>11832</v>
      </c>
      <c r="S29" s="657">
        <v>13856</v>
      </c>
      <c r="T29" s="282">
        <f t="shared" si="3"/>
        <v>144008</v>
      </c>
    </row>
    <row r="30" spans="1:20">
      <c r="A30" s="273">
        <v>286118</v>
      </c>
      <c r="B30" s="379">
        <f t="shared" si="2"/>
        <v>20</v>
      </c>
      <c r="C30" s="186" t="s">
        <v>431</v>
      </c>
      <c r="D30" s="157">
        <v>1610</v>
      </c>
      <c r="E30" s="152">
        <v>5230</v>
      </c>
      <c r="F30" s="157">
        <v>4081</v>
      </c>
      <c r="G30" s="157">
        <v>40801</v>
      </c>
      <c r="H30" s="657">
        <v>16392</v>
      </c>
      <c r="I30" s="657">
        <v>16392</v>
      </c>
      <c r="J30" s="657">
        <v>16392</v>
      </c>
      <c r="K30" s="657">
        <v>16392</v>
      </c>
      <c r="L30" s="657">
        <v>16392</v>
      </c>
      <c r="M30" s="657">
        <v>16392</v>
      </c>
      <c r="N30" s="657">
        <v>16392</v>
      </c>
      <c r="O30" s="657">
        <v>16392</v>
      </c>
      <c r="P30" s="657">
        <v>16392</v>
      </c>
      <c r="Q30" s="657">
        <v>16392</v>
      </c>
      <c r="R30" s="657">
        <v>16392</v>
      </c>
      <c r="S30" s="657">
        <v>33982</v>
      </c>
      <c r="T30" s="282">
        <f t="shared" si="1"/>
        <v>214294</v>
      </c>
    </row>
    <row r="31" spans="1:20">
      <c r="A31" s="273">
        <v>286119</v>
      </c>
      <c r="B31" s="379">
        <f t="shared" si="2"/>
        <v>21</v>
      </c>
      <c r="C31" s="186" t="s">
        <v>432</v>
      </c>
      <c r="D31" s="157">
        <v>1620</v>
      </c>
      <c r="E31" s="152">
        <v>5230</v>
      </c>
      <c r="F31" s="157">
        <v>4081</v>
      </c>
      <c r="G31" s="157">
        <v>40801</v>
      </c>
      <c r="H31" s="657">
        <v>10775</v>
      </c>
      <c r="I31" s="657">
        <v>10775</v>
      </c>
      <c r="J31" s="657">
        <v>10775</v>
      </c>
      <c r="K31" s="657">
        <v>10775</v>
      </c>
      <c r="L31" s="657">
        <v>10775</v>
      </c>
      <c r="M31" s="657">
        <v>10775</v>
      </c>
      <c r="N31" s="657">
        <v>10775</v>
      </c>
      <c r="O31" s="657">
        <v>10775</v>
      </c>
      <c r="P31" s="657">
        <v>10775</v>
      </c>
      <c r="Q31" s="657">
        <v>10775</v>
      </c>
      <c r="R31" s="657">
        <v>10775</v>
      </c>
      <c r="S31" s="657">
        <v>9319</v>
      </c>
      <c r="T31" s="282">
        <f t="shared" si="1"/>
        <v>127844</v>
      </c>
    </row>
    <row r="32" spans="1:20">
      <c r="A32" s="273">
        <v>286143</v>
      </c>
      <c r="B32" s="379">
        <f t="shared" si="2"/>
        <v>22</v>
      </c>
      <c r="C32" s="186" t="s">
        <v>433</v>
      </c>
      <c r="D32" s="187" t="s">
        <v>390</v>
      </c>
      <c r="E32" s="152"/>
      <c r="F32" s="157"/>
      <c r="G32" s="157">
        <v>40801</v>
      </c>
      <c r="H32" s="657">
        <v>820632</v>
      </c>
      <c r="I32" s="657">
        <v>820632</v>
      </c>
      <c r="J32" s="657">
        <v>820632</v>
      </c>
      <c r="K32" s="657">
        <v>820632</v>
      </c>
      <c r="L32" s="657">
        <v>820632</v>
      </c>
      <c r="M32" s="657">
        <v>580867</v>
      </c>
      <c r="N32" s="657">
        <v>821928</v>
      </c>
      <c r="O32" s="657">
        <v>821928</v>
      </c>
      <c r="P32" s="657">
        <v>871928</v>
      </c>
      <c r="Q32" s="657">
        <v>821928</v>
      </c>
      <c r="R32" s="657">
        <v>821928</v>
      </c>
      <c r="S32" s="657">
        <v>490067</v>
      </c>
      <c r="T32" s="282">
        <f t="shared" si="1"/>
        <v>9333734</v>
      </c>
    </row>
    <row r="33" spans="1:21" hidden="1">
      <c r="B33" s="379">
        <f t="shared" si="2"/>
        <v>23</v>
      </c>
      <c r="C33" s="186" t="s">
        <v>434</v>
      </c>
      <c r="D33" s="187" t="s">
        <v>390</v>
      </c>
      <c r="E33" s="152"/>
      <c r="F33" s="157"/>
      <c r="G33" s="157">
        <v>40801</v>
      </c>
      <c r="H33" s="657" t="s">
        <v>705</v>
      </c>
      <c r="I33" s="657" t="s">
        <v>705</v>
      </c>
      <c r="J33" s="657" t="s">
        <v>705</v>
      </c>
      <c r="K33" s="657" t="s">
        <v>705</v>
      </c>
      <c r="L33" s="657" t="s">
        <v>705</v>
      </c>
      <c r="M33" s="657" t="s">
        <v>705</v>
      </c>
      <c r="N33" s="657" t="s">
        <v>705</v>
      </c>
      <c r="O33" s="657" t="s">
        <v>705</v>
      </c>
      <c r="P33" s="657" t="s">
        <v>705</v>
      </c>
      <c r="Q33" s="657" t="s">
        <v>705</v>
      </c>
      <c r="R33" s="657" t="s">
        <v>705</v>
      </c>
      <c r="S33" s="657" t="s">
        <v>705</v>
      </c>
      <c r="T33" s="282">
        <f t="shared" si="1"/>
        <v>0</v>
      </c>
    </row>
    <row r="34" spans="1:21" hidden="1">
      <c r="B34" s="379">
        <f t="shared" si="2"/>
        <v>24</v>
      </c>
      <c r="C34" s="186" t="s">
        <v>564</v>
      </c>
      <c r="D34" s="187" t="s">
        <v>390</v>
      </c>
      <c r="E34" s="152"/>
      <c r="F34" s="157"/>
      <c r="G34" s="157">
        <v>40801</v>
      </c>
      <c r="H34" s="657" t="s">
        <v>705</v>
      </c>
      <c r="I34" s="657" t="s">
        <v>705</v>
      </c>
      <c r="J34" s="657" t="s">
        <v>705</v>
      </c>
      <c r="K34" s="657" t="s">
        <v>705</v>
      </c>
      <c r="L34" s="657" t="s">
        <v>705</v>
      </c>
      <c r="M34" s="657" t="s">
        <v>705</v>
      </c>
      <c r="N34" s="657" t="s">
        <v>705</v>
      </c>
      <c r="O34" s="657" t="s">
        <v>705</v>
      </c>
      <c r="P34" s="657" t="s">
        <v>705</v>
      </c>
      <c r="Q34" s="657" t="s">
        <v>705</v>
      </c>
      <c r="R34" s="657" t="s">
        <v>705</v>
      </c>
      <c r="S34" s="657" t="s">
        <v>705</v>
      </c>
      <c r="T34" s="282">
        <f>SUM(H34:S34)</f>
        <v>0</v>
      </c>
    </row>
    <row r="35" spans="1:21" hidden="1">
      <c r="B35" s="379">
        <f t="shared" si="2"/>
        <v>25</v>
      </c>
      <c r="C35" s="186" t="s">
        <v>476</v>
      </c>
      <c r="D35" s="187" t="s">
        <v>390</v>
      </c>
      <c r="E35" s="152"/>
      <c r="F35" s="157"/>
      <c r="G35" s="157">
        <v>40801</v>
      </c>
      <c r="H35" s="657" t="s">
        <v>705</v>
      </c>
      <c r="I35" s="657" t="s">
        <v>705</v>
      </c>
      <c r="J35" s="657" t="s">
        <v>705</v>
      </c>
      <c r="K35" s="657" t="s">
        <v>705</v>
      </c>
      <c r="L35" s="657" t="s">
        <v>705</v>
      </c>
      <c r="M35" s="657" t="s">
        <v>705</v>
      </c>
      <c r="N35" s="657" t="s">
        <v>705</v>
      </c>
      <c r="O35" s="657" t="s">
        <v>705</v>
      </c>
      <c r="P35" s="657" t="s">
        <v>705</v>
      </c>
      <c r="Q35" s="657" t="s">
        <v>705</v>
      </c>
      <c r="R35" s="657" t="s">
        <v>705</v>
      </c>
      <c r="S35" s="657" t="s">
        <v>705</v>
      </c>
      <c r="T35" s="282">
        <f>SUM(H35:S35)</f>
        <v>0</v>
      </c>
    </row>
    <row r="36" spans="1:21">
      <c r="A36" s="273">
        <v>286130</v>
      </c>
      <c r="B36" s="379">
        <f t="shared" si="2"/>
        <v>26</v>
      </c>
      <c r="C36" s="186" t="s">
        <v>435</v>
      </c>
      <c r="D36" s="187" t="s">
        <v>390</v>
      </c>
      <c r="E36" s="152"/>
      <c r="F36" s="157"/>
      <c r="G36" s="157">
        <v>40801</v>
      </c>
      <c r="H36" s="657">
        <v>61194</v>
      </c>
      <c r="I36" s="657">
        <v>61194</v>
      </c>
      <c r="J36" s="657">
        <v>61194</v>
      </c>
      <c r="K36" s="657">
        <v>61194</v>
      </c>
      <c r="L36" s="657">
        <v>61194</v>
      </c>
      <c r="M36" s="657">
        <v>61194</v>
      </c>
      <c r="N36" s="657">
        <v>61194</v>
      </c>
      <c r="O36" s="657">
        <v>61194</v>
      </c>
      <c r="P36" s="657">
        <v>61194</v>
      </c>
      <c r="Q36" s="657">
        <v>61194</v>
      </c>
      <c r="R36" s="657">
        <v>61194</v>
      </c>
      <c r="S36" s="657">
        <v>61194</v>
      </c>
      <c r="T36" s="282">
        <f>SUM(H36:S36)</f>
        <v>734328</v>
      </c>
    </row>
    <row r="37" spans="1:21">
      <c r="A37" s="273">
        <v>286132</v>
      </c>
      <c r="B37" s="379">
        <f t="shared" si="2"/>
        <v>27</v>
      </c>
      <c r="C37" s="186" t="s">
        <v>436</v>
      </c>
      <c r="D37" s="157">
        <v>1990</v>
      </c>
      <c r="E37" s="152">
        <v>5230</v>
      </c>
      <c r="F37" s="157">
        <v>4081</v>
      </c>
      <c r="G37" s="157">
        <v>40801</v>
      </c>
      <c r="H37" s="657">
        <v>1412</v>
      </c>
      <c r="I37" s="657">
        <v>1412</v>
      </c>
      <c r="J37" s="657">
        <v>1412</v>
      </c>
      <c r="K37" s="657">
        <v>1412</v>
      </c>
      <c r="L37" s="657">
        <v>1412</v>
      </c>
      <c r="M37" s="657">
        <v>1412</v>
      </c>
      <c r="N37" s="657">
        <v>1412</v>
      </c>
      <c r="O37" s="657">
        <v>1412</v>
      </c>
      <c r="P37" s="657">
        <v>1412</v>
      </c>
      <c r="Q37" s="657">
        <v>1412</v>
      </c>
      <c r="R37" s="657">
        <v>1412</v>
      </c>
      <c r="S37" s="657">
        <v>1412</v>
      </c>
      <c r="T37" s="282">
        <f t="shared" si="1"/>
        <v>16944</v>
      </c>
    </row>
    <row r="38" spans="1:21">
      <c r="B38" s="379">
        <f t="shared" si="2"/>
        <v>28</v>
      </c>
      <c r="C38" s="170" t="s">
        <v>669</v>
      </c>
      <c r="D38" s="175"/>
      <c r="E38" s="152"/>
      <c r="F38" s="152"/>
      <c r="H38" s="330">
        <f t="shared" ref="H38:T38" si="4">SUM(H12:H37)</f>
        <v>1168934.3999999999</v>
      </c>
      <c r="I38" s="330">
        <f t="shared" si="4"/>
        <v>1162587.42</v>
      </c>
      <c r="J38" s="330">
        <f t="shared" si="4"/>
        <v>1168805.3500000001</v>
      </c>
      <c r="K38" s="330">
        <f t="shared" si="4"/>
        <v>1166927.96</v>
      </c>
      <c r="L38" s="330">
        <f t="shared" si="4"/>
        <v>1167490.3599999999</v>
      </c>
      <c r="M38" s="330">
        <f t="shared" si="4"/>
        <v>925220.62</v>
      </c>
      <c r="N38" s="330">
        <f t="shared" si="4"/>
        <v>1170075.98</v>
      </c>
      <c r="O38" s="330">
        <f t="shared" si="4"/>
        <v>1169925.42</v>
      </c>
      <c r="P38" s="330">
        <f t="shared" si="4"/>
        <v>1218005.21</v>
      </c>
      <c r="Q38" s="330">
        <f t="shared" si="4"/>
        <v>1169694.3799999999</v>
      </c>
      <c r="R38" s="330">
        <f t="shared" si="4"/>
        <v>1166814.49</v>
      </c>
      <c r="S38" s="330">
        <f t="shared" si="4"/>
        <v>850283.31</v>
      </c>
      <c r="T38" s="330">
        <f t="shared" si="4"/>
        <v>13504764.9</v>
      </c>
      <c r="U38" s="658"/>
    </row>
    <row r="39" spans="1:21">
      <c r="B39" s="379">
        <f t="shared" si="2"/>
        <v>29</v>
      </c>
      <c r="C39" s="454" t="s">
        <v>461</v>
      </c>
      <c r="D39" s="175"/>
      <c r="E39" s="152"/>
      <c r="F39" s="152"/>
      <c r="G39" s="170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2">
        <f>+T15</f>
        <v>661352.89999999991</v>
      </c>
    </row>
    <row r="40" spans="1:21" ht="15.6" thickBot="1">
      <c r="B40" s="379">
        <f t="shared" si="2"/>
        <v>30</v>
      </c>
      <c r="C40" s="452" t="s">
        <v>462</v>
      </c>
      <c r="D40" s="175"/>
      <c r="E40" s="152"/>
      <c r="F40" s="152"/>
      <c r="G40" s="170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435">
        <f>+T38-T39</f>
        <v>12843412</v>
      </c>
    </row>
    <row r="41" spans="1:21" ht="15.6" thickTop="1">
      <c r="B41" s="173"/>
      <c r="C41" s="166"/>
      <c r="D41" s="177"/>
      <c r="E41" s="177"/>
      <c r="F41" s="177"/>
      <c r="G41" s="177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192"/>
    </row>
    <row r="42" spans="1:21">
      <c r="B42" s="175"/>
      <c r="C42" s="453"/>
      <c r="D42" s="175"/>
      <c r="E42" s="175"/>
      <c r="F42" s="175"/>
      <c r="G42" s="175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</row>
    <row r="43" spans="1:21">
      <c r="T43" s="382"/>
    </row>
    <row r="44" spans="1:21">
      <c r="T44" s="382"/>
    </row>
    <row r="45" spans="1:21">
      <c r="T45" s="659"/>
    </row>
  </sheetData>
  <mergeCells count="3">
    <mergeCell ref="B3:T3"/>
    <mergeCell ref="B4:T4"/>
    <mergeCell ref="B5:T5"/>
  </mergeCells>
  <printOptions horizontalCentered="1"/>
  <pageMargins left="0.75" right="0.75" top="0.75" bottom="0.75" header="0.5" footer="0.5"/>
  <pageSetup scale="51" orientation="landscape" r:id="rId1"/>
  <headerFooter>
    <oddHeader>&amp;R&amp;"Arial,Regular"&amp;10Attachment O Work Paper
Page 14 of 22</oddHeader>
  </headerFooter>
  <ignoredErrors>
    <ignoredError sqref="D32:D3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/>
  <dimension ref="A1:D16"/>
  <sheetViews>
    <sheetView showGridLines="0" zoomScaleNormal="100" workbookViewId="0">
      <selection activeCell="C34" sqref="C34"/>
    </sheetView>
  </sheetViews>
  <sheetFormatPr defaultColWidth="11.81640625" defaultRowHeight="13.2"/>
  <cols>
    <col min="1" max="1" width="3.453125" style="24" bestFit="1" customWidth="1"/>
    <col min="2" max="2" width="29.1796875" style="26" customWidth="1"/>
    <col min="3" max="3" width="11.81640625" style="26" customWidth="1"/>
    <col min="4" max="250" width="8.90625" style="26" customWidth="1"/>
    <col min="251" max="251" width="3.453125" style="26" bestFit="1" customWidth="1"/>
    <col min="252" max="252" width="29.1796875" style="26" customWidth="1"/>
    <col min="253" max="16384" width="11.81640625" style="26"/>
  </cols>
  <sheetData>
    <row r="1" spans="1:4">
      <c r="B1" s="25"/>
      <c r="C1" s="27"/>
      <c r="D1" s="324"/>
    </row>
    <row r="2" spans="1:4">
      <c r="B2" s="28"/>
      <c r="C2" s="429"/>
    </row>
    <row r="3" spans="1:4" ht="12.75" customHeight="1">
      <c r="A3" s="936" t="s">
        <v>0</v>
      </c>
      <c r="B3" s="937"/>
      <c r="C3" s="937"/>
    </row>
    <row r="4" spans="1:4" ht="12.75" customHeight="1">
      <c r="A4" s="936" t="s">
        <v>330</v>
      </c>
      <c r="B4" s="937"/>
      <c r="C4" s="937"/>
      <c r="D4" s="391"/>
    </row>
    <row r="5" spans="1:4" ht="12.75" customHeight="1">
      <c r="A5" s="938" t="str">
        <f>'Page 13 - Depr Exp'!A5:C5</f>
        <v>Actual Year 2015</v>
      </c>
      <c r="B5" s="938"/>
      <c r="C5" s="938"/>
      <c r="D5" s="324"/>
    </row>
    <row r="6" spans="1:4">
      <c r="B6" s="30"/>
      <c r="C6" s="31"/>
    </row>
    <row r="7" spans="1:4">
      <c r="B7" s="32" t="s">
        <v>1</v>
      </c>
      <c r="C7" s="24" t="s">
        <v>2</v>
      </c>
    </row>
    <row r="8" spans="1:4">
      <c r="C8" s="29"/>
    </row>
    <row r="9" spans="1:4" ht="39.6">
      <c r="A9" s="33" t="s">
        <v>38</v>
      </c>
      <c r="B9" s="34" t="s">
        <v>330</v>
      </c>
      <c r="C9" s="35" t="s">
        <v>331</v>
      </c>
    </row>
    <row r="10" spans="1:4">
      <c r="A10" s="36">
        <v>1</v>
      </c>
      <c r="B10" s="48" t="s">
        <v>332</v>
      </c>
      <c r="C10" s="265">
        <v>571169.99999999988</v>
      </c>
      <c r="D10" s="216"/>
    </row>
    <row r="11" spans="1:4">
      <c r="A11" s="36">
        <f>A10+1</f>
        <v>2</v>
      </c>
      <c r="B11" s="38"/>
      <c r="C11" s="39"/>
    </row>
    <row r="12" spans="1:4">
      <c r="A12" s="36">
        <f>A11+1</f>
        <v>3</v>
      </c>
      <c r="B12" s="38" t="s">
        <v>333</v>
      </c>
      <c r="C12" s="265">
        <v>1306824</v>
      </c>
      <c r="D12" s="216"/>
    </row>
    <row r="13" spans="1:4">
      <c r="A13" s="36">
        <f>A12+1</f>
        <v>4</v>
      </c>
      <c r="B13" s="38"/>
      <c r="C13" s="40"/>
    </row>
    <row r="14" spans="1:4" ht="13.8" thickBot="1">
      <c r="A14" s="36">
        <f>A13+1</f>
        <v>5</v>
      </c>
      <c r="B14" s="37" t="s">
        <v>16</v>
      </c>
      <c r="C14" s="334">
        <f>+C10+C12</f>
        <v>1877994</v>
      </c>
    </row>
    <row r="15" spans="1:4" ht="13.8" thickTop="1">
      <c r="A15" s="41"/>
      <c r="B15" s="42"/>
      <c r="C15" s="43"/>
    </row>
    <row r="16" spans="1:4">
      <c r="A16" s="26"/>
      <c r="C16" s="44"/>
    </row>
  </sheetData>
  <mergeCells count="3">
    <mergeCell ref="A3:C3"/>
    <mergeCell ref="A4:C4"/>
    <mergeCell ref="A5:C5"/>
  </mergeCells>
  <printOptions horizontalCentered="1"/>
  <pageMargins left="0.75" right="0.75" top="0.75" bottom="0.75" header="0.5" footer="0.5"/>
  <pageSetup scale="80" orientation="portrait" r:id="rId1"/>
  <headerFooter alignWithMargins="0">
    <oddHeader>&amp;R&amp;"Arial,Regular"&amp;10Attachment O Work Paper
Page 15 of 22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showGridLines="0" workbookViewId="0">
      <pane ySplit="9" topLeftCell="A10" activePane="bottomLeft" state="frozen"/>
      <selection pane="bottomLeft" activeCell="D41" sqref="D41"/>
    </sheetView>
  </sheetViews>
  <sheetFormatPr defaultColWidth="8.90625" defaultRowHeight="13.2"/>
  <cols>
    <col min="1" max="1" width="3.453125" style="169" bestFit="1" customWidth="1"/>
    <col min="2" max="2" width="10.6328125" style="169" customWidth="1"/>
    <col min="3" max="6" width="6.81640625" style="169" customWidth="1"/>
    <col min="7" max="7" width="10" style="445" bestFit="1" customWidth="1"/>
    <col min="8" max="8" width="2.453125" style="445" bestFit="1" customWidth="1"/>
    <col min="9" max="9" width="10" style="445" bestFit="1" customWidth="1"/>
    <col min="10" max="16384" width="8.90625" style="445"/>
  </cols>
  <sheetData>
    <row r="1" spans="1:9">
      <c r="G1" s="459"/>
    </row>
    <row r="2" spans="1:9">
      <c r="A2" s="931" t="s">
        <v>0</v>
      </c>
      <c r="B2" s="931"/>
      <c r="C2" s="931"/>
      <c r="D2" s="931"/>
      <c r="E2" s="931"/>
      <c r="F2" s="931"/>
      <c r="G2" s="931"/>
    </row>
    <row r="3" spans="1:9">
      <c r="A3" s="931" t="s">
        <v>450</v>
      </c>
      <c r="B3" s="931"/>
      <c r="C3" s="931"/>
      <c r="D3" s="931"/>
      <c r="E3" s="931"/>
      <c r="F3" s="931"/>
      <c r="G3" s="931"/>
      <c r="I3" s="391"/>
    </row>
    <row r="4" spans="1:9">
      <c r="A4" s="934" t="str">
        <f>'Page 13 - Depr Exp'!A5:C5</f>
        <v>Actual Year 2015</v>
      </c>
      <c r="B4" s="934"/>
      <c r="C4" s="934"/>
      <c r="D4" s="934"/>
      <c r="E4" s="934"/>
      <c r="F4" s="934"/>
      <c r="G4" s="934"/>
      <c r="I4" s="459"/>
    </row>
    <row r="6" spans="1:9">
      <c r="B6" s="456" t="s">
        <v>1</v>
      </c>
      <c r="C6" s="169" t="s">
        <v>2</v>
      </c>
      <c r="D6" s="169" t="s">
        <v>3</v>
      </c>
      <c r="E6" s="169" t="s">
        <v>4</v>
      </c>
      <c r="F6" s="169" t="s">
        <v>5</v>
      </c>
      <c r="G6" s="169" t="s">
        <v>7</v>
      </c>
    </row>
    <row r="8" spans="1:9">
      <c r="A8" s="172" t="s">
        <v>8</v>
      </c>
      <c r="B8" s="174"/>
      <c r="C8" s="179"/>
      <c r="D8" s="179"/>
      <c r="E8" s="179"/>
      <c r="F8" s="179"/>
      <c r="G8" s="193"/>
    </row>
    <row r="9" spans="1:9">
      <c r="A9" s="173" t="s">
        <v>10</v>
      </c>
      <c r="B9" s="660" t="s">
        <v>439</v>
      </c>
      <c r="C9" s="661" t="s">
        <v>374</v>
      </c>
      <c r="D9" s="661" t="s">
        <v>440</v>
      </c>
      <c r="E9" s="661" t="s">
        <v>375</v>
      </c>
      <c r="F9" s="661" t="s">
        <v>33</v>
      </c>
      <c r="G9" s="662" t="s">
        <v>16</v>
      </c>
    </row>
    <row r="10" spans="1:9">
      <c r="A10" s="172">
        <v>1</v>
      </c>
      <c r="B10" s="398" t="str">
        <f>"Actual "&amp;Info!B3</f>
        <v>Actual 2015</v>
      </c>
      <c r="C10" s="663" t="s">
        <v>437</v>
      </c>
      <c r="D10" s="664">
        <v>5100</v>
      </c>
      <c r="E10" s="664">
        <v>1100</v>
      </c>
      <c r="F10" s="664">
        <v>5611</v>
      </c>
      <c r="G10" s="665">
        <v>70218.87</v>
      </c>
    </row>
    <row r="11" spans="1:9">
      <c r="A11" s="379">
        <f>A10+1</f>
        <v>2</v>
      </c>
      <c r="B11" s="666" t="str">
        <f>$B$10</f>
        <v>Actual 2015</v>
      </c>
      <c r="C11" s="667" t="s">
        <v>630</v>
      </c>
      <c r="D11" s="668">
        <v>5100</v>
      </c>
      <c r="E11" s="668">
        <v>1100</v>
      </c>
      <c r="F11" s="668">
        <v>5611</v>
      </c>
      <c r="G11" s="361">
        <v>-917</v>
      </c>
    </row>
    <row r="12" spans="1:9">
      <c r="A12" s="379">
        <f t="shared" ref="A12:A85" si="0">A11+1</f>
        <v>3</v>
      </c>
      <c r="B12" s="666" t="str">
        <f>$B$10</f>
        <v>Actual 2015</v>
      </c>
      <c r="C12" s="667" t="s">
        <v>437</v>
      </c>
      <c r="D12" s="668">
        <v>5101</v>
      </c>
      <c r="E12" s="668">
        <v>2500</v>
      </c>
      <c r="F12" s="668">
        <v>5611</v>
      </c>
      <c r="G12" s="361">
        <v>757.74</v>
      </c>
    </row>
    <row r="13" spans="1:9">
      <c r="A13" s="379">
        <f t="shared" si="0"/>
        <v>4</v>
      </c>
      <c r="B13" s="666" t="str">
        <f>$B$10</f>
        <v>Actual 2015</v>
      </c>
      <c r="C13" s="667" t="s">
        <v>437</v>
      </c>
      <c r="D13" s="668">
        <v>5101</v>
      </c>
      <c r="E13" s="668">
        <v>2600</v>
      </c>
      <c r="F13" s="668">
        <v>5611</v>
      </c>
      <c r="G13" s="361">
        <v>108.69</v>
      </c>
    </row>
    <row r="14" spans="1:9">
      <c r="A14" s="379">
        <f t="shared" si="0"/>
        <v>5</v>
      </c>
      <c r="B14" s="666" t="str">
        <f>$B$10</f>
        <v>Actual 2015</v>
      </c>
      <c r="C14" s="667" t="s">
        <v>437</v>
      </c>
      <c r="D14" s="668">
        <v>5103</v>
      </c>
      <c r="E14" s="667" t="s">
        <v>390</v>
      </c>
      <c r="F14" s="668">
        <v>5611</v>
      </c>
      <c r="G14" s="361">
        <v>1401.9</v>
      </c>
    </row>
    <row r="15" spans="1:9">
      <c r="A15" s="379">
        <f t="shared" si="0"/>
        <v>6</v>
      </c>
      <c r="B15" s="666" t="str">
        <f>$B$10</f>
        <v>Actual 2015</v>
      </c>
      <c r="C15" s="667" t="s">
        <v>437</v>
      </c>
      <c r="D15" s="668">
        <v>5116</v>
      </c>
      <c r="E15" s="667" t="s">
        <v>390</v>
      </c>
      <c r="F15" s="668">
        <v>5611</v>
      </c>
      <c r="G15" s="361"/>
    </row>
    <row r="16" spans="1:9">
      <c r="A16" s="379">
        <f t="shared" si="0"/>
        <v>7</v>
      </c>
      <c r="B16" s="666"/>
      <c r="C16" s="668"/>
      <c r="D16" s="668"/>
      <c r="E16" s="668"/>
      <c r="F16" s="668"/>
      <c r="G16" s="362">
        <f>SUM(G10:G15)</f>
        <v>71570.2</v>
      </c>
      <c r="I16" s="380"/>
    </row>
    <row r="17" spans="1:7">
      <c r="A17" s="379">
        <f t="shared" si="0"/>
        <v>8</v>
      </c>
      <c r="B17" s="666"/>
      <c r="C17" s="668"/>
      <c r="D17" s="668"/>
      <c r="E17" s="668"/>
      <c r="F17" s="668"/>
      <c r="G17" s="361"/>
    </row>
    <row r="18" spans="1:7">
      <c r="A18" s="379">
        <f t="shared" si="0"/>
        <v>9</v>
      </c>
      <c r="B18" s="666" t="str">
        <f t="shared" ref="B18:B36" si="1">$B$10</f>
        <v>Actual 2015</v>
      </c>
      <c r="C18" s="667" t="s">
        <v>437</v>
      </c>
      <c r="D18" s="668">
        <v>5100</v>
      </c>
      <c r="E18" s="668">
        <v>1100</v>
      </c>
      <c r="F18" s="668">
        <v>5612</v>
      </c>
      <c r="G18" s="361">
        <v>2725506.27</v>
      </c>
    </row>
    <row r="19" spans="1:7">
      <c r="A19" s="379">
        <f t="shared" si="0"/>
        <v>10</v>
      </c>
      <c r="B19" s="666" t="str">
        <f t="shared" si="1"/>
        <v>Actual 2015</v>
      </c>
      <c r="C19" s="667" t="s">
        <v>437</v>
      </c>
      <c r="D19" s="668">
        <v>5100</v>
      </c>
      <c r="E19" s="668">
        <v>1120</v>
      </c>
      <c r="F19" s="668">
        <v>5612</v>
      </c>
      <c r="G19" s="361">
        <v>10670.27</v>
      </c>
    </row>
    <row r="20" spans="1:7">
      <c r="A20" s="379">
        <f t="shared" si="0"/>
        <v>11</v>
      </c>
      <c r="B20" s="666" t="str">
        <f t="shared" si="1"/>
        <v>Actual 2015</v>
      </c>
      <c r="C20" s="667" t="s">
        <v>630</v>
      </c>
      <c r="D20" s="668">
        <v>5100</v>
      </c>
      <c r="E20" s="668">
        <v>1100</v>
      </c>
      <c r="F20" s="668">
        <v>5612</v>
      </c>
      <c r="G20" s="669">
        <v>-37486</v>
      </c>
    </row>
    <row r="21" spans="1:7">
      <c r="A21" s="379">
        <f t="shared" si="0"/>
        <v>12</v>
      </c>
      <c r="B21" s="666" t="str">
        <f t="shared" si="1"/>
        <v>Actual 2015</v>
      </c>
      <c r="C21" s="667" t="s">
        <v>438</v>
      </c>
      <c r="D21" s="668">
        <v>5100</v>
      </c>
      <c r="E21" s="668">
        <v>1100</v>
      </c>
      <c r="F21" s="668">
        <v>5612</v>
      </c>
      <c r="G21" s="669"/>
    </row>
    <row r="22" spans="1:7">
      <c r="A22" s="379">
        <f t="shared" si="0"/>
        <v>13</v>
      </c>
      <c r="B22" s="666" t="str">
        <f t="shared" si="1"/>
        <v>Actual 2015</v>
      </c>
      <c r="C22" s="668">
        <v>1690</v>
      </c>
      <c r="D22" s="668">
        <v>5100</v>
      </c>
      <c r="E22" s="668">
        <v>1100</v>
      </c>
      <c r="F22" s="668">
        <v>5612</v>
      </c>
      <c r="G22" s="669"/>
    </row>
    <row r="23" spans="1:7">
      <c r="A23" s="379">
        <f t="shared" si="0"/>
        <v>14</v>
      </c>
      <c r="B23" s="666" t="str">
        <f t="shared" si="1"/>
        <v>Actual 2015</v>
      </c>
      <c r="C23" s="667" t="s">
        <v>437</v>
      </c>
      <c r="D23" s="668">
        <v>5101</v>
      </c>
      <c r="E23" s="668">
        <v>2500</v>
      </c>
      <c r="F23" s="668">
        <v>5612</v>
      </c>
      <c r="G23" s="669">
        <v>18706.57</v>
      </c>
    </row>
    <row r="24" spans="1:7">
      <c r="A24" s="379">
        <f t="shared" si="0"/>
        <v>15</v>
      </c>
      <c r="B24" s="666" t="str">
        <f t="shared" si="1"/>
        <v>Actual 2015</v>
      </c>
      <c r="C24" s="668" t="s">
        <v>437</v>
      </c>
      <c r="D24" s="668">
        <v>5101</v>
      </c>
      <c r="E24" s="668">
        <v>2600</v>
      </c>
      <c r="F24" s="668">
        <v>5612</v>
      </c>
      <c r="G24" s="669">
        <v>23700.959999999999</v>
      </c>
    </row>
    <row r="25" spans="1:7">
      <c r="A25" s="379">
        <f t="shared" si="0"/>
        <v>16</v>
      </c>
      <c r="B25" s="666" t="str">
        <f t="shared" si="1"/>
        <v>Actual 2015</v>
      </c>
      <c r="C25" s="667" t="s">
        <v>437</v>
      </c>
      <c r="D25" s="668">
        <v>5101</v>
      </c>
      <c r="E25" s="668">
        <v>2700</v>
      </c>
      <c r="F25" s="668">
        <v>5612</v>
      </c>
      <c r="G25" s="669">
        <v>823.03</v>
      </c>
    </row>
    <row r="26" spans="1:7">
      <c r="A26" s="379">
        <f t="shared" si="0"/>
        <v>17</v>
      </c>
      <c r="B26" s="666" t="str">
        <f t="shared" si="1"/>
        <v>Actual 2015</v>
      </c>
      <c r="C26" s="668" t="s">
        <v>437</v>
      </c>
      <c r="D26" s="668">
        <v>5102</v>
      </c>
      <c r="E26" s="667" t="s">
        <v>390</v>
      </c>
      <c r="F26" s="668">
        <v>5612</v>
      </c>
      <c r="G26" s="669">
        <v>6587.38</v>
      </c>
    </row>
    <row r="27" spans="1:7">
      <c r="A27" s="379">
        <f t="shared" si="0"/>
        <v>18</v>
      </c>
      <c r="B27" s="666" t="str">
        <f t="shared" si="1"/>
        <v>Actual 2015</v>
      </c>
      <c r="C27" s="667" t="s">
        <v>437</v>
      </c>
      <c r="D27" s="668">
        <v>5103</v>
      </c>
      <c r="E27" s="667" t="s">
        <v>390</v>
      </c>
      <c r="F27" s="668">
        <v>5612</v>
      </c>
      <c r="G27" s="669">
        <v>13797</v>
      </c>
    </row>
    <row r="28" spans="1:7">
      <c r="A28" s="379">
        <f t="shared" si="0"/>
        <v>19</v>
      </c>
      <c r="B28" s="666" t="str">
        <f t="shared" si="1"/>
        <v>Actual 2015</v>
      </c>
      <c r="C28" s="668" t="s">
        <v>437</v>
      </c>
      <c r="D28" s="668">
        <v>5105</v>
      </c>
      <c r="E28" s="667" t="s">
        <v>390</v>
      </c>
      <c r="F28" s="668">
        <v>5612</v>
      </c>
      <c r="G28" s="669">
        <v>26487.14</v>
      </c>
    </row>
    <row r="29" spans="1:7">
      <c r="A29" s="379">
        <f t="shared" si="0"/>
        <v>20</v>
      </c>
      <c r="B29" s="666" t="str">
        <f t="shared" si="1"/>
        <v>Actual 2015</v>
      </c>
      <c r="C29" s="668" t="s">
        <v>673</v>
      </c>
      <c r="D29" s="668">
        <v>5106</v>
      </c>
      <c r="E29" s="667">
        <v>1000</v>
      </c>
      <c r="F29" s="668">
        <v>5612</v>
      </c>
      <c r="G29" s="669"/>
    </row>
    <row r="30" spans="1:7">
      <c r="A30" s="379">
        <f t="shared" si="0"/>
        <v>21</v>
      </c>
      <c r="B30" s="666" t="str">
        <f t="shared" si="1"/>
        <v>Actual 2015</v>
      </c>
      <c r="C30" s="667" t="s">
        <v>437</v>
      </c>
      <c r="D30" s="668">
        <v>5106</v>
      </c>
      <c r="E30" s="668">
        <v>4000</v>
      </c>
      <c r="F30" s="668">
        <v>5612</v>
      </c>
      <c r="G30" s="669">
        <v>91.43</v>
      </c>
    </row>
    <row r="31" spans="1:7">
      <c r="A31" s="379">
        <f t="shared" si="0"/>
        <v>22</v>
      </c>
      <c r="B31" s="666" t="str">
        <f t="shared" si="1"/>
        <v>Actual 2015</v>
      </c>
      <c r="C31" s="668" t="s">
        <v>437</v>
      </c>
      <c r="D31" s="668">
        <v>5107</v>
      </c>
      <c r="E31" s="667" t="s">
        <v>390</v>
      </c>
      <c r="F31" s="668">
        <v>5612</v>
      </c>
      <c r="G31" s="669">
        <v>11620.13</v>
      </c>
    </row>
    <row r="32" spans="1:7">
      <c r="A32" s="379">
        <f t="shared" si="0"/>
        <v>23</v>
      </c>
      <c r="B32" s="666" t="str">
        <f t="shared" si="1"/>
        <v>Actual 2015</v>
      </c>
      <c r="C32" s="667" t="s">
        <v>437</v>
      </c>
      <c r="D32" s="668">
        <v>5109</v>
      </c>
      <c r="E32" s="667" t="s">
        <v>390</v>
      </c>
      <c r="F32" s="668">
        <v>5612</v>
      </c>
      <c r="G32" s="669">
        <v>-319302.89</v>
      </c>
    </row>
    <row r="33" spans="1:7">
      <c r="A33" s="379">
        <f t="shared" si="0"/>
        <v>24</v>
      </c>
      <c r="B33" s="666" t="str">
        <f t="shared" si="1"/>
        <v>Actual 2015</v>
      </c>
      <c r="C33" s="668" t="s">
        <v>437</v>
      </c>
      <c r="D33" s="668">
        <v>5110</v>
      </c>
      <c r="E33" s="668">
        <v>1000</v>
      </c>
      <c r="F33" s="668">
        <v>5612</v>
      </c>
      <c r="G33" s="669">
        <v>46077.279999999999</v>
      </c>
    </row>
    <row r="34" spans="1:7">
      <c r="A34" s="379">
        <f t="shared" si="0"/>
        <v>25</v>
      </c>
      <c r="B34" s="666" t="str">
        <f t="shared" si="1"/>
        <v>Actual 2015</v>
      </c>
      <c r="C34" s="667" t="s">
        <v>437</v>
      </c>
      <c r="D34" s="668">
        <v>5110</v>
      </c>
      <c r="E34" s="668">
        <v>2000</v>
      </c>
      <c r="F34" s="668">
        <v>5612</v>
      </c>
      <c r="G34" s="669">
        <v>9.31</v>
      </c>
    </row>
    <row r="35" spans="1:7">
      <c r="A35" s="379">
        <f>A33+1</f>
        <v>25</v>
      </c>
      <c r="B35" s="666" t="str">
        <f t="shared" si="1"/>
        <v>Actual 2015</v>
      </c>
      <c r="C35" s="668" t="s">
        <v>437</v>
      </c>
      <c r="D35" s="668">
        <v>5116</v>
      </c>
      <c r="E35" s="667" t="s">
        <v>390</v>
      </c>
      <c r="F35" s="668">
        <v>5612</v>
      </c>
      <c r="G35" s="669">
        <v>22755.79</v>
      </c>
    </row>
    <row r="36" spans="1:7">
      <c r="A36" s="379">
        <f t="shared" si="0"/>
        <v>26</v>
      </c>
      <c r="B36" s="666" t="str">
        <f t="shared" si="1"/>
        <v>Actual 2015</v>
      </c>
      <c r="C36" s="667" t="s">
        <v>437</v>
      </c>
      <c r="D36" s="668">
        <v>5240</v>
      </c>
      <c r="E36" s="668">
        <v>3000</v>
      </c>
      <c r="F36" s="668">
        <v>5612</v>
      </c>
      <c r="G36" s="669">
        <v>428.51</v>
      </c>
    </row>
    <row r="37" spans="1:7">
      <c r="A37" s="379">
        <f t="shared" si="0"/>
        <v>27</v>
      </c>
      <c r="G37" s="197">
        <f>+SUM(G18:G36)</f>
        <v>2550472.1799999992</v>
      </c>
    </row>
    <row r="38" spans="1:7">
      <c r="A38" s="379">
        <f t="shared" si="0"/>
        <v>28</v>
      </c>
      <c r="G38" s="200"/>
    </row>
    <row r="39" spans="1:7">
      <c r="A39" s="379">
        <f t="shared" si="0"/>
        <v>29</v>
      </c>
      <c r="B39" s="666" t="str">
        <f t="shared" ref="B39:B40" si="2">$B$10</f>
        <v>Actual 2015</v>
      </c>
      <c r="C39" s="446" t="s">
        <v>437</v>
      </c>
      <c r="D39" s="169">
        <v>5045</v>
      </c>
      <c r="E39" s="446" t="s">
        <v>491</v>
      </c>
      <c r="F39" s="169">
        <v>5614</v>
      </c>
      <c r="G39" s="669">
        <v>383309.17</v>
      </c>
    </row>
    <row r="40" spans="1:7">
      <c r="A40" s="379">
        <f t="shared" si="0"/>
        <v>30</v>
      </c>
      <c r="B40" s="666" t="str">
        <f t="shared" si="2"/>
        <v>Actual 2015</v>
      </c>
      <c r="C40" s="446" t="s">
        <v>490</v>
      </c>
      <c r="D40" s="169">
        <v>5045</v>
      </c>
      <c r="E40" s="446" t="s">
        <v>491</v>
      </c>
      <c r="F40" s="169">
        <v>5614</v>
      </c>
      <c r="G40" s="669">
        <v>519361.22</v>
      </c>
    </row>
    <row r="41" spans="1:7">
      <c r="A41" s="379">
        <f t="shared" si="0"/>
        <v>31</v>
      </c>
      <c r="G41" s="430">
        <f>SUM(G39:G40)</f>
        <v>902670.3899999999</v>
      </c>
    </row>
    <row r="42" spans="1:7">
      <c r="A42" s="379">
        <f t="shared" si="0"/>
        <v>32</v>
      </c>
      <c r="G42" s="669"/>
    </row>
    <row r="43" spans="1:7">
      <c r="A43" s="379">
        <f t="shared" si="0"/>
        <v>33</v>
      </c>
      <c r="B43" s="666" t="str">
        <f>$B$10</f>
        <v>Actual 2015</v>
      </c>
      <c r="C43" s="668" t="s">
        <v>444</v>
      </c>
      <c r="D43" s="668" t="s">
        <v>382</v>
      </c>
      <c r="E43" s="668" t="s">
        <v>383</v>
      </c>
      <c r="F43" s="668" t="s">
        <v>445</v>
      </c>
      <c r="G43" s="669">
        <v>423978.65</v>
      </c>
    </row>
    <row r="44" spans="1:7">
      <c r="A44" s="379">
        <f t="shared" si="0"/>
        <v>34</v>
      </c>
      <c r="B44" s="666" t="str">
        <f t="shared" ref="B44:B51" si="3">$B$10</f>
        <v>Actual 2015</v>
      </c>
      <c r="C44" s="667" t="s">
        <v>444</v>
      </c>
      <c r="D44" s="668" t="s">
        <v>382</v>
      </c>
      <c r="E44" s="668">
        <v>1120</v>
      </c>
      <c r="F44" s="668" t="s">
        <v>445</v>
      </c>
      <c r="G44" s="669">
        <v>6826.38</v>
      </c>
    </row>
    <row r="45" spans="1:7">
      <c r="A45" s="379">
        <f t="shared" si="0"/>
        <v>35</v>
      </c>
      <c r="B45" s="666" t="str">
        <f t="shared" si="3"/>
        <v>Actual 2015</v>
      </c>
      <c r="C45" s="667" t="s">
        <v>446</v>
      </c>
      <c r="D45" s="668" t="s">
        <v>382</v>
      </c>
      <c r="E45" s="668">
        <v>1100</v>
      </c>
      <c r="F45" s="668" t="s">
        <v>699</v>
      </c>
      <c r="G45" s="669">
        <v>57394.67</v>
      </c>
    </row>
    <row r="46" spans="1:7">
      <c r="A46" s="379">
        <f t="shared" si="0"/>
        <v>36</v>
      </c>
      <c r="B46" s="666" t="str">
        <f t="shared" si="3"/>
        <v>Actual 2015</v>
      </c>
      <c r="C46" s="667" t="s">
        <v>438</v>
      </c>
      <c r="D46" s="668" t="s">
        <v>382</v>
      </c>
      <c r="E46" s="668" t="s">
        <v>383</v>
      </c>
      <c r="F46" s="668" t="s">
        <v>445</v>
      </c>
      <c r="G46" s="669">
        <v>9400.59</v>
      </c>
    </row>
    <row r="47" spans="1:7">
      <c r="A47" s="379">
        <f t="shared" si="0"/>
        <v>37</v>
      </c>
      <c r="B47" s="666" t="str">
        <f t="shared" si="3"/>
        <v>Actual 2015</v>
      </c>
      <c r="C47" s="667" t="s">
        <v>516</v>
      </c>
      <c r="D47" s="668" t="s">
        <v>382</v>
      </c>
      <c r="E47" s="668" t="s">
        <v>383</v>
      </c>
      <c r="F47" s="668" t="s">
        <v>445</v>
      </c>
      <c r="G47" s="669">
        <v>2267.25</v>
      </c>
    </row>
    <row r="48" spans="1:7">
      <c r="A48" s="379">
        <f t="shared" si="0"/>
        <v>38</v>
      </c>
      <c r="B48" s="666" t="str">
        <f t="shared" si="3"/>
        <v>Actual 2015</v>
      </c>
      <c r="C48" s="667" t="s">
        <v>630</v>
      </c>
      <c r="D48" s="668" t="s">
        <v>382</v>
      </c>
      <c r="E48" s="668" t="s">
        <v>383</v>
      </c>
      <c r="F48" s="668" t="s">
        <v>445</v>
      </c>
      <c r="G48" s="669">
        <v>-6690</v>
      </c>
    </row>
    <row r="49" spans="1:7">
      <c r="A49" s="379">
        <f t="shared" si="0"/>
        <v>39</v>
      </c>
      <c r="B49" s="666" t="str">
        <f t="shared" si="3"/>
        <v>Actual 2015</v>
      </c>
      <c r="C49" s="667" t="s">
        <v>444</v>
      </c>
      <c r="D49" s="668" t="s">
        <v>382</v>
      </c>
      <c r="E49" s="668">
        <v>1120</v>
      </c>
      <c r="F49" s="668" t="s">
        <v>445</v>
      </c>
      <c r="G49" s="669"/>
    </row>
    <row r="50" spans="1:7">
      <c r="A50" s="379">
        <f>A49+1</f>
        <v>40</v>
      </c>
      <c r="B50" s="666" t="str">
        <f t="shared" si="3"/>
        <v>Actual 2015</v>
      </c>
      <c r="C50" s="667" t="s">
        <v>438</v>
      </c>
      <c r="D50" s="668" t="s">
        <v>382</v>
      </c>
      <c r="E50" s="668">
        <v>1120</v>
      </c>
      <c r="F50" s="668" t="s">
        <v>445</v>
      </c>
      <c r="G50" s="669"/>
    </row>
    <row r="51" spans="1:7">
      <c r="A51" s="379">
        <f>A50+1</f>
        <v>41</v>
      </c>
      <c r="B51" s="666" t="str">
        <f t="shared" si="3"/>
        <v>Actual 2015</v>
      </c>
      <c r="C51" s="667" t="s">
        <v>516</v>
      </c>
      <c r="D51" s="668" t="s">
        <v>382</v>
      </c>
      <c r="E51" s="668">
        <v>1120</v>
      </c>
      <c r="F51" s="668">
        <v>5615</v>
      </c>
      <c r="G51" s="669">
        <v>3637.45</v>
      </c>
    </row>
    <row r="52" spans="1:7">
      <c r="A52" s="379">
        <f t="shared" si="0"/>
        <v>42</v>
      </c>
      <c r="B52" s="666" t="str">
        <f>$B$10</f>
        <v>Actual 2015</v>
      </c>
      <c r="C52" s="668" t="s">
        <v>444</v>
      </c>
      <c r="D52" s="668">
        <v>5101</v>
      </c>
      <c r="E52" s="668">
        <v>2500</v>
      </c>
      <c r="F52" s="668" t="s">
        <v>445</v>
      </c>
      <c r="G52" s="669">
        <v>859.02</v>
      </c>
    </row>
    <row r="53" spans="1:7">
      <c r="A53" s="379">
        <f t="shared" si="0"/>
        <v>43</v>
      </c>
      <c r="B53" s="666" t="str">
        <f t="shared" ref="B53:B62" si="4">$B$10</f>
        <v>Actual 2015</v>
      </c>
      <c r="C53" s="667" t="s">
        <v>438</v>
      </c>
      <c r="D53" s="668">
        <v>5101</v>
      </c>
      <c r="E53" s="668">
        <v>2500</v>
      </c>
      <c r="F53" s="668" t="s">
        <v>445</v>
      </c>
      <c r="G53" s="669"/>
    </row>
    <row r="54" spans="1:7">
      <c r="A54" s="379">
        <f>A53+1</f>
        <v>44</v>
      </c>
      <c r="B54" s="666" t="str">
        <f t="shared" si="4"/>
        <v>Actual 2015</v>
      </c>
      <c r="C54" s="667" t="s">
        <v>516</v>
      </c>
      <c r="D54" s="668">
        <v>5101</v>
      </c>
      <c r="E54" s="668">
        <v>2500</v>
      </c>
      <c r="F54" s="668" t="s">
        <v>445</v>
      </c>
      <c r="G54" s="669"/>
    </row>
    <row r="55" spans="1:7">
      <c r="A55" s="379">
        <f>A54+1</f>
        <v>45</v>
      </c>
      <c r="B55" s="666" t="str">
        <f t="shared" si="4"/>
        <v>Actual 2015</v>
      </c>
      <c r="C55" s="667" t="s">
        <v>444</v>
      </c>
      <c r="D55" s="668">
        <v>5101</v>
      </c>
      <c r="E55" s="668">
        <v>2600</v>
      </c>
      <c r="F55" s="668">
        <v>5615</v>
      </c>
      <c r="G55" s="669">
        <v>116.81</v>
      </c>
    </row>
    <row r="56" spans="1:7">
      <c r="A56" s="379">
        <f t="shared" si="0"/>
        <v>46</v>
      </c>
      <c r="B56" s="666" t="str">
        <f t="shared" si="4"/>
        <v>Actual 2015</v>
      </c>
      <c r="C56" s="667" t="s">
        <v>444</v>
      </c>
      <c r="D56" s="668">
        <v>5101</v>
      </c>
      <c r="E56" s="668">
        <v>2700</v>
      </c>
      <c r="F56" s="668" t="s">
        <v>445</v>
      </c>
      <c r="G56" s="669">
        <v>165.31</v>
      </c>
    </row>
    <row r="57" spans="1:7">
      <c r="A57" s="379">
        <f t="shared" si="0"/>
        <v>47</v>
      </c>
      <c r="B57" s="666" t="str">
        <f t="shared" si="4"/>
        <v>Actual 2015</v>
      </c>
      <c r="C57" s="667" t="s">
        <v>516</v>
      </c>
      <c r="D57" s="668">
        <v>5101</v>
      </c>
      <c r="E57" s="668">
        <v>2600</v>
      </c>
      <c r="F57" s="668" t="s">
        <v>445</v>
      </c>
      <c r="G57" s="669"/>
    </row>
    <row r="58" spans="1:7">
      <c r="A58" s="379">
        <f>A57+1</f>
        <v>48</v>
      </c>
      <c r="B58" s="666" t="str">
        <f t="shared" si="4"/>
        <v>Actual 2015</v>
      </c>
      <c r="C58" s="667" t="s">
        <v>444</v>
      </c>
      <c r="D58" s="668">
        <v>5102</v>
      </c>
      <c r="E58" s="667" t="s">
        <v>390</v>
      </c>
      <c r="F58" s="668" t="s">
        <v>445</v>
      </c>
      <c r="G58" s="669">
        <v>197</v>
      </c>
    </row>
    <row r="59" spans="1:7">
      <c r="A59" s="379">
        <f t="shared" si="0"/>
        <v>49</v>
      </c>
      <c r="B59" s="666" t="str">
        <f t="shared" si="4"/>
        <v>Actual 2015</v>
      </c>
      <c r="C59" s="667" t="s">
        <v>438</v>
      </c>
      <c r="D59" s="668">
        <v>5102</v>
      </c>
      <c r="E59" s="667" t="s">
        <v>390</v>
      </c>
      <c r="F59" s="668" t="s">
        <v>445</v>
      </c>
      <c r="G59" s="669">
        <v>35544.269999999997</v>
      </c>
    </row>
    <row r="60" spans="1:7">
      <c r="A60" s="379">
        <f t="shared" si="0"/>
        <v>50</v>
      </c>
      <c r="B60" s="666" t="str">
        <f t="shared" si="4"/>
        <v>Actual 2015</v>
      </c>
      <c r="C60" s="667" t="s">
        <v>444</v>
      </c>
      <c r="D60" s="668">
        <v>5103</v>
      </c>
      <c r="E60" s="667" t="s">
        <v>390</v>
      </c>
      <c r="F60" s="668" t="s">
        <v>445</v>
      </c>
      <c r="G60" s="669">
        <v>4105.47</v>
      </c>
    </row>
    <row r="61" spans="1:7">
      <c r="A61" s="379">
        <f t="shared" si="0"/>
        <v>51</v>
      </c>
      <c r="B61" s="666" t="str">
        <f t="shared" si="4"/>
        <v>Actual 2015</v>
      </c>
      <c r="C61" s="667" t="s">
        <v>438</v>
      </c>
      <c r="D61" s="668">
        <v>5103</v>
      </c>
      <c r="E61" s="667" t="s">
        <v>390</v>
      </c>
      <c r="F61" s="668" t="s">
        <v>445</v>
      </c>
      <c r="G61" s="669"/>
    </row>
    <row r="62" spans="1:7">
      <c r="A62" s="379">
        <f t="shared" si="0"/>
        <v>52</v>
      </c>
      <c r="B62" s="666" t="str">
        <f t="shared" si="4"/>
        <v>Actual 2015</v>
      </c>
      <c r="C62" s="667" t="s">
        <v>516</v>
      </c>
      <c r="D62" s="668">
        <v>5103</v>
      </c>
      <c r="E62" s="667" t="s">
        <v>390</v>
      </c>
      <c r="F62" s="668" t="s">
        <v>445</v>
      </c>
      <c r="G62" s="669">
        <v>1350.96</v>
      </c>
    </row>
    <row r="63" spans="1:7">
      <c r="A63" s="379">
        <f t="shared" si="0"/>
        <v>53</v>
      </c>
      <c r="B63" s="666" t="str">
        <f>$B$10</f>
        <v>Actual 2015</v>
      </c>
      <c r="C63" s="668" t="s">
        <v>444</v>
      </c>
      <c r="D63" s="668">
        <v>5105</v>
      </c>
      <c r="E63" s="667" t="s">
        <v>390</v>
      </c>
      <c r="F63" s="668" t="s">
        <v>445</v>
      </c>
      <c r="G63" s="669">
        <v>3394.82</v>
      </c>
    </row>
    <row r="64" spans="1:7">
      <c r="A64" s="379">
        <f t="shared" si="0"/>
        <v>54</v>
      </c>
      <c r="B64" s="666" t="str">
        <f>$B$10</f>
        <v>Actual 2015</v>
      </c>
      <c r="C64" s="667" t="s">
        <v>444</v>
      </c>
      <c r="D64" s="668">
        <v>5106</v>
      </c>
      <c r="E64" s="668">
        <v>4000</v>
      </c>
      <c r="F64" s="668" t="s">
        <v>445</v>
      </c>
      <c r="G64" s="669">
        <v>20000</v>
      </c>
    </row>
    <row r="65" spans="1:7">
      <c r="A65" s="379">
        <f t="shared" si="0"/>
        <v>55</v>
      </c>
      <c r="B65" s="666" t="str">
        <f>$B$10</f>
        <v>Actual 2015</v>
      </c>
      <c r="C65" s="667" t="s">
        <v>516</v>
      </c>
      <c r="D65" s="668">
        <v>5107</v>
      </c>
      <c r="E65" s="667" t="s">
        <v>390</v>
      </c>
      <c r="F65" s="668">
        <v>5615</v>
      </c>
      <c r="G65" s="669">
        <v>115.03</v>
      </c>
    </row>
    <row r="66" spans="1:7">
      <c r="A66" s="379">
        <f t="shared" si="0"/>
        <v>56</v>
      </c>
      <c r="B66" s="666" t="str">
        <f t="shared" ref="B66:B67" si="5">$B$10</f>
        <v>Actual 2015</v>
      </c>
      <c r="C66" s="667" t="s">
        <v>444</v>
      </c>
      <c r="D66" s="668">
        <v>5110</v>
      </c>
      <c r="E66" s="668">
        <v>1000</v>
      </c>
      <c r="F66" s="668">
        <v>5615</v>
      </c>
      <c r="G66" s="669">
        <v>38413.82</v>
      </c>
    </row>
    <row r="67" spans="1:7">
      <c r="A67" s="379">
        <f t="shared" si="0"/>
        <v>57</v>
      </c>
      <c r="B67" s="666" t="str">
        <f t="shared" si="5"/>
        <v>Actual 2015</v>
      </c>
      <c r="C67" s="667" t="s">
        <v>378</v>
      </c>
      <c r="D67" s="668">
        <v>5110</v>
      </c>
      <c r="E67" s="668">
        <v>1000</v>
      </c>
      <c r="F67" s="668">
        <v>5615</v>
      </c>
      <c r="G67" s="669">
        <v>-7292.5</v>
      </c>
    </row>
    <row r="68" spans="1:7">
      <c r="A68" s="379">
        <f t="shared" si="0"/>
        <v>58</v>
      </c>
      <c r="B68" s="666" t="str">
        <f>$B$10</f>
        <v>Actual 2015</v>
      </c>
      <c r="C68" s="667" t="s">
        <v>444</v>
      </c>
      <c r="D68" s="668">
        <v>5110</v>
      </c>
      <c r="E68" s="667">
        <v>2000</v>
      </c>
      <c r="F68" s="668" t="s">
        <v>445</v>
      </c>
      <c r="G68" s="361">
        <v>10000</v>
      </c>
    </row>
    <row r="69" spans="1:7">
      <c r="A69" s="379">
        <f t="shared" si="0"/>
        <v>59</v>
      </c>
      <c r="B69" s="666" t="str">
        <f>$B$10</f>
        <v>Actual 2015</v>
      </c>
      <c r="C69" s="667" t="s">
        <v>438</v>
      </c>
      <c r="D69" s="668">
        <v>5110</v>
      </c>
      <c r="E69" s="667">
        <v>2000</v>
      </c>
      <c r="F69" s="668">
        <v>5615</v>
      </c>
      <c r="G69" s="361">
        <v>35346.86</v>
      </c>
    </row>
    <row r="70" spans="1:7">
      <c r="A70" s="379">
        <f t="shared" si="0"/>
        <v>60</v>
      </c>
      <c r="B70" s="666" t="str">
        <f>$B$10</f>
        <v>Actual 2015</v>
      </c>
      <c r="C70" s="667" t="s">
        <v>516</v>
      </c>
      <c r="D70" s="668">
        <v>5110</v>
      </c>
      <c r="E70" s="667">
        <v>2000</v>
      </c>
      <c r="F70" s="668">
        <v>5615</v>
      </c>
      <c r="G70" s="670">
        <v>74088.850000000006</v>
      </c>
    </row>
    <row r="71" spans="1:7">
      <c r="A71" s="379">
        <f t="shared" si="0"/>
        <v>61</v>
      </c>
      <c r="G71" s="197">
        <f>+SUM(G43:G70)</f>
        <v>713220.70999999985</v>
      </c>
    </row>
    <row r="72" spans="1:7">
      <c r="A72" s="379">
        <f t="shared" si="0"/>
        <v>62</v>
      </c>
      <c r="G72" s="200"/>
    </row>
    <row r="73" spans="1:7">
      <c r="A73" s="379">
        <f t="shared" si="0"/>
        <v>63</v>
      </c>
      <c r="B73" s="666" t="str">
        <f>$B$10</f>
        <v>Actual 2015</v>
      </c>
      <c r="C73" s="667" t="s">
        <v>438</v>
      </c>
      <c r="D73" s="668">
        <v>5100</v>
      </c>
      <c r="E73" s="668">
        <v>1100</v>
      </c>
      <c r="F73" s="668">
        <v>5616</v>
      </c>
      <c r="G73" s="669">
        <v>345.5</v>
      </c>
    </row>
    <row r="74" spans="1:7">
      <c r="A74" s="379">
        <f t="shared" si="0"/>
        <v>64</v>
      </c>
      <c r="B74" s="666" t="str">
        <f>$B$10</f>
        <v>Actual 2015</v>
      </c>
      <c r="C74" s="667" t="s">
        <v>630</v>
      </c>
      <c r="D74" s="668">
        <v>5100</v>
      </c>
      <c r="E74" s="668">
        <v>1100</v>
      </c>
      <c r="F74" s="668">
        <v>5616</v>
      </c>
      <c r="G74" s="671">
        <v>-5</v>
      </c>
    </row>
    <row r="75" spans="1:7">
      <c r="A75" s="379">
        <f t="shared" si="0"/>
        <v>65</v>
      </c>
      <c r="B75" s="666"/>
      <c r="C75" s="667"/>
      <c r="D75" s="668"/>
      <c r="E75" s="668"/>
      <c r="F75" s="668"/>
      <c r="G75" s="362">
        <f>SUM(G73:G74)</f>
        <v>340.5</v>
      </c>
    </row>
    <row r="76" spans="1:7">
      <c r="A76" s="379">
        <f t="shared" si="0"/>
        <v>66</v>
      </c>
      <c r="B76" s="666"/>
      <c r="C76" s="667"/>
      <c r="D76" s="668"/>
      <c r="E76" s="668"/>
      <c r="F76" s="668"/>
      <c r="G76" s="361"/>
    </row>
    <row r="77" spans="1:7">
      <c r="A77" s="379">
        <f t="shared" si="0"/>
        <v>67</v>
      </c>
      <c r="B77" s="666" t="str">
        <f t="shared" ref="B77:B78" si="6">$B$10</f>
        <v>Actual 2015</v>
      </c>
      <c r="C77" s="667" t="s">
        <v>438</v>
      </c>
      <c r="D77" s="668">
        <v>5100</v>
      </c>
      <c r="E77" s="668">
        <v>1100</v>
      </c>
      <c r="F77" s="668">
        <v>5617</v>
      </c>
      <c r="G77" s="361">
        <v>0</v>
      </c>
    </row>
    <row r="78" spans="1:7">
      <c r="A78" s="379">
        <f t="shared" si="0"/>
        <v>68</v>
      </c>
      <c r="B78" s="666" t="str">
        <f t="shared" si="6"/>
        <v>Actual 2015</v>
      </c>
      <c r="C78" s="667" t="s">
        <v>630</v>
      </c>
      <c r="D78" s="668">
        <v>5100</v>
      </c>
      <c r="E78" s="668">
        <v>1100</v>
      </c>
      <c r="F78" s="668">
        <v>5617</v>
      </c>
      <c r="G78" s="361">
        <v>0</v>
      </c>
    </row>
    <row r="79" spans="1:7">
      <c r="A79" s="379">
        <f t="shared" si="0"/>
        <v>69</v>
      </c>
      <c r="G79" s="360">
        <f>SUM(G77:G78)</f>
        <v>0</v>
      </c>
    </row>
    <row r="80" spans="1:7">
      <c r="A80" s="379">
        <f t="shared" si="0"/>
        <v>70</v>
      </c>
      <c r="G80" s="200"/>
    </row>
    <row r="81" spans="1:8" ht="15" customHeight="1">
      <c r="A81" s="379">
        <f t="shared" si="0"/>
        <v>71</v>
      </c>
      <c r="B81" s="190"/>
      <c r="E81" s="207"/>
      <c r="F81" s="207" t="s">
        <v>447</v>
      </c>
      <c r="G81" s="197">
        <f>+G16+G37+G71+G75+G79+G41</f>
        <v>4238273.9799999995</v>
      </c>
    </row>
    <row r="82" spans="1:8">
      <c r="A82" s="379">
        <f t="shared" si="0"/>
        <v>72</v>
      </c>
      <c r="G82" s="200"/>
    </row>
    <row r="83" spans="1:8" ht="15" customHeight="1">
      <c r="A83" s="379">
        <f t="shared" si="0"/>
        <v>73</v>
      </c>
      <c r="D83" s="207"/>
      <c r="E83" s="386"/>
      <c r="F83" s="386" t="s">
        <v>680</v>
      </c>
      <c r="G83" s="387">
        <f>G75+G79+G71+G41</f>
        <v>1616231.5999999996</v>
      </c>
      <c r="H83" s="451" t="s">
        <v>365</v>
      </c>
    </row>
    <row r="84" spans="1:8">
      <c r="A84" s="379">
        <f t="shared" si="0"/>
        <v>74</v>
      </c>
      <c r="G84" s="200"/>
    </row>
    <row r="85" spans="1:8" ht="13.8" thickBot="1">
      <c r="A85" s="379">
        <f t="shared" si="0"/>
        <v>75</v>
      </c>
      <c r="G85" s="204">
        <f>+G81-G83</f>
        <v>2622042.38</v>
      </c>
    </row>
    <row r="86" spans="1:8" ht="13.8" thickTop="1">
      <c r="A86" s="173"/>
      <c r="B86" s="191"/>
      <c r="C86" s="177"/>
      <c r="D86" s="177"/>
      <c r="E86" s="177"/>
      <c r="F86" s="177"/>
      <c r="G86" s="192"/>
    </row>
    <row r="87" spans="1:8">
      <c r="D87" s="395"/>
      <c r="E87" s="395"/>
      <c r="F87" s="396"/>
      <c r="G87" s="397"/>
    </row>
    <row r="88" spans="1:8">
      <c r="B88" s="939" t="s">
        <v>449</v>
      </c>
      <c r="C88" s="939"/>
      <c r="D88" s="939"/>
      <c r="E88" s="939"/>
      <c r="F88" s="939"/>
      <c r="G88" s="939"/>
    </row>
  </sheetData>
  <mergeCells count="4">
    <mergeCell ref="A2:G2"/>
    <mergeCell ref="A3:G3"/>
    <mergeCell ref="A4:G4"/>
    <mergeCell ref="B88:G88"/>
  </mergeCells>
  <printOptions horizontalCentered="1"/>
  <pageMargins left="0.75" right="0.75" top="0.75" bottom="0.75" header="0.5" footer="0.5"/>
  <pageSetup scale="67" orientation="portrait" r:id="rId1"/>
  <headerFooter>
    <oddHeader>&amp;R&amp;"Arial,Regular"&amp;10Attachment O Work Paper
Page 16 of 22</oddHeader>
  </headerFooter>
  <ignoredErrors>
    <ignoredError sqref="C10:G39 C43:F43 C75:G76 C48:F48 C62:F62 C51:F51 C47:F47 C71:F71 C46:F46 F68 C68 C72:G72 C66:F66 C64:F64 C63:F63 C67:F67 C60:F60 C61:G61 C57:G57 C55:F56 C59:F59 C52:F52 C53:G54 F44 D44 C49:G50 C45:F45 G51 C44 E44 G44 C58:G58 G52 G60 G59 G55:G56 G62 C69:G70 G67 C65:G65 G63 G64 G66 D68:E68 G68 G48 G46 G71 G47 C73:F73 C74:F74 C79:G79 C77:F77 C78:F78 C41:G42 C40 E40:G4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31"/>
  <sheetViews>
    <sheetView showGridLines="0" zoomScaleNormal="100" workbookViewId="0">
      <selection activeCell="E33" sqref="E33"/>
    </sheetView>
  </sheetViews>
  <sheetFormatPr defaultColWidth="27" defaultRowHeight="13.2"/>
  <cols>
    <col min="1" max="1" width="3.453125" style="49" bestFit="1" customWidth="1"/>
    <col min="2" max="2" width="29.81640625" style="427" customWidth="1"/>
    <col min="3" max="3" width="14" style="427" hidden="1" customWidth="1"/>
    <col min="4" max="4" width="8.54296875" style="427" hidden="1" customWidth="1"/>
    <col min="5" max="6" width="13.81640625" style="427" customWidth="1"/>
    <col min="7" max="7" width="3.1796875" style="427" customWidth="1"/>
    <col min="8" max="8" width="12.36328125" style="427" customWidth="1"/>
    <col min="9" max="9" width="11.54296875" style="427" customWidth="1"/>
    <col min="10" max="10" width="10" style="427" customWidth="1"/>
    <col min="11" max="254" width="8.54296875" style="427" customWidth="1"/>
    <col min="255" max="255" width="3.453125" style="427" bestFit="1" customWidth="1"/>
    <col min="256" max="16384" width="27" style="427"/>
  </cols>
  <sheetData>
    <row r="1" spans="1:10">
      <c r="B1" s="502"/>
      <c r="F1" s="459"/>
    </row>
    <row r="2" spans="1:10">
      <c r="B2" s="672"/>
      <c r="F2" s="673"/>
    </row>
    <row r="3" spans="1:10" ht="12.75" customHeight="1">
      <c r="A3" s="913" t="s">
        <v>0</v>
      </c>
      <c r="B3" s="940"/>
      <c r="C3" s="940"/>
      <c r="D3" s="940"/>
      <c r="E3" s="940"/>
      <c r="F3" s="940"/>
    </row>
    <row r="4" spans="1:10" ht="12.75" customHeight="1">
      <c r="A4" s="913" t="s">
        <v>61</v>
      </c>
      <c r="B4" s="940"/>
      <c r="C4" s="940"/>
      <c r="D4" s="940"/>
      <c r="E4" s="940"/>
      <c r="F4" s="940"/>
      <c r="H4" s="391"/>
    </row>
    <row r="5" spans="1:10" ht="12.75" customHeight="1">
      <c r="A5" s="941" t="str">
        <f>'Page 9-11 - Funct'!A4:D4</f>
        <v>Actual Year 2015</v>
      </c>
      <c r="B5" s="940"/>
      <c r="C5" s="940"/>
      <c r="D5" s="940"/>
      <c r="E5" s="940"/>
      <c r="F5" s="940"/>
      <c r="H5" s="459"/>
    </row>
    <row r="6" spans="1:10">
      <c r="C6" s="321"/>
      <c r="D6" s="321"/>
      <c r="E6" s="321"/>
      <c r="F6" s="321"/>
    </row>
    <row r="7" spans="1:10">
      <c r="B7" s="674" t="s">
        <v>1</v>
      </c>
      <c r="E7" s="49" t="s">
        <v>2</v>
      </c>
      <c r="F7" s="49" t="s">
        <v>3</v>
      </c>
      <c r="G7" s="675"/>
      <c r="H7" s="49"/>
      <c r="I7" s="49"/>
      <c r="J7" s="49"/>
    </row>
    <row r="9" spans="1:10" ht="12.75" customHeight="1">
      <c r="A9" s="676"/>
      <c r="B9" s="677"/>
      <c r="C9" s="942" t="s">
        <v>68</v>
      </c>
      <c r="D9" s="943"/>
      <c r="E9" s="942" t="str">
        <f>'Page 16 - FERC Acct 561'!B10</f>
        <v>Actual 2015</v>
      </c>
      <c r="F9" s="943"/>
    </row>
    <row r="10" spans="1:10" ht="39.6">
      <c r="A10" s="678" t="s">
        <v>38</v>
      </c>
      <c r="B10" s="679" t="s">
        <v>62</v>
      </c>
      <c r="C10" s="680" t="s">
        <v>63</v>
      </c>
      <c r="D10" s="680" t="s">
        <v>64</v>
      </c>
      <c r="E10" s="680" t="s">
        <v>63</v>
      </c>
      <c r="F10" s="680" t="s">
        <v>64</v>
      </c>
    </row>
    <row r="11" spans="1:10">
      <c r="A11" s="676"/>
      <c r="B11" s="681"/>
      <c r="C11" s="682"/>
      <c r="D11" s="682"/>
      <c r="E11" s="682"/>
      <c r="F11" s="683"/>
      <c r="G11" s="502" t="s">
        <v>65</v>
      </c>
    </row>
    <row r="12" spans="1:10">
      <c r="A12" s="684">
        <v>1</v>
      </c>
      <c r="B12" s="685" t="s">
        <v>11</v>
      </c>
      <c r="C12" s="686">
        <v>15642742.080000002</v>
      </c>
      <c r="D12" s="687">
        <f>1-SUM(D16:D23)</f>
        <v>0.38540000000000008</v>
      </c>
      <c r="E12" s="688">
        <v>15461623.619999999</v>
      </c>
      <c r="F12" s="687"/>
    </row>
    <row r="13" spans="1:10">
      <c r="A13" s="684">
        <f>A12+1</f>
        <v>2</v>
      </c>
      <c r="B13" s="689" t="s">
        <v>565</v>
      </c>
      <c r="C13" s="690"/>
      <c r="D13" s="691"/>
      <c r="E13" s="688">
        <f>734585+25812</f>
        <v>760397</v>
      </c>
      <c r="F13" s="687"/>
    </row>
    <row r="14" spans="1:10">
      <c r="A14" s="684">
        <f>A13+1</f>
        <v>3</v>
      </c>
      <c r="B14" s="692" t="s">
        <v>69</v>
      </c>
      <c r="C14" s="693">
        <f>+C12-C13</f>
        <v>15642742.080000002</v>
      </c>
      <c r="D14" s="694"/>
      <c r="E14" s="695">
        <f>+E12-E13</f>
        <v>14701226.619999999</v>
      </c>
      <c r="F14" s="696">
        <f>E14/E25</f>
        <v>0.34510753085005014</v>
      </c>
    </row>
    <row r="15" spans="1:10">
      <c r="A15" s="684">
        <f>A14+1</f>
        <v>4</v>
      </c>
      <c r="B15" s="685"/>
      <c r="C15" s="690"/>
      <c r="D15" s="691"/>
      <c r="E15" s="697"/>
      <c r="F15" s="687"/>
    </row>
    <row r="16" spans="1:10">
      <c r="A16" s="684">
        <f>A15+1</f>
        <v>5</v>
      </c>
      <c r="B16" s="685" t="s">
        <v>12</v>
      </c>
      <c r="C16" s="690">
        <v>5597348.9699999997</v>
      </c>
      <c r="D16" s="687">
        <f>ROUND(C16/C$25,4)</f>
        <v>0.13789999999999999</v>
      </c>
      <c r="E16" s="698">
        <v>6528280.2000000002</v>
      </c>
      <c r="F16" s="687">
        <f>ROUND(E16/E$25,4)</f>
        <v>0.1532</v>
      </c>
    </row>
    <row r="17" spans="1:7">
      <c r="A17" s="684">
        <f t="shared" ref="A17:A25" si="0">A16+1</f>
        <v>6</v>
      </c>
      <c r="B17" s="685"/>
      <c r="C17" s="690"/>
      <c r="D17" s="691"/>
      <c r="E17" s="690"/>
      <c r="F17" s="687"/>
    </row>
    <row r="18" spans="1:7">
      <c r="A18" s="684">
        <f t="shared" si="0"/>
        <v>7</v>
      </c>
      <c r="B18" s="685" t="s">
        <v>13</v>
      </c>
      <c r="C18" s="686">
        <v>9715532.8300000001</v>
      </c>
      <c r="D18" s="687">
        <f>ROUND(C18/C$25,4)</f>
        <v>0.2394</v>
      </c>
      <c r="E18" s="698">
        <v>11565044.029999999</v>
      </c>
      <c r="F18" s="687">
        <f>ROUND(E18/E$25,4)</f>
        <v>0.27150000000000002</v>
      </c>
    </row>
    <row r="19" spans="1:7">
      <c r="A19" s="684">
        <f t="shared" si="0"/>
        <v>8</v>
      </c>
      <c r="B19" s="685"/>
      <c r="C19" s="690"/>
      <c r="D19" s="691"/>
      <c r="E19" s="690"/>
      <c r="F19" s="687"/>
    </row>
    <row r="20" spans="1:7">
      <c r="A20" s="684">
        <f t="shared" si="0"/>
        <v>9</v>
      </c>
      <c r="B20" s="685" t="s">
        <v>348</v>
      </c>
      <c r="C20" s="690"/>
      <c r="D20" s="691"/>
      <c r="E20" s="690"/>
      <c r="F20" s="687"/>
    </row>
    <row r="21" spans="1:7">
      <c r="A21" s="684">
        <f t="shared" si="0"/>
        <v>10</v>
      </c>
      <c r="B21" s="689" t="s">
        <v>66</v>
      </c>
      <c r="C21" s="686">
        <v>7086030.0099999998</v>
      </c>
      <c r="D21" s="687">
        <f>ROUND(C21/C$25,4)</f>
        <v>0.17460000000000001</v>
      </c>
      <c r="E21" s="688">
        <v>8272976.0000000009</v>
      </c>
      <c r="F21" s="687">
        <f>ROUND(E21/E$25,4)</f>
        <v>0.19420000000000001</v>
      </c>
    </row>
    <row r="22" spans="1:7">
      <c r="A22" s="684">
        <f t="shared" si="0"/>
        <v>11</v>
      </c>
      <c r="B22" s="699" t="s">
        <v>67</v>
      </c>
      <c r="C22" s="700">
        <v>2545336.13</v>
      </c>
      <c r="D22" s="701">
        <f>ROUND(C22/C$25,4)</f>
        <v>6.2700000000000006E-2</v>
      </c>
      <c r="E22" s="688">
        <v>1531446.82</v>
      </c>
      <c r="F22" s="701">
        <f>ROUND(E22/E$25,4)</f>
        <v>3.5999999999999997E-2</v>
      </c>
    </row>
    <row r="23" spans="1:7">
      <c r="A23" s="684">
        <f t="shared" si="0"/>
        <v>12</v>
      </c>
      <c r="B23" s="685" t="s">
        <v>347</v>
      </c>
      <c r="C23" s="690"/>
      <c r="D23" s="691"/>
      <c r="E23" s="702">
        <f>+E21+E22</f>
        <v>9804422.8200000003</v>
      </c>
      <c r="F23" s="687">
        <f>ROUND(E23/E$25,4)</f>
        <v>0.23019999999999999</v>
      </c>
    </row>
    <row r="24" spans="1:7">
      <c r="A24" s="684">
        <f>A23+1</f>
        <v>13</v>
      </c>
      <c r="B24" s="685"/>
      <c r="C24" s="686"/>
      <c r="D24" s="687"/>
      <c r="E24" s="686"/>
      <c r="F24" s="691"/>
      <c r="G24" s="502" t="s">
        <v>65</v>
      </c>
    </row>
    <row r="25" spans="1:7" ht="13.8" thickBot="1">
      <c r="A25" s="684">
        <f t="shared" si="0"/>
        <v>14</v>
      </c>
      <c r="B25" s="685" t="s">
        <v>16</v>
      </c>
      <c r="C25" s="703">
        <f>SUM(C14:C23)</f>
        <v>40586990.020000003</v>
      </c>
      <c r="D25" s="704">
        <f>SUM(D12:D23)</f>
        <v>1.0000000000000002</v>
      </c>
      <c r="E25" s="705">
        <f>SUM(E14:E19)+E23</f>
        <v>42598973.670000002</v>
      </c>
      <c r="F25" s="704">
        <f>SUM(F12:F19)+F23</f>
        <v>1.0000075308500502</v>
      </c>
    </row>
    <row r="26" spans="1:7" ht="13.8" thickTop="1">
      <c r="A26" s="706"/>
      <c r="B26" s="707"/>
      <c r="C26" s="708"/>
      <c r="D26" s="709"/>
      <c r="E26" s="708"/>
      <c r="F26" s="709"/>
    </row>
    <row r="27" spans="1:7">
      <c r="B27" s="710"/>
      <c r="C27" s="711"/>
      <c r="D27" s="711"/>
      <c r="E27" s="711"/>
      <c r="F27" s="711"/>
    </row>
    <row r="28" spans="1:7">
      <c r="C28" s="712"/>
      <c r="D28" s="712"/>
      <c r="E28" s="712"/>
      <c r="F28" s="712"/>
    </row>
    <row r="29" spans="1:7">
      <c r="E29" s="434"/>
    </row>
    <row r="30" spans="1:7">
      <c r="E30" s="434"/>
    </row>
    <row r="31" spans="1:7">
      <c r="E31" s="434"/>
    </row>
  </sheetData>
  <mergeCells count="5">
    <mergeCell ref="A3:F3"/>
    <mergeCell ref="A4:F4"/>
    <mergeCell ref="A5:F5"/>
    <mergeCell ref="C9:D9"/>
    <mergeCell ref="E9:F9"/>
  </mergeCells>
  <printOptions horizontalCentered="1"/>
  <pageMargins left="0.75" right="0.75" top="0.75" bottom="0.75" header="0.5" footer="0.5"/>
  <pageSetup scale="80" orientation="portrait" r:id="rId1"/>
  <headerFooter alignWithMargins="0">
    <oddHeader>&amp;R&amp;"Arial,Regular"&amp;10Attachment O Work Paper
Page 17 of 22</oddHeader>
  </headerFooter>
  <ignoredErrors>
    <ignoredError sqref="E13:F26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pageSetUpPr fitToPage="1"/>
  </sheetPr>
  <dimension ref="A1:Q27"/>
  <sheetViews>
    <sheetView showGridLines="0" defaultGridColor="0" colorId="22" zoomScale="91" zoomScaleNormal="91" workbookViewId="0">
      <pane xSplit="2" topLeftCell="C1" activePane="topRight" state="frozen"/>
      <selection activeCell="B28" sqref="B28"/>
      <selection pane="topRight" activeCell="B28" sqref="B28"/>
    </sheetView>
  </sheetViews>
  <sheetFormatPr defaultColWidth="3.54296875" defaultRowHeight="13.2"/>
  <cols>
    <col min="1" max="1" width="3.54296875" style="445" bestFit="1" customWidth="1"/>
    <col min="2" max="2" width="39.453125" style="445" customWidth="1"/>
    <col min="3" max="5" width="12.08984375" style="445" customWidth="1"/>
    <col min="6" max="13" width="13.08984375" style="445" customWidth="1"/>
    <col min="14" max="16" width="13.08984375" style="445" bestFit="1" customWidth="1"/>
    <col min="17" max="255" width="9.81640625" style="445" customWidth="1"/>
    <col min="256" max="256" width="3.54296875" style="445" bestFit="1"/>
    <col min="257" max="16384" width="3.54296875" style="445"/>
  </cols>
  <sheetData>
    <row r="1" spans="1:17">
      <c r="B1" s="227"/>
      <c r="O1" s="453"/>
      <c r="P1" s="459"/>
    </row>
    <row r="2" spans="1:17">
      <c r="B2" s="224"/>
      <c r="O2" s="453"/>
      <c r="P2" s="155"/>
    </row>
    <row r="3" spans="1:17" ht="15">
      <c r="A3" s="928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</row>
    <row r="4" spans="1:17" ht="15">
      <c r="A4" s="945"/>
      <c r="B4" s="944"/>
      <c r="C4" s="944"/>
      <c r="D4" s="944"/>
      <c r="E4" s="944"/>
      <c r="F4" s="944"/>
      <c r="G4" s="944"/>
      <c r="H4" s="944"/>
      <c r="I4" s="944"/>
      <c r="J4" s="944"/>
      <c r="K4" s="944"/>
      <c r="L4" s="944"/>
      <c r="M4" s="944"/>
      <c r="N4" s="944"/>
      <c r="O4" s="944"/>
    </row>
    <row r="5" spans="1:17" ht="15">
      <c r="A5" s="946" t="s">
        <v>0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391"/>
    </row>
    <row r="6" spans="1:17" ht="12.75" customHeight="1">
      <c r="A6" s="946" t="s">
        <v>88</v>
      </c>
      <c r="B6" s="944"/>
      <c r="C6" s="944"/>
      <c r="D6" s="944"/>
      <c r="E6" s="944"/>
      <c r="F6" s="944"/>
      <c r="G6" s="944"/>
      <c r="H6" s="944"/>
      <c r="I6" s="944"/>
      <c r="J6" s="944"/>
      <c r="K6" s="944"/>
      <c r="L6" s="944"/>
      <c r="M6" s="944"/>
      <c r="N6" s="944"/>
      <c r="O6" s="944"/>
      <c r="P6" s="459"/>
    </row>
    <row r="7" spans="1:17" ht="12.75" customHeight="1">
      <c r="A7" s="931" t="str">
        <f>'Page 13 - Depr Exp'!A5:C5</f>
        <v>Actual Year 2015</v>
      </c>
      <c r="B7" s="947"/>
      <c r="C7" s="947"/>
      <c r="D7" s="947"/>
      <c r="E7" s="947"/>
      <c r="F7" s="947"/>
      <c r="G7" s="947"/>
      <c r="H7" s="947"/>
      <c r="I7" s="947"/>
      <c r="J7" s="947"/>
      <c r="K7" s="947"/>
      <c r="L7" s="947"/>
      <c r="M7" s="947"/>
      <c r="N7" s="947"/>
      <c r="O7" s="947"/>
    </row>
    <row r="9" spans="1:17">
      <c r="C9" s="225"/>
    </row>
    <row r="10" spans="1:17" s="169" customFormat="1">
      <c r="B10" s="446" t="s">
        <v>1</v>
      </c>
      <c r="C10" s="446" t="s">
        <v>2</v>
      </c>
      <c r="D10" s="446" t="s">
        <v>3</v>
      </c>
      <c r="E10" s="446" t="s">
        <v>4</v>
      </c>
      <c r="F10" s="446" t="s">
        <v>5</v>
      </c>
      <c r="G10" s="446" t="s">
        <v>7</v>
      </c>
      <c r="H10" s="446" t="s">
        <v>6</v>
      </c>
      <c r="I10" s="446" t="s">
        <v>30</v>
      </c>
      <c r="J10" s="446" t="s">
        <v>31</v>
      </c>
      <c r="K10" s="446" t="s">
        <v>32</v>
      </c>
      <c r="L10" s="446" t="s">
        <v>71</v>
      </c>
      <c r="M10" s="446" t="s">
        <v>72</v>
      </c>
      <c r="N10" s="446" t="s">
        <v>73</v>
      </c>
      <c r="O10" s="446" t="s">
        <v>74</v>
      </c>
      <c r="P10" s="446" t="s">
        <v>75</v>
      </c>
      <c r="Q10" s="446"/>
    </row>
    <row r="11" spans="1:17">
      <c r="D11" s="169"/>
      <c r="E11" s="169"/>
      <c r="F11" s="169"/>
      <c r="G11" s="169"/>
      <c r="H11" s="169"/>
      <c r="I11" s="169"/>
      <c r="J11" s="169"/>
      <c r="N11" s="442"/>
    </row>
    <row r="12" spans="1:17">
      <c r="A12" s="175"/>
      <c r="B12" s="220" t="s">
        <v>83</v>
      </c>
      <c r="D12" s="375"/>
      <c r="E12" s="220"/>
      <c r="F12" s="223"/>
      <c r="G12" s="45"/>
      <c r="H12" s="45"/>
      <c r="I12" s="45"/>
      <c r="J12" s="45"/>
      <c r="K12" s="45"/>
      <c r="L12" s="220"/>
      <c r="M12" s="220"/>
      <c r="N12" s="220"/>
      <c r="O12" s="220"/>
      <c r="P12" s="220"/>
    </row>
    <row r="13" spans="1:17" ht="39.6">
      <c r="A13" s="217" t="s">
        <v>38</v>
      </c>
      <c r="B13" s="218" t="s">
        <v>89</v>
      </c>
      <c r="C13" s="47" t="s">
        <v>27</v>
      </c>
      <c r="D13" s="47" t="s">
        <v>34</v>
      </c>
      <c r="E13" s="47" t="s">
        <v>17</v>
      </c>
      <c r="F13" s="47" t="s">
        <v>18</v>
      </c>
      <c r="G13" s="47" t="s">
        <v>19</v>
      </c>
      <c r="H13" s="47" t="s">
        <v>20</v>
      </c>
      <c r="I13" s="47" t="s">
        <v>21</v>
      </c>
      <c r="J13" s="47" t="s">
        <v>22</v>
      </c>
      <c r="K13" s="47" t="s">
        <v>23</v>
      </c>
      <c r="L13" s="47" t="s">
        <v>24</v>
      </c>
      <c r="M13" s="47" t="s">
        <v>25</v>
      </c>
      <c r="N13" s="47" t="s">
        <v>26</v>
      </c>
      <c r="O13" s="47" t="s">
        <v>27</v>
      </c>
      <c r="P13" s="213" t="s">
        <v>28</v>
      </c>
    </row>
    <row r="14" spans="1:17" ht="19.95" customHeight="1">
      <c r="A14" s="221">
        <v>1</v>
      </c>
      <c r="B14" s="226" t="s">
        <v>568</v>
      </c>
      <c r="C14" s="399">
        <v>296261390.81</v>
      </c>
      <c r="D14" s="399">
        <v>301261390.81</v>
      </c>
      <c r="E14" s="399">
        <v>311261390.81</v>
      </c>
      <c r="F14" s="399">
        <v>316261390.81</v>
      </c>
      <c r="G14" s="399">
        <v>321261390.81</v>
      </c>
      <c r="H14" s="399">
        <v>331988965.81</v>
      </c>
      <c r="I14" s="399">
        <v>339988965.81</v>
      </c>
      <c r="J14" s="399">
        <v>339988965.81</v>
      </c>
      <c r="K14" s="399">
        <v>339988965.81</v>
      </c>
      <c r="L14" s="399">
        <v>339988965.81</v>
      </c>
      <c r="M14" s="399">
        <v>339988965.81</v>
      </c>
      <c r="N14" s="399">
        <v>339988965.81</v>
      </c>
      <c r="O14" s="399">
        <v>339988965.81</v>
      </c>
      <c r="P14" s="399">
        <f>SUM(C14:O14)/13</f>
        <v>327555283.11769229</v>
      </c>
    </row>
    <row r="15" spans="1:17" ht="19.95" customHeight="1">
      <c r="A15" s="221">
        <v>2</v>
      </c>
      <c r="B15" s="226" t="s">
        <v>700</v>
      </c>
      <c r="C15" s="399">
        <v>500</v>
      </c>
      <c r="D15" s="399">
        <v>500</v>
      </c>
      <c r="E15" s="399">
        <v>500</v>
      </c>
      <c r="F15" s="399">
        <v>500</v>
      </c>
      <c r="G15" s="399">
        <v>500</v>
      </c>
      <c r="H15" s="399">
        <v>500</v>
      </c>
      <c r="I15" s="399">
        <v>500</v>
      </c>
      <c r="J15" s="399">
        <v>500</v>
      </c>
      <c r="K15" s="399">
        <v>500</v>
      </c>
      <c r="L15" s="399">
        <v>500</v>
      </c>
      <c r="M15" s="399">
        <v>500</v>
      </c>
      <c r="N15" s="399">
        <v>500</v>
      </c>
      <c r="O15" s="399">
        <v>500</v>
      </c>
      <c r="P15" s="399"/>
    </row>
    <row r="16" spans="1:17" ht="19.95" customHeight="1">
      <c r="A16" s="221">
        <v>3</v>
      </c>
      <c r="B16" s="226" t="s">
        <v>90</v>
      </c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400"/>
      <c r="N16" s="399"/>
      <c r="O16" s="400"/>
      <c r="P16" s="399">
        <f>SUM(C16:O16)/13</f>
        <v>0</v>
      </c>
    </row>
    <row r="17" spans="1:16" ht="19.95" customHeight="1">
      <c r="A17" s="221">
        <v>4</v>
      </c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</row>
    <row r="18" spans="1:16" ht="24" customHeight="1">
      <c r="A18" s="221">
        <v>5</v>
      </c>
      <c r="B18" s="46" t="s">
        <v>91</v>
      </c>
      <c r="C18" s="401">
        <f>SUM(C14:C17)</f>
        <v>296261890.81</v>
      </c>
      <c r="D18" s="401">
        <f t="shared" ref="D18:O18" si="0">SUM(D14:D17)</f>
        <v>301261890.81</v>
      </c>
      <c r="E18" s="401">
        <f t="shared" si="0"/>
        <v>311261890.81</v>
      </c>
      <c r="F18" s="401">
        <f t="shared" si="0"/>
        <v>316261890.81</v>
      </c>
      <c r="G18" s="401">
        <f t="shared" si="0"/>
        <v>321261890.81</v>
      </c>
      <c r="H18" s="401">
        <f t="shared" si="0"/>
        <v>331989465.81</v>
      </c>
      <c r="I18" s="401">
        <f t="shared" si="0"/>
        <v>339989465.81</v>
      </c>
      <c r="J18" s="401">
        <f t="shared" si="0"/>
        <v>339989465.81</v>
      </c>
      <c r="K18" s="401">
        <f t="shared" si="0"/>
        <v>339989465.81</v>
      </c>
      <c r="L18" s="401">
        <f t="shared" si="0"/>
        <v>339989465.81</v>
      </c>
      <c r="M18" s="401">
        <f t="shared" si="0"/>
        <v>339989465.81</v>
      </c>
      <c r="N18" s="401">
        <f t="shared" si="0"/>
        <v>339989465.81</v>
      </c>
      <c r="O18" s="401">
        <f t="shared" si="0"/>
        <v>339989465.81</v>
      </c>
      <c r="P18" s="401">
        <f>SUM(P14:P17)</f>
        <v>327555283.11769229</v>
      </c>
    </row>
    <row r="19" spans="1:16" ht="22.95" customHeight="1">
      <c r="A19" s="221">
        <v>6</v>
      </c>
      <c r="B19" s="212" t="s">
        <v>92</v>
      </c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</row>
    <row r="20" spans="1:16" ht="19.95" customHeight="1">
      <c r="A20" s="221">
        <v>7</v>
      </c>
      <c r="B20" s="226" t="s">
        <v>567</v>
      </c>
      <c r="C20" s="402">
        <v>151253746</v>
      </c>
      <c r="D20" s="402">
        <f>C24</f>
        <v>147114516.54000002</v>
      </c>
      <c r="E20" s="402">
        <f t="shared" ref="E20:O20" si="1">D24</f>
        <v>152508899.28000003</v>
      </c>
      <c r="F20" s="402">
        <f t="shared" si="1"/>
        <v>157442415.81000006</v>
      </c>
      <c r="G20" s="402">
        <f t="shared" si="1"/>
        <v>151101455.16000009</v>
      </c>
      <c r="H20" s="402">
        <f t="shared" si="1"/>
        <v>153546553.4000001</v>
      </c>
      <c r="I20" s="402">
        <f t="shared" si="1"/>
        <v>155441716.4000001</v>
      </c>
      <c r="J20" s="402">
        <f t="shared" si="1"/>
        <v>150130527.34000009</v>
      </c>
      <c r="K20" s="402">
        <f t="shared" si="1"/>
        <v>154824390.3900001</v>
      </c>
      <c r="L20" s="402">
        <f t="shared" si="1"/>
        <v>159002874.75000012</v>
      </c>
      <c r="M20" s="402">
        <f t="shared" si="1"/>
        <v>153801061.5500001</v>
      </c>
      <c r="N20" s="402">
        <f t="shared" si="1"/>
        <v>158049699.01000011</v>
      </c>
      <c r="O20" s="402">
        <f t="shared" si="1"/>
        <v>162333206.3300001</v>
      </c>
      <c r="P20" s="399">
        <f t="shared" ref="P20:P24" si="2">SUM(C20:O20)/13</f>
        <v>154350081.68923086</v>
      </c>
    </row>
    <row r="21" spans="1:16" ht="19.95" customHeight="1">
      <c r="A21" s="221">
        <v>8</v>
      </c>
      <c r="B21" s="226" t="s">
        <v>569</v>
      </c>
      <c r="C21" s="400">
        <v>4773778.049999997</v>
      </c>
      <c r="D21" s="400">
        <v>5394382.7400000095</v>
      </c>
      <c r="E21" s="400">
        <v>4933516.5300000161</v>
      </c>
      <c r="F21" s="400">
        <v>2850527.1400000118</v>
      </c>
      <c r="G21" s="400">
        <v>2445098.2400000095</v>
      </c>
      <c r="H21" s="400">
        <v>1895162.9999999925</v>
      </c>
      <c r="I21" s="400">
        <v>3911894.4499999993</v>
      </c>
      <c r="J21" s="400">
        <v>4693863.049999997</v>
      </c>
      <c r="K21" s="400">
        <v>4178484.3600000031</v>
      </c>
      <c r="L21" s="400">
        <v>4048372.8200000003</v>
      </c>
      <c r="M21" s="400">
        <v>4248637.4600000009</v>
      </c>
      <c r="N21" s="400">
        <v>4283507.3199999966</v>
      </c>
      <c r="O21" s="400">
        <v>5487007.6600000151</v>
      </c>
      <c r="P21" s="399">
        <f t="shared" si="2"/>
        <v>4088017.9092307719</v>
      </c>
    </row>
    <row r="22" spans="1:16" ht="19.95" customHeight="1">
      <c r="A22" s="221">
        <v>9</v>
      </c>
      <c r="B22" s="226" t="s">
        <v>570</v>
      </c>
      <c r="C22" s="400">
        <v>-8913007.5100000016</v>
      </c>
      <c r="D22" s="400">
        <v>0</v>
      </c>
      <c r="E22" s="400">
        <v>0</v>
      </c>
      <c r="F22" s="400">
        <v>-9191487.7899999991</v>
      </c>
      <c r="G22" s="400">
        <v>0</v>
      </c>
      <c r="H22" s="400">
        <v>0</v>
      </c>
      <c r="I22" s="400">
        <v>-9223083.5100000016</v>
      </c>
      <c r="J22" s="400">
        <v>0</v>
      </c>
      <c r="K22" s="400">
        <v>0</v>
      </c>
      <c r="L22" s="400">
        <v>-9250186.0199999996</v>
      </c>
      <c r="M22" s="400">
        <v>0</v>
      </c>
      <c r="N22" s="400">
        <v>0</v>
      </c>
      <c r="O22" s="400">
        <v>-9285959.299999997</v>
      </c>
      <c r="P22" s="399">
        <f t="shared" si="2"/>
        <v>-3527978.7792307688</v>
      </c>
    </row>
    <row r="23" spans="1:16" ht="19.95" customHeight="1">
      <c r="A23" s="221">
        <v>10</v>
      </c>
      <c r="B23" s="226" t="s">
        <v>95</v>
      </c>
      <c r="C23" s="400">
        <v>0</v>
      </c>
      <c r="D23" s="400">
        <f>D25-C25</f>
        <v>0</v>
      </c>
      <c r="E23" s="400">
        <f t="shared" ref="E23:O23" si="3">E25-D25</f>
        <v>0</v>
      </c>
      <c r="F23" s="400">
        <f t="shared" si="3"/>
        <v>48753</v>
      </c>
      <c r="G23" s="400">
        <f t="shared" si="3"/>
        <v>0</v>
      </c>
      <c r="H23" s="400">
        <f t="shared" si="3"/>
        <v>0</v>
      </c>
      <c r="I23" s="400">
        <f t="shared" si="3"/>
        <v>48753</v>
      </c>
      <c r="J23" s="400">
        <f t="shared" si="3"/>
        <v>0</v>
      </c>
      <c r="K23" s="400">
        <f t="shared" si="3"/>
        <v>0</v>
      </c>
      <c r="L23" s="400">
        <f t="shared" si="3"/>
        <v>48753</v>
      </c>
      <c r="M23" s="400">
        <f t="shared" si="3"/>
        <v>0</v>
      </c>
      <c r="N23" s="400">
        <f t="shared" si="3"/>
        <v>0</v>
      </c>
      <c r="O23" s="400">
        <f t="shared" si="3"/>
        <v>30853.280000000028</v>
      </c>
      <c r="P23" s="399">
        <f t="shared" si="2"/>
        <v>13624.02153846154</v>
      </c>
    </row>
    <row r="24" spans="1:16" ht="26.25" customHeight="1">
      <c r="A24" s="221">
        <v>11</v>
      </c>
      <c r="B24" s="226" t="s">
        <v>93</v>
      </c>
      <c r="C24" s="402">
        <f>SUM(C20:C23)</f>
        <v>147114516.54000002</v>
      </c>
      <c r="D24" s="402">
        <f>SUM(D20:D23)</f>
        <v>152508899.28000003</v>
      </c>
      <c r="E24" s="402">
        <f t="shared" ref="E24" si="4">SUM(E20:E23)</f>
        <v>157442415.81000006</v>
      </c>
      <c r="F24" s="402">
        <f>SUM(F20:F22)</f>
        <v>151101455.16000009</v>
      </c>
      <c r="G24" s="402">
        <f t="shared" ref="G24:O24" si="5">SUM(G20:G22)</f>
        <v>153546553.4000001</v>
      </c>
      <c r="H24" s="402">
        <f t="shared" si="5"/>
        <v>155441716.4000001</v>
      </c>
      <c r="I24" s="402">
        <f t="shared" si="5"/>
        <v>150130527.34000009</v>
      </c>
      <c r="J24" s="402">
        <f t="shared" si="5"/>
        <v>154824390.3900001</v>
      </c>
      <c r="K24" s="402">
        <f t="shared" si="5"/>
        <v>159002874.75000012</v>
      </c>
      <c r="L24" s="402">
        <f t="shared" si="5"/>
        <v>153801061.5500001</v>
      </c>
      <c r="M24" s="402">
        <f t="shared" si="5"/>
        <v>158049699.01000011</v>
      </c>
      <c r="N24" s="402">
        <f t="shared" si="5"/>
        <v>162333206.3300001</v>
      </c>
      <c r="O24" s="402">
        <f t="shared" si="5"/>
        <v>158534254.69000012</v>
      </c>
      <c r="P24" s="399">
        <f t="shared" si="2"/>
        <v>154910120.81923085</v>
      </c>
    </row>
    <row r="25" spans="1:16" ht="20.25" customHeight="1">
      <c r="A25" s="221">
        <v>12</v>
      </c>
      <c r="B25" s="226" t="s">
        <v>571</v>
      </c>
      <c r="C25" s="713">
        <v>-1853222.3</v>
      </c>
      <c r="D25" s="713">
        <v>-1853222.3</v>
      </c>
      <c r="E25" s="713">
        <v>-1853222.3</v>
      </c>
      <c r="F25" s="713">
        <v>-1804469.3</v>
      </c>
      <c r="G25" s="713">
        <v>-1804469.3</v>
      </c>
      <c r="H25" s="713">
        <v>-1804469.3</v>
      </c>
      <c r="I25" s="713">
        <v>-1755716.3</v>
      </c>
      <c r="J25" s="713">
        <v>-1755716.3</v>
      </c>
      <c r="K25" s="713">
        <v>-1755716.3</v>
      </c>
      <c r="L25" s="713">
        <v>-1706963.3</v>
      </c>
      <c r="M25" s="713">
        <v>-1706963.3</v>
      </c>
      <c r="N25" s="713">
        <v>-1706963.3</v>
      </c>
      <c r="O25" s="713">
        <v>-1676110.02</v>
      </c>
      <c r="P25" s="402">
        <f>AVERAGE(C25:O25)</f>
        <v>-1772094.124615385</v>
      </c>
    </row>
    <row r="26" spans="1:16" ht="33" customHeight="1">
      <c r="A26" s="219">
        <v>13</v>
      </c>
      <c r="B26" s="46" t="s">
        <v>94</v>
      </c>
      <c r="C26" s="401">
        <f>C18+C24+C25</f>
        <v>441523185.05000001</v>
      </c>
      <c r="D26" s="401">
        <f t="shared" ref="D26:O26" si="6">D18+D24+D25</f>
        <v>451917567.79000002</v>
      </c>
      <c r="E26" s="401">
        <f t="shared" si="6"/>
        <v>466851084.32000005</v>
      </c>
      <c r="F26" s="401">
        <f t="shared" si="6"/>
        <v>465558876.67000008</v>
      </c>
      <c r="G26" s="401">
        <f t="shared" si="6"/>
        <v>473003974.91000009</v>
      </c>
      <c r="H26" s="401">
        <f t="shared" si="6"/>
        <v>485626712.91000009</v>
      </c>
      <c r="I26" s="401">
        <f t="shared" si="6"/>
        <v>488364276.85000008</v>
      </c>
      <c r="J26" s="401">
        <f t="shared" si="6"/>
        <v>493058139.9000001</v>
      </c>
      <c r="K26" s="401">
        <f t="shared" si="6"/>
        <v>497236624.26000011</v>
      </c>
      <c r="L26" s="401">
        <f t="shared" si="6"/>
        <v>492083564.06000012</v>
      </c>
      <c r="M26" s="401">
        <f t="shared" si="6"/>
        <v>496332201.5200001</v>
      </c>
      <c r="N26" s="401">
        <f t="shared" si="6"/>
        <v>500615708.84000009</v>
      </c>
      <c r="O26" s="403">
        <f t="shared" si="6"/>
        <v>496847610.48000014</v>
      </c>
      <c r="P26" s="404">
        <f>P18+P24+P25</f>
        <v>480693309.81230778</v>
      </c>
    </row>
    <row r="27" spans="1:16">
      <c r="A27" s="169"/>
      <c r="C27" s="227"/>
    </row>
  </sheetData>
  <mergeCells count="5">
    <mergeCell ref="A3:O3"/>
    <mergeCell ref="A4:O4"/>
    <mergeCell ref="A5:O5"/>
    <mergeCell ref="A6:O6"/>
    <mergeCell ref="A7:O7"/>
  </mergeCells>
  <printOptions horizontalCentered="1"/>
  <pageMargins left="0.5" right="0.5" top="0.75" bottom="0.5" header="0.5" footer="0.5"/>
  <pageSetup scale="47" orientation="landscape" horizontalDpi="300" verticalDpi="300" r:id="rId1"/>
  <headerFooter alignWithMargins="0">
    <oddHeader>&amp;R&amp;"Arial,Regular"&amp;10Attachment O Work Paper
Page 18 of 22</oddHeader>
  </headerFooter>
  <ignoredErrors>
    <ignoredError sqref="C26:O27 D24:E24 C17:O17 C16:I16 K16:O16 C19:O19 D18:O18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>
    <pageSetUpPr fitToPage="1"/>
  </sheetPr>
  <dimension ref="A1:W42"/>
  <sheetViews>
    <sheetView showGridLines="0" zoomScale="89" zoomScaleNormal="89" workbookViewId="0">
      <pane xSplit="7" ySplit="13" topLeftCell="J14" activePane="bottomRight" state="frozen"/>
      <selection pane="topRight" activeCell="G1" sqref="G1"/>
      <selection pane="bottomLeft" activeCell="A14" sqref="A14"/>
      <selection pane="bottomRight" activeCell="N41" sqref="N41"/>
    </sheetView>
  </sheetViews>
  <sheetFormatPr defaultColWidth="3.54296875" defaultRowHeight="12.75" customHeight="1"/>
  <cols>
    <col min="1" max="1" width="7" style="445" customWidth="1"/>
    <col min="2" max="2" width="3.54296875" style="445" bestFit="1" customWidth="1"/>
    <col min="3" max="3" width="6.1796875" style="445" customWidth="1"/>
    <col min="4" max="4" width="10.81640625" style="445" customWidth="1"/>
    <col min="5" max="5" width="11.90625" style="445" customWidth="1"/>
    <col min="6" max="6" width="2.90625" style="445" customWidth="1"/>
    <col min="7" max="19" width="11.90625" style="445" customWidth="1"/>
    <col min="20" max="20" width="11.1796875" style="445" customWidth="1"/>
    <col min="21" max="26" width="15.81640625" style="445" customWidth="1"/>
    <col min="27" max="27" width="7.81640625" style="445" customWidth="1"/>
    <col min="28" max="31" width="15.81640625" style="445" customWidth="1"/>
    <col min="32" max="256" width="9.81640625" style="445" customWidth="1"/>
    <col min="257" max="257" width="3.54296875" style="445" bestFit="1"/>
    <col min="258" max="16384" width="3.54296875" style="445"/>
  </cols>
  <sheetData>
    <row r="1" spans="1:23" ht="12.75" customHeight="1">
      <c r="C1" s="227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230"/>
      <c r="V1" s="459"/>
    </row>
    <row r="2" spans="1:23" ht="12.75" customHeight="1">
      <c r="C2" s="227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230"/>
      <c r="V2" s="211"/>
    </row>
    <row r="3" spans="1:23" ht="12.75" customHeight="1">
      <c r="B3" s="928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</row>
    <row r="4" spans="1:23" ht="12.75" customHeight="1">
      <c r="C4" s="270"/>
      <c r="D4" s="458"/>
      <c r="E4" s="271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V4" s="391"/>
    </row>
    <row r="5" spans="1:23" ht="12.75" customHeight="1">
      <c r="B5" s="946" t="s">
        <v>0</v>
      </c>
      <c r="C5" s="946"/>
      <c r="D5" s="946"/>
      <c r="E5" s="946"/>
      <c r="F5" s="946"/>
      <c r="G5" s="946"/>
      <c r="H5" s="946"/>
      <c r="I5" s="946"/>
      <c r="J5" s="946"/>
      <c r="K5" s="946"/>
      <c r="L5" s="946"/>
      <c r="M5" s="946"/>
      <c r="N5" s="946"/>
      <c r="O5" s="946"/>
      <c r="P5" s="946"/>
      <c r="Q5" s="946"/>
      <c r="R5" s="946"/>
      <c r="S5" s="946"/>
      <c r="T5" s="946"/>
      <c r="V5" s="459"/>
    </row>
    <row r="6" spans="1:23" ht="12.75" customHeight="1">
      <c r="B6" s="928" t="s">
        <v>70</v>
      </c>
      <c r="C6" s="928"/>
      <c r="D6" s="928"/>
      <c r="E6" s="928"/>
      <c r="F6" s="928"/>
      <c r="G6" s="928"/>
      <c r="H6" s="928"/>
      <c r="I6" s="928"/>
      <c r="J6" s="928"/>
      <c r="K6" s="928"/>
      <c r="L6" s="928"/>
      <c r="M6" s="928"/>
      <c r="N6" s="928"/>
      <c r="O6" s="928"/>
      <c r="P6" s="928"/>
      <c r="Q6" s="928"/>
      <c r="R6" s="928"/>
      <c r="S6" s="928"/>
      <c r="T6" s="928"/>
    </row>
    <row r="7" spans="1:23" ht="12.75" customHeight="1">
      <c r="B7" s="946" t="s">
        <v>701</v>
      </c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6"/>
      <c r="S7" s="946"/>
      <c r="T7" s="946"/>
    </row>
    <row r="8" spans="1:23" ht="12.75" customHeight="1">
      <c r="C8" s="272"/>
      <c r="D8" s="45"/>
      <c r="E8" s="45"/>
      <c r="F8" s="45"/>
      <c r="G8" s="45"/>
      <c r="H8" s="231"/>
      <c r="I8" s="231"/>
      <c r="J8" s="231"/>
      <c r="K8" s="231"/>
      <c r="L8" s="231"/>
      <c r="M8" s="231"/>
      <c r="N8" s="45"/>
      <c r="O8" s="45"/>
      <c r="P8" s="45"/>
      <c r="Q8" s="45"/>
      <c r="R8" s="45"/>
      <c r="S8" s="45"/>
    </row>
    <row r="9" spans="1:23" ht="12.75" customHeight="1">
      <c r="B9" s="169"/>
      <c r="C9" s="951" t="s">
        <v>1</v>
      </c>
      <c r="D9" s="951"/>
      <c r="E9" s="951"/>
      <c r="F9" s="951"/>
      <c r="G9" s="446" t="s">
        <v>2</v>
      </c>
      <c r="H9" s="446" t="s">
        <v>3</v>
      </c>
      <c r="I9" s="446" t="s">
        <v>4</v>
      </c>
      <c r="J9" s="446" t="s">
        <v>5</v>
      </c>
      <c r="K9" s="446" t="s">
        <v>7</v>
      </c>
      <c r="L9" s="446" t="s">
        <v>6</v>
      </c>
      <c r="M9" s="446" t="s">
        <v>30</v>
      </c>
      <c r="N9" s="446" t="s">
        <v>31</v>
      </c>
      <c r="O9" s="446" t="s">
        <v>32</v>
      </c>
      <c r="P9" s="446" t="s">
        <v>71</v>
      </c>
      <c r="Q9" s="446" t="s">
        <v>72</v>
      </c>
      <c r="R9" s="446" t="s">
        <v>73</v>
      </c>
      <c r="S9" s="446" t="s">
        <v>74</v>
      </c>
      <c r="T9" s="446" t="s">
        <v>75</v>
      </c>
      <c r="U9" s="446" t="s">
        <v>76</v>
      </c>
      <c r="V9" s="446" t="s">
        <v>77</v>
      </c>
    </row>
    <row r="10" spans="1:23" ht="12.75" customHeight="1">
      <c r="C10" s="458"/>
      <c r="D10" s="280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44"/>
      <c r="S10" s="444"/>
    </row>
    <row r="11" spans="1:23" ht="12.75" customHeight="1">
      <c r="B11" s="273"/>
      <c r="C11" s="458"/>
      <c r="D11" s="457"/>
      <c r="E11" s="457"/>
      <c r="F11" s="457"/>
      <c r="G11" s="228" t="s">
        <v>78</v>
      </c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232" t="s">
        <v>480</v>
      </c>
      <c r="V11" s="232" t="s">
        <v>79</v>
      </c>
    </row>
    <row r="12" spans="1:23" ht="12.75" customHeight="1">
      <c r="B12" s="172" t="s">
        <v>8</v>
      </c>
      <c r="C12" s="262"/>
      <c r="D12" s="263"/>
      <c r="E12" s="263"/>
      <c r="F12" s="253"/>
      <c r="G12" s="251" t="s">
        <v>80</v>
      </c>
      <c r="H12" s="962" t="s">
        <v>83</v>
      </c>
      <c r="I12" s="963"/>
      <c r="J12" s="963"/>
      <c r="K12" s="963"/>
      <c r="L12" s="963"/>
      <c r="M12" s="963"/>
      <c r="N12" s="963"/>
      <c r="O12" s="963"/>
      <c r="P12" s="963"/>
      <c r="Q12" s="963"/>
      <c r="R12" s="963"/>
      <c r="S12" s="963"/>
      <c r="T12" s="964"/>
      <c r="U12" s="233" t="s">
        <v>81</v>
      </c>
      <c r="V12" s="233" t="s">
        <v>82</v>
      </c>
    </row>
    <row r="13" spans="1:23" ht="12.75" customHeight="1">
      <c r="B13" s="173" t="s">
        <v>10</v>
      </c>
      <c r="C13" s="959" t="s">
        <v>35</v>
      </c>
      <c r="D13" s="960"/>
      <c r="E13" s="960"/>
      <c r="F13" s="961"/>
      <c r="G13" s="252" t="s">
        <v>79</v>
      </c>
      <c r="H13" s="232" t="s">
        <v>27</v>
      </c>
      <c r="I13" s="232" t="s">
        <v>34</v>
      </c>
      <c r="J13" s="232" t="s">
        <v>17</v>
      </c>
      <c r="K13" s="232" t="s">
        <v>18</v>
      </c>
      <c r="L13" s="232" t="s">
        <v>19</v>
      </c>
      <c r="M13" s="232" t="s">
        <v>20</v>
      </c>
      <c r="N13" s="232" t="s">
        <v>21</v>
      </c>
      <c r="O13" s="232" t="s">
        <v>22</v>
      </c>
      <c r="P13" s="232" t="s">
        <v>23</v>
      </c>
      <c r="Q13" s="232" t="s">
        <v>24</v>
      </c>
      <c r="R13" s="232" t="s">
        <v>25</v>
      </c>
      <c r="S13" s="232" t="s">
        <v>26</v>
      </c>
      <c r="T13" s="232" t="s">
        <v>27</v>
      </c>
      <c r="U13" s="229" t="s">
        <v>84</v>
      </c>
      <c r="V13" s="229"/>
    </row>
    <row r="14" spans="1:23" ht="12.75" customHeight="1">
      <c r="B14" s="379"/>
      <c r="C14" s="158"/>
      <c r="D14" s="159"/>
      <c r="E14" s="159"/>
      <c r="F14" s="160"/>
      <c r="G14" s="268"/>
      <c r="H14" s="243"/>
      <c r="I14" s="244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43"/>
    </row>
    <row r="15" spans="1:23" ht="12.75" customHeight="1">
      <c r="B15" s="379"/>
      <c r="C15" s="948" t="s">
        <v>85</v>
      </c>
      <c r="D15" s="949"/>
      <c r="E15" s="949"/>
      <c r="F15" s="950"/>
      <c r="G15" s="274"/>
      <c r="H15" s="275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</row>
    <row r="16" spans="1:23" ht="12.75" customHeight="1">
      <c r="A16" s="445">
        <v>210910</v>
      </c>
      <c r="B16" s="379">
        <v>1</v>
      </c>
      <c r="C16" s="258">
        <v>5.9499999999999997E-2</v>
      </c>
      <c r="D16" s="261" t="s">
        <v>481</v>
      </c>
      <c r="E16" s="261"/>
      <c r="F16" s="257"/>
      <c r="G16" s="276">
        <v>5.9499999999999997E-2</v>
      </c>
      <c r="H16" s="236">
        <v>33000000</v>
      </c>
      <c r="I16" s="236">
        <v>33000000</v>
      </c>
      <c r="J16" s="236">
        <v>33000000</v>
      </c>
      <c r="K16" s="236">
        <v>33000000</v>
      </c>
      <c r="L16" s="236">
        <v>33000000</v>
      </c>
      <c r="M16" s="236">
        <v>33000000</v>
      </c>
      <c r="N16" s="236">
        <v>33000000</v>
      </c>
      <c r="O16" s="236">
        <v>33000000</v>
      </c>
      <c r="P16" s="236">
        <v>33000000</v>
      </c>
      <c r="Q16" s="236">
        <v>33000000</v>
      </c>
      <c r="R16" s="236">
        <v>33000000</v>
      </c>
      <c r="S16" s="236">
        <v>33000000</v>
      </c>
      <c r="T16" s="236">
        <v>33000000</v>
      </c>
      <c r="U16" s="236">
        <f>AVERAGE(H16:T16)</f>
        <v>33000000</v>
      </c>
      <c r="V16" s="236">
        <v>1963500</v>
      </c>
      <c r="W16" s="443"/>
    </row>
    <row r="17" spans="1:23" ht="12.75" customHeight="1">
      <c r="A17" s="445">
        <v>210908</v>
      </c>
      <c r="B17" s="379">
        <f>1+B16</f>
        <v>2</v>
      </c>
      <c r="C17" s="258">
        <v>6.1499999999999999E-2</v>
      </c>
      <c r="D17" s="261" t="s">
        <v>482</v>
      </c>
      <c r="E17" s="261"/>
      <c r="F17" s="257"/>
      <c r="G17" s="276">
        <v>6.1499999999999999E-2</v>
      </c>
      <c r="H17" s="236">
        <v>30000000</v>
      </c>
      <c r="I17" s="236">
        <v>30000000</v>
      </c>
      <c r="J17" s="236">
        <v>30000000</v>
      </c>
      <c r="K17" s="236">
        <v>30000000</v>
      </c>
      <c r="L17" s="236">
        <v>30000000</v>
      </c>
      <c r="M17" s="236">
        <v>30000000</v>
      </c>
      <c r="N17" s="236">
        <v>30000000</v>
      </c>
      <c r="O17" s="236">
        <v>30000000</v>
      </c>
      <c r="P17" s="236">
        <v>30000000</v>
      </c>
      <c r="Q17" s="236">
        <v>30000000</v>
      </c>
      <c r="R17" s="236">
        <v>30000000</v>
      </c>
      <c r="S17" s="236">
        <v>30000000</v>
      </c>
      <c r="T17" s="236">
        <v>30000000</v>
      </c>
      <c r="U17" s="236">
        <f t="shared" ref="U17:U20" si="0">AVERAGE(H17:T17)</f>
        <v>30000000</v>
      </c>
      <c r="V17" s="236">
        <v>1845000</v>
      </c>
      <c r="W17" s="443"/>
    </row>
    <row r="18" spans="1:23" ht="12.75" customHeight="1">
      <c r="A18" s="445">
        <v>210906</v>
      </c>
      <c r="B18" s="379">
        <f t="shared" ref="B18:B25" si="1">1+B17</f>
        <v>3</v>
      </c>
      <c r="C18" s="258">
        <v>6.3700000000000007E-2</v>
      </c>
      <c r="D18" s="261" t="s">
        <v>483</v>
      </c>
      <c r="E18" s="261"/>
      <c r="F18" s="257"/>
      <c r="G18" s="276">
        <v>6.3700000000000007E-2</v>
      </c>
      <c r="H18" s="236">
        <v>42000000</v>
      </c>
      <c r="I18" s="236">
        <v>42000000</v>
      </c>
      <c r="J18" s="236">
        <v>42000000</v>
      </c>
      <c r="K18" s="236">
        <v>42000000</v>
      </c>
      <c r="L18" s="236">
        <v>42000000</v>
      </c>
      <c r="M18" s="236">
        <v>42000000</v>
      </c>
      <c r="N18" s="236">
        <v>42000000</v>
      </c>
      <c r="O18" s="236">
        <v>42000000</v>
      </c>
      <c r="P18" s="236">
        <v>42000000</v>
      </c>
      <c r="Q18" s="236">
        <v>42000000</v>
      </c>
      <c r="R18" s="236">
        <v>42000000</v>
      </c>
      <c r="S18" s="236">
        <v>42000000</v>
      </c>
      <c r="T18" s="236">
        <v>42000000</v>
      </c>
      <c r="U18" s="236">
        <f t="shared" si="0"/>
        <v>42000000</v>
      </c>
      <c r="V18" s="236">
        <v>2675400</v>
      </c>
      <c r="W18" s="443"/>
    </row>
    <row r="19" spans="1:23" ht="12.75" customHeight="1">
      <c r="A19" s="445">
        <v>210934</v>
      </c>
      <c r="B19" s="379">
        <f t="shared" si="1"/>
        <v>4</v>
      </c>
      <c r="C19" s="258">
        <v>6.4699999999999994E-2</v>
      </c>
      <c r="D19" s="261" t="s">
        <v>484</v>
      </c>
      <c r="E19" s="261"/>
      <c r="F19" s="257"/>
      <c r="G19" s="276">
        <v>6.4699999999999994E-2</v>
      </c>
      <c r="H19" s="236">
        <v>50000000</v>
      </c>
      <c r="I19" s="236">
        <v>50000000</v>
      </c>
      <c r="J19" s="236">
        <v>50000000</v>
      </c>
      <c r="K19" s="236">
        <v>50000000</v>
      </c>
      <c r="L19" s="236">
        <v>50000000</v>
      </c>
      <c r="M19" s="236">
        <v>50000000</v>
      </c>
      <c r="N19" s="236">
        <v>50000000</v>
      </c>
      <c r="O19" s="236">
        <v>50000000</v>
      </c>
      <c r="P19" s="236">
        <v>50000000</v>
      </c>
      <c r="Q19" s="236">
        <v>50000000</v>
      </c>
      <c r="R19" s="236">
        <v>50000000</v>
      </c>
      <c r="S19" s="236">
        <v>50000000</v>
      </c>
      <c r="T19" s="236">
        <v>50000000</v>
      </c>
      <c r="U19" s="236">
        <f t="shared" si="0"/>
        <v>50000000</v>
      </c>
      <c r="V19" s="236">
        <v>3234999.9600000004</v>
      </c>
      <c r="W19" s="443"/>
    </row>
    <row r="20" spans="1:23" ht="12.75" customHeight="1">
      <c r="A20" s="445">
        <v>210914</v>
      </c>
      <c r="B20" s="379">
        <f t="shared" si="1"/>
        <v>5</v>
      </c>
      <c r="C20" s="258">
        <v>4.6300000000000001E-2</v>
      </c>
      <c r="D20" s="261" t="s">
        <v>485</v>
      </c>
      <c r="E20" s="261"/>
      <c r="F20" s="257"/>
      <c r="G20" s="276">
        <v>4.6300000000000001E-2</v>
      </c>
      <c r="H20" s="236">
        <v>140000000</v>
      </c>
      <c r="I20" s="236">
        <v>140000000</v>
      </c>
      <c r="J20" s="236">
        <v>140000000</v>
      </c>
      <c r="K20" s="236">
        <v>140000000</v>
      </c>
      <c r="L20" s="236">
        <v>140000000</v>
      </c>
      <c r="M20" s="236">
        <v>140000000</v>
      </c>
      <c r="N20" s="236">
        <v>140000000</v>
      </c>
      <c r="O20" s="236">
        <v>140000000</v>
      </c>
      <c r="P20" s="236">
        <v>140000000</v>
      </c>
      <c r="Q20" s="236">
        <v>140000000</v>
      </c>
      <c r="R20" s="236">
        <v>140000000</v>
      </c>
      <c r="S20" s="236">
        <v>140000000</v>
      </c>
      <c r="T20" s="236">
        <v>140000000</v>
      </c>
      <c r="U20" s="236">
        <f t="shared" si="0"/>
        <v>140000000</v>
      </c>
      <c r="V20" s="236">
        <v>6482000.04</v>
      </c>
      <c r="W20" s="443"/>
    </row>
    <row r="21" spans="1:23" ht="12.75" customHeight="1">
      <c r="A21" s="445">
        <v>261702</v>
      </c>
      <c r="B21" s="379">
        <f t="shared" si="1"/>
        <v>6</v>
      </c>
      <c r="C21" s="342">
        <v>4.6799999999999994E-2</v>
      </c>
      <c r="D21" s="341" t="s">
        <v>572</v>
      </c>
      <c r="E21" s="261"/>
      <c r="F21" s="336"/>
      <c r="G21" s="335">
        <v>4.6800000000000001E-2</v>
      </c>
      <c r="H21" s="236">
        <v>60000000</v>
      </c>
      <c r="I21" s="236">
        <v>60000000</v>
      </c>
      <c r="J21" s="236">
        <v>60000000</v>
      </c>
      <c r="K21" s="236">
        <v>60000000</v>
      </c>
      <c r="L21" s="236">
        <v>60000000</v>
      </c>
      <c r="M21" s="236">
        <v>60000000</v>
      </c>
      <c r="N21" s="236">
        <v>60000000</v>
      </c>
      <c r="O21" s="236">
        <v>60000000</v>
      </c>
      <c r="P21" s="236">
        <v>60000000</v>
      </c>
      <c r="Q21" s="236">
        <v>60000000</v>
      </c>
      <c r="R21" s="236">
        <v>60000000</v>
      </c>
      <c r="S21" s="236">
        <v>60000000</v>
      </c>
      <c r="T21" s="236">
        <v>60000000</v>
      </c>
      <c r="U21" s="236">
        <f t="shared" ref="U21:U22" si="2">AVERAGE(H21:T21)</f>
        <v>60000000</v>
      </c>
      <c r="V21" s="236">
        <v>2808000</v>
      </c>
      <c r="W21" s="443"/>
    </row>
    <row r="22" spans="1:23" ht="12.75" customHeight="1">
      <c r="A22" s="445">
        <v>261700</v>
      </c>
      <c r="B22" s="379">
        <f t="shared" si="1"/>
        <v>7</v>
      </c>
      <c r="C22" s="342">
        <v>5.4699999999999999E-2</v>
      </c>
      <c r="D22" s="341" t="s">
        <v>573</v>
      </c>
      <c r="E22" s="340"/>
      <c r="F22" s="336"/>
      <c r="G22" s="335">
        <v>5.4699999999999999E-2</v>
      </c>
      <c r="H22" s="236">
        <v>90000000</v>
      </c>
      <c r="I22" s="236">
        <v>90000000</v>
      </c>
      <c r="J22" s="236">
        <v>90000000</v>
      </c>
      <c r="K22" s="236">
        <v>90000000</v>
      </c>
      <c r="L22" s="236">
        <v>90000000</v>
      </c>
      <c r="M22" s="236">
        <v>90000000</v>
      </c>
      <c r="N22" s="236">
        <v>90000000</v>
      </c>
      <c r="O22" s="236">
        <v>90000000</v>
      </c>
      <c r="P22" s="236">
        <v>90000000</v>
      </c>
      <c r="Q22" s="236">
        <v>90000000</v>
      </c>
      <c r="R22" s="236">
        <v>90000000</v>
      </c>
      <c r="S22" s="236">
        <v>90000000</v>
      </c>
      <c r="T22" s="236">
        <v>90000000</v>
      </c>
      <c r="U22" s="236">
        <f t="shared" si="2"/>
        <v>90000000</v>
      </c>
      <c r="V22" s="236">
        <v>4923000</v>
      </c>
      <c r="W22" s="443"/>
    </row>
    <row r="23" spans="1:23" ht="12.75" customHeight="1">
      <c r="B23" s="379">
        <f t="shared" si="1"/>
        <v>8</v>
      </c>
      <c r="C23" s="957" t="s">
        <v>86</v>
      </c>
      <c r="D23" s="958"/>
      <c r="E23" s="450"/>
      <c r="F23" s="254"/>
      <c r="G23" s="277"/>
      <c r="H23" s="245">
        <f t="shared" ref="H23:V23" si="3">SUM(H16:H22)</f>
        <v>445000000</v>
      </c>
      <c r="I23" s="245">
        <f t="shared" si="3"/>
        <v>445000000</v>
      </c>
      <c r="J23" s="245">
        <f t="shared" si="3"/>
        <v>445000000</v>
      </c>
      <c r="K23" s="245">
        <f t="shared" si="3"/>
        <v>445000000</v>
      </c>
      <c r="L23" s="245">
        <f t="shared" si="3"/>
        <v>445000000</v>
      </c>
      <c r="M23" s="245">
        <f t="shared" si="3"/>
        <v>445000000</v>
      </c>
      <c r="N23" s="245">
        <f t="shared" si="3"/>
        <v>445000000</v>
      </c>
      <c r="O23" s="245">
        <f t="shared" si="3"/>
        <v>445000000</v>
      </c>
      <c r="P23" s="245">
        <f t="shared" si="3"/>
        <v>445000000</v>
      </c>
      <c r="Q23" s="245">
        <f t="shared" si="3"/>
        <v>445000000</v>
      </c>
      <c r="R23" s="245">
        <f t="shared" si="3"/>
        <v>445000000</v>
      </c>
      <c r="S23" s="245">
        <f t="shared" si="3"/>
        <v>445000000</v>
      </c>
      <c r="T23" s="245">
        <f t="shared" si="3"/>
        <v>445000000</v>
      </c>
      <c r="U23" s="245">
        <f t="shared" si="3"/>
        <v>445000000</v>
      </c>
      <c r="V23" s="245">
        <f t="shared" si="3"/>
        <v>23931900</v>
      </c>
    </row>
    <row r="24" spans="1:23" ht="12.75" customHeight="1">
      <c r="B24" s="379">
        <f t="shared" si="1"/>
        <v>9</v>
      </c>
      <c r="C24" s="255"/>
      <c r="D24" s="260"/>
      <c r="E24" s="260"/>
      <c r="F24" s="256"/>
      <c r="G24" s="278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</row>
    <row r="25" spans="1:23" ht="12.75" customHeight="1">
      <c r="B25" s="379">
        <f t="shared" si="1"/>
        <v>10</v>
      </c>
      <c r="C25" s="264"/>
      <c r="D25" s="259"/>
      <c r="E25" s="259"/>
      <c r="F25" s="249"/>
      <c r="G25" s="249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46"/>
      <c r="T25" s="246"/>
      <c r="U25" s="235"/>
      <c r="V25" s="235"/>
    </row>
    <row r="26" spans="1:23" ht="12.75" customHeight="1">
      <c r="A26" s="445">
        <v>118544</v>
      </c>
      <c r="B26" s="189">
        <f t="shared" ref="B26:B31" si="4">B25+1</f>
        <v>11</v>
      </c>
      <c r="C26" s="955" t="s">
        <v>486</v>
      </c>
      <c r="D26" s="956"/>
      <c r="E26" s="956"/>
      <c r="F26" s="449"/>
      <c r="G26" s="310"/>
      <c r="H26" s="236">
        <v>-5320606.99</v>
      </c>
      <c r="I26" s="236">
        <v>-5269337.8000000007</v>
      </c>
      <c r="J26" s="236">
        <v>-5207238.09</v>
      </c>
      <c r="K26" s="236">
        <v>-5145138.38</v>
      </c>
      <c r="L26" s="236">
        <v>-5083038.67</v>
      </c>
      <c r="M26" s="236">
        <v>-5020938.96</v>
      </c>
      <c r="N26" s="236">
        <v>-4958839.25</v>
      </c>
      <c r="O26" s="236">
        <v>-4896739.54</v>
      </c>
      <c r="P26" s="236">
        <v>-4837620.09</v>
      </c>
      <c r="Q26" s="236">
        <v>-4775480.6399999997</v>
      </c>
      <c r="R26" s="236">
        <v>-4865341.1899999995</v>
      </c>
      <c r="S26" s="236">
        <v>-4803126.8599999994</v>
      </c>
      <c r="T26" s="236">
        <v>-4740912.53</v>
      </c>
      <c r="U26" s="236">
        <f>AVERAGE(H26:T26)</f>
        <v>-4994181.4607692305</v>
      </c>
      <c r="V26" s="518">
        <v>739061.26000000013</v>
      </c>
      <c r="W26" s="443"/>
    </row>
    <row r="27" spans="1:23" ht="12.75" customHeight="1">
      <c r="B27" s="379">
        <f t="shared" si="4"/>
        <v>12</v>
      </c>
      <c r="C27" s="448"/>
      <c r="D27" s="449"/>
      <c r="E27" s="449"/>
      <c r="F27" s="266"/>
      <c r="G27" s="307"/>
      <c r="H27" s="308"/>
      <c r="I27" s="308"/>
      <c r="J27" s="308"/>
      <c r="K27" s="308"/>
      <c r="L27" s="308"/>
      <c r="M27" s="308"/>
      <c r="N27" s="308"/>
      <c r="O27" s="452"/>
      <c r="P27" s="309"/>
      <c r="Q27" s="163"/>
      <c r="R27" s="309"/>
      <c r="S27" s="309"/>
      <c r="T27" s="309"/>
      <c r="U27" s="309"/>
      <c r="V27" s="309"/>
    </row>
    <row r="28" spans="1:23" ht="12.75" customHeight="1">
      <c r="B28" s="379">
        <f t="shared" si="4"/>
        <v>13</v>
      </c>
      <c r="C28" s="448" t="s">
        <v>492</v>
      </c>
      <c r="D28" s="449"/>
      <c r="E28" s="449"/>
      <c r="F28" s="266"/>
      <c r="G28" s="307"/>
      <c r="H28" s="311">
        <f>-H26</f>
        <v>5320606.99</v>
      </c>
      <c r="I28" s="311">
        <f t="shared" ref="I28:U28" si="5">-I26</f>
        <v>5269337.8000000007</v>
      </c>
      <c r="J28" s="311">
        <f t="shared" si="5"/>
        <v>5207238.09</v>
      </c>
      <c r="K28" s="311">
        <f t="shared" si="5"/>
        <v>5145138.38</v>
      </c>
      <c r="L28" s="311">
        <f t="shared" si="5"/>
        <v>5083038.67</v>
      </c>
      <c r="M28" s="311">
        <f t="shared" si="5"/>
        <v>5020938.96</v>
      </c>
      <c r="N28" s="311">
        <f t="shared" si="5"/>
        <v>4958839.25</v>
      </c>
      <c r="O28" s="311">
        <f t="shared" si="5"/>
        <v>4896739.54</v>
      </c>
      <c r="P28" s="311">
        <f t="shared" si="5"/>
        <v>4837620.09</v>
      </c>
      <c r="Q28" s="311">
        <f t="shared" si="5"/>
        <v>4775480.6399999997</v>
      </c>
      <c r="R28" s="311">
        <f t="shared" si="5"/>
        <v>4865341.1899999995</v>
      </c>
      <c r="S28" s="311">
        <f t="shared" si="5"/>
        <v>4803126.8599999994</v>
      </c>
      <c r="T28" s="311">
        <f t="shared" si="5"/>
        <v>4740912.53</v>
      </c>
      <c r="U28" s="311">
        <f t="shared" si="5"/>
        <v>4994181.4607692305</v>
      </c>
      <c r="V28" s="311">
        <v>0</v>
      </c>
    </row>
    <row r="29" spans="1:23" ht="12.75" customHeight="1">
      <c r="B29" s="379">
        <f t="shared" si="4"/>
        <v>14</v>
      </c>
      <c r="C29" s="448"/>
      <c r="D29" s="449"/>
      <c r="E29" s="449"/>
      <c r="F29" s="266"/>
      <c r="G29" s="307"/>
      <c r="H29" s="308"/>
      <c r="I29" s="308"/>
      <c r="J29" s="308"/>
      <c r="K29" s="308"/>
      <c r="L29" s="308"/>
      <c r="M29" s="308"/>
      <c r="N29" s="308"/>
      <c r="O29" s="309"/>
      <c r="P29" s="309"/>
      <c r="Q29" s="309"/>
      <c r="R29" s="309"/>
      <c r="S29" s="309"/>
      <c r="T29" s="309"/>
      <c r="U29" s="309"/>
      <c r="V29" s="309"/>
    </row>
    <row r="30" spans="1:23" ht="12.75" customHeight="1">
      <c r="B30" s="379">
        <f t="shared" si="4"/>
        <v>15</v>
      </c>
      <c r="C30" s="248"/>
      <c r="D30" s="267"/>
      <c r="E30" s="267"/>
      <c r="F30" s="250"/>
      <c r="G30" s="250"/>
      <c r="H30" s="240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41"/>
      <c r="U30" s="242"/>
      <c r="V30" s="239"/>
    </row>
    <row r="31" spans="1:23" ht="12.75" customHeight="1">
      <c r="B31" s="379">
        <f t="shared" si="4"/>
        <v>16</v>
      </c>
      <c r="C31" s="952" t="s">
        <v>87</v>
      </c>
      <c r="D31" s="953"/>
      <c r="E31" s="953"/>
      <c r="F31" s="954"/>
      <c r="G31" s="279"/>
      <c r="H31" s="269">
        <f t="shared" ref="H31:V31" si="6">H23+H26+H28</f>
        <v>445000000</v>
      </c>
      <c r="I31" s="269">
        <f t="shared" si="6"/>
        <v>445000000</v>
      </c>
      <c r="J31" s="269">
        <f t="shared" si="6"/>
        <v>445000000</v>
      </c>
      <c r="K31" s="269">
        <f t="shared" si="6"/>
        <v>445000000</v>
      </c>
      <c r="L31" s="269">
        <f t="shared" si="6"/>
        <v>445000000</v>
      </c>
      <c r="M31" s="269">
        <f t="shared" si="6"/>
        <v>445000000</v>
      </c>
      <c r="N31" s="269">
        <f t="shared" si="6"/>
        <v>445000000</v>
      </c>
      <c r="O31" s="269">
        <f t="shared" si="6"/>
        <v>445000000</v>
      </c>
      <c r="P31" s="269">
        <f t="shared" si="6"/>
        <v>445000000</v>
      </c>
      <c r="Q31" s="269">
        <f t="shared" si="6"/>
        <v>445000000</v>
      </c>
      <c r="R31" s="269">
        <f t="shared" si="6"/>
        <v>445000000</v>
      </c>
      <c r="S31" s="269">
        <f t="shared" si="6"/>
        <v>445000000</v>
      </c>
      <c r="T31" s="269">
        <f t="shared" si="6"/>
        <v>445000000</v>
      </c>
      <c r="U31" s="281">
        <f t="shared" si="6"/>
        <v>445000000</v>
      </c>
      <c r="V31" s="281">
        <f t="shared" si="6"/>
        <v>24670961.260000002</v>
      </c>
    </row>
    <row r="32" spans="1:23" ht="12.75" customHeight="1">
      <c r="J32" s="225"/>
    </row>
    <row r="33" spans="10:20" ht="12.75" customHeight="1">
      <c r="J33" s="225"/>
      <c r="P33" s="234"/>
    </row>
    <row r="42" spans="10:20" ht="12.75" customHeight="1">
      <c r="T42" s="227"/>
    </row>
  </sheetData>
  <mergeCells count="11">
    <mergeCell ref="B3:S3"/>
    <mergeCell ref="H12:T12"/>
    <mergeCell ref="B7:T7"/>
    <mergeCell ref="B6:T6"/>
    <mergeCell ref="B5:T5"/>
    <mergeCell ref="C15:F15"/>
    <mergeCell ref="C9:F9"/>
    <mergeCell ref="C31:F31"/>
    <mergeCell ref="C26:E26"/>
    <mergeCell ref="C23:D23"/>
    <mergeCell ref="C13:F13"/>
  </mergeCells>
  <printOptions horizontalCentered="1"/>
  <pageMargins left="0.25" right="0.25" top="0.5" bottom="0.5" header="0.5" footer="0.36"/>
  <pageSetup scale="48" orientation="landscape" r:id="rId1"/>
  <headerFooter alignWithMargins="0">
    <oddHeader>&amp;R&amp;"Arial,Regular"&amp;10Attachment O Work Paper
Page 19 of 22</oddHeader>
  </headerFooter>
  <colBreaks count="1" manualBreakCount="1">
    <brk id="1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workbookViewId="0">
      <selection activeCell="K24" sqref="K24"/>
    </sheetView>
  </sheetViews>
  <sheetFormatPr defaultColWidth="8.90625" defaultRowHeight="13.2"/>
  <cols>
    <col min="1" max="1" width="3.6328125" style="169" customWidth="1"/>
    <col min="2" max="2" width="3.90625" style="445" bestFit="1" customWidth="1"/>
    <col min="3" max="3" width="4.08984375" style="169" customWidth="1"/>
    <col min="4" max="4" width="3.36328125" style="169" customWidth="1"/>
    <col min="5" max="5" width="4.08984375" style="169" customWidth="1"/>
    <col min="6" max="6" width="4.1796875" style="169" customWidth="1"/>
    <col min="7" max="7" width="3.90625" style="169" bestFit="1" customWidth="1"/>
    <col min="8" max="8" width="4.453125" style="169" customWidth="1"/>
    <col min="9" max="9" width="5.453125" style="169" bestFit="1" customWidth="1"/>
    <col min="10" max="10" width="5" style="169" customWidth="1"/>
    <col min="11" max="11" width="10.81640625" style="434" bestFit="1" customWidth="1"/>
    <col min="12" max="12" width="2.453125" style="445" bestFit="1" customWidth="1"/>
    <col min="13" max="16384" width="8.90625" style="445"/>
  </cols>
  <sheetData>
    <row r="1" spans="1:19">
      <c r="K1" s="459"/>
    </row>
    <row r="2" spans="1:19">
      <c r="K2" s="392"/>
    </row>
    <row r="3" spans="1:19">
      <c r="A3" s="931" t="s">
        <v>0</v>
      </c>
      <c r="B3" s="931"/>
      <c r="C3" s="931"/>
      <c r="D3" s="931"/>
      <c r="E3" s="931"/>
      <c r="F3" s="931"/>
      <c r="G3" s="931"/>
      <c r="H3" s="931"/>
      <c r="I3" s="931"/>
      <c r="J3" s="931"/>
      <c r="K3" s="931"/>
      <c r="L3" s="260"/>
      <c r="M3" s="260"/>
      <c r="N3" s="260"/>
      <c r="O3" s="260"/>
      <c r="P3" s="260"/>
      <c r="Q3" s="260"/>
      <c r="R3" s="260"/>
      <c r="S3" s="260"/>
    </row>
    <row r="4" spans="1:19">
      <c r="A4" s="931" t="s">
        <v>451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260"/>
      <c r="M4" s="260"/>
      <c r="N4" s="260"/>
      <c r="O4" s="260"/>
      <c r="P4" s="260"/>
      <c r="Q4" s="260"/>
      <c r="R4" s="260"/>
      <c r="S4" s="260"/>
    </row>
    <row r="5" spans="1:19">
      <c r="A5" s="934" t="str">
        <f>'Page 13 - Depr Exp'!A5:C5</f>
        <v>Actual Year 2015</v>
      </c>
      <c r="B5" s="934"/>
      <c r="C5" s="934"/>
      <c r="D5" s="934"/>
      <c r="E5" s="934"/>
      <c r="F5" s="934"/>
      <c r="G5" s="934"/>
      <c r="H5" s="934"/>
      <c r="I5" s="934"/>
      <c r="J5" s="934"/>
      <c r="K5" s="934"/>
      <c r="L5" s="714"/>
      <c r="M5" s="714"/>
      <c r="N5" s="714"/>
      <c r="O5" s="714"/>
      <c r="P5" s="714"/>
      <c r="Q5" s="714"/>
      <c r="R5" s="714"/>
      <c r="S5" s="714"/>
    </row>
    <row r="6" spans="1:19">
      <c r="B6" s="169"/>
      <c r="K6" s="196"/>
      <c r="L6" s="169"/>
      <c r="M6" s="169"/>
      <c r="N6" s="169"/>
      <c r="O6" s="169"/>
      <c r="P6" s="169"/>
      <c r="Q6" s="169"/>
      <c r="R6" s="169"/>
    </row>
    <row r="7" spans="1:19">
      <c r="B7" s="972" t="s">
        <v>1</v>
      </c>
      <c r="C7" s="972"/>
      <c r="D7" s="972"/>
      <c r="E7" s="972"/>
      <c r="F7" s="972"/>
      <c r="G7" s="972"/>
      <c r="H7" s="972"/>
      <c r="I7" s="972"/>
      <c r="J7" s="972"/>
      <c r="K7" s="169" t="s">
        <v>2</v>
      </c>
      <c r="M7" s="459"/>
    </row>
    <row r="9" spans="1:19">
      <c r="A9" s="172" t="s">
        <v>8</v>
      </c>
      <c r="B9" s="158"/>
      <c r="C9" s="198"/>
      <c r="D9" s="198"/>
      <c r="E9" s="198"/>
      <c r="F9" s="198"/>
      <c r="G9" s="198"/>
      <c r="H9" s="198"/>
      <c r="I9" s="198"/>
      <c r="J9" s="198"/>
      <c r="K9" s="197"/>
    </row>
    <row r="10" spans="1:19">
      <c r="A10" s="173" t="s">
        <v>10</v>
      </c>
      <c r="B10" s="166"/>
      <c r="C10" s="177"/>
      <c r="D10" s="177"/>
      <c r="E10" s="177"/>
      <c r="F10" s="177"/>
      <c r="G10" s="177"/>
      <c r="H10" s="177"/>
      <c r="I10" s="177"/>
      <c r="J10" s="177"/>
      <c r="K10" s="715" t="s">
        <v>63</v>
      </c>
    </row>
    <row r="11" spans="1:19">
      <c r="A11" s="172">
        <v>1</v>
      </c>
      <c r="B11" s="973" t="s">
        <v>457</v>
      </c>
      <c r="C11" s="974"/>
      <c r="D11" s="974"/>
      <c r="E11" s="974"/>
      <c r="F11" s="974"/>
      <c r="G11" s="974"/>
      <c r="H11" s="974"/>
      <c r="I11" s="974"/>
      <c r="J11" s="974"/>
      <c r="K11" s="160"/>
    </row>
    <row r="12" spans="1:19">
      <c r="A12" s="379">
        <f t="shared" ref="A12:A28" si="0">+A11+1</f>
        <v>2</v>
      </c>
      <c r="B12" s="716" t="s">
        <v>439</v>
      </c>
      <c r="C12" s="717" t="s">
        <v>443</v>
      </c>
      <c r="D12" s="717" t="s">
        <v>373</v>
      </c>
      <c r="E12" s="717" t="s">
        <v>374</v>
      </c>
      <c r="F12" s="717" t="s">
        <v>440</v>
      </c>
      <c r="G12" s="717" t="s">
        <v>375</v>
      </c>
      <c r="H12" s="717" t="s">
        <v>441</v>
      </c>
      <c r="I12" s="717" t="s">
        <v>442</v>
      </c>
      <c r="J12" s="717" t="s">
        <v>33</v>
      </c>
      <c r="K12" s="201"/>
      <c r="N12" s="211"/>
      <c r="O12" s="211"/>
      <c r="P12" s="211"/>
      <c r="Q12" s="211"/>
      <c r="R12" s="211"/>
    </row>
    <row r="13" spans="1:19" ht="13.8" thickBot="1">
      <c r="A13" s="379">
        <f t="shared" si="0"/>
        <v>3</v>
      </c>
      <c r="B13" s="283">
        <f>Info!B3</f>
        <v>2015</v>
      </c>
      <c r="C13" s="199" t="s">
        <v>377</v>
      </c>
      <c r="D13" s="364" t="s">
        <v>631</v>
      </c>
      <c r="E13" s="175" t="s">
        <v>390</v>
      </c>
      <c r="F13" s="175" t="s">
        <v>455</v>
      </c>
      <c r="G13" s="175" t="s">
        <v>456</v>
      </c>
      <c r="H13" s="175" t="s">
        <v>390</v>
      </c>
      <c r="I13" s="175" t="s">
        <v>381</v>
      </c>
      <c r="J13" s="175" t="s">
        <v>456</v>
      </c>
      <c r="K13" s="204">
        <f>-'Page 20a - FERC 454 Recon'!K14</f>
        <v>128376</v>
      </c>
      <c r="L13" s="451"/>
      <c r="N13" s="211"/>
      <c r="O13" s="211"/>
      <c r="P13" s="211"/>
      <c r="Q13" s="211"/>
      <c r="R13" s="211"/>
    </row>
    <row r="14" spans="1:19" ht="13.8" thickTop="1">
      <c r="A14" s="379">
        <f t="shared" si="0"/>
        <v>4</v>
      </c>
      <c r="B14" s="452"/>
      <c r="C14" s="199"/>
      <c r="D14" s="199"/>
      <c r="E14" s="199"/>
      <c r="F14" s="199"/>
      <c r="G14" s="199"/>
      <c r="H14" s="199"/>
      <c r="I14" s="199"/>
      <c r="J14" s="199"/>
      <c r="K14" s="163"/>
      <c r="R14" s="211"/>
    </row>
    <row r="15" spans="1:19">
      <c r="A15" s="379">
        <f t="shared" si="0"/>
        <v>5</v>
      </c>
      <c r="B15" s="970" t="s">
        <v>459</v>
      </c>
      <c r="C15" s="971"/>
      <c r="D15" s="971"/>
      <c r="E15" s="971"/>
      <c r="F15" s="971"/>
      <c r="G15" s="971"/>
      <c r="H15" s="971"/>
      <c r="I15" s="971"/>
      <c r="J15" s="971"/>
      <c r="K15" s="163"/>
    </row>
    <row r="16" spans="1:19">
      <c r="A16" s="379">
        <f t="shared" si="0"/>
        <v>6</v>
      </c>
      <c r="B16" s="968" t="s">
        <v>452</v>
      </c>
      <c r="C16" s="969"/>
      <c r="D16" s="969"/>
      <c r="E16" s="969"/>
      <c r="F16" s="969"/>
      <c r="G16" s="969"/>
      <c r="H16" s="969"/>
      <c r="I16" s="969"/>
      <c r="J16" s="969"/>
      <c r="K16" s="200">
        <v>3009513.95</v>
      </c>
    </row>
    <row r="17" spans="1:12">
      <c r="A17" s="379">
        <f t="shared" si="0"/>
        <v>7</v>
      </c>
      <c r="B17" s="968" t="s">
        <v>453</v>
      </c>
      <c r="C17" s="969"/>
      <c r="D17" s="969"/>
      <c r="E17" s="969"/>
      <c r="F17" s="969"/>
      <c r="G17" s="969"/>
      <c r="H17" s="969"/>
      <c r="I17" s="969"/>
      <c r="J17" s="969"/>
      <c r="K17" s="200">
        <v>452611.92000000004</v>
      </c>
    </row>
    <row r="18" spans="1:12">
      <c r="A18" s="379">
        <f t="shared" si="0"/>
        <v>8</v>
      </c>
      <c r="B18" s="968" t="s">
        <v>454</v>
      </c>
      <c r="C18" s="969"/>
      <c r="D18" s="969"/>
      <c r="E18" s="969"/>
      <c r="F18" s="969"/>
      <c r="G18" s="969"/>
      <c r="H18" s="969"/>
      <c r="I18" s="969"/>
      <c r="J18" s="969"/>
      <c r="K18" s="200">
        <f>'Page 20b - MISO Tariff Revenue'!R23-'Page 20b - MISO Tariff Revenue'!R16</f>
        <v>26464064.460000001</v>
      </c>
      <c r="L18" s="451"/>
    </row>
    <row r="19" spans="1:12">
      <c r="A19" s="379">
        <f t="shared" si="0"/>
        <v>9</v>
      </c>
      <c r="B19" s="968" t="s">
        <v>458</v>
      </c>
      <c r="C19" s="969"/>
      <c r="D19" s="969"/>
      <c r="E19" s="969"/>
      <c r="F19" s="969"/>
      <c r="G19" s="969"/>
      <c r="H19" s="969"/>
      <c r="I19" s="969"/>
      <c r="J19" s="969"/>
      <c r="K19" s="200">
        <f>-('Page 20b - MISO Tariff Revenue'!R10+'Page 20b - MISO Tariff Revenue'!R11)</f>
        <v>-913878.33000000007</v>
      </c>
      <c r="L19" s="451"/>
    </row>
    <row r="20" spans="1:12">
      <c r="A20" s="379">
        <f t="shared" si="0"/>
        <v>10</v>
      </c>
      <c r="B20" s="966" t="s">
        <v>460</v>
      </c>
      <c r="C20" s="967"/>
      <c r="D20" s="967"/>
      <c r="E20" s="967"/>
      <c r="F20" s="967"/>
      <c r="G20" s="967"/>
      <c r="H20" s="967"/>
      <c r="I20" s="967"/>
      <c r="J20" s="967"/>
      <c r="K20" s="339">
        <f>+SUM(K16:K19)</f>
        <v>29012312</v>
      </c>
    </row>
    <row r="21" spans="1:12">
      <c r="A21" s="379">
        <f t="shared" si="0"/>
        <v>11</v>
      </c>
      <c r="B21" s="452"/>
      <c r="C21" s="175"/>
      <c r="D21" s="175"/>
      <c r="E21" s="175"/>
      <c r="F21" s="175"/>
      <c r="G21" s="175"/>
      <c r="H21" s="175"/>
      <c r="I21" s="175"/>
      <c r="J21" s="175"/>
      <c r="K21" s="200"/>
    </row>
    <row r="22" spans="1:12">
      <c r="A22" s="379">
        <f t="shared" si="0"/>
        <v>12</v>
      </c>
      <c r="B22" s="452" t="s">
        <v>487</v>
      </c>
      <c r="C22" s="175"/>
      <c r="D22" s="175"/>
      <c r="E22" s="175"/>
      <c r="F22" s="175"/>
      <c r="G22" s="175"/>
      <c r="H22" s="175"/>
      <c r="I22" s="175"/>
      <c r="J22" s="175"/>
      <c r="K22" s="200"/>
    </row>
    <row r="23" spans="1:12">
      <c r="A23" s="379">
        <f>+A25+1</f>
        <v>15</v>
      </c>
      <c r="B23" s="968" t="s">
        <v>453</v>
      </c>
      <c r="C23" s="969"/>
      <c r="D23" s="969"/>
      <c r="E23" s="969"/>
      <c r="F23" s="969"/>
      <c r="G23" s="969"/>
      <c r="H23" s="969"/>
      <c r="I23" s="969"/>
      <c r="J23" s="969"/>
      <c r="K23" s="205">
        <f>+K17</f>
        <v>452611.92000000004</v>
      </c>
    </row>
    <row r="24" spans="1:12">
      <c r="A24" s="379">
        <f>+A22+1</f>
        <v>13</v>
      </c>
      <c r="B24" s="388" t="s">
        <v>649</v>
      </c>
      <c r="C24" s="152"/>
      <c r="D24" s="152"/>
      <c r="E24" s="152"/>
      <c r="F24" s="152"/>
      <c r="G24" s="152"/>
      <c r="H24" s="152"/>
      <c r="I24" s="152"/>
      <c r="J24" s="152"/>
      <c r="K24" s="366">
        <f>'Page 20b - MISO Tariff Revenue'!R17+'Page 20b - MISO Tariff Revenue'!R18+'Page 20b - MISO Tariff Revenue'!R21+'Page 20b - MISO Tariff Revenue'!R22</f>
        <v>17772016.93</v>
      </c>
      <c r="L24" s="451"/>
    </row>
    <row r="25" spans="1:12">
      <c r="A25" s="379">
        <f t="shared" si="0"/>
        <v>14</v>
      </c>
      <c r="B25" s="388" t="s">
        <v>519</v>
      </c>
      <c r="C25" s="152"/>
      <c r="D25" s="152"/>
      <c r="E25" s="152"/>
      <c r="F25" s="152"/>
      <c r="G25" s="152"/>
      <c r="H25" s="152"/>
      <c r="I25" s="152"/>
      <c r="J25" s="152"/>
      <c r="K25" s="366">
        <f>'Page 20b - MISO Tariff Revenue'!R19+'Page 20b - MISO Tariff Revenue'!R20</f>
        <v>5286707.3500000006</v>
      </c>
      <c r="L25" s="451"/>
    </row>
    <row r="26" spans="1:12">
      <c r="A26" s="379">
        <f>+A23+1</f>
        <v>16</v>
      </c>
      <c r="B26" s="388"/>
      <c r="C26" s="389"/>
      <c r="D26" s="389"/>
      <c r="E26" s="389"/>
      <c r="F26" s="389"/>
      <c r="G26" s="389"/>
      <c r="H26" s="389"/>
      <c r="I26" s="389"/>
      <c r="J26" s="389"/>
      <c r="K26" s="338">
        <f>SUM(K23:K25)</f>
        <v>23511336.200000003</v>
      </c>
    </row>
    <row r="27" spans="1:12">
      <c r="A27" s="379">
        <f t="shared" si="0"/>
        <v>17</v>
      </c>
      <c r="B27" s="452"/>
      <c r="C27" s="175"/>
      <c r="D27" s="175"/>
      <c r="E27" s="175"/>
      <c r="F27" s="175"/>
      <c r="G27" s="175"/>
      <c r="H27" s="175"/>
      <c r="I27" s="175"/>
      <c r="J27" s="175"/>
      <c r="K27" s="200"/>
    </row>
    <row r="28" spans="1:12" ht="13.8" thickBot="1">
      <c r="A28" s="379">
        <f t="shared" si="0"/>
        <v>18</v>
      </c>
      <c r="B28" s="966" t="s">
        <v>677</v>
      </c>
      <c r="C28" s="967"/>
      <c r="D28" s="967"/>
      <c r="E28" s="967"/>
      <c r="F28" s="967"/>
      <c r="G28" s="967"/>
      <c r="H28" s="967"/>
      <c r="I28" s="967"/>
      <c r="J28" s="967"/>
      <c r="K28" s="202">
        <f>+K20-K26</f>
        <v>5500975.799999997</v>
      </c>
    </row>
    <row r="29" spans="1:12" ht="13.8" thickTop="1">
      <c r="A29" s="173"/>
      <c r="B29" s="166"/>
      <c r="C29" s="177"/>
      <c r="D29" s="177"/>
      <c r="E29" s="177"/>
      <c r="F29" s="177"/>
      <c r="G29" s="177"/>
      <c r="H29" s="177"/>
      <c r="I29" s="177"/>
      <c r="J29" s="177"/>
      <c r="K29" s="192"/>
    </row>
    <row r="31" spans="1:12">
      <c r="B31" s="965"/>
      <c r="C31" s="965"/>
      <c r="D31" s="965"/>
      <c r="E31" s="965"/>
      <c r="F31" s="965"/>
      <c r="G31" s="965"/>
      <c r="H31" s="965"/>
      <c r="I31" s="965"/>
      <c r="J31" s="965"/>
      <c r="K31" s="965"/>
    </row>
  </sheetData>
  <mergeCells count="14">
    <mergeCell ref="B15:J15"/>
    <mergeCell ref="B16:J16"/>
    <mergeCell ref="B17:J17"/>
    <mergeCell ref="B18:J18"/>
    <mergeCell ref="A3:K3"/>
    <mergeCell ref="A4:K4"/>
    <mergeCell ref="A5:K5"/>
    <mergeCell ref="B7:J7"/>
    <mergeCell ref="B11:J11"/>
    <mergeCell ref="B31:K31"/>
    <mergeCell ref="B20:J20"/>
    <mergeCell ref="B28:J28"/>
    <mergeCell ref="B23:J23"/>
    <mergeCell ref="B19:J19"/>
  </mergeCells>
  <printOptions horizontalCentered="1"/>
  <pageMargins left="0.75" right="0.75" top="0.75" bottom="0.75" header="0.5" footer="0.5"/>
  <pageSetup orientation="portrait" r:id="rId1"/>
  <headerFooter>
    <oddHeader>&amp;R&amp;"Arial,Regular"&amp;10Attachment O Work Paper
Page 20 of 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D141"/>
  <sheetViews>
    <sheetView showGridLines="0" topLeftCell="G1" zoomScaleNormal="100" workbookViewId="0">
      <selection activeCell="M11" sqref="M11"/>
    </sheetView>
  </sheetViews>
  <sheetFormatPr defaultColWidth="8.90625" defaultRowHeight="13.2" outlineLevelCol="1"/>
  <cols>
    <col min="1" max="6" width="0" style="375" hidden="1" customWidth="1" outlineLevel="1"/>
    <col min="7" max="7" width="3.36328125" style="375" customWidth="1" collapsed="1"/>
    <col min="8" max="8" width="3.453125" style="375" bestFit="1" customWidth="1"/>
    <col min="9" max="9" width="18.6328125" style="375" bestFit="1" customWidth="1"/>
    <col min="10" max="13" width="11.81640625" style="375" customWidth="1"/>
    <col min="14" max="15" width="11.81640625" style="375" hidden="1" customWidth="1"/>
    <col min="16" max="16" width="11.81640625" style="375" customWidth="1"/>
    <col min="17" max="18" width="11.54296875" style="375" bestFit="1" customWidth="1"/>
    <col min="19" max="20" width="8.90625" style="375"/>
    <col min="21" max="21" width="10.81640625" style="375" bestFit="1" customWidth="1"/>
    <col min="22" max="22" width="8.90625" style="375"/>
    <col min="23" max="23" width="9.54296875" style="375" bestFit="1" customWidth="1"/>
    <col min="24" max="16384" width="8.90625" style="375"/>
  </cols>
  <sheetData>
    <row r="2" spans="1:30">
      <c r="P2" s="391"/>
      <c r="Q2" s="424"/>
    </row>
    <row r="3" spans="1:30">
      <c r="H3" s="911" t="s">
        <v>0</v>
      </c>
      <c r="I3" s="911"/>
      <c r="J3" s="911"/>
      <c r="K3" s="911"/>
      <c r="L3" s="911"/>
      <c r="M3" s="911"/>
      <c r="N3" s="911"/>
      <c r="O3" s="911"/>
      <c r="P3" s="911"/>
    </row>
    <row r="4" spans="1:30">
      <c r="H4" s="911" t="s">
        <v>525</v>
      </c>
      <c r="I4" s="911"/>
      <c r="J4" s="911"/>
      <c r="K4" s="911"/>
      <c r="L4" s="911"/>
      <c r="M4" s="911"/>
      <c r="N4" s="911"/>
      <c r="O4" s="911"/>
      <c r="P4" s="911"/>
    </row>
    <row r="5" spans="1:30">
      <c r="H5" s="911" t="str">
        <f>"For the 13 Months Ended December 31, "&amp;Info!B3</f>
        <v>For the 13 Months Ended December 31, 2015</v>
      </c>
      <c r="I5" s="911"/>
      <c r="J5" s="911"/>
      <c r="K5" s="911"/>
      <c r="L5" s="911"/>
      <c r="M5" s="911"/>
      <c r="N5" s="911"/>
      <c r="O5" s="911"/>
      <c r="P5" s="911"/>
      <c r="Q5" s="459"/>
    </row>
    <row r="6" spans="1:30">
      <c r="H6" s="1"/>
    </row>
    <row r="7" spans="1:30" s="2" customFormat="1">
      <c r="H7" s="437"/>
      <c r="I7" s="2" t="s">
        <v>1</v>
      </c>
      <c r="J7" s="2" t="s">
        <v>2</v>
      </c>
      <c r="K7" s="2" t="s">
        <v>3</v>
      </c>
      <c r="L7" s="2" t="s">
        <v>4</v>
      </c>
      <c r="M7" s="2" t="s">
        <v>5</v>
      </c>
      <c r="O7" s="2" t="s">
        <v>6</v>
      </c>
      <c r="P7" s="2" t="s">
        <v>7</v>
      </c>
    </row>
    <row r="9" spans="1:30">
      <c r="H9" s="3" t="s">
        <v>8</v>
      </c>
      <c r="I9" s="4"/>
      <c r="J9" s="5"/>
      <c r="K9" s="6"/>
      <c r="L9" s="7"/>
      <c r="M9" s="5" t="s">
        <v>488</v>
      </c>
      <c r="N9" s="7"/>
      <c r="O9" s="5" t="s">
        <v>9</v>
      </c>
      <c r="P9" s="8"/>
    </row>
    <row r="10" spans="1:30" ht="13.5" customHeight="1">
      <c r="A10" s="22" t="s">
        <v>11</v>
      </c>
      <c r="B10" s="326" t="s">
        <v>554</v>
      </c>
      <c r="C10" s="22" t="s">
        <v>12</v>
      </c>
      <c r="D10" s="22" t="s">
        <v>13</v>
      </c>
      <c r="E10" s="22" t="s">
        <v>553</v>
      </c>
      <c r="F10" s="326" t="s">
        <v>555</v>
      </c>
      <c r="G10" s="22"/>
      <c r="H10" s="9" t="s">
        <v>10</v>
      </c>
      <c r="I10" s="10" t="s">
        <v>46</v>
      </c>
      <c r="J10" s="11" t="s">
        <v>11</v>
      </c>
      <c r="K10" s="11" t="s">
        <v>12</v>
      </c>
      <c r="L10" s="11" t="s">
        <v>13</v>
      </c>
      <c r="M10" s="11" t="s">
        <v>14</v>
      </c>
      <c r="N10" s="11" t="s">
        <v>14</v>
      </c>
      <c r="O10" s="11" t="s">
        <v>15</v>
      </c>
      <c r="P10" s="12" t="s">
        <v>16</v>
      </c>
    </row>
    <row r="11" spans="1:30">
      <c r="A11" s="375">
        <v>137346</v>
      </c>
      <c r="B11" s="375">
        <v>100319</v>
      </c>
      <c r="C11" s="375">
        <v>100335</v>
      </c>
      <c r="D11" s="375">
        <v>100331</v>
      </c>
      <c r="E11" s="375">
        <v>100323</v>
      </c>
      <c r="F11" s="375">
        <v>100317</v>
      </c>
      <c r="H11" s="3">
        <v>1</v>
      </c>
      <c r="I11" s="460" t="str">
        <f>"December "&amp;Info!B2</f>
        <v>December 2014</v>
      </c>
      <c r="J11" s="13">
        <v>326323066</v>
      </c>
      <c r="K11" s="372">
        <v>103308022</v>
      </c>
      <c r="L11" s="13">
        <v>188160340</v>
      </c>
      <c r="M11" s="13">
        <v>39800076.75</v>
      </c>
      <c r="N11" s="13">
        <v>1615581.06</v>
      </c>
      <c r="O11" s="13">
        <v>337228.18</v>
      </c>
      <c r="P11" s="14">
        <f>SUM(J11:M11)</f>
        <v>657591504.75</v>
      </c>
      <c r="Q11" s="372"/>
      <c r="R11" s="411"/>
      <c r="S11" s="411"/>
      <c r="T11" s="411"/>
      <c r="U11" s="425"/>
      <c r="V11" s="411"/>
      <c r="W11" s="411"/>
      <c r="X11" s="411"/>
      <c r="Y11" s="411"/>
      <c r="Z11" s="411"/>
      <c r="AA11" s="411"/>
      <c r="AB11" s="411"/>
      <c r="AC11" s="411"/>
      <c r="AD11" s="411"/>
    </row>
    <row r="12" spans="1:30">
      <c r="A12" s="375">
        <v>137346</v>
      </c>
      <c r="B12" s="375">
        <v>100319</v>
      </c>
      <c r="C12" s="375">
        <v>100335</v>
      </c>
      <c r="D12" s="375">
        <v>100331</v>
      </c>
      <c r="E12" s="375">
        <v>100323</v>
      </c>
      <c r="F12" s="375">
        <v>100317</v>
      </c>
      <c r="H12" s="15">
        <f t="shared" ref="H12:H25" si="0">+H11+1</f>
        <v>2</v>
      </c>
      <c r="I12" s="460" t="str">
        <f>"January "&amp;Info!B3</f>
        <v>January 2015</v>
      </c>
      <c r="J12" s="13">
        <v>327937271</v>
      </c>
      <c r="K12" s="372">
        <v>103466810</v>
      </c>
      <c r="L12" s="13">
        <v>188572636</v>
      </c>
      <c r="M12" s="13">
        <v>40176069.579999998</v>
      </c>
      <c r="N12" s="13">
        <v>1669717.63</v>
      </c>
      <c r="O12" s="13">
        <v>337228.18</v>
      </c>
      <c r="P12" s="14">
        <f t="shared" ref="P12:P23" si="1">SUM(J12:M12)</f>
        <v>660152786.58000004</v>
      </c>
      <c r="Q12" s="372"/>
      <c r="R12" s="411"/>
      <c r="S12" s="300"/>
      <c r="T12" s="300"/>
      <c r="U12" s="426"/>
      <c r="V12" s="300"/>
      <c r="W12" s="411"/>
      <c r="X12" s="300"/>
      <c r="Y12" s="300"/>
      <c r="Z12" s="300"/>
      <c r="AA12" s="300"/>
      <c r="AB12" s="300"/>
      <c r="AC12" s="300"/>
      <c r="AD12" s="300"/>
    </row>
    <row r="13" spans="1:30">
      <c r="A13" s="375">
        <v>137346</v>
      </c>
      <c r="B13" s="375">
        <v>100319</v>
      </c>
      <c r="C13" s="375">
        <v>100335</v>
      </c>
      <c r="D13" s="375">
        <v>100331</v>
      </c>
      <c r="E13" s="375">
        <v>100323</v>
      </c>
      <c r="F13" s="375">
        <v>100317</v>
      </c>
      <c r="H13" s="15">
        <f t="shared" si="0"/>
        <v>3</v>
      </c>
      <c r="I13" s="16" t="s">
        <v>17</v>
      </c>
      <c r="J13" s="13">
        <v>329754336</v>
      </c>
      <c r="K13" s="372">
        <v>103857298</v>
      </c>
      <c r="L13" s="13">
        <v>189240984</v>
      </c>
      <c r="M13" s="13">
        <v>40426806.409999996</v>
      </c>
      <c r="N13" s="13">
        <v>1723854.1999999997</v>
      </c>
      <c r="O13" s="13">
        <v>337228.18</v>
      </c>
      <c r="P13" s="14">
        <f t="shared" si="1"/>
        <v>663279424.40999997</v>
      </c>
      <c r="Q13" s="372"/>
      <c r="R13" s="411"/>
      <c r="S13" s="300"/>
      <c r="T13" s="300"/>
      <c r="U13" s="426"/>
      <c r="V13" s="300"/>
      <c r="W13" s="411"/>
      <c r="X13" s="300"/>
      <c r="Y13" s="300"/>
      <c r="Z13" s="300"/>
      <c r="AA13" s="300"/>
      <c r="AB13" s="300"/>
      <c r="AC13" s="300"/>
      <c r="AD13" s="300"/>
    </row>
    <row r="14" spans="1:30">
      <c r="A14" s="375">
        <v>137346</v>
      </c>
      <c r="B14" s="375">
        <v>100319</v>
      </c>
      <c r="C14" s="375">
        <v>100335</v>
      </c>
      <c r="D14" s="375">
        <v>100331</v>
      </c>
      <c r="E14" s="375">
        <v>100323</v>
      </c>
      <c r="F14" s="375">
        <v>100317</v>
      </c>
      <c r="H14" s="15">
        <f t="shared" si="0"/>
        <v>4</v>
      </c>
      <c r="I14" s="16" t="s">
        <v>18</v>
      </c>
      <c r="J14" s="13">
        <v>330893260</v>
      </c>
      <c r="K14" s="372">
        <v>104236790</v>
      </c>
      <c r="L14" s="13">
        <v>189738105</v>
      </c>
      <c r="M14" s="13">
        <v>40859123.240000002</v>
      </c>
      <c r="N14" s="13">
        <v>1777990.7699999998</v>
      </c>
      <c r="O14" s="13">
        <v>337228.18</v>
      </c>
      <c r="P14" s="14">
        <f t="shared" si="1"/>
        <v>665727278.24000001</v>
      </c>
      <c r="Q14" s="372"/>
      <c r="R14" s="411"/>
      <c r="S14" s="300"/>
      <c r="T14" s="300"/>
      <c r="U14" s="426"/>
      <c r="V14" s="300"/>
      <c r="W14" s="411"/>
      <c r="X14" s="300"/>
      <c r="Y14" s="300"/>
      <c r="Z14" s="300"/>
      <c r="AA14" s="300"/>
      <c r="AB14" s="300"/>
      <c r="AC14" s="300"/>
      <c r="AD14" s="300"/>
    </row>
    <row r="15" spans="1:30">
      <c r="A15" s="375">
        <v>137346</v>
      </c>
      <c r="B15" s="375">
        <v>100319</v>
      </c>
      <c r="C15" s="375">
        <v>100335</v>
      </c>
      <c r="D15" s="375">
        <v>100331</v>
      </c>
      <c r="E15" s="375">
        <v>100323</v>
      </c>
      <c r="F15" s="375">
        <v>100317</v>
      </c>
      <c r="H15" s="15">
        <f t="shared" si="0"/>
        <v>5</v>
      </c>
      <c r="I15" s="16" t="s">
        <v>19</v>
      </c>
      <c r="J15" s="13">
        <v>311317648</v>
      </c>
      <c r="K15" s="372">
        <v>104207602</v>
      </c>
      <c r="L15" s="13">
        <v>190406643</v>
      </c>
      <c r="M15" s="13">
        <v>41325530.07</v>
      </c>
      <c r="N15" s="13">
        <v>1832127.3399999999</v>
      </c>
      <c r="O15" s="13">
        <v>337228.18</v>
      </c>
      <c r="P15" s="14">
        <f t="shared" si="1"/>
        <v>647257423.07000005</v>
      </c>
      <c r="Q15" s="372"/>
      <c r="R15" s="411"/>
      <c r="S15" s="300"/>
      <c r="T15" s="300"/>
      <c r="U15" s="426"/>
      <c r="V15" s="300"/>
      <c r="W15" s="411"/>
      <c r="X15" s="300"/>
      <c r="Y15" s="300"/>
      <c r="Z15" s="300"/>
      <c r="AA15" s="300"/>
      <c r="AB15" s="300"/>
      <c r="AC15" s="300"/>
      <c r="AD15" s="300"/>
    </row>
    <row r="16" spans="1:30">
      <c r="A16" s="375">
        <v>137346</v>
      </c>
      <c r="B16" s="375">
        <v>100319</v>
      </c>
      <c r="C16" s="375">
        <v>100335</v>
      </c>
      <c r="D16" s="375">
        <v>100331</v>
      </c>
      <c r="E16" s="375">
        <v>100323</v>
      </c>
      <c r="F16" s="375">
        <v>100317</v>
      </c>
      <c r="H16" s="15">
        <f t="shared" si="0"/>
        <v>6</v>
      </c>
      <c r="I16" s="16" t="s">
        <v>20</v>
      </c>
      <c r="J16" s="13">
        <v>313099273</v>
      </c>
      <c r="K16" s="372">
        <v>104744290</v>
      </c>
      <c r="L16" s="13">
        <v>190902804</v>
      </c>
      <c r="M16" s="13">
        <v>41671264.899999999</v>
      </c>
      <c r="N16" s="13">
        <v>1886263.9099999997</v>
      </c>
      <c r="O16" s="13">
        <v>337228.18</v>
      </c>
      <c r="P16" s="14">
        <f t="shared" si="1"/>
        <v>650417631.89999998</v>
      </c>
      <c r="Q16" s="372"/>
      <c r="R16" s="411"/>
      <c r="S16" s="300"/>
      <c r="T16" s="300"/>
      <c r="U16" s="426"/>
      <c r="V16" s="300"/>
      <c r="W16" s="411"/>
      <c r="X16" s="300"/>
      <c r="Y16" s="300"/>
      <c r="Z16" s="300"/>
      <c r="AA16" s="300"/>
      <c r="AB16" s="300"/>
      <c r="AC16" s="300"/>
      <c r="AD16" s="300"/>
    </row>
    <row r="17" spans="1:30">
      <c r="A17" s="375">
        <v>137346</v>
      </c>
      <c r="B17" s="375">
        <v>100319</v>
      </c>
      <c r="C17" s="375">
        <v>100335</v>
      </c>
      <c r="D17" s="375">
        <v>100331</v>
      </c>
      <c r="E17" s="375">
        <v>100323</v>
      </c>
      <c r="F17" s="375">
        <v>100317</v>
      </c>
      <c r="H17" s="15">
        <f t="shared" si="0"/>
        <v>7</v>
      </c>
      <c r="I17" s="16" t="s">
        <v>21</v>
      </c>
      <c r="J17" s="13">
        <v>314828255</v>
      </c>
      <c r="K17" s="372">
        <v>105293503</v>
      </c>
      <c r="L17" s="13">
        <v>191557049</v>
      </c>
      <c r="M17" s="13">
        <v>42078870.729999989</v>
      </c>
      <c r="N17" s="13">
        <v>1940400.4799999997</v>
      </c>
      <c r="O17" s="13">
        <v>337228.18</v>
      </c>
      <c r="P17" s="14">
        <f t="shared" si="1"/>
        <v>653757677.73000002</v>
      </c>
      <c r="Q17" s="372"/>
      <c r="R17" s="411"/>
      <c r="S17" s="300"/>
      <c r="T17" s="300"/>
      <c r="U17" s="426"/>
      <c r="V17" s="300"/>
      <c r="W17" s="411"/>
      <c r="X17" s="300"/>
      <c r="Y17" s="300"/>
      <c r="Z17" s="300"/>
      <c r="AA17" s="300"/>
      <c r="AB17" s="300"/>
      <c r="AC17" s="300"/>
      <c r="AD17" s="300"/>
    </row>
    <row r="18" spans="1:30">
      <c r="A18" s="375">
        <v>137346</v>
      </c>
      <c r="B18" s="375">
        <v>100319</v>
      </c>
      <c r="C18" s="375">
        <v>100335</v>
      </c>
      <c r="D18" s="375">
        <v>100331</v>
      </c>
      <c r="E18" s="375">
        <v>100323</v>
      </c>
      <c r="F18" s="375">
        <v>100317</v>
      </c>
      <c r="H18" s="15">
        <f t="shared" si="0"/>
        <v>8</v>
      </c>
      <c r="I18" s="16" t="s">
        <v>22</v>
      </c>
      <c r="J18" s="13">
        <v>316507973</v>
      </c>
      <c r="K18" s="372">
        <v>105812690</v>
      </c>
      <c r="L18" s="13">
        <v>192437841</v>
      </c>
      <c r="M18" s="13">
        <v>42484725.560000002</v>
      </c>
      <c r="N18" s="13">
        <v>1994537.0499999998</v>
      </c>
      <c r="O18" s="13">
        <v>337228.18</v>
      </c>
      <c r="P18" s="14">
        <f t="shared" si="1"/>
        <v>657243229.55999994</v>
      </c>
      <c r="Q18" s="372"/>
      <c r="R18" s="411"/>
      <c r="S18" s="300"/>
      <c r="T18" s="300"/>
      <c r="U18" s="426"/>
      <c r="V18" s="300"/>
      <c r="W18" s="411"/>
      <c r="X18" s="300"/>
      <c r="Y18" s="300"/>
      <c r="Z18" s="300"/>
      <c r="AA18" s="300"/>
      <c r="AB18" s="300"/>
      <c r="AC18" s="300"/>
      <c r="AD18" s="300"/>
    </row>
    <row r="19" spans="1:30">
      <c r="A19" s="375">
        <v>137346</v>
      </c>
      <c r="B19" s="375">
        <v>100319</v>
      </c>
      <c r="C19" s="375">
        <v>100335</v>
      </c>
      <c r="D19" s="375">
        <v>100331</v>
      </c>
      <c r="E19" s="375">
        <v>100323</v>
      </c>
      <c r="F19" s="375">
        <v>100317</v>
      </c>
      <c r="H19" s="15">
        <f t="shared" si="0"/>
        <v>9</v>
      </c>
      <c r="I19" s="16" t="s">
        <v>23</v>
      </c>
      <c r="J19" s="13">
        <v>315573646</v>
      </c>
      <c r="K19" s="372">
        <v>106234692</v>
      </c>
      <c r="L19" s="13">
        <v>193111946</v>
      </c>
      <c r="M19" s="13">
        <v>42798880.390000001</v>
      </c>
      <c r="N19" s="13">
        <v>2048673.6199999996</v>
      </c>
      <c r="O19" s="13">
        <v>337228.18</v>
      </c>
      <c r="P19" s="14">
        <f t="shared" si="1"/>
        <v>657719164.38999999</v>
      </c>
      <c r="Q19" s="372"/>
      <c r="R19" s="411"/>
      <c r="S19" s="300"/>
      <c r="T19" s="300"/>
      <c r="U19" s="426"/>
      <c r="V19" s="300"/>
      <c r="W19" s="411"/>
      <c r="X19" s="300"/>
      <c r="Y19" s="300"/>
      <c r="Z19" s="300"/>
      <c r="AA19" s="300"/>
      <c r="AB19" s="300"/>
      <c r="AC19" s="300"/>
      <c r="AD19" s="300"/>
    </row>
    <row r="20" spans="1:30">
      <c r="A20" s="375">
        <v>137346</v>
      </c>
      <c r="B20" s="375">
        <v>100319</v>
      </c>
      <c r="C20" s="375">
        <v>100335</v>
      </c>
      <c r="D20" s="375">
        <v>100331</v>
      </c>
      <c r="E20" s="375">
        <v>100323</v>
      </c>
      <c r="F20" s="375">
        <v>100317</v>
      </c>
      <c r="H20" s="15">
        <f t="shared" si="0"/>
        <v>10</v>
      </c>
      <c r="I20" s="16" t="s">
        <v>24</v>
      </c>
      <c r="J20" s="13">
        <v>317296309</v>
      </c>
      <c r="K20" s="372">
        <v>106717241</v>
      </c>
      <c r="L20" s="13">
        <v>193717263</v>
      </c>
      <c r="M20" s="13">
        <v>43063031.219999999</v>
      </c>
      <c r="N20" s="13">
        <v>2102810.1899999995</v>
      </c>
      <c r="O20" s="13">
        <v>337228.18</v>
      </c>
      <c r="P20" s="14">
        <f t="shared" si="1"/>
        <v>660793844.22000003</v>
      </c>
      <c r="Q20" s="372"/>
      <c r="R20" s="411"/>
      <c r="S20" s="300"/>
      <c r="T20" s="300"/>
      <c r="U20" s="426"/>
      <c r="V20" s="300"/>
      <c r="W20" s="411"/>
      <c r="X20" s="300"/>
      <c r="Y20" s="300"/>
      <c r="Z20" s="300"/>
      <c r="AA20" s="300"/>
      <c r="AB20" s="300"/>
      <c r="AC20" s="300"/>
      <c r="AD20" s="300"/>
    </row>
    <row r="21" spans="1:30">
      <c r="A21" s="375">
        <v>137346</v>
      </c>
      <c r="B21" s="375">
        <v>100319</v>
      </c>
      <c r="C21" s="375">
        <v>100335</v>
      </c>
      <c r="D21" s="375">
        <v>100331</v>
      </c>
      <c r="E21" s="375">
        <v>100323</v>
      </c>
      <c r="F21" s="375">
        <v>100317</v>
      </c>
      <c r="H21" s="15">
        <f t="shared" si="0"/>
        <v>11</v>
      </c>
      <c r="I21" s="16" t="s">
        <v>25</v>
      </c>
      <c r="J21" s="13">
        <v>318936885</v>
      </c>
      <c r="K21" s="372">
        <v>107141899</v>
      </c>
      <c r="L21" s="13">
        <v>193447456</v>
      </c>
      <c r="M21" s="13">
        <v>43454531.049999997</v>
      </c>
      <c r="N21" s="13">
        <v>2156946.7599999998</v>
      </c>
      <c r="O21" s="13">
        <v>337228.18</v>
      </c>
      <c r="P21" s="14">
        <f t="shared" si="1"/>
        <v>662980771.04999995</v>
      </c>
      <c r="Q21" s="372"/>
      <c r="R21" s="411"/>
      <c r="S21" s="300"/>
      <c r="T21" s="300"/>
      <c r="U21" s="426"/>
      <c r="V21" s="300"/>
      <c r="W21" s="411"/>
      <c r="X21" s="300"/>
      <c r="Y21" s="300"/>
      <c r="Z21" s="300"/>
      <c r="AA21" s="300"/>
      <c r="AB21" s="300"/>
      <c r="AC21" s="300"/>
      <c r="AD21" s="300"/>
    </row>
    <row r="22" spans="1:30">
      <c r="A22" s="375">
        <v>137346</v>
      </c>
      <c r="B22" s="375">
        <v>100319</v>
      </c>
      <c r="C22" s="375">
        <v>100335</v>
      </c>
      <c r="D22" s="375">
        <v>100331</v>
      </c>
      <c r="E22" s="375">
        <v>100323</v>
      </c>
      <c r="F22" s="375">
        <v>100317</v>
      </c>
      <c r="H22" s="15">
        <f t="shared" si="0"/>
        <v>12</v>
      </c>
      <c r="I22" s="16" t="s">
        <v>26</v>
      </c>
      <c r="J22" s="13">
        <v>317538373</v>
      </c>
      <c r="K22" s="372">
        <v>107682552</v>
      </c>
      <c r="L22" s="13">
        <v>194144348</v>
      </c>
      <c r="M22" s="13">
        <v>43796000.009999998</v>
      </c>
      <c r="N22" s="13">
        <v>562827.05999999947</v>
      </c>
      <c r="O22" s="13">
        <v>337228.18</v>
      </c>
      <c r="P22" s="14">
        <f t="shared" si="1"/>
        <v>663161273.00999999</v>
      </c>
      <c r="Q22" s="372"/>
      <c r="R22" s="411"/>
      <c r="S22" s="300"/>
      <c r="T22" s="300"/>
      <c r="U22" s="426"/>
      <c r="V22" s="300"/>
      <c r="W22" s="411"/>
      <c r="X22" s="300"/>
      <c r="Y22" s="300"/>
      <c r="Z22" s="300"/>
      <c r="AA22" s="300"/>
      <c r="AB22" s="300"/>
      <c r="AC22" s="300"/>
      <c r="AD22" s="300"/>
    </row>
    <row r="23" spans="1:30">
      <c r="A23" s="375">
        <v>137346</v>
      </c>
      <c r="B23" s="375">
        <v>100319</v>
      </c>
      <c r="C23" s="375">
        <v>100335</v>
      </c>
      <c r="D23" s="375">
        <v>100331</v>
      </c>
      <c r="E23" s="375">
        <v>100323</v>
      </c>
      <c r="F23" s="375">
        <v>100317</v>
      </c>
      <c r="H23" s="15">
        <f t="shared" si="0"/>
        <v>13</v>
      </c>
      <c r="I23" s="16" t="s">
        <v>27</v>
      </c>
      <c r="J23" s="13">
        <v>318357775</v>
      </c>
      <c r="K23" s="372">
        <v>108159556</v>
      </c>
      <c r="L23" s="13">
        <v>194662831</v>
      </c>
      <c r="M23" s="13">
        <v>44122012.969999999</v>
      </c>
      <c r="N23" s="13">
        <v>617725.91999999946</v>
      </c>
      <c r="O23" s="13">
        <v>337228.18</v>
      </c>
      <c r="P23" s="14">
        <f t="shared" si="1"/>
        <v>665302174.97000003</v>
      </c>
      <c r="Q23" s="372"/>
      <c r="R23" s="411"/>
      <c r="S23" s="300"/>
      <c r="T23" s="300"/>
      <c r="U23" s="426"/>
      <c r="V23" s="300"/>
      <c r="W23" s="411"/>
      <c r="X23" s="300"/>
      <c r="Y23" s="300"/>
      <c r="Z23" s="300"/>
      <c r="AA23" s="300"/>
      <c r="AB23" s="300"/>
      <c r="AC23" s="300"/>
      <c r="AD23" s="300"/>
    </row>
    <row r="24" spans="1:30">
      <c r="H24" s="15">
        <f t="shared" si="0"/>
        <v>14</v>
      </c>
      <c r="I24" s="16"/>
      <c r="J24" s="13"/>
      <c r="K24" s="13"/>
      <c r="L24" s="13"/>
      <c r="M24" s="13"/>
      <c r="N24" s="13"/>
      <c r="O24" s="13"/>
      <c r="P24" s="14"/>
    </row>
    <row r="25" spans="1:30">
      <c r="H25" s="15">
        <f t="shared" si="0"/>
        <v>15</v>
      </c>
      <c r="I25" s="72" t="s">
        <v>28</v>
      </c>
      <c r="J25" s="421">
        <f>AVERAGE(J11:J23)+1</f>
        <v>319874160.23076922</v>
      </c>
      <c r="K25" s="421">
        <f t="shared" ref="K25:O25" si="2">AVERAGE(K11:K23)</f>
        <v>105450995.76923077</v>
      </c>
      <c r="L25" s="421">
        <f t="shared" si="2"/>
        <v>191546172.76923078</v>
      </c>
      <c r="M25" s="421">
        <f t="shared" si="2"/>
        <v>42004378.683076911</v>
      </c>
      <c r="N25" s="421">
        <f t="shared" si="2"/>
        <v>1686881.2299999995</v>
      </c>
      <c r="O25" s="421">
        <f t="shared" si="2"/>
        <v>337228.18000000005</v>
      </c>
      <c r="P25" s="422">
        <f>AVERAGE(P11:P23)</f>
        <v>658875706.45230782</v>
      </c>
    </row>
    <row r="26" spans="1:30">
      <c r="H26" s="15"/>
      <c r="I26" s="18"/>
      <c r="J26" s="19"/>
      <c r="K26" s="19"/>
      <c r="L26" s="19"/>
      <c r="M26" s="19"/>
      <c r="N26" s="19"/>
      <c r="O26" s="19"/>
      <c r="P26" s="20"/>
    </row>
    <row r="27" spans="1:30">
      <c r="H27" s="21"/>
      <c r="J27" s="377"/>
    </row>
    <row r="28" spans="1:30">
      <c r="H28" s="911" t="s">
        <v>678</v>
      </c>
      <c r="I28" s="911"/>
      <c r="J28" s="911"/>
      <c r="K28" s="911"/>
      <c r="L28" s="911"/>
      <c r="M28" s="911"/>
      <c r="N28" s="911"/>
      <c r="O28" s="911"/>
      <c r="P28" s="911"/>
      <c r="Q28" s="301"/>
      <c r="R28" s="301"/>
      <c r="S28" s="301"/>
      <c r="T28" s="300"/>
    </row>
    <row r="29" spans="1:30">
      <c r="H29" s="437"/>
      <c r="I29" s="2" t="s">
        <v>1</v>
      </c>
      <c r="J29" s="2" t="s">
        <v>2</v>
      </c>
      <c r="K29" s="2" t="s">
        <v>3</v>
      </c>
      <c r="L29" s="2" t="s">
        <v>4</v>
      </c>
      <c r="M29" s="2" t="s">
        <v>5</v>
      </c>
      <c r="N29" s="2"/>
      <c r="O29" s="2" t="s">
        <v>6</v>
      </c>
      <c r="P29" s="2" t="s">
        <v>7</v>
      </c>
      <c r="Q29" s="300"/>
      <c r="R29" s="300"/>
      <c r="S29" s="300"/>
    </row>
    <row r="31" spans="1:30">
      <c r="H31" s="3" t="s">
        <v>8</v>
      </c>
      <c r="I31" s="4"/>
      <c r="J31" s="5"/>
      <c r="K31" s="6"/>
      <c r="L31" s="7"/>
      <c r="M31" s="5" t="s">
        <v>488</v>
      </c>
      <c r="N31" s="7"/>
      <c r="O31" s="5" t="s">
        <v>9</v>
      </c>
      <c r="P31" s="8"/>
    </row>
    <row r="32" spans="1:30">
      <c r="H32" s="9" t="s">
        <v>10</v>
      </c>
      <c r="I32" s="10" t="s">
        <v>46</v>
      </c>
      <c r="J32" s="11" t="s">
        <v>11</v>
      </c>
      <c r="K32" s="11" t="s">
        <v>12</v>
      </c>
      <c r="L32" s="11" t="s">
        <v>13</v>
      </c>
      <c r="M32" s="11" t="s">
        <v>14</v>
      </c>
      <c r="N32" s="11" t="s">
        <v>14</v>
      </c>
      <c r="O32" s="11" t="s">
        <v>15</v>
      </c>
      <c r="P32" s="12" t="s">
        <v>16</v>
      </c>
    </row>
    <row r="33" spans="8:16">
      <c r="H33" s="3">
        <v>1</v>
      </c>
      <c r="I33" s="460" t="str">
        <f>"December "&amp;Info!B2</f>
        <v>December 2014</v>
      </c>
      <c r="J33" s="13">
        <v>527318</v>
      </c>
      <c r="K33" s="372">
        <v>0</v>
      </c>
      <c r="L33" s="372">
        <v>0</v>
      </c>
      <c r="M33" s="372">
        <v>0</v>
      </c>
      <c r="N33" s="13">
        <v>1615581.06</v>
      </c>
      <c r="O33" s="13">
        <v>337228.18</v>
      </c>
      <c r="P33" s="14">
        <f>SUM(J33:M33)</f>
        <v>527318</v>
      </c>
    </row>
    <row r="34" spans="8:16">
      <c r="H34" s="15">
        <f t="shared" ref="H34:H47" si="3">+H33+1</f>
        <v>2</v>
      </c>
      <c r="I34" s="460" t="str">
        <f>"January "&amp;Info!B3</f>
        <v>January 2015</v>
      </c>
      <c r="J34" s="13">
        <v>539812</v>
      </c>
      <c r="K34" s="372">
        <v>0</v>
      </c>
      <c r="L34" s="372">
        <v>0</v>
      </c>
      <c r="M34" s="372">
        <v>0</v>
      </c>
      <c r="N34" s="13">
        <v>1669717.63</v>
      </c>
      <c r="O34" s="13">
        <v>337228.18</v>
      </c>
      <c r="P34" s="14">
        <f t="shared" ref="P34:P45" si="4">SUM(J34:M34)</f>
        <v>539812</v>
      </c>
    </row>
    <row r="35" spans="8:16">
      <c r="H35" s="15">
        <f t="shared" si="3"/>
        <v>3</v>
      </c>
      <c r="I35" s="16" t="s">
        <v>17</v>
      </c>
      <c r="J35" s="13">
        <v>551195</v>
      </c>
      <c r="K35" s="372">
        <v>0</v>
      </c>
      <c r="L35" s="372">
        <v>0</v>
      </c>
      <c r="M35" s="372">
        <v>0</v>
      </c>
      <c r="N35" s="13">
        <v>1723854.1999999997</v>
      </c>
      <c r="O35" s="13">
        <v>337228.18</v>
      </c>
      <c r="P35" s="14">
        <f t="shared" si="4"/>
        <v>551195</v>
      </c>
    </row>
    <row r="36" spans="8:16">
      <c r="H36" s="15">
        <f t="shared" si="3"/>
        <v>4</v>
      </c>
      <c r="I36" s="16" t="s">
        <v>18</v>
      </c>
      <c r="J36" s="13">
        <v>562579</v>
      </c>
      <c r="K36" s="372">
        <v>0</v>
      </c>
      <c r="L36" s="372">
        <v>0</v>
      </c>
      <c r="M36" s="372">
        <v>0</v>
      </c>
      <c r="N36" s="13">
        <v>1777990.7699999998</v>
      </c>
      <c r="O36" s="13">
        <v>337228.18</v>
      </c>
      <c r="P36" s="14">
        <f t="shared" si="4"/>
        <v>562579</v>
      </c>
    </row>
    <row r="37" spans="8:16">
      <c r="H37" s="15">
        <f t="shared" si="3"/>
        <v>5</v>
      </c>
      <c r="I37" s="16" t="s">
        <v>19</v>
      </c>
      <c r="J37" s="13">
        <v>573962</v>
      </c>
      <c r="K37" s="372">
        <v>0</v>
      </c>
      <c r="L37" s="372">
        <v>0</v>
      </c>
      <c r="M37" s="372">
        <v>0</v>
      </c>
      <c r="N37" s="13">
        <v>1832127.3399999999</v>
      </c>
      <c r="O37" s="13">
        <v>337228.18</v>
      </c>
      <c r="P37" s="14">
        <f t="shared" si="4"/>
        <v>573962</v>
      </c>
    </row>
    <row r="38" spans="8:16">
      <c r="H38" s="15">
        <f t="shared" si="3"/>
        <v>6</v>
      </c>
      <c r="I38" s="16" t="s">
        <v>20</v>
      </c>
      <c r="J38" s="13">
        <v>585345</v>
      </c>
      <c r="K38" s="372">
        <v>0</v>
      </c>
      <c r="L38" s="372">
        <v>0</v>
      </c>
      <c r="M38" s="372">
        <v>0</v>
      </c>
      <c r="N38" s="13">
        <v>1886263.9099999997</v>
      </c>
      <c r="O38" s="13">
        <v>337228.18</v>
      </c>
      <c r="P38" s="14">
        <f t="shared" si="4"/>
        <v>585345</v>
      </c>
    </row>
    <row r="39" spans="8:16">
      <c r="H39" s="15">
        <f t="shared" si="3"/>
        <v>7</v>
      </c>
      <c r="I39" s="16" t="s">
        <v>21</v>
      </c>
      <c r="J39" s="13">
        <v>597922</v>
      </c>
      <c r="K39" s="372">
        <v>0</v>
      </c>
      <c r="L39" s="372">
        <v>0</v>
      </c>
      <c r="M39" s="372">
        <v>0</v>
      </c>
      <c r="N39" s="13">
        <v>1940400.4799999997</v>
      </c>
      <c r="O39" s="13">
        <v>337228.18</v>
      </c>
      <c r="P39" s="14">
        <f t="shared" si="4"/>
        <v>597922</v>
      </c>
    </row>
    <row r="40" spans="8:16">
      <c r="H40" s="15">
        <f t="shared" si="3"/>
        <v>8</v>
      </c>
      <c r="I40" s="16" t="s">
        <v>22</v>
      </c>
      <c r="J40" s="13">
        <v>610499</v>
      </c>
      <c r="K40" s="372">
        <v>0</v>
      </c>
      <c r="L40" s="372">
        <v>0</v>
      </c>
      <c r="M40" s="372">
        <v>0</v>
      </c>
      <c r="N40" s="13">
        <v>1994537.0499999998</v>
      </c>
      <c r="O40" s="13">
        <v>337228.18</v>
      </c>
      <c r="P40" s="14">
        <f t="shared" si="4"/>
        <v>610499</v>
      </c>
    </row>
    <row r="41" spans="8:16">
      <c r="H41" s="15">
        <f t="shared" si="3"/>
        <v>9</v>
      </c>
      <c r="I41" s="16" t="s">
        <v>23</v>
      </c>
      <c r="J41" s="13">
        <v>623076</v>
      </c>
      <c r="K41" s="372">
        <v>0</v>
      </c>
      <c r="L41" s="372">
        <v>0</v>
      </c>
      <c r="M41" s="372">
        <v>0</v>
      </c>
      <c r="N41" s="13">
        <v>2048673.6199999996</v>
      </c>
      <c r="O41" s="13">
        <v>337228.18</v>
      </c>
      <c r="P41" s="14">
        <f t="shared" si="4"/>
        <v>623076</v>
      </c>
    </row>
    <row r="42" spans="8:16">
      <c r="H42" s="15">
        <f t="shared" si="3"/>
        <v>10</v>
      </c>
      <c r="I42" s="16" t="s">
        <v>24</v>
      </c>
      <c r="J42" s="13">
        <v>635653</v>
      </c>
      <c r="K42" s="372">
        <v>0</v>
      </c>
      <c r="L42" s="372">
        <v>0</v>
      </c>
      <c r="M42" s="372">
        <v>0</v>
      </c>
      <c r="N42" s="13">
        <v>2102810.1899999995</v>
      </c>
      <c r="O42" s="13">
        <v>337228.18</v>
      </c>
      <c r="P42" s="14">
        <f t="shared" si="4"/>
        <v>635653</v>
      </c>
    </row>
    <row r="43" spans="8:16">
      <c r="H43" s="15">
        <f t="shared" si="3"/>
        <v>11</v>
      </c>
      <c r="I43" s="16" t="s">
        <v>25</v>
      </c>
      <c r="J43" s="13">
        <v>648230</v>
      </c>
      <c r="K43" s="372">
        <v>0</v>
      </c>
      <c r="L43" s="372">
        <v>0</v>
      </c>
      <c r="M43" s="372">
        <v>0</v>
      </c>
      <c r="N43" s="13">
        <v>2156946.7599999998</v>
      </c>
      <c r="O43" s="13">
        <v>337228.18</v>
      </c>
      <c r="P43" s="14">
        <f t="shared" si="4"/>
        <v>648230</v>
      </c>
    </row>
    <row r="44" spans="8:16">
      <c r="H44" s="15">
        <f t="shared" si="3"/>
        <v>12</v>
      </c>
      <c r="I44" s="16" t="s">
        <v>26</v>
      </c>
      <c r="J44" s="13">
        <v>660808</v>
      </c>
      <c r="K44" s="372">
        <v>0</v>
      </c>
      <c r="L44" s="372">
        <v>0</v>
      </c>
      <c r="M44" s="372">
        <v>0</v>
      </c>
      <c r="N44" s="13">
        <v>562827.05999999947</v>
      </c>
      <c r="O44" s="13">
        <v>337228.18</v>
      </c>
      <c r="P44" s="14">
        <f t="shared" si="4"/>
        <v>660808</v>
      </c>
    </row>
    <row r="45" spans="8:16">
      <c r="H45" s="15">
        <f t="shared" si="3"/>
        <v>13</v>
      </c>
      <c r="I45" s="16" t="s">
        <v>27</v>
      </c>
      <c r="J45" s="13">
        <v>673385</v>
      </c>
      <c r="K45" s="372">
        <v>0</v>
      </c>
      <c r="L45" s="372">
        <v>0</v>
      </c>
      <c r="M45" s="372">
        <v>0</v>
      </c>
      <c r="N45" s="13">
        <v>617725.91999999946</v>
      </c>
      <c r="O45" s="13">
        <v>337228.18</v>
      </c>
      <c r="P45" s="14">
        <f t="shared" si="4"/>
        <v>673385</v>
      </c>
    </row>
    <row r="46" spans="8:16">
      <c r="H46" s="15">
        <f t="shared" si="3"/>
        <v>14</v>
      </c>
      <c r="I46" s="16"/>
      <c r="J46" s="13"/>
      <c r="K46" s="13"/>
      <c r="L46" s="13"/>
      <c r="M46" s="13"/>
      <c r="N46" s="13"/>
      <c r="O46" s="13"/>
      <c r="P46" s="14"/>
    </row>
    <row r="47" spans="8:16">
      <c r="H47" s="15">
        <f t="shared" si="3"/>
        <v>15</v>
      </c>
      <c r="I47" s="72" t="s">
        <v>28</v>
      </c>
      <c r="J47" s="421">
        <f>AVERAGE(J33:J45)</f>
        <v>599214.15384615387</v>
      </c>
      <c r="K47" s="421">
        <f>AVERAGE(K33:K45)</f>
        <v>0</v>
      </c>
      <c r="L47" s="421">
        <f>AVERAGE(L33:L45)</f>
        <v>0</v>
      </c>
      <c r="M47" s="421">
        <f>AVERAGE(M33:M45)</f>
        <v>0</v>
      </c>
      <c r="N47" s="421">
        <f t="shared" ref="N47:O47" si="5">AVERAGE(N33:N45)+1</f>
        <v>1686882.2299999995</v>
      </c>
      <c r="O47" s="421">
        <f t="shared" si="5"/>
        <v>337229.18000000005</v>
      </c>
      <c r="P47" s="422">
        <f>AVERAGE(P33:P45)</f>
        <v>599214.15384615387</v>
      </c>
    </row>
    <row r="48" spans="8:16">
      <c r="H48" s="15"/>
      <c r="I48" s="18"/>
      <c r="J48" s="19"/>
      <c r="K48" s="19"/>
      <c r="L48" s="19"/>
      <c r="M48" s="19"/>
      <c r="N48" s="19"/>
      <c r="O48" s="19"/>
      <c r="P48" s="20"/>
    </row>
    <row r="49" spans="8:16">
      <c r="H49" s="22"/>
    </row>
    <row r="50" spans="8:16">
      <c r="H50" s="22"/>
      <c r="I50" s="376"/>
    </row>
    <row r="51" spans="8:16">
      <c r="H51" s="911" t="s">
        <v>679</v>
      </c>
      <c r="I51" s="911"/>
      <c r="J51" s="911"/>
      <c r="K51" s="911"/>
      <c r="L51" s="911"/>
      <c r="M51" s="911"/>
      <c r="N51" s="911"/>
      <c r="O51" s="911"/>
      <c r="P51" s="911"/>
    </row>
    <row r="52" spans="8:16">
      <c r="H52" s="437"/>
      <c r="I52" s="2" t="s">
        <v>1</v>
      </c>
      <c r="J52" s="2" t="s">
        <v>2</v>
      </c>
      <c r="K52" s="2" t="s">
        <v>3</v>
      </c>
      <c r="L52" s="2" t="s">
        <v>4</v>
      </c>
      <c r="M52" s="2" t="s">
        <v>5</v>
      </c>
      <c r="N52" s="2"/>
      <c r="O52" s="2" t="s">
        <v>6</v>
      </c>
      <c r="P52" s="2" t="s">
        <v>7</v>
      </c>
    </row>
    <row r="54" spans="8:16">
      <c r="H54" s="3" t="s">
        <v>8</v>
      </c>
      <c r="I54" s="4"/>
      <c r="J54" s="5"/>
      <c r="K54" s="6"/>
      <c r="L54" s="7"/>
      <c r="M54" s="5" t="s">
        <v>488</v>
      </c>
      <c r="N54" s="7"/>
      <c r="O54" s="5" t="s">
        <v>9</v>
      </c>
      <c r="P54" s="8"/>
    </row>
    <row r="55" spans="8:16">
      <c r="H55" s="9" t="s">
        <v>10</v>
      </c>
      <c r="I55" s="10" t="s">
        <v>46</v>
      </c>
      <c r="J55" s="11" t="s">
        <v>11</v>
      </c>
      <c r="K55" s="11" t="s">
        <v>12</v>
      </c>
      <c r="L55" s="11" t="s">
        <v>13</v>
      </c>
      <c r="M55" s="11" t="s">
        <v>14</v>
      </c>
      <c r="N55" s="11" t="s">
        <v>14</v>
      </c>
      <c r="O55" s="11" t="s">
        <v>15</v>
      </c>
      <c r="P55" s="12" t="s">
        <v>16</v>
      </c>
    </row>
    <row r="56" spans="8:16">
      <c r="H56" s="3">
        <v>1</v>
      </c>
      <c r="I56" s="460" t="str">
        <f>"December "&amp;Info!B2</f>
        <v>December 2014</v>
      </c>
      <c r="J56" s="13">
        <f t="shared" ref="J56:M68" si="6">J11-J33</f>
        <v>325795748</v>
      </c>
      <c r="K56" s="13">
        <f t="shared" si="6"/>
        <v>103308022</v>
      </c>
      <c r="L56" s="13">
        <f t="shared" si="6"/>
        <v>188160340</v>
      </c>
      <c r="M56" s="13">
        <f t="shared" si="6"/>
        <v>39800076.75</v>
      </c>
      <c r="N56" s="13">
        <v>1615581.06</v>
      </c>
      <c r="O56" s="13">
        <v>337228.18</v>
      </c>
      <c r="P56" s="14">
        <f>SUM(J56:M56)</f>
        <v>657064186.75</v>
      </c>
    </row>
    <row r="57" spans="8:16">
      <c r="H57" s="15">
        <f t="shared" ref="H57:H70" si="7">+H56+1</f>
        <v>2</v>
      </c>
      <c r="I57" s="460" t="str">
        <f>"January "&amp;Info!B3</f>
        <v>January 2015</v>
      </c>
      <c r="J57" s="13">
        <f t="shared" si="6"/>
        <v>327397459</v>
      </c>
      <c r="K57" s="13">
        <f t="shared" si="6"/>
        <v>103466810</v>
      </c>
      <c r="L57" s="13">
        <f t="shared" si="6"/>
        <v>188572636</v>
      </c>
      <c r="M57" s="13">
        <f t="shared" si="6"/>
        <v>40176069.579999998</v>
      </c>
      <c r="N57" s="13">
        <v>1669717.63</v>
      </c>
      <c r="O57" s="13">
        <v>337228.18</v>
      </c>
      <c r="P57" s="14">
        <f t="shared" ref="P57:P68" si="8">SUM(J57:M57)</f>
        <v>659612974.58000004</v>
      </c>
    </row>
    <row r="58" spans="8:16">
      <c r="H58" s="15">
        <f t="shared" si="7"/>
        <v>3</v>
      </c>
      <c r="I58" s="16" t="s">
        <v>17</v>
      </c>
      <c r="J58" s="13">
        <f t="shared" si="6"/>
        <v>329203141</v>
      </c>
      <c r="K58" s="13">
        <f t="shared" si="6"/>
        <v>103857298</v>
      </c>
      <c r="L58" s="13">
        <f t="shared" si="6"/>
        <v>189240984</v>
      </c>
      <c r="M58" s="13">
        <f t="shared" si="6"/>
        <v>40426806.409999996</v>
      </c>
      <c r="N58" s="13">
        <v>1723854.1999999997</v>
      </c>
      <c r="O58" s="13">
        <v>337228.18</v>
      </c>
      <c r="P58" s="14">
        <f t="shared" si="8"/>
        <v>662728229.40999997</v>
      </c>
    </row>
    <row r="59" spans="8:16">
      <c r="H59" s="15">
        <f t="shared" si="7"/>
        <v>4</v>
      </c>
      <c r="I59" s="16" t="s">
        <v>18</v>
      </c>
      <c r="J59" s="13">
        <f t="shared" si="6"/>
        <v>330330681</v>
      </c>
      <c r="K59" s="13">
        <f t="shared" si="6"/>
        <v>104236790</v>
      </c>
      <c r="L59" s="13">
        <f t="shared" si="6"/>
        <v>189738105</v>
      </c>
      <c r="M59" s="13">
        <f t="shared" si="6"/>
        <v>40859123.240000002</v>
      </c>
      <c r="N59" s="13">
        <v>1777990.7699999998</v>
      </c>
      <c r="O59" s="13">
        <v>337228.18</v>
      </c>
      <c r="P59" s="14">
        <f t="shared" si="8"/>
        <v>665164699.24000001</v>
      </c>
    </row>
    <row r="60" spans="8:16">
      <c r="H60" s="15">
        <f t="shared" si="7"/>
        <v>5</v>
      </c>
      <c r="I60" s="16" t="s">
        <v>19</v>
      </c>
      <c r="J60" s="13">
        <f t="shared" si="6"/>
        <v>310743686</v>
      </c>
      <c r="K60" s="13">
        <f t="shared" si="6"/>
        <v>104207602</v>
      </c>
      <c r="L60" s="13">
        <f t="shared" si="6"/>
        <v>190406643</v>
      </c>
      <c r="M60" s="13">
        <f t="shared" si="6"/>
        <v>41325530.07</v>
      </c>
      <c r="N60" s="13">
        <v>1832127.3399999999</v>
      </c>
      <c r="O60" s="13">
        <v>337228.18</v>
      </c>
      <c r="P60" s="14">
        <f t="shared" si="8"/>
        <v>646683461.07000005</v>
      </c>
    </row>
    <row r="61" spans="8:16">
      <c r="H61" s="15">
        <f t="shared" si="7"/>
        <v>6</v>
      </c>
      <c r="I61" s="16" t="s">
        <v>20</v>
      </c>
      <c r="J61" s="13">
        <f t="shared" si="6"/>
        <v>312513928</v>
      </c>
      <c r="K61" s="13">
        <f t="shared" si="6"/>
        <v>104744290</v>
      </c>
      <c r="L61" s="13">
        <f t="shared" si="6"/>
        <v>190902804</v>
      </c>
      <c r="M61" s="13">
        <f t="shared" si="6"/>
        <v>41671264.899999999</v>
      </c>
      <c r="N61" s="13">
        <v>1886263.9099999997</v>
      </c>
      <c r="O61" s="13">
        <v>337228.18</v>
      </c>
      <c r="P61" s="14">
        <f t="shared" si="8"/>
        <v>649832286.89999998</v>
      </c>
    </row>
    <row r="62" spans="8:16">
      <c r="H62" s="15">
        <f t="shared" si="7"/>
        <v>7</v>
      </c>
      <c r="I62" s="16" t="s">
        <v>21</v>
      </c>
      <c r="J62" s="13">
        <f t="shared" si="6"/>
        <v>314230333</v>
      </c>
      <c r="K62" s="13">
        <f t="shared" si="6"/>
        <v>105293503</v>
      </c>
      <c r="L62" s="13">
        <f t="shared" si="6"/>
        <v>191557049</v>
      </c>
      <c r="M62" s="13">
        <f t="shared" si="6"/>
        <v>42078870.729999989</v>
      </c>
      <c r="N62" s="13">
        <v>1940400.4799999997</v>
      </c>
      <c r="O62" s="13">
        <v>337228.18</v>
      </c>
      <c r="P62" s="14">
        <f t="shared" si="8"/>
        <v>653159755.73000002</v>
      </c>
    </row>
    <row r="63" spans="8:16">
      <c r="H63" s="15">
        <f t="shared" si="7"/>
        <v>8</v>
      </c>
      <c r="I63" s="16" t="s">
        <v>22</v>
      </c>
      <c r="J63" s="13">
        <f t="shared" si="6"/>
        <v>315897474</v>
      </c>
      <c r="K63" s="13">
        <f t="shared" si="6"/>
        <v>105812690</v>
      </c>
      <c r="L63" s="13">
        <f t="shared" si="6"/>
        <v>192437841</v>
      </c>
      <c r="M63" s="13">
        <f t="shared" si="6"/>
        <v>42484725.560000002</v>
      </c>
      <c r="N63" s="13">
        <v>1994537.0499999998</v>
      </c>
      <c r="O63" s="13">
        <v>337228.18</v>
      </c>
      <c r="P63" s="14">
        <f t="shared" si="8"/>
        <v>656632730.55999994</v>
      </c>
    </row>
    <row r="64" spans="8:16">
      <c r="H64" s="15">
        <f t="shared" si="7"/>
        <v>9</v>
      </c>
      <c r="I64" s="16" t="s">
        <v>23</v>
      </c>
      <c r="J64" s="13">
        <f t="shared" si="6"/>
        <v>314950570</v>
      </c>
      <c r="K64" s="13">
        <f t="shared" si="6"/>
        <v>106234692</v>
      </c>
      <c r="L64" s="13">
        <f t="shared" si="6"/>
        <v>193111946</v>
      </c>
      <c r="M64" s="13">
        <f t="shared" si="6"/>
        <v>42798880.390000001</v>
      </c>
      <c r="N64" s="13">
        <v>2048673.6199999996</v>
      </c>
      <c r="O64" s="13">
        <v>337228.18</v>
      </c>
      <c r="P64" s="14">
        <f t="shared" si="8"/>
        <v>657096088.38999999</v>
      </c>
    </row>
    <row r="65" spans="8:16">
      <c r="H65" s="15">
        <f t="shared" si="7"/>
        <v>10</v>
      </c>
      <c r="I65" s="16" t="s">
        <v>24</v>
      </c>
      <c r="J65" s="13">
        <f t="shared" si="6"/>
        <v>316660656</v>
      </c>
      <c r="K65" s="13">
        <f t="shared" si="6"/>
        <v>106717241</v>
      </c>
      <c r="L65" s="13">
        <f t="shared" si="6"/>
        <v>193717263</v>
      </c>
      <c r="M65" s="13">
        <f t="shared" si="6"/>
        <v>43063031.219999999</v>
      </c>
      <c r="N65" s="13">
        <v>2102810.1899999995</v>
      </c>
      <c r="O65" s="13">
        <v>337228.18</v>
      </c>
      <c r="P65" s="14">
        <f t="shared" si="8"/>
        <v>660158191.22000003</v>
      </c>
    </row>
    <row r="66" spans="8:16">
      <c r="H66" s="15">
        <f t="shared" si="7"/>
        <v>11</v>
      </c>
      <c r="I66" s="16" t="s">
        <v>25</v>
      </c>
      <c r="J66" s="13">
        <f t="shared" si="6"/>
        <v>318288655</v>
      </c>
      <c r="K66" s="13">
        <f t="shared" si="6"/>
        <v>107141899</v>
      </c>
      <c r="L66" s="13">
        <f t="shared" si="6"/>
        <v>193447456</v>
      </c>
      <c r="M66" s="13">
        <f t="shared" si="6"/>
        <v>43454531.049999997</v>
      </c>
      <c r="N66" s="13">
        <v>2156946.7599999998</v>
      </c>
      <c r="O66" s="13">
        <v>337228.18</v>
      </c>
      <c r="P66" s="14">
        <f t="shared" si="8"/>
        <v>662332541.04999995</v>
      </c>
    </row>
    <row r="67" spans="8:16">
      <c r="H67" s="15">
        <f t="shared" si="7"/>
        <v>12</v>
      </c>
      <c r="I67" s="16" t="s">
        <v>26</v>
      </c>
      <c r="J67" s="13">
        <f t="shared" si="6"/>
        <v>316877565</v>
      </c>
      <c r="K67" s="13">
        <f t="shared" si="6"/>
        <v>107682552</v>
      </c>
      <c r="L67" s="13">
        <f t="shared" si="6"/>
        <v>194144348</v>
      </c>
      <c r="M67" s="13">
        <f t="shared" si="6"/>
        <v>43796000.009999998</v>
      </c>
      <c r="N67" s="13">
        <v>562827.05999999947</v>
      </c>
      <c r="O67" s="13">
        <v>337228.18</v>
      </c>
      <c r="P67" s="14">
        <f t="shared" si="8"/>
        <v>662500465.00999999</v>
      </c>
    </row>
    <row r="68" spans="8:16">
      <c r="H68" s="15">
        <f t="shared" si="7"/>
        <v>13</v>
      </c>
      <c r="I68" s="16" t="s">
        <v>27</v>
      </c>
      <c r="J68" s="13">
        <f t="shared" si="6"/>
        <v>317684390</v>
      </c>
      <c r="K68" s="13">
        <f t="shared" si="6"/>
        <v>108159556</v>
      </c>
      <c r="L68" s="13">
        <f t="shared" si="6"/>
        <v>194662831</v>
      </c>
      <c r="M68" s="13">
        <f t="shared" si="6"/>
        <v>44122012.969999999</v>
      </c>
      <c r="N68" s="13">
        <v>617725.91999999946</v>
      </c>
      <c r="O68" s="13">
        <v>337228.18</v>
      </c>
      <c r="P68" s="14">
        <f t="shared" si="8"/>
        <v>664628789.97000003</v>
      </c>
    </row>
    <row r="69" spans="8:16">
      <c r="H69" s="15">
        <f t="shared" si="7"/>
        <v>14</v>
      </c>
      <c r="I69" s="16"/>
      <c r="J69" s="13"/>
      <c r="K69" s="13"/>
      <c r="L69" s="13"/>
      <c r="M69" s="13"/>
      <c r="N69" s="13"/>
      <c r="O69" s="13"/>
      <c r="P69" s="14"/>
    </row>
    <row r="70" spans="8:16">
      <c r="H70" s="15">
        <f t="shared" si="7"/>
        <v>15</v>
      </c>
      <c r="I70" s="72" t="s">
        <v>28</v>
      </c>
      <c r="J70" s="68">
        <f>AVERAGE(J56:J68)</f>
        <v>319274945.07692307</v>
      </c>
      <c r="K70" s="68">
        <f>AVERAGE(K56:K68)</f>
        <v>105450995.76923077</v>
      </c>
      <c r="L70" s="68">
        <f>AVERAGE(L56:L68)</f>
        <v>191546172.76923078</v>
      </c>
      <c r="M70" s="68">
        <f>AVERAGE(M56:M68)</f>
        <v>42004378.683076911</v>
      </c>
      <c r="N70" s="68">
        <f t="shared" ref="N70:O70" si="9">AVERAGE(N56:N68)+1</f>
        <v>1686882.2299999995</v>
      </c>
      <c r="O70" s="68">
        <f t="shared" si="9"/>
        <v>337229.18000000005</v>
      </c>
      <c r="P70" s="67">
        <f>AVERAGE(P56:P68)</f>
        <v>658276492.29846168</v>
      </c>
    </row>
    <row r="71" spans="8:16">
      <c r="H71" s="15"/>
      <c r="I71" s="18"/>
      <c r="J71" s="19"/>
      <c r="K71" s="19"/>
      <c r="L71" s="19"/>
      <c r="M71" s="19"/>
      <c r="N71" s="19"/>
      <c r="O71" s="19"/>
      <c r="P71" s="20"/>
    </row>
    <row r="72" spans="8:16">
      <c r="H72" s="22"/>
    </row>
    <row r="73" spans="8:16">
      <c r="H73" s="22"/>
    </row>
    <row r="74" spans="8:16">
      <c r="H74" s="22"/>
    </row>
    <row r="75" spans="8:16">
      <c r="H75" s="22"/>
    </row>
    <row r="76" spans="8:16">
      <c r="H76" s="22"/>
    </row>
    <row r="77" spans="8:16">
      <c r="H77" s="22"/>
    </row>
    <row r="78" spans="8:16">
      <c r="H78" s="22"/>
    </row>
    <row r="79" spans="8:16">
      <c r="H79" s="22"/>
    </row>
    <row r="80" spans="8:16">
      <c r="H80" s="22"/>
    </row>
    <row r="81" spans="8:8">
      <c r="H81" s="22"/>
    </row>
    <row r="82" spans="8:8">
      <c r="H82" s="22"/>
    </row>
    <row r="83" spans="8:8">
      <c r="H83" s="22"/>
    </row>
    <row r="84" spans="8:8">
      <c r="H84" s="22"/>
    </row>
    <row r="85" spans="8:8">
      <c r="H85" s="22"/>
    </row>
    <row r="86" spans="8:8">
      <c r="H86" s="22"/>
    </row>
    <row r="87" spans="8:8">
      <c r="H87" s="22"/>
    </row>
    <row r="88" spans="8:8">
      <c r="H88" s="22"/>
    </row>
    <row r="89" spans="8:8">
      <c r="H89" s="22"/>
    </row>
    <row r="90" spans="8:8">
      <c r="H90" s="22"/>
    </row>
    <row r="91" spans="8:8">
      <c r="H91" s="22"/>
    </row>
    <row r="92" spans="8:8">
      <c r="H92" s="22"/>
    </row>
    <row r="93" spans="8:8">
      <c r="H93" s="22"/>
    </row>
    <row r="94" spans="8:8">
      <c r="H94" s="22"/>
    </row>
    <row r="95" spans="8:8">
      <c r="H95" s="22"/>
    </row>
    <row r="96" spans="8:8">
      <c r="H96" s="22"/>
    </row>
    <row r="97" spans="8:8">
      <c r="H97" s="22"/>
    </row>
    <row r="98" spans="8:8">
      <c r="H98" s="22"/>
    </row>
    <row r="99" spans="8:8">
      <c r="H99" s="22"/>
    </row>
    <row r="100" spans="8:8">
      <c r="H100" s="22"/>
    </row>
    <row r="101" spans="8:8">
      <c r="H101" s="22"/>
    </row>
    <row r="102" spans="8:8">
      <c r="H102" s="22"/>
    </row>
    <row r="103" spans="8:8">
      <c r="H103" s="22"/>
    </row>
    <row r="104" spans="8:8">
      <c r="H104" s="22"/>
    </row>
    <row r="105" spans="8:8">
      <c r="H105" s="22"/>
    </row>
    <row r="106" spans="8:8">
      <c r="H106" s="22"/>
    </row>
    <row r="107" spans="8:8">
      <c r="H107" s="22"/>
    </row>
    <row r="108" spans="8:8">
      <c r="H108" s="22"/>
    </row>
    <row r="109" spans="8:8">
      <c r="H109" s="22"/>
    </row>
    <row r="110" spans="8:8">
      <c r="H110" s="22"/>
    </row>
    <row r="111" spans="8:8">
      <c r="H111" s="22"/>
    </row>
    <row r="112" spans="8:8">
      <c r="H112" s="22"/>
    </row>
    <row r="113" spans="8:8">
      <c r="H113" s="22"/>
    </row>
    <row r="114" spans="8:8">
      <c r="H114" s="22"/>
    </row>
    <row r="115" spans="8:8">
      <c r="H115" s="22"/>
    </row>
    <row r="116" spans="8:8">
      <c r="H116" s="22"/>
    </row>
    <row r="117" spans="8:8">
      <c r="H117" s="22"/>
    </row>
    <row r="118" spans="8:8">
      <c r="H118" s="22"/>
    </row>
    <row r="119" spans="8:8">
      <c r="H119" s="22"/>
    </row>
    <row r="120" spans="8:8">
      <c r="H120" s="22"/>
    </row>
    <row r="121" spans="8:8">
      <c r="H121" s="22"/>
    </row>
    <row r="122" spans="8:8">
      <c r="H122" s="22"/>
    </row>
    <row r="123" spans="8:8">
      <c r="H123" s="22"/>
    </row>
    <row r="124" spans="8:8">
      <c r="H124" s="22"/>
    </row>
    <row r="125" spans="8:8">
      <c r="H125" s="22"/>
    </row>
    <row r="126" spans="8:8">
      <c r="H126" s="22"/>
    </row>
    <row r="127" spans="8:8">
      <c r="H127" s="22"/>
    </row>
    <row r="128" spans="8:8">
      <c r="H128" s="22"/>
    </row>
    <row r="129" spans="8:8">
      <c r="H129" s="22"/>
    </row>
    <row r="130" spans="8:8">
      <c r="H130" s="22"/>
    </row>
    <row r="131" spans="8:8">
      <c r="H131" s="22"/>
    </row>
    <row r="132" spans="8:8">
      <c r="H132" s="22"/>
    </row>
    <row r="133" spans="8:8">
      <c r="H133" s="22"/>
    </row>
    <row r="134" spans="8:8">
      <c r="H134" s="22"/>
    </row>
    <row r="135" spans="8:8">
      <c r="H135" s="22"/>
    </row>
    <row r="136" spans="8:8">
      <c r="H136" s="22"/>
    </row>
    <row r="137" spans="8:8">
      <c r="H137" s="22"/>
    </row>
    <row r="138" spans="8:8">
      <c r="H138" s="22"/>
    </row>
    <row r="139" spans="8:8">
      <c r="H139" s="22"/>
    </row>
    <row r="140" spans="8:8">
      <c r="H140" s="22"/>
    </row>
    <row r="141" spans="8:8">
      <c r="H141" s="22"/>
    </row>
  </sheetData>
  <mergeCells count="5">
    <mergeCell ref="H3:P3"/>
    <mergeCell ref="H4:P4"/>
    <mergeCell ref="H5:P5"/>
    <mergeCell ref="H28:P28"/>
    <mergeCell ref="H51:P51"/>
  </mergeCells>
  <printOptions horizontalCentered="1"/>
  <pageMargins left="0.75" right="0.75" top="0.75" bottom="0.75" header="0.5" footer="0.3"/>
  <pageSetup scale="80" orientation="portrait" r:id="rId1"/>
  <headerFooter>
    <oddHeader>&amp;R&amp;"Arial,Regular"&amp;10Attachment O Work Paper
Page 2 of 22</oddHeader>
  </headerFooter>
  <ignoredErrors>
    <ignoredError sqref="P11:P23 P33:P45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selection activeCell="L27" sqref="L27"/>
    </sheetView>
  </sheetViews>
  <sheetFormatPr defaultColWidth="8.90625" defaultRowHeight="14.4"/>
  <cols>
    <col min="1" max="10" width="8.90625" style="350"/>
    <col min="11" max="11" width="11.90625" style="350" customWidth="1"/>
    <col min="12" max="16384" width="8.90625" style="350"/>
  </cols>
  <sheetData>
    <row r="1" spans="1:12">
      <c r="K1" s="324"/>
    </row>
    <row r="2" spans="1:12" ht="15.75" customHeight="1">
      <c r="A2" s="936" t="s">
        <v>0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391"/>
    </row>
    <row r="3" spans="1:12" ht="15.75" customHeight="1">
      <c r="A3" s="936" t="s">
        <v>451</v>
      </c>
      <c r="B3" s="936"/>
      <c r="C3" s="936"/>
      <c r="D3" s="936"/>
      <c r="E3" s="936"/>
      <c r="F3" s="936"/>
      <c r="G3" s="936"/>
      <c r="H3" s="936"/>
      <c r="I3" s="936"/>
      <c r="J3" s="936"/>
      <c r="K3" s="936"/>
    </row>
    <row r="4" spans="1:12" ht="15.75" customHeight="1">
      <c r="A4" s="938" t="str">
        <f>'Page 20 - Revenues'!A5:K5</f>
        <v>Actual Year 2015</v>
      </c>
      <c r="B4" s="938"/>
      <c r="C4" s="938"/>
      <c r="D4" s="938"/>
      <c r="E4" s="938"/>
      <c r="F4" s="938"/>
      <c r="G4" s="938"/>
      <c r="H4" s="938"/>
      <c r="I4" s="938"/>
      <c r="J4" s="938"/>
      <c r="K4" s="938"/>
    </row>
    <row r="6" spans="1:12">
      <c r="A6" s="172" t="s">
        <v>8</v>
      </c>
      <c r="B6" s="975">
        <f>Info!B3</f>
        <v>2015</v>
      </c>
      <c r="C6" s="975"/>
      <c r="D6" s="975"/>
      <c r="E6" s="975"/>
      <c r="F6" s="975"/>
      <c r="G6" s="975"/>
      <c r="H6" s="975"/>
      <c r="I6" s="975"/>
      <c r="J6" s="975"/>
      <c r="K6" s="975"/>
    </row>
    <row r="7" spans="1:12">
      <c r="A7" s="173" t="s">
        <v>10</v>
      </c>
      <c r="B7" s="351" t="s">
        <v>624</v>
      </c>
      <c r="C7" s="351" t="s">
        <v>373</v>
      </c>
      <c r="D7" s="351" t="s">
        <v>374</v>
      </c>
      <c r="E7" s="351" t="s">
        <v>440</v>
      </c>
      <c r="F7" s="351" t="s">
        <v>375</v>
      </c>
      <c r="G7" s="351" t="s">
        <v>625</v>
      </c>
      <c r="H7" s="351" t="s">
        <v>442</v>
      </c>
      <c r="I7" s="351" t="s">
        <v>626</v>
      </c>
      <c r="J7" s="351" t="s">
        <v>627</v>
      </c>
      <c r="K7" s="351" t="s">
        <v>628</v>
      </c>
    </row>
    <row r="8" spans="1:12">
      <c r="A8" s="352">
        <v>1</v>
      </c>
      <c r="B8" s="405">
        <v>100</v>
      </c>
      <c r="C8" s="405">
        <v>10</v>
      </c>
      <c r="D8" s="406">
        <v>1020</v>
      </c>
      <c r="E8" s="406">
        <v>4110</v>
      </c>
      <c r="F8" s="406">
        <v>4540</v>
      </c>
      <c r="G8" s="406">
        <v>0</v>
      </c>
      <c r="H8" s="407">
        <v>0</v>
      </c>
      <c r="I8" s="408">
        <v>40000</v>
      </c>
      <c r="J8" s="408">
        <v>45400</v>
      </c>
      <c r="K8" s="409">
        <v>-4084.8</v>
      </c>
    </row>
    <row r="9" spans="1:12">
      <c r="A9" s="353">
        <f t="shared" ref="A9:A22" si="0">A8+1</f>
        <v>2</v>
      </c>
      <c r="B9" s="405">
        <v>100</v>
      </c>
      <c r="C9" s="405">
        <v>10</v>
      </c>
      <c r="D9" s="406">
        <v>1100</v>
      </c>
      <c r="E9" s="406">
        <v>4110</v>
      </c>
      <c r="F9" s="406">
        <v>4540</v>
      </c>
      <c r="G9" s="406">
        <v>0</v>
      </c>
      <c r="H9" s="407">
        <v>0</v>
      </c>
      <c r="I9" s="408">
        <v>40000</v>
      </c>
      <c r="J9" s="408">
        <v>45400</v>
      </c>
      <c r="K9" s="409">
        <v>-19357.5</v>
      </c>
    </row>
    <row r="10" spans="1:12">
      <c r="A10" s="353">
        <f t="shared" si="0"/>
        <v>3</v>
      </c>
      <c r="B10" s="405">
        <v>100</v>
      </c>
      <c r="C10" s="405">
        <v>10</v>
      </c>
      <c r="D10" s="406">
        <v>1190</v>
      </c>
      <c r="E10" s="406">
        <v>4110</v>
      </c>
      <c r="F10" s="406">
        <v>4540</v>
      </c>
      <c r="G10" s="406">
        <v>0</v>
      </c>
      <c r="H10" s="407">
        <v>0</v>
      </c>
      <c r="I10" s="408">
        <v>40000</v>
      </c>
      <c r="J10" s="408">
        <v>45400</v>
      </c>
      <c r="K10" s="409">
        <v>8923.82</v>
      </c>
    </row>
    <row r="11" spans="1:12">
      <c r="A11" s="353">
        <f t="shared" si="0"/>
        <v>4</v>
      </c>
      <c r="B11" s="405">
        <v>100</v>
      </c>
      <c r="C11" s="405">
        <v>10</v>
      </c>
      <c r="D11" s="406">
        <v>1200</v>
      </c>
      <c r="E11" s="406">
        <v>4110</v>
      </c>
      <c r="F11" s="406">
        <v>4540</v>
      </c>
      <c r="G11" s="406">
        <v>0</v>
      </c>
      <c r="H11" s="407">
        <v>101200</v>
      </c>
      <c r="I11" s="408">
        <v>40000</v>
      </c>
      <c r="J11" s="408">
        <v>45400</v>
      </c>
      <c r="K11" s="409">
        <v>-31904.400000000001</v>
      </c>
    </row>
    <row r="12" spans="1:12">
      <c r="A12" s="353">
        <f t="shared" si="0"/>
        <v>5</v>
      </c>
      <c r="B12" s="405">
        <v>100</v>
      </c>
      <c r="C12" s="405">
        <v>10</v>
      </c>
      <c r="D12" s="406">
        <v>1290</v>
      </c>
      <c r="E12" s="406">
        <v>4110</v>
      </c>
      <c r="F12" s="406">
        <v>4540</v>
      </c>
      <c r="G12" s="406">
        <v>0</v>
      </c>
      <c r="H12" s="407">
        <v>0</v>
      </c>
      <c r="I12" s="408">
        <v>40000</v>
      </c>
      <c r="J12" s="408">
        <v>45400</v>
      </c>
      <c r="K12" s="409">
        <v>20737.87</v>
      </c>
    </row>
    <row r="13" spans="1:12">
      <c r="A13" s="353">
        <f t="shared" si="0"/>
        <v>6</v>
      </c>
      <c r="B13" s="405">
        <v>100</v>
      </c>
      <c r="C13" s="405">
        <v>10</v>
      </c>
      <c r="D13" s="406">
        <v>1440</v>
      </c>
      <c r="E13" s="406">
        <v>4110</v>
      </c>
      <c r="F13" s="406">
        <v>4540</v>
      </c>
      <c r="G13" s="406">
        <v>0</v>
      </c>
      <c r="H13" s="407">
        <v>0</v>
      </c>
      <c r="I13" s="408">
        <v>40000</v>
      </c>
      <c r="J13" s="408">
        <v>45400</v>
      </c>
      <c r="K13" s="409">
        <v>-2000</v>
      </c>
    </row>
    <row r="14" spans="1:12">
      <c r="A14" s="353">
        <f t="shared" si="0"/>
        <v>7</v>
      </c>
      <c r="B14" s="405">
        <v>100</v>
      </c>
      <c r="C14" s="405">
        <v>20</v>
      </c>
      <c r="D14" s="406">
        <v>0</v>
      </c>
      <c r="E14" s="406">
        <v>4110</v>
      </c>
      <c r="F14" s="406">
        <v>4540</v>
      </c>
      <c r="G14" s="406">
        <v>0</v>
      </c>
      <c r="H14" s="407">
        <v>0</v>
      </c>
      <c r="I14" s="408">
        <v>40000</v>
      </c>
      <c r="J14" s="408">
        <v>45400</v>
      </c>
      <c r="K14" s="410">
        <v>-128376</v>
      </c>
    </row>
    <row r="15" spans="1:12">
      <c r="A15" s="353">
        <f t="shared" si="0"/>
        <v>8</v>
      </c>
      <c r="B15" s="405">
        <v>100</v>
      </c>
      <c r="C15" s="405">
        <v>30</v>
      </c>
      <c r="D15" s="406">
        <v>0</v>
      </c>
      <c r="E15" s="406">
        <v>4110</v>
      </c>
      <c r="F15" s="406">
        <v>4540</v>
      </c>
      <c r="G15" s="406">
        <v>0</v>
      </c>
      <c r="H15" s="407">
        <v>0</v>
      </c>
      <c r="I15" s="408">
        <v>40000</v>
      </c>
      <c r="J15" s="408">
        <v>45400</v>
      </c>
      <c r="K15" s="409">
        <v>-55541.2</v>
      </c>
    </row>
    <row r="16" spans="1:12">
      <c r="A16" s="353">
        <f t="shared" si="0"/>
        <v>9</v>
      </c>
      <c r="B16" s="405">
        <v>100</v>
      </c>
      <c r="C16" s="405">
        <v>30</v>
      </c>
      <c r="D16" s="406">
        <v>10</v>
      </c>
      <c r="E16" s="406">
        <v>4110</v>
      </c>
      <c r="F16" s="406">
        <v>4540</v>
      </c>
      <c r="G16" s="406">
        <v>0</v>
      </c>
      <c r="H16" s="407">
        <v>0</v>
      </c>
      <c r="I16" s="408">
        <v>40000</v>
      </c>
      <c r="J16" s="408">
        <v>45400</v>
      </c>
      <c r="K16" s="409">
        <v>-2400</v>
      </c>
    </row>
    <row r="17" spans="1:12">
      <c r="A17" s="353">
        <f t="shared" si="0"/>
        <v>10</v>
      </c>
      <c r="B17" s="405">
        <v>100</v>
      </c>
      <c r="C17" s="405">
        <v>30</v>
      </c>
      <c r="D17" s="406">
        <v>20</v>
      </c>
      <c r="E17" s="406">
        <v>4110</v>
      </c>
      <c r="F17" s="406">
        <v>4540</v>
      </c>
      <c r="G17" s="406">
        <v>0</v>
      </c>
      <c r="H17" s="407">
        <v>0</v>
      </c>
      <c r="I17" s="408">
        <v>40000</v>
      </c>
      <c r="J17" s="408">
        <v>45400</v>
      </c>
      <c r="K17" s="409">
        <v>-8194.56</v>
      </c>
    </row>
    <row r="18" spans="1:12">
      <c r="A18" s="353">
        <f t="shared" si="0"/>
        <v>11</v>
      </c>
      <c r="B18" s="405">
        <v>100</v>
      </c>
      <c r="C18" s="405">
        <v>30</v>
      </c>
      <c r="D18" s="406">
        <v>60</v>
      </c>
      <c r="E18" s="406">
        <v>4110</v>
      </c>
      <c r="F18" s="406">
        <v>4540</v>
      </c>
      <c r="G18" s="406">
        <v>0</v>
      </c>
      <c r="H18" s="407">
        <v>0</v>
      </c>
      <c r="I18" s="408">
        <v>40000</v>
      </c>
      <c r="J18" s="408">
        <v>45400</v>
      </c>
      <c r="K18" s="409">
        <v>-4808.16</v>
      </c>
    </row>
    <row r="19" spans="1:12">
      <c r="A19" s="353">
        <f t="shared" si="0"/>
        <v>12</v>
      </c>
      <c r="B19" s="405">
        <v>100</v>
      </c>
      <c r="C19" s="405">
        <v>30</v>
      </c>
      <c r="D19" s="406">
        <v>80</v>
      </c>
      <c r="E19" s="406">
        <v>4110</v>
      </c>
      <c r="F19" s="406">
        <v>4540</v>
      </c>
      <c r="G19" s="406">
        <v>0</v>
      </c>
      <c r="H19" s="407">
        <v>0</v>
      </c>
      <c r="I19" s="408">
        <v>40000</v>
      </c>
      <c r="J19" s="408">
        <v>45400</v>
      </c>
      <c r="K19" s="409">
        <v>-360</v>
      </c>
    </row>
    <row r="20" spans="1:12">
      <c r="A20" s="353">
        <f t="shared" si="0"/>
        <v>13</v>
      </c>
      <c r="B20" s="405">
        <v>100</v>
      </c>
      <c r="C20" s="405">
        <v>30</v>
      </c>
      <c r="D20" s="406">
        <v>140</v>
      </c>
      <c r="E20" s="406">
        <v>4110</v>
      </c>
      <c r="F20" s="406">
        <v>4540</v>
      </c>
      <c r="G20" s="406">
        <v>0</v>
      </c>
      <c r="H20" s="407">
        <v>0</v>
      </c>
      <c r="I20" s="408">
        <v>40000</v>
      </c>
      <c r="J20" s="408">
        <v>45400</v>
      </c>
      <c r="K20" s="409">
        <v>-122.4</v>
      </c>
    </row>
    <row r="21" spans="1:12">
      <c r="A21" s="353">
        <f t="shared" si="0"/>
        <v>14</v>
      </c>
      <c r="B21" s="405">
        <v>100</v>
      </c>
      <c r="C21" s="405">
        <v>30</v>
      </c>
      <c r="D21" s="406">
        <v>340</v>
      </c>
      <c r="E21" s="406">
        <v>4110</v>
      </c>
      <c r="F21" s="406">
        <v>4540</v>
      </c>
      <c r="G21" s="406">
        <v>0</v>
      </c>
      <c r="H21" s="407">
        <v>0</v>
      </c>
      <c r="I21" s="408">
        <v>40000</v>
      </c>
      <c r="J21" s="408">
        <v>45400</v>
      </c>
      <c r="K21" s="409">
        <v>-106387.66</v>
      </c>
    </row>
    <row r="22" spans="1:12">
      <c r="A22" s="353">
        <f t="shared" si="0"/>
        <v>15</v>
      </c>
      <c r="B22" s="405">
        <v>100</v>
      </c>
      <c r="C22" s="405">
        <v>30</v>
      </c>
      <c r="D22" s="406">
        <v>870</v>
      </c>
      <c r="E22" s="406">
        <v>4110</v>
      </c>
      <c r="F22" s="406">
        <v>4540</v>
      </c>
      <c r="G22" s="406">
        <v>0</v>
      </c>
      <c r="H22" s="407">
        <v>0</v>
      </c>
      <c r="I22" s="408">
        <v>40000</v>
      </c>
      <c r="J22" s="408">
        <v>45400</v>
      </c>
      <c r="K22" s="409">
        <v>-188464.75</v>
      </c>
    </row>
    <row r="23" spans="1:12">
      <c r="K23" s="359">
        <f>SUM(K8:K22)</f>
        <v>-522339.74</v>
      </c>
      <c r="L23" s="358"/>
    </row>
  </sheetData>
  <autoFilter ref="B7:K7"/>
  <mergeCells count="4">
    <mergeCell ref="A2:K2"/>
    <mergeCell ref="A3:K3"/>
    <mergeCell ref="A4:K4"/>
    <mergeCell ref="B6:K6"/>
  </mergeCells>
  <pageMargins left="0.7" right="0.7" top="0.75" bottom="0.75" header="0.3" footer="0.3"/>
  <pageSetup scale="69" orientation="portrait" r:id="rId1"/>
  <headerFooter>
    <oddHeader>&amp;R&amp;10Attachment O Work Paper
Page 20a of 22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showGridLines="0" workbookViewId="0">
      <pane xSplit="5" ySplit="8" topLeftCell="F9" activePane="bottomRight" state="frozen"/>
      <selection pane="topRight" activeCell="E1" sqref="E1"/>
      <selection pane="bottomLeft" activeCell="A9" sqref="A9"/>
      <selection pane="bottomRight" activeCell="I25" sqref="I25:I26"/>
    </sheetView>
  </sheetViews>
  <sheetFormatPr defaultColWidth="8.90625" defaultRowHeight="13.2"/>
  <cols>
    <col min="1" max="1" width="8.90625" style="445" hidden="1" customWidth="1"/>
    <col min="2" max="2" width="3.453125" style="445" bestFit="1" customWidth="1"/>
    <col min="3" max="3" width="6.1796875" style="445" bestFit="1" customWidth="1"/>
    <col min="4" max="4" width="6.81640625" style="445" customWidth="1"/>
    <col min="5" max="5" width="45.453125" style="445" bestFit="1" customWidth="1"/>
    <col min="6" max="18" width="11.1796875" style="445" customWidth="1"/>
    <col min="19" max="19" width="13" style="445" customWidth="1"/>
    <col min="20" max="20" width="12.36328125" style="445" bestFit="1" customWidth="1"/>
    <col min="21" max="16384" width="8.90625" style="445"/>
  </cols>
  <sheetData>
    <row r="1" spans="1:19">
      <c r="B1" s="976" t="s">
        <v>493</v>
      </c>
      <c r="C1" s="976"/>
      <c r="D1" s="976"/>
      <c r="E1" s="976"/>
      <c r="R1" s="718"/>
      <c r="S1" s="312"/>
    </row>
    <row r="2" spans="1:19">
      <c r="B2" s="976" t="s">
        <v>494</v>
      </c>
      <c r="C2" s="976"/>
      <c r="D2" s="976"/>
      <c r="E2" s="976"/>
      <c r="R2" s="391"/>
      <c r="S2" s="312"/>
    </row>
    <row r="3" spans="1:19">
      <c r="B3" s="976" t="str">
        <f>Info!B3&amp;" Actual for MISO Tariff Revenue"</f>
        <v>2015 Actual for MISO Tariff Revenue</v>
      </c>
      <c r="C3" s="976"/>
      <c r="D3" s="976"/>
      <c r="E3" s="976"/>
      <c r="S3" s="312"/>
    </row>
    <row r="4" spans="1:19">
      <c r="B4" s="976"/>
      <c r="C4" s="976"/>
      <c r="D4" s="976"/>
      <c r="E4" s="976"/>
      <c r="R4" s="459"/>
      <c r="S4" s="312"/>
    </row>
    <row r="7" spans="1:19">
      <c r="B7" s="172" t="s">
        <v>8</v>
      </c>
      <c r="C7" s="158"/>
      <c r="D7" s="159"/>
      <c r="E7" s="160"/>
      <c r="F7" s="179">
        <f>Info!B3</f>
        <v>2015</v>
      </c>
      <c r="G7" s="179">
        <f t="shared" ref="G7:Q7" si="0">$F$7</f>
        <v>2015</v>
      </c>
      <c r="H7" s="179">
        <f t="shared" si="0"/>
        <v>2015</v>
      </c>
      <c r="I7" s="179">
        <f t="shared" si="0"/>
        <v>2015</v>
      </c>
      <c r="J7" s="179">
        <f t="shared" si="0"/>
        <v>2015</v>
      </c>
      <c r="K7" s="179">
        <f t="shared" si="0"/>
        <v>2015</v>
      </c>
      <c r="L7" s="179">
        <f t="shared" si="0"/>
        <v>2015</v>
      </c>
      <c r="M7" s="179">
        <f t="shared" si="0"/>
        <v>2015</v>
      </c>
      <c r="N7" s="179">
        <f t="shared" si="0"/>
        <v>2015</v>
      </c>
      <c r="O7" s="179">
        <f t="shared" si="0"/>
        <v>2015</v>
      </c>
      <c r="P7" s="179">
        <f t="shared" si="0"/>
        <v>2015</v>
      </c>
      <c r="Q7" s="179">
        <f t="shared" si="0"/>
        <v>2015</v>
      </c>
      <c r="R7" s="180">
        <f>$F$7</f>
        <v>2015</v>
      </c>
    </row>
    <row r="8" spans="1:19">
      <c r="B8" s="173" t="s">
        <v>10</v>
      </c>
      <c r="C8" s="977" t="s">
        <v>495</v>
      </c>
      <c r="D8" s="978"/>
      <c r="E8" s="313" t="s">
        <v>402</v>
      </c>
      <c r="F8" s="178" t="s">
        <v>404</v>
      </c>
      <c r="G8" s="181" t="s">
        <v>405</v>
      </c>
      <c r="H8" s="181" t="s">
        <v>406</v>
      </c>
      <c r="I8" s="181" t="s">
        <v>407</v>
      </c>
      <c r="J8" s="181" t="s">
        <v>20</v>
      </c>
      <c r="K8" s="181" t="s">
        <v>408</v>
      </c>
      <c r="L8" s="181" t="s">
        <v>409</v>
      </c>
      <c r="M8" s="181" t="s">
        <v>410</v>
      </c>
      <c r="N8" s="181" t="s">
        <v>411</v>
      </c>
      <c r="O8" s="181" t="s">
        <v>412</v>
      </c>
      <c r="P8" s="181" t="s">
        <v>413</v>
      </c>
      <c r="Q8" s="181" t="s">
        <v>414</v>
      </c>
      <c r="R8" s="182" t="s">
        <v>16</v>
      </c>
    </row>
    <row r="9" spans="1:19">
      <c r="A9" s="445">
        <v>113124</v>
      </c>
      <c r="B9" s="379">
        <v>1</v>
      </c>
      <c r="C9" s="381" t="s">
        <v>496</v>
      </c>
      <c r="D9" s="453"/>
      <c r="E9" s="314" t="s">
        <v>497</v>
      </c>
      <c r="F9" s="657">
        <v>0</v>
      </c>
      <c r="G9" s="657">
        <v>0</v>
      </c>
      <c r="H9" s="657">
        <v>0</v>
      </c>
      <c r="I9" s="657">
        <v>0</v>
      </c>
      <c r="J9" s="657">
        <v>0</v>
      </c>
      <c r="K9" s="657">
        <v>0</v>
      </c>
      <c r="L9" s="657">
        <v>0</v>
      </c>
      <c r="M9" s="657">
        <v>112.54</v>
      </c>
      <c r="N9" s="657">
        <v>726.77</v>
      </c>
      <c r="O9" s="657">
        <v>217.93</v>
      </c>
      <c r="P9" s="657">
        <v>138.16</v>
      </c>
      <c r="Q9" s="657">
        <v>0</v>
      </c>
      <c r="R9" s="176">
        <f t="shared" ref="R9:R16" si="1">SUM(F9:Q9)</f>
        <v>1195.4000000000001</v>
      </c>
    </row>
    <row r="10" spans="1:19">
      <c r="A10" s="445">
        <v>113123</v>
      </c>
      <c r="B10" s="379">
        <f t="shared" ref="B10:B22" si="2">+B9+1</f>
        <v>2</v>
      </c>
      <c r="C10" s="381" t="s">
        <v>498</v>
      </c>
      <c r="D10" s="453"/>
      <c r="E10" s="314" t="s">
        <v>499</v>
      </c>
      <c r="F10" s="657">
        <v>46329.24</v>
      </c>
      <c r="G10" s="657">
        <v>26991.7</v>
      </c>
      <c r="H10" s="657">
        <v>24946.17</v>
      </c>
      <c r="I10" s="657">
        <v>25625.439999999999</v>
      </c>
      <c r="J10" s="657">
        <v>44315.19</v>
      </c>
      <c r="K10" s="657">
        <v>18353.919999999998</v>
      </c>
      <c r="L10" s="657">
        <v>30163.9</v>
      </c>
      <c r="M10" s="657">
        <v>23439.119999999999</v>
      </c>
      <c r="N10" s="657">
        <v>25937.15</v>
      </c>
      <c r="O10" s="657">
        <v>23853.15</v>
      </c>
      <c r="P10" s="657">
        <v>24533.38</v>
      </c>
      <c r="Q10" s="657">
        <v>25134.21</v>
      </c>
      <c r="R10" s="176">
        <f t="shared" si="1"/>
        <v>339622.57</v>
      </c>
    </row>
    <row r="11" spans="1:19">
      <c r="A11" s="445">
        <v>113122</v>
      </c>
      <c r="B11" s="379">
        <f t="shared" si="2"/>
        <v>3</v>
      </c>
      <c r="C11" s="381" t="s">
        <v>500</v>
      </c>
      <c r="D11" s="453"/>
      <c r="E11" s="314" t="s">
        <v>501</v>
      </c>
      <c r="F11" s="657">
        <v>44512.4</v>
      </c>
      <c r="G11" s="657">
        <v>49073.120000000003</v>
      </c>
      <c r="H11" s="657">
        <v>45759.28</v>
      </c>
      <c r="I11" s="657">
        <v>46901.82</v>
      </c>
      <c r="J11" s="657">
        <v>76785.45</v>
      </c>
      <c r="K11" s="657">
        <v>37451.94</v>
      </c>
      <c r="L11" s="657">
        <v>52488.69</v>
      </c>
      <c r="M11" s="657">
        <v>43463.64</v>
      </c>
      <c r="N11" s="657">
        <v>46075.31</v>
      </c>
      <c r="O11" s="657">
        <v>43180.61</v>
      </c>
      <c r="P11" s="657">
        <v>42851.58</v>
      </c>
      <c r="Q11" s="657">
        <v>45711.92</v>
      </c>
      <c r="R11" s="176">
        <f t="shared" si="1"/>
        <v>574255.76</v>
      </c>
    </row>
    <row r="12" spans="1:19">
      <c r="A12" s="445">
        <v>113121</v>
      </c>
      <c r="B12" s="379">
        <f t="shared" si="2"/>
        <v>4</v>
      </c>
      <c r="C12" s="381" t="s">
        <v>502</v>
      </c>
      <c r="D12" s="453"/>
      <c r="E12" s="314" t="s">
        <v>503</v>
      </c>
      <c r="F12" s="657">
        <v>72444.34</v>
      </c>
      <c r="G12" s="657">
        <v>81610.03</v>
      </c>
      <c r="H12" s="657">
        <v>74333.539999999994</v>
      </c>
      <c r="I12" s="657">
        <v>82295.27</v>
      </c>
      <c r="J12" s="657">
        <v>236698.58</v>
      </c>
      <c r="K12" s="657">
        <v>144538.44</v>
      </c>
      <c r="L12" s="657">
        <v>145398.87</v>
      </c>
      <c r="M12" s="657">
        <v>143002.70000000001</v>
      </c>
      <c r="N12" s="657">
        <v>138650.64000000001</v>
      </c>
      <c r="O12" s="657">
        <v>147943.25</v>
      </c>
      <c r="P12" s="657">
        <v>74611.73</v>
      </c>
      <c r="Q12" s="657">
        <v>91282.99</v>
      </c>
      <c r="R12" s="176">
        <f t="shared" si="1"/>
        <v>1432810.3800000001</v>
      </c>
    </row>
    <row r="13" spans="1:19">
      <c r="A13" s="445">
        <v>113120</v>
      </c>
      <c r="B13" s="379">
        <f t="shared" si="2"/>
        <v>5</v>
      </c>
      <c r="C13" s="381" t="s">
        <v>504</v>
      </c>
      <c r="D13" s="453"/>
      <c r="E13" s="314" t="s">
        <v>505</v>
      </c>
      <c r="F13" s="657">
        <v>57579.55</v>
      </c>
      <c r="G13" s="657">
        <v>11329.91</v>
      </c>
      <c r="H13" s="657">
        <v>18308.86</v>
      </c>
      <c r="I13" s="657">
        <v>8519.34</v>
      </c>
      <c r="J13" s="657">
        <v>43032.55</v>
      </c>
      <c r="K13" s="657">
        <v>-2561.27</v>
      </c>
      <c r="L13" s="657">
        <v>31875.9</v>
      </c>
      <c r="M13" s="657">
        <v>22653.61</v>
      </c>
      <c r="N13" s="657">
        <v>16364.43</v>
      </c>
      <c r="O13" s="657">
        <v>10845.75</v>
      </c>
      <c r="P13" s="657">
        <v>35812.71</v>
      </c>
      <c r="Q13" s="657">
        <v>12507.15</v>
      </c>
      <c r="R13" s="176">
        <f t="shared" si="1"/>
        <v>266268.49</v>
      </c>
    </row>
    <row r="14" spans="1:19">
      <c r="A14" s="445">
        <v>262100</v>
      </c>
      <c r="B14" s="379">
        <f t="shared" si="2"/>
        <v>6</v>
      </c>
      <c r="C14" s="381" t="s">
        <v>575</v>
      </c>
      <c r="D14" s="453"/>
      <c r="E14" s="314" t="s">
        <v>574</v>
      </c>
      <c r="F14" s="657">
        <v>5136.58</v>
      </c>
      <c r="G14" s="657">
        <v>27118.51</v>
      </c>
      <c r="H14" s="657">
        <v>24511.98</v>
      </c>
      <c r="I14" s="657">
        <v>21306.74</v>
      </c>
      <c r="J14" s="657">
        <v>43250.93</v>
      </c>
      <c r="K14" s="657">
        <v>24251.64</v>
      </c>
      <c r="L14" s="657">
        <v>35667.449999999997</v>
      </c>
      <c r="M14" s="657">
        <v>28131.33</v>
      </c>
      <c r="N14" s="657">
        <v>41013.32</v>
      </c>
      <c r="O14" s="657">
        <v>39839.53</v>
      </c>
      <c r="P14" s="657">
        <v>38752.68</v>
      </c>
      <c r="Q14" s="657">
        <v>36410.910000000003</v>
      </c>
      <c r="R14" s="176">
        <f t="shared" ref="R14:R15" si="3">SUM(F14:Q14)</f>
        <v>365391.6</v>
      </c>
    </row>
    <row r="15" spans="1:19">
      <c r="A15" s="445">
        <v>407300</v>
      </c>
      <c r="B15" s="379">
        <f t="shared" si="2"/>
        <v>7</v>
      </c>
      <c r="C15" s="381" t="s">
        <v>674</v>
      </c>
      <c r="D15" s="453"/>
      <c r="E15" s="314" t="s">
        <v>675</v>
      </c>
      <c r="F15" s="657">
        <v>45399.97</v>
      </c>
      <c r="G15" s="657">
        <v>10921.03</v>
      </c>
      <c r="H15" s="657">
        <v>32717.93</v>
      </c>
      <c r="I15" s="657">
        <v>32514.61</v>
      </c>
      <c r="J15" s="657">
        <v>65097.61</v>
      </c>
      <c r="K15" s="657">
        <v>35338.03</v>
      </c>
      <c r="L15" s="657">
        <v>13332.36</v>
      </c>
      <c r="M15" s="657">
        <v>35894.230000000003</v>
      </c>
      <c r="N15" s="657">
        <v>21009.01</v>
      </c>
      <c r="O15" s="657">
        <v>55760.55</v>
      </c>
      <c r="P15" s="657">
        <v>43833.67</v>
      </c>
      <c r="Q15" s="657">
        <v>33976.980000000003</v>
      </c>
      <c r="R15" s="176">
        <f t="shared" si="3"/>
        <v>425795.97999999992</v>
      </c>
    </row>
    <row r="16" spans="1:19">
      <c r="A16" s="445">
        <v>17700</v>
      </c>
      <c r="B16" s="379">
        <f t="shared" si="2"/>
        <v>8</v>
      </c>
      <c r="C16" s="381" t="s">
        <v>506</v>
      </c>
      <c r="D16" s="453"/>
      <c r="E16" s="314" t="s">
        <v>507</v>
      </c>
      <c r="F16" s="657">
        <v>50147.68</v>
      </c>
      <c r="G16" s="657">
        <v>56123.29</v>
      </c>
      <c r="H16" s="657">
        <v>64860.72</v>
      </c>
      <c r="I16" s="657">
        <v>57698.9</v>
      </c>
      <c r="J16" s="657">
        <v>54758.16</v>
      </c>
      <c r="K16" s="657">
        <v>58504.46</v>
      </c>
      <c r="L16" s="657">
        <v>54544.65</v>
      </c>
      <c r="M16" s="657">
        <v>56726.69</v>
      </c>
      <c r="N16" s="657">
        <v>54020.34</v>
      </c>
      <c r="O16" s="657">
        <v>49969.91</v>
      </c>
      <c r="P16" s="657">
        <v>54549.88</v>
      </c>
      <c r="Q16" s="657">
        <v>61217.91</v>
      </c>
      <c r="R16" s="176">
        <f t="shared" si="1"/>
        <v>673122.59000000008</v>
      </c>
    </row>
    <row r="17" spans="1:19">
      <c r="A17" s="445">
        <v>113119</v>
      </c>
      <c r="B17" s="379">
        <f t="shared" si="2"/>
        <v>9</v>
      </c>
      <c r="C17" s="381" t="s">
        <v>508</v>
      </c>
      <c r="D17" s="453"/>
      <c r="E17" s="314" t="s">
        <v>509</v>
      </c>
      <c r="F17" s="657">
        <v>1154567.82</v>
      </c>
      <c r="G17" s="657">
        <v>1303504.3700000001</v>
      </c>
      <c r="H17" s="657">
        <v>1148006.07</v>
      </c>
      <c r="I17" s="657">
        <v>1201454.8400000001</v>
      </c>
      <c r="J17" s="657">
        <v>1020409.75</v>
      </c>
      <c r="K17" s="657">
        <v>1192129.0900000001</v>
      </c>
      <c r="L17" s="657">
        <v>1292790.75</v>
      </c>
      <c r="M17" s="657">
        <v>1508096.34</v>
      </c>
      <c r="N17" s="657">
        <v>1507761.5</v>
      </c>
      <c r="O17" s="657">
        <v>1457964.58</v>
      </c>
      <c r="P17" s="657">
        <v>1074452.51</v>
      </c>
      <c r="Q17" s="657">
        <v>1077672.3400000001</v>
      </c>
      <c r="R17" s="176">
        <f>SUM(F17:Q17)</f>
        <v>14938809.960000001</v>
      </c>
      <c r="S17" s="380"/>
    </row>
    <row r="18" spans="1:19">
      <c r="A18" s="445">
        <v>307717</v>
      </c>
      <c r="B18" s="379">
        <f t="shared" si="2"/>
        <v>10</v>
      </c>
      <c r="C18" s="381" t="s">
        <v>643</v>
      </c>
      <c r="D18" s="453"/>
      <c r="E18" s="314" t="s">
        <v>645</v>
      </c>
      <c r="F18" s="657">
        <v>226909</v>
      </c>
      <c r="G18" s="657">
        <v>227633</v>
      </c>
      <c r="H18" s="657">
        <v>-28871</v>
      </c>
      <c r="I18" s="657">
        <v>176376</v>
      </c>
      <c r="J18" s="657">
        <v>415842</v>
      </c>
      <c r="K18" s="657">
        <v>192014</v>
      </c>
      <c r="L18" s="657">
        <v>220827</v>
      </c>
      <c r="M18" s="657">
        <v>195402</v>
      </c>
      <c r="N18" s="657">
        <v>207969</v>
      </c>
      <c r="O18" s="657">
        <v>184147</v>
      </c>
      <c r="P18" s="657">
        <v>230422</v>
      </c>
      <c r="Q18" s="657">
        <v>176458</v>
      </c>
      <c r="R18" s="176">
        <f t="shared" ref="R18:R20" si="4">SUM(F18:Q18)</f>
        <v>2425128</v>
      </c>
      <c r="S18" s="380"/>
    </row>
    <row r="19" spans="1:19">
      <c r="A19" s="445">
        <v>178731</v>
      </c>
      <c r="B19" s="379">
        <f t="shared" si="2"/>
        <v>11</v>
      </c>
      <c r="C19" s="381" t="s">
        <v>520</v>
      </c>
      <c r="D19" s="453"/>
      <c r="E19" s="314" t="s">
        <v>521</v>
      </c>
      <c r="F19" s="657">
        <v>311585.84000000003</v>
      </c>
      <c r="G19" s="657">
        <v>549637.84</v>
      </c>
      <c r="H19" s="657">
        <v>499078.39</v>
      </c>
      <c r="I19" s="657">
        <v>497929.6</v>
      </c>
      <c r="J19" s="657">
        <v>427838.27</v>
      </c>
      <c r="K19" s="657">
        <v>457813.9</v>
      </c>
      <c r="L19" s="657">
        <v>504740.14</v>
      </c>
      <c r="M19" s="657">
        <v>508832.95</v>
      </c>
      <c r="N19" s="657">
        <v>531796.05000000005</v>
      </c>
      <c r="O19" s="657">
        <v>457048.33</v>
      </c>
      <c r="P19" s="657">
        <v>449326.89</v>
      </c>
      <c r="Q19" s="657">
        <v>472593.15</v>
      </c>
      <c r="R19" s="176">
        <f t="shared" si="4"/>
        <v>5668221.3500000006</v>
      </c>
      <c r="S19" s="380"/>
    </row>
    <row r="20" spans="1:19">
      <c r="A20" s="445">
        <v>307719</v>
      </c>
      <c r="B20" s="379">
        <f t="shared" si="2"/>
        <v>12</v>
      </c>
      <c r="C20" s="381" t="s">
        <v>644</v>
      </c>
      <c r="D20" s="453"/>
      <c r="E20" s="314" t="s">
        <v>646</v>
      </c>
      <c r="F20" s="657">
        <v>78223</v>
      </c>
      <c r="G20" s="657">
        <v>68585</v>
      </c>
      <c r="H20" s="657">
        <v>-376595</v>
      </c>
      <c r="I20" s="657">
        <v>35137</v>
      </c>
      <c r="J20" s="657">
        <v>71091</v>
      </c>
      <c r="K20" s="657">
        <v>-25658</v>
      </c>
      <c r="L20" s="657">
        <v>-57039</v>
      </c>
      <c r="M20" s="657">
        <v>-37146</v>
      </c>
      <c r="N20" s="657">
        <v>-47616</v>
      </c>
      <c r="O20" s="657">
        <v>-14949</v>
      </c>
      <c r="P20" s="657">
        <v>-29081</v>
      </c>
      <c r="Q20" s="657">
        <v>-46466</v>
      </c>
      <c r="R20" s="176">
        <f t="shared" si="4"/>
        <v>-381514</v>
      </c>
      <c r="S20" s="380"/>
    </row>
    <row r="21" spans="1:19">
      <c r="A21" s="445">
        <v>224502</v>
      </c>
      <c r="B21" s="379">
        <f t="shared" si="2"/>
        <v>13</v>
      </c>
      <c r="C21" s="381" t="s">
        <v>632</v>
      </c>
      <c r="D21" s="453"/>
      <c r="E21" s="314" t="s">
        <v>634</v>
      </c>
      <c r="F21" s="657">
        <v>13217.21</v>
      </c>
      <c r="G21" s="657">
        <v>14421.99</v>
      </c>
      <c r="H21" s="657">
        <v>14421.99</v>
      </c>
      <c r="I21" s="657">
        <v>14421.99</v>
      </c>
      <c r="J21" s="657">
        <v>14421.99</v>
      </c>
      <c r="K21" s="657">
        <v>14421.99</v>
      </c>
      <c r="L21" s="657">
        <v>14488.67</v>
      </c>
      <c r="M21" s="657">
        <v>14488.67</v>
      </c>
      <c r="N21" s="657">
        <v>14488.67</v>
      </c>
      <c r="O21" s="657">
        <v>14488.67</v>
      </c>
      <c r="P21" s="657">
        <v>14488.67</v>
      </c>
      <c r="Q21" s="657">
        <v>14488.67</v>
      </c>
      <c r="R21" s="176">
        <f t="shared" ref="R21:R22" si="5">SUM(F21:Q21)</f>
        <v>172259.18000000002</v>
      </c>
      <c r="S21" s="380"/>
    </row>
    <row r="22" spans="1:19">
      <c r="A22" s="445">
        <v>224500</v>
      </c>
      <c r="B22" s="379">
        <f t="shared" si="2"/>
        <v>14</v>
      </c>
      <c r="C22" s="381" t="s">
        <v>633</v>
      </c>
      <c r="D22" s="453"/>
      <c r="E22" s="314" t="s">
        <v>635</v>
      </c>
      <c r="F22" s="657">
        <v>19444.59</v>
      </c>
      <c r="G22" s="657">
        <v>19832.68</v>
      </c>
      <c r="H22" s="657">
        <v>19832.68</v>
      </c>
      <c r="I22" s="657">
        <v>19832.68</v>
      </c>
      <c r="J22" s="657">
        <v>19832.68</v>
      </c>
      <c r="K22" s="657">
        <v>19832.68</v>
      </c>
      <c r="L22" s="657">
        <v>19535.3</v>
      </c>
      <c r="M22" s="657">
        <v>19535.3</v>
      </c>
      <c r="N22" s="657">
        <v>19535.3</v>
      </c>
      <c r="O22" s="657">
        <v>19535.3</v>
      </c>
      <c r="P22" s="657">
        <v>19535.3</v>
      </c>
      <c r="Q22" s="657">
        <v>19535.3</v>
      </c>
      <c r="R22" s="176">
        <f t="shared" si="5"/>
        <v>235819.78999999992</v>
      </c>
      <c r="S22" s="380"/>
    </row>
    <row r="23" spans="1:19">
      <c r="B23" s="165"/>
      <c r="C23" s="166"/>
      <c r="D23" s="167"/>
      <c r="E23" s="168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74"/>
      <c r="Q23" s="373" t="s">
        <v>16</v>
      </c>
      <c r="R23" s="365">
        <f>SUM(R9:R22)</f>
        <v>27137187.050000001</v>
      </c>
    </row>
    <row r="24" spans="1:19">
      <c r="R24" s="434"/>
    </row>
    <row r="25" spans="1:19">
      <c r="Q25" s="323"/>
    </row>
    <row r="26" spans="1:19">
      <c r="Q26" s="225"/>
    </row>
  </sheetData>
  <mergeCells count="5">
    <mergeCell ref="B1:E1"/>
    <mergeCell ref="B2:E2"/>
    <mergeCell ref="B3:E3"/>
    <mergeCell ref="B4:E4"/>
    <mergeCell ref="C8:D8"/>
  </mergeCells>
  <pageMargins left="0.7" right="0.7" top="0.75" bottom="0.75" header="0.3" footer="0.3"/>
  <pageSetup scale="48" orientation="landscape" r:id="rId1"/>
  <headerFooter>
    <oddHeader>&amp;R&amp;10Attachment O Work Paper
Page 20b of 22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topLeftCell="B1" zoomScaleNormal="100" workbookViewId="0">
      <selection activeCell="F9" sqref="F9"/>
    </sheetView>
  </sheetViews>
  <sheetFormatPr defaultColWidth="8.90625" defaultRowHeight="15"/>
  <cols>
    <col min="1" max="1" width="8.90625" style="500" hidden="1" customWidth="1"/>
    <col min="2" max="5" width="8.90625" style="500"/>
    <col min="6" max="6" width="12.453125" style="500" customWidth="1"/>
    <col min="7" max="10" width="8.90625" style="500"/>
    <col min="11" max="11" width="12.453125" style="500" customWidth="1"/>
    <col min="12" max="12" width="19.1796875" style="500" bestFit="1" customWidth="1"/>
    <col min="13" max="16384" width="8.90625" style="500"/>
  </cols>
  <sheetData>
    <row r="1" spans="1:23" ht="15.6">
      <c r="A1" s="719"/>
      <c r="B1" s="984" t="s">
        <v>0</v>
      </c>
      <c r="C1" s="985"/>
      <c r="D1" s="985"/>
      <c r="E1" s="985"/>
      <c r="F1" s="985"/>
      <c r="G1" s="985"/>
      <c r="H1" s="985"/>
      <c r="I1" s="985"/>
      <c r="J1" s="985"/>
      <c r="K1" s="985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719"/>
    </row>
    <row r="2" spans="1:23" ht="15.6">
      <c r="A2" s="719"/>
      <c r="B2" s="984" t="s">
        <v>579</v>
      </c>
      <c r="C2" s="985"/>
      <c r="D2" s="985"/>
      <c r="E2" s="985"/>
      <c r="F2" s="985"/>
      <c r="G2" s="985"/>
      <c r="H2" s="985"/>
      <c r="I2" s="985"/>
      <c r="J2" s="985"/>
      <c r="K2" s="985"/>
      <c r="L2" s="391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</row>
    <row r="3" spans="1:23" ht="15.6">
      <c r="A3" s="719"/>
      <c r="B3" s="984" t="s">
        <v>701</v>
      </c>
      <c r="C3" s="985"/>
      <c r="D3" s="985"/>
      <c r="E3" s="985"/>
      <c r="F3" s="985"/>
      <c r="G3" s="985"/>
      <c r="H3" s="985"/>
      <c r="I3" s="985"/>
      <c r="J3" s="985"/>
      <c r="K3" s="985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</row>
    <row r="4" spans="1:23" ht="15.6">
      <c r="A4" s="719"/>
      <c r="B4" s="719"/>
      <c r="C4" s="720"/>
      <c r="D4" s="721"/>
      <c r="E4" s="722"/>
      <c r="F4" s="723"/>
      <c r="G4" s="723"/>
      <c r="H4" s="724"/>
      <c r="I4" s="722"/>
      <c r="J4" s="722"/>
      <c r="K4" s="459"/>
      <c r="L4" s="719"/>
      <c r="M4" s="719"/>
      <c r="N4" s="719"/>
      <c r="O4" s="719"/>
      <c r="P4" s="719"/>
      <c r="Q4" s="719"/>
      <c r="R4" s="719"/>
      <c r="S4" s="719"/>
      <c r="T4" s="719"/>
      <c r="U4" s="719"/>
      <c r="V4" s="719"/>
      <c r="W4" s="719"/>
    </row>
    <row r="5" spans="1:23" ht="15.6">
      <c r="A5" s="719"/>
      <c r="B5" s="725"/>
      <c r="C5" s="726"/>
      <c r="D5" s="726"/>
      <c r="E5" s="727" t="s">
        <v>1</v>
      </c>
      <c r="F5" s="728"/>
      <c r="G5" s="727" t="s">
        <v>2</v>
      </c>
      <c r="H5" s="727" t="s">
        <v>3</v>
      </c>
      <c r="I5" s="727" t="s">
        <v>4</v>
      </c>
      <c r="J5" s="727" t="s">
        <v>5</v>
      </c>
      <c r="K5" s="727" t="s">
        <v>7</v>
      </c>
      <c r="L5" s="729"/>
      <c r="M5" s="719"/>
      <c r="N5" s="719"/>
      <c r="O5" s="719"/>
      <c r="P5" s="719"/>
      <c r="Q5" s="719"/>
      <c r="R5" s="719"/>
      <c r="S5" s="719"/>
      <c r="T5" s="719"/>
      <c r="U5" s="719"/>
      <c r="V5" s="719"/>
      <c r="W5" s="719"/>
    </row>
    <row r="6" spans="1:23" ht="15.6">
      <c r="A6" s="719"/>
      <c r="B6" s="730"/>
      <c r="C6" s="726"/>
      <c r="D6" s="726"/>
      <c r="E6" s="727"/>
      <c r="F6" s="728"/>
      <c r="G6" s="727"/>
      <c r="H6" s="727"/>
      <c r="I6" s="727"/>
      <c r="J6" s="727"/>
      <c r="K6" s="727"/>
      <c r="L6" s="729"/>
      <c r="M6" s="719"/>
      <c r="N6" s="719"/>
      <c r="O6" s="719"/>
      <c r="P6" s="719"/>
      <c r="Q6" s="719"/>
      <c r="R6" s="719"/>
      <c r="S6" s="719"/>
      <c r="T6" s="719"/>
      <c r="U6" s="719"/>
      <c r="V6" s="719"/>
      <c r="W6" s="719"/>
    </row>
    <row r="7" spans="1:23" ht="15.6">
      <c r="A7" s="719"/>
      <c r="B7" s="731" t="s">
        <v>38</v>
      </c>
      <c r="C7" s="732"/>
      <c r="D7" s="733"/>
      <c r="E7" s="734"/>
      <c r="F7" s="735"/>
      <c r="G7" s="734"/>
      <c r="H7" s="734"/>
      <c r="I7" s="734"/>
      <c r="J7" s="734"/>
      <c r="K7" s="736"/>
      <c r="L7" s="729"/>
      <c r="M7" s="719"/>
      <c r="N7" s="719"/>
      <c r="O7" s="719"/>
      <c r="P7" s="719"/>
      <c r="Q7" s="719"/>
      <c r="R7" s="719"/>
      <c r="S7" s="719"/>
      <c r="T7" s="719"/>
      <c r="U7" s="719"/>
      <c r="V7" s="719"/>
      <c r="W7" s="719"/>
    </row>
    <row r="8" spans="1:23" ht="15.6">
      <c r="A8" s="719"/>
      <c r="B8" s="737"/>
      <c r="C8" s="738"/>
      <c r="D8" s="726"/>
      <c r="E8" s="726"/>
      <c r="F8" s="726"/>
      <c r="G8" s="726"/>
      <c r="H8" s="726"/>
      <c r="I8" s="726"/>
      <c r="J8" s="726"/>
      <c r="K8" s="73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19"/>
    </row>
    <row r="9" spans="1:23">
      <c r="A9" s="740">
        <v>126015</v>
      </c>
      <c r="B9" s="741">
        <v>1</v>
      </c>
      <c r="C9" s="738"/>
      <c r="D9" s="726"/>
      <c r="E9" s="742" t="s">
        <v>580</v>
      </c>
      <c r="F9" s="743"/>
      <c r="G9" s="726"/>
      <c r="H9" s="981" t="s">
        <v>581</v>
      </c>
      <c r="I9" s="982"/>
      <c r="J9" s="983"/>
      <c r="K9" s="744">
        <v>1.4E-3</v>
      </c>
      <c r="L9" s="745"/>
      <c r="M9" s="746"/>
      <c r="N9" s="746"/>
      <c r="O9" s="746"/>
      <c r="P9" s="746"/>
      <c r="Q9" s="746"/>
      <c r="R9" s="746"/>
      <c r="S9" s="746"/>
      <c r="T9" s="746"/>
      <c r="U9" s="746"/>
      <c r="V9" s="746"/>
      <c r="W9" s="746"/>
    </row>
    <row r="10" spans="1:23" ht="15.6">
      <c r="A10" s="740">
        <v>125994</v>
      </c>
      <c r="B10" s="741">
        <v>2</v>
      </c>
      <c r="C10" s="738"/>
      <c r="D10" s="726"/>
      <c r="E10" s="742" t="s">
        <v>582</v>
      </c>
      <c r="F10" s="747">
        <v>0.35000000000000003</v>
      </c>
      <c r="G10" s="748"/>
      <c r="H10" s="726"/>
      <c r="I10" s="726"/>
      <c r="J10" s="726"/>
      <c r="K10" s="749"/>
      <c r="L10" s="719"/>
      <c r="M10" s="719"/>
      <c r="N10" s="719"/>
      <c r="O10" s="719"/>
      <c r="P10" s="719"/>
      <c r="Q10" s="719"/>
      <c r="R10" s="719"/>
      <c r="S10" s="719"/>
      <c r="T10" s="719"/>
      <c r="U10" s="719"/>
      <c r="V10" s="719"/>
      <c r="W10" s="719"/>
    </row>
    <row r="11" spans="1:23" ht="15.6">
      <c r="A11" s="740">
        <v>126001</v>
      </c>
      <c r="B11" s="741">
        <v>3</v>
      </c>
      <c r="C11" s="738"/>
      <c r="D11" s="726"/>
      <c r="E11" s="742" t="s">
        <v>583</v>
      </c>
      <c r="F11" s="747">
        <v>9.8000000000000004E-2</v>
      </c>
      <c r="G11" s="748"/>
      <c r="H11" s="726"/>
      <c r="I11" s="726"/>
      <c r="J11" s="726"/>
      <c r="K11" s="749"/>
      <c r="L11" s="719"/>
      <c r="M11" s="719"/>
      <c r="N11" s="719"/>
      <c r="O11" s="719"/>
      <c r="P11" s="719"/>
      <c r="Q11" s="719"/>
      <c r="R11" s="719"/>
      <c r="S11" s="719"/>
      <c r="T11" s="719"/>
      <c r="U11" s="719"/>
      <c r="V11" s="719"/>
      <c r="W11" s="719"/>
    </row>
    <row r="12" spans="1:23" ht="15.6">
      <c r="A12" s="740">
        <v>126001</v>
      </c>
      <c r="B12" s="741">
        <v>4</v>
      </c>
      <c r="C12" s="738"/>
      <c r="D12" s="726"/>
      <c r="E12" s="742" t="s">
        <v>584</v>
      </c>
      <c r="F12" s="747">
        <v>4.3099999999999999E-2</v>
      </c>
      <c r="G12" s="748"/>
      <c r="H12" s="726"/>
      <c r="I12" s="726"/>
      <c r="J12" s="726"/>
      <c r="K12" s="749"/>
      <c r="L12" s="719"/>
      <c r="M12" s="719"/>
      <c r="N12" s="719"/>
    </row>
    <row r="13" spans="1:23" ht="15.6">
      <c r="A13" s="719"/>
      <c r="B13" s="741">
        <v>5</v>
      </c>
      <c r="C13" s="738"/>
      <c r="D13" s="726"/>
      <c r="E13" s="726"/>
      <c r="F13" s="726"/>
      <c r="G13" s="726"/>
      <c r="H13" s="726"/>
      <c r="I13" s="726"/>
      <c r="J13" s="726"/>
      <c r="K13" s="749"/>
      <c r="L13" s="719"/>
      <c r="M13" s="719"/>
      <c r="N13" s="719"/>
    </row>
    <row r="14" spans="1:23" ht="15.6">
      <c r="A14" s="719"/>
      <c r="B14" s="741">
        <v>6</v>
      </c>
      <c r="C14" s="738"/>
      <c r="D14" s="726"/>
      <c r="E14" s="725"/>
      <c r="F14" s="725"/>
      <c r="G14" s="725"/>
      <c r="H14" s="725"/>
      <c r="I14" s="725"/>
      <c r="J14" s="725"/>
      <c r="K14" s="750"/>
      <c r="L14" s="751"/>
      <c r="M14" s="719"/>
      <c r="N14" s="751"/>
    </row>
    <row r="15" spans="1:23" ht="15.6">
      <c r="A15" s="719"/>
      <c r="B15" s="741">
        <v>7</v>
      </c>
      <c r="C15" s="738"/>
      <c r="D15" s="726"/>
      <c r="E15" s="726"/>
      <c r="F15" s="726"/>
      <c r="G15" s="726"/>
      <c r="H15" s="726"/>
      <c r="I15" s="726"/>
      <c r="J15" s="726"/>
      <c r="K15" s="749"/>
      <c r="L15" s="719"/>
      <c r="M15" s="719"/>
      <c r="N15" s="719"/>
    </row>
    <row r="16" spans="1:23" ht="15.6">
      <c r="A16" s="719"/>
      <c r="B16" s="741">
        <v>8</v>
      </c>
      <c r="C16" s="738"/>
      <c r="D16" s="726"/>
      <c r="E16" s="726"/>
      <c r="F16" s="726"/>
      <c r="G16" s="752" t="s">
        <v>16</v>
      </c>
      <c r="H16" s="752" t="s">
        <v>585</v>
      </c>
      <c r="I16" s="752" t="s">
        <v>52</v>
      </c>
      <c r="J16" s="752" t="s">
        <v>53</v>
      </c>
      <c r="K16" s="749"/>
      <c r="L16" s="719"/>
      <c r="M16" s="719"/>
      <c r="N16" s="719"/>
    </row>
    <row r="17" spans="1:14" ht="15.6">
      <c r="A17" s="719"/>
      <c r="B17" s="741">
        <v>9</v>
      </c>
      <c r="C17" s="738"/>
      <c r="D17" s="726"/>
      <c r="E17" s="726"/>
      <c r="F17" s="726"/>
      <c r="G17" s="742"/>
      <c r="H17" s="753"/>
      <c r="I17" s="753"/>
      <c r="J17" s="753"/>
      <c r="K17" s="754" t="s">
        <v>65</v>
      </c>
      <c r="L17" s="719"/>
      <c r="M17" s="719"/>
      <c r="N17" s="719"/>
    </row>
    <row r="18" spans="1:14" ht="15.6">
      <c r="A18" s="719"/>
      <c r="B18" s="741">
        <v>10</v>
      </c>
      <c r="C18" s="979" t="s">
        <v>586</v>
      </c>
      <c r="D18" s="980"/>
      <c r="E18" s="755"/>
      <c r="F18" s="726"/>
      <c r="G18" s="753"/>
      <c r="H18" s="753"/>
      <c r="I18" s="753"/>
      <c r="J18" s="753"/>
      <c r="K18" s="749"/>
      <c r="L18" s="719"/>
      <c r="M18" s="719"/>
      <c r="N18" s="719"/>
    </row>
    <row r="19" spans="1:14" ht="15.6">
      <c r="A19" s="740">
        <v>126005</v>
      </c>
      <c r="B19" s="741">
        <v>11</v>
      </c>
      <c r="C19" s="738"/>
      <c r="D19" s="726"/>
      <c r="E19" s="756" t="s">
        <v>587</v>
      </c>
      <c r="F19" s="757"/>
      <c r="G19" s="753"/>
      <c r="H19" s="758">
        <v>1000</v>
      </c>
      <c r="I19" s="759">
        <v>1000</v>
      </c>
      <c r="J19" s="759"/>
      <c r="K19" s="749"/>
      <c r="L19" s="719"/>
      <c r="M19" s="719"/>
      <c r="N19" s="719"/>
    </row>
    <row r="20" spans="1:14" ht="16.2" thickBot="1">
      <c r="A20" s="719"/>
      <c r="B20" s="741">
        <v>12</v>
      </c>
      <c r="C20" s="738"/>
      <c r="D20" s="726"/>
      <c r="E20" s="756" t="s">
        <v>588</v>
      </c>
      <c r="F20" s="757"/>
      <c r="G20" s="753"/>
      <c r="H20" s="760">
        <f>I22</f>
        <v>98</v>
      </c>
      <c r="I20" s="761">
        <f>F11</f>
        <v>9.8000000000000004E-2</v>
      </c>
      <c r="J20" s="761"/>
      <c r="K20" s="749"/>
      <c r="L20" s="719"/>
      <c r="M20" s="719"/>
      <c r="N20" s="719"/>
    </row>
    <row r="21" spans="1:14" ht="15.6">
      <c r="A21" s="719"/>
      <c r="B21" s="741">
        <v>13</v>
      </c>
      <c r="C21" s="738"/>
      <c r="D21" s="726"/>
      <c r="E21" s="726"/>
      <c r="F21" s="726"/>
      <c r="G21" s="753"/>
      <c r="H21" s="762"/>
      <c r="I21" s="763"/>
      <c r="J21" s="742" t="s">
        <v>65</v>
      </c>
      <c r="K21" s="749"/>
      <c r="L21" s="719"/>
      <c r="M21" s="719"/>
      <c r="N21" s="719"/>
    </row>
    <row r="22" spans="1:14" ht="15.6">
      <c r="A22" s="719"/>
      <c r="B22" s="741">
        <v>14</v>
      </c>
      <c r="C22" s="738"/>
      <c r="D22" s="726"/>
      <c r="E22" s="726"/>
      <c r="F22" s="726"/>
      <c r="G22" s="753"/>
      <c r="H22" s="764">
        <f>H19-H20</f>
        <v>902</v>
      </c>
      <c r="I22" s="765">
        <f>I19*I20</f>
        <v>98</v>
      </c>
      <c r="J22" s="765"/>
      <c r="K22" s="749"/>
      <c r="L22" s="719"/>
      <c r="M22" s="719"/>
      <c r="N22" s="719"/>
    </row>
    <row r="23" spans="1:14" ht="16.2" thickBot="1">
      <c r="A23" s="719"/>
      <c r="B23" s="741">
        <v>15</v>
      </c>
      <c r="C23" s="738"/>
      <c r="D23" s="726"/>
      <c r="E23" s="756" t="s">
        <v>589</v>
      </c>
      <c r="F23" s="757"/>
      <c r="G23" s="732"/>
      <c r="H23" s="761">
        <f>F10</f>
        <v>0.35000000000000003</v>
      </c>
      <c r="I23" s="757"/>
      <c r="J23" s="753"/>
      <c r="K23" s="749"/>
      <c r="L23" s="719"/>
      <c r="M23" s="719"/>
      <c r="N23" s="719"/>
    </row>
    <row r="24" spans="1:14" ht="15.6">
      <c r="A24" s="719"/>
      <c r="B24" s="741">
        <v>16</v>
      </c>
      <c r="C24" s="738"/>
      <c r="D24" s="726"/>
      <c r="E24" s="726"/>
      <c r="F24" s="726"/>
      <c r="G24" s="753"/>
      <c r="H24" s="762"/>
      <c r="I24" s="742" t="s">
        <v>65</v>
      </c>
      <c r="J24" s="753"/>
      <c r="K24" s="749"/>
      <c r="L24" s="719"/>
      <c r="M24" s="719"/>
      <c r="N24" s="719"/>
    </row>
    <row r="25" spans="1:14" ht="15.6">
      <c r="A25" s="719"/>
      <c r="B25" s="741">
        <v>17</v>
      </c>
      <c r="C25" s="738"/>
      <c r="D25" s="726"/>
      <c r="E25" s="756" t="s">
        <v>590</v>
      </c>
      <c r="F25" s="757"/>
      <c r="G25" s="753"/>
      <c r="H25" s="766">
        <f>H22*H23</f>
        <v>315.70000000000005</v>
      </c>
      <c r="I25" s="753"/>
      <c r="J25" s="753"/>
      <c r="K25" s="749"/>
      <c r="L25" s="719"/>
      <c r="M25" s="719"/>
      <c r="N25" s="719"/>
    </row>
    <row r="26" spans="1:14" ht="15.6">
      <c r="A26" s="719"/>
      <c r="B26" s="741">
        <v>18</v>
      </c>
      <c r="C26" s="738"/>
      <c r="D26" s="726"/>
      <c r="E26" s="726"/>
      <c r="F26" s="726"/>
      <c r="G26" s="753"/>
      <c r="H26" s="753"/>
      <c r="I26" s="753"/>
      <c r="J26" s="753"/>
      <c r="K26" s="749"/>
      <c r="L26" s="719"/>
      <c r="M26" s="719"/>
      <c r="N26" s="719"/>
    </row>
    <row r="27" spans="1:14" ht="16.2" thickBot="1">
      <c r="A27" s="719"/>
      <c r="B27" s="741">
        <v>19</v>
      </c>
      <c r="C27" s="738"/>
      <c r="D27" s="726"/>
      <c r="E27" s="756" t="s">
        <v>591</v>
      </c>
      <c r="F27" s="757"/>
      <c r="G27" s="767">
        <f>SUM(H27:I27)</f>
        <v>0.41370000000000007</v>
      </c>
      <c r="H27" s="767">
        <f>H25/H19</f>
        <v>0.31570000000000004</v>
      </c>
      <c r="I27" s="767">
        <f>I22/I19</f>
        <v>9.8000000000000004E-2</v>
      </c>
      <c r="J27" s="768"/>
      <c r="K27" s="749"/>
      <c r="L27" s="719"/>
      <c r="M27" s="719"/>
      <c r="N27" s="719"/>
    </row>
    <row r="28" spans="1:14" ht="15.6">
      <c r="A28" s="719"/>
      <c r="B28" s="741">
        <v>20</v>
      </c>
      <c r="C28" s="738"/>
      <c r="D28" s="726"/>
      <c r="E28" s="726"/>
      <c r="F28" s="726"/>
      <c r="G28" s="769"/>
      <c r="H28" s="726"/>
      <c r="I28" s="726"/>
      <c r="J28" s="769" t="s">
        <v>65</v>
      </c>
      <c r="K28" s="749"/>
      <c r="L28" s="719"/>
      <c r="M28" s="719"/>
    </row>
    <row r="29" spans="1:14" ht="15.6">
      <c r="A29" s="719"/>
      <c r="B29" s="741">
        <v>21</v>
      </c>
      <c r="C29" s="738"/>
      <c r="D29" s="726"/>
      <c r="E29" s="726"/>
      <c r="F29" s="726"/>
      <c r="G29" s="726"/>
      <c r="H29" s="726"/>
      <c r="I29" s="726"/>
      <c r="J29" s="726"/>
      <c r="K29" s="749"/>
      <c r="L29" s="719" t="s">
        <v>703</v>
      </c>
      <c r="M29" s="719" t="s">
        <v>702</v>
      </c>
    </row>
    <row r="30" spans="1:14" ht="15.6" thickBot="1">
      <c r="A30" s="740">
        <v>126010</v>
      </c>
      <c r="B30" s="741">
        <v>22</v>
      </c>
      <c r="C30" s="738"/>
      <c r="D30" s="726"/>
      <c r="E30" s="756" t="s">
        <v>592</v>
      </c>
      <c r="F30" s="733"/>
      <c r="G30" s="757"/>
      <c r="H30" s="742" t="s">
        <v>593</v>
      </c>
      <c r="I30" s="732"/>
      <c r="J30" s="757"/>
      <c r="K30" s="369">
        <f>1/(1-G27)</f>
        <v>1.7056114617090228</v>
      </c>
      <c r="L30" s="770">
        <v>1.7056114617090228</v>
      </c>
      <c r="M30" s="771">
        <f>L30-K30</f>
        <v>0</v>
      </c>
    </row>
    <row r="31" spans="1:14" ht="15.6">
      <c r="A31" s="719"/>
      <c r="B31" s="741">
        <v>23</v>
      </c>
      <c r="C31" s="738"/>
      <c r="D31" s="726"/>
      <c r="E31" s="726"/>
      <c r="F31" s="726"/>
      <c r="G31" s="726"/>
      <c r="H31" s="726"/>
      <c r="I31" s="726"/>
      <c r="J31" s="726"/>
      <c r="K31" s="772"/>
      <c r="L31" s="729"/>
      <c r="M31" s="740"/>
    </row>
    <row r="32" spans="1:14" ht="15.6">
      <c r="A32" s="719"/>
      <c r="B32" s="741">
        <v>24</v>
      </c>
      <c r="C32" s="738"/>
      <c r="D32" s="726"/>
      <c r="E32" s="726"/>
      <c r="F32" s="726"/>
      <c r="G32" s="726"/>
      <c r="H32" s="726"/>
      <c r="I32" s="726"/>
      <c r="J32" s="726"/>
      <c r="K32" s="749"/>
      <c r="L32" s="719"/>
      <c r="M32" s="719"/>
    </row>
    <row r="33" spans="1:13" ht="15.6">
      <c r="A33" s="719"/>
      <c r="B33" s="741">
        <v>25</v>
      </c>
      <c r="C33" s="738"/>
      <c r="D33" s="726"/>
      <c r="E33" s="726"/>
      <c r="F33" s="726"/>
      <c r="G33" s="726"/>
      <c r="H33" s="726"/>
      <c r="I33" s="726"/>
      <c r="J33" s="726"/>
      <c r="K33" s="749"/>
      <c r="L33" s="773"/>
      <c r="M33" s="719"/>
    </row>
    <row r="34" spans="1:13" ht="15.6">
      <c r="A34" s="719"/>
      <c r="B34" s="741">
        <v>26</v>
      </c>
      <c r="C34" s="979" t="s">
        <v>594</v>
      </c>
      <c r="D34" s="980"/>
      <c r="E34" s="757"/>
      <c r="F34" s="726"/>
      <c r="G34" s="726"/>
      <c r="H34" s="726"/>
      <c r="I34" s="726"/>
      <c r="J34" s="726"/>
      <c r="K34" s="749"/>
      <c r="L34" s="773"/>
      <c r="M34" s="719"/>
    </row>
    <row r="35" spans="1:13" ht="15.6">
      <c r="A35" s="740">
        <v>126005</v>
      </c>
      <c r="B35" s="741">
        <v>27</v>
      </c>
      <c r="C35" s="738"/>
      <c r="D35" s="726"/>
      <c r="E35" s="756" t="s">
        <v>587</v>
      </c>
      <c r="F35" s="757"/>
      <c r="G35" s="753"/>
      <c r="H35" s="370">
        <f>H19</f>
        <v>1000</v>
      </c>
      <c r="I35" s="774"/>
      <c r="J35" s="370">
        <f>I19</f>
        <v>1000</v>
      </c>
      <c r="K35" s="749"/>
      <c r="L35" s="719"/>
      <c r="M35" s="719"/>
    </row>
    <row r="36" spans="1:13" ht="16.2" thickBot="1">
      <c r="A36" s="719"/>
      <c r="B36" s="741">
        <v>28</v>
      </c>
      <c r="C36" s="738"/>
      <c r="D36" s="726"/>
      <c r="E36" s="756" t="s">
        <v>595</v>
      </c>
      <c r="F36" s="757"/>
      <c r="G36" s="753"/>
      <c r="H36" s="775">
        <f>J41</f>
        <v>43.1</v>
      </c>
      <c r="I36" s="753"/>
      <c r="J36" s="765"/>
      <c r="K36" s="749"/>
      <c r="L36" s="719"/>
      <c r="M36" s="719"/>
    </row>
    <row r="37" spans="1:13" ht="15.6">
      <c r="A37" s="719"/>
      <c r="B37" s="741">
        <v>29</v>
      </c>
      <c r="C37" s="738"/>
      <c r="D37" s="726"/>
      <c r="E37" s="726"/>
      <c r="F37" s="726"/>
      <c r="G37" s="753"/>
      <c r="H37" s="762"/>
      <c r="I37" s="753"/>
      <c r="J37" s="753"/>
      <c r="K37" s="749"/>
      <c r="L37" s="719"/>
      <c r="M37" s="719"/>
    </row>
    <row r="38" spans="1:13" ht="15.6">
      <c r="A38" s="719"/>
      <c r="B38" s="741">
        <v>30</v>
      </c>
      <c r="C38" s="738"/>
      <c r="D38" s="726"/>
      <c r="E38" s="726"/>
      <c r="F38" s="726"/>
      <c r="G38" s="753"/>
      <c r="H38" s="765">
        <f>H35-H36</f>
        <v>956.9</v>
      </c>
      <c r="I38" s="753"/>
      <c r="J38" s="776">
        <f>J35-J36</f>
        <v>1000</v>
      </c>
      <c r="K38" s="749"/>
      <c r="L38" s="719"/>
      <c r="M38" s="719"/>
    </row>
    <row r="39" spans="1:13" ht="16.2" thickBot="1">
      <c r="A39" s="719"/>
      <c r="B39" s="741">
        <v>31</v>
      </c>
      <c r="C39" s="738"/>
      <c r="D39" s="726"/>
      <c r="E39" s="756" t="s">
        <v>589</v>
      </c>
      <c r="F39" s="757"/>
      <c r="G39" s="753"/>
      <c r="H39" s="761">
        <f>F10</f>
        <v>0.35000000000000003</v>
      </c>
      <c r="I39" s="753"/>
      <c r="J39" s="761">
        <f>F12</f>
        <v>4.3099999999999999E-2</v>
      </c>
      <c r="K39" s="749"/>
      <c r="L39" s="719"/>
      <c r="M39" s="719"/>
    </row>
    <row r="40" spans="1:13" ht="15.6">
      <c r="A40" s="719"/>
      <c r="B40" s="741">
        <v>32</v>
      </c>
      <c r="C40" s="738"/>
      <c r="D40" s="726"/>
      <c r="E40" s="726"/>
      <c r="F40" s="726"/>
      <c r="G40" s="753"/>
      <c r="H40" s="762"/>
      <c r="I40" s="753"/>
      <c r="J40" s="763"/>
      <c r="K40" s="749"/>
      <c r="L40" s="719"/>
      <c r="M40" s="719"/>
    </row>
    <row r="41" spans="1:13" ht="15.6">
      <c r="A41" s="719"/>
      <c r="B41" s="741">
        <v>33</v>
      </c>
      <c r="C41" s="738"/>
      <c r="D41" s="726"/>
      <c r="E41" s="756" t="s">
        <v>590</v>
      </c>
      <c r="F41" s="757"/>
      <c r="G41" s="753"/>
      <c r="H41" s="765">
        <f>H38*H39</f>
        <v>334.91500000000002</v>
      </c>
      <c r="I41" s="753"/>
      <c r="J41" s="765">
        <f>J39*J38</f>
        <v>43.1</v>
      </c>
      <c r="K41" s="749"/>
      <c r="L41" s="719"/>
      <c r="M41" s="719"/>
    </row>
    <row r="42" spans="1:13" ht="15.6">
      <c r="A42" s="719"/>
      <c r="B42" s="741">
        <v>34</v>
      </c>
      <c r="C42" s="738"/>
      <c r="D42" s="726"/>
      <c r="E42" s="726"/>
      <c r="F42" s="726"/>
      <c r="G42" s="753"/>
      <c r="H42" s="753"/>
      <c r="I42" s="753"/>
      <c r="J42" s="753"/>
      <c r="K42" s="749"/>
      <c r="L42" s="719"/>
      <c r="M42" s="719"/>
    </row>
    <row r="43" spans="1:13" ht="16.2" thickBot="1">
      <c r="A43" s="719"/>
      <c r="B43" s="741">
        <v>35</v>
      </c>
      <c r="C43" s="738"/>
      <c r="D43" s="726"/>
      <c r="E43" s="756" t="s">
        <v>596</v>
      </c>
      <c r="F43" s="757"/>
      <c r="G43" s="767">
        <f>SUM(H43:J43)</f>
        <v>0.37801499999999999</v>
      </c>
      <c r="H43" s="767">
        <f>H41/H35</f>
        <v>0.33491500000000002</v>
      </c>
      <c r="I43" s="753"/>
      <c r="J43" s="777">
        <f>J41/J35</f>
        <v>4.3099999999999999E-2</v>
      </c>
      <c r="K43" s="749"/>
      <c r="L43" s="719"/>
      <c r="M43" s="719"/>
    </row>
    <row r="44" spans="1:13" ht="15.6">
      <c r="A44" s="719"/>
      <c r="B44" s="741">
        <v>36</v>
      </c>
      <c r="C44" s="738"/>
      <c r="D44" s="726"/>
      <c r="E44" s="726"/>
      <c r="F44" s="726"/>
      <c r="G44" s="769"/>
      <c r="H44" s="726"/>
      <c r="I44" s="753"/>
      <c r="J44" s="769" t="s">
        <v>65</v>
      </c>
      <c r="K44" s="749"/>
      <c r="L44" s="719"/>
      <c r="M44" s="719"/>
    </row>
    <row r="45" spans="1:13" ht="15.6">
      <c r="A45" s="719"/>
      <c r="B45" s="741">
        <v>37</v>
      </c>
      <c r="C45" s="738"/>
      <c r="D45" s="726"/>
      <c r="E45" s="726"/>
      <c r="F45" s="726"/>
      <c r="G45" s="726"/>
      <c r="H45" s="726"/>
      <c r="I45" s="726"/>
      <c r="J45" s="726"/>
      <c r="K45" s="749"/>
      <c r="L45" s="719"/>
      <c r="M45" s="719"/>
    </row>
    <row r="46" spans="1:13" ht="15.6" thickBot="1">
      <c r="A46" s="740">
        <v>126010</v>
      </c>
      <c r="B46" s="741">
        <v>38</v>
      </c>
      <c r="C46" s="738"/>
      <c r="D46" s="726"/>
      <c r="E46" s="756" t="s">
        <v>592</v>
      </c>
      <c r="F46" s="733"/>
      <c r="G46" s="757"/>
      <c r="H46" s="742" t="s">
        <v>593</v>
      </c>
      <c r="I46" s="732"/>
      <c r="J46" s="757"/>
      <c r="K46" s="369">
        <f>1/(1-G43)</f>
        <v>1.6077558140469626</v>
      </c>
      <c r="L46" s="770">
        <v>1.6077558140469626</v>
      </c>
      <c r="M46" s="770">
        <f>L46-K46</f>
        <v>0</v>
      </c>
    </row>
    <row r="47" spans="1:13" ht="15.6">
      <c r="A47" s="719"/>
      <c r="B47" s="741">
        <v>39</v>
      </c>
      <c r="C47" s="738"/>
      <c r="D47" s="726"/>
      <c r="E47" s="726"/>
      <c r="F47" s="726"/>
      <c r="G47" s="726"/>
      <c r="H47" s="726"/>
      <c r="I47" s="726"/>
      <c r="J47" s="726"/>
      <c r="K47" s="754"/>
      <c r="L47" s="729"/>
      <c r="M47" s="740"/>
    </row>
    <row r="48" spans="1:13" ht="15.6">
      <c r="A48" s="719"/>
      <c r="B48" s="741">
        <v>40</v>
      </c>
      <c r="C48" s="738"/>
      <c r="D48" s="726"/>
      <c r="E48" s="726"/>
      <c r="F48" s="726"/>
      <c r="G48" s="726"/>
      <c r="H48" s="726"/>
      <c r="I48" s="726"/>
      <c r="J48" s="726"/>
      <c r="K48" s="749"/>
      <c r="L48" s="719"/>
      <c r="M48" s="719"/>
    </row>
    <row r="49" spans="1:18" ht="15.6">
      <c r="A49" s="719"/>
      <c r="B49" s="741">
        <v>41</v>
      </c>
      <c r="C49" s="738"/>
      <c r="D49" s="726"/>
      <c r="E49" s="726"/>
      <c r="F49" s="726"/>
      <c r="G49" s="726"/>
      <c r="H49" s="726"/>
      <c r="I49" s="726"/>
      <c r="J49" s="726"/>
      <c r="K49" s="749"/>
      <c r="L49" s="719"/>
      <c r="M49" s="719"/>
    </row>
    <row r="50" spans="1:18" ht="15.6">
      <c r="A50" s="719"/>
      <c r="B50" s="741">
        <v>42</v>
      </c>
      <c r="C50" s="979" t="s">
        <v>597</v>
      </c>
      <c r="D50" s="980"/>
      <c r="E50" s="757"/>
      <c r="F50" s="726"/>
      <c r="G50" s="726"/>
      <c r="H50" s="726"/>
      <c r="I50" s="726"/>
      <c r="J50" s="726"/>
      <c r="K50" s="749"/>
      <c r="L50" s="719"/>
      <c r="M50" s="719"/>
    </row>
    <row r="51" spans="1:18" ht="16.2" thickBot="1">
      <c r="A51" s="719"/>
      <c r="B51" s="741">
        <v>43</v>
      </c>
      <c r="C51" s="738"/>
      <c r="D51" s="726"/>
      <c r="E51" s="756" t="s">
        <v>598</v>
      </c>
      <c r="F51" s="757"/>
      <c r="G51" s="761">
        <f>F10</f>
        <v>0.35000000000000003</v>
      </c>
      <c r="H51" s="761">
        <f>F10</f>
        <v>0.35000000000000003</v>
      </c>
      <c r="I51" s="981" t="s">
        <v>599</v>
      </c>
      <c r="J51" s="982"/>
      <c r="K51" s="983"/>
      <c r="L51" s="719"/>
      <c r="M51" s="719"/>
    </row>
    <row r="52" spans="1:18" ht="15.6">
      <c r="A52" s="719"/>
      <c r="B52" s="741">
        <v>44</v>
      </c>
      <c r="C52" s="738"/>
      <c r="D52" s="726"/>
      <c r="E52" s="726"/>
      <c r="F52" s="726"/>
      <c r="G52" s="769"/>
      <c r="H52" s="726"/>
      <c r="I52" s="769" t="s">
        <v>65</v>
      </c>
      <c r="J52" s="726"/>
      <c r="K52" s="749"/>
      <c r="L52" s="719"/>
      <c r="M52" s="719"/>
    </row>
    <row r="53" spans="1:18" ht="15.6">
      <c r="A53" s="719"/>
      <c r="B53" s="741">
        <v>45</v>
      </c>
      <c r="C53" s="738"/>
      <c r="D53" s="726"/>
      <c r="E53" s="726"/>
      <c r="F53" s="726"/>
      <c r="G53" s="726"/>
      <c r="H53" s="726"/>
      <c r="I53" s="726"/>
      <c r="J53" s="726"/>
      <c r="K53" s="749"/>
      <c r="L53" s="719"/>
      <c r="M53" s="719"/>
    </row>
    <row r="54" spans="1:18" ht="15.6">
      <c r="A54" s="719"/>
      <c r="B54" s="741">
        <v>46</v>
      </c>
      <c r="C54" s="738"/>
      <c r="D54" s="726"/>
      <c r="E54" s="778" t="s">
        <v>600</v>
      </c>
      <c r="F54" s="779"/>
      <c r="G54" s="779"/>
      <c r="H54" s="780"/>
      <c r="I54" s="726"/>
      <c r="J54" s="726"/>
      <c r="K54" s="749"/>
      <c r="L54" s="719"/>
      <c r="M54" s="719"/>
    </row>
    <row r="55" spans="1:18" ht="15.6">
      <c r="A55" s="719"/>
      <c r="B55" s="741">
        <v>47</v>
      </c>
      <c r="C55" s="738"/>
      <c r="D55" s="726"/>
      <c r="E55" s="781" t="s">
        <v>601</v>
      </c>
      <c r="F55" s="726"/>
      <c r="G55" s="726"/>
      <c r="H55" s="749"/>
      <c r="I55" s="726"/>
      <c r="J55" s="726"/>
      <c r="K55" s="749"/>
      <c r="L55" s="719"/>
      <c r="M55" s="719"/>
    </row>
    <row r="56" spans="1:18" ht="15.6">
      <c r="A56" s="719"/>
      <c r="B56" s="741">
        <v>48</v>
      </c>
      <c r="C56" s="738"/>
      <c r="D56" s="726"/>
      <c r="E56" s="738"/>
      <c r="F56" s="726"/>
      <c r="G56" s="726"/>
      <c r="H56" s="749"/>
      <c r="I56" s="726"/>
      <c r="J56" s="726"/>
      <c r="K56" s="749"/>
      <c r="L56" s="719"/>
      <c r="M56" s="719"/>
    </row>
    <row r="57" spans="1:18" ht="15.6">
      <c r="A57" s="719"/>
      <c r="B57" s="741">
        <v>49</v>
      </c>
      <c r="C57" s="738"/>
      <c r="D57" s="726"/>
      <c r="E57" s="781" t="s">
        <v>602</v>
      </c>
      <c r="F57" s="726"/>
      <c r="G57" s="726"/>
      <c r="H57" s="749"/>
      <c r="I57" s="726"/>
      <c r="J57" s="726"/>
      <c r="K57" s="749"/>
      <c r="L57" s="719"/>
      <c r="M57" s="719"/>
    </row>
    <row r="58" spans="1:18" ht="15.6">
      <c r="A58" s="719"/>
      <c r="B58" s="741">
        <v>50</v>
      </c>
      <c r="C58" s="738"/>
      <c r="D58" s="726"/>
      <c r="E58" s="781" t="s">
        <v>603</v>
      </c>
      <c r="F58" s="726"/>
      <c r="G58" s="726"/>
      <c r="H58" s="749"/>
      <c r="I58" s="726"/>
      <c r="J58" s="726"/>
      <c r="K58" s="749"/>
      <c r="L58" s="719"/>
      <c r="M58" s="719"/>
    </row>
    <row r="59" spans="1:18" ht="15.6">
      <c r="A59" s="719"/>
      <c r="B59" s="741">
        <v>51</v>
      </c>
      <c r="C59" s="738"/>
      <c r="D59" s="726"/>
      <c r="E59" s="782">
        <v>0</v>
      </c>
      <c r="F59" s="783" t="s">
        <v>604</v>
      </c>
      <c r="G59" s="726"/>
      <c r="H59" s="749"/>
      <c r="I59" s="726"/>
      <c r="J59" s="726"/>
      <c r="K59" s="749"/>
      <c r="L59" s="719"/>
      <c r="M59" s="719"/>
    </row>
    <row r="60" spans="1:18" ht="15.6">
      <c r="A60" s="719"/>
      <c r="B60" s="741">
        <v>52</v>
      </c>
      <c r="C60" s="738"/>
      <c r="D60" s="726"/>
      <c r="E60" s="784">
        <v>0.35000000000000003</v>
      </c>
      <c r="F60" s="769" t="s">
        <v>605</v>
      </c>
      <c r="G60" s="726"/>
      <c r="H60" s="749"/>
      <c r="I60" s="726"/>
      <c r="J60" s="726"/>
      <c r="K60" s="749"/>
      <c r="L60" s="719"/>
      <c r="M60" s="719"/>
      <c r="N60" s="719"/>
      <c r="O60" s="719"/>
      <c r="P60" s="719"/>
      <c r="Q60" s="719"/>
      <c r="R60" s="719"/>
    </row>
    <row r="61" spans="1:18" ht="15.6">
      <c r="A61" s="719"/>
      <c r="B61" s="741">
        <v>53</v>
      </c>
      <c r="C61" s="738"/>
      <c r="D61" s="726"/>
      <c r="E61" s="738"/>
      <c r="F61" s="726"/>
      <c r="G61" s="726"/>
      <c r="H61" s="749"/>
      <c r="I61" s="726"/>
      <c r="J61" s="726"/>
      <c r="K61" s="749"/>
      <c r="L61" s="719"/>
      <c r="M61" s="719"/>
      <c r="N61" s="719"/>
      <c r="O61" s="719"/>
      <c r="P61" s="719"/>
      <c r="Q61" s="719"/>
      <c r="R61" s="719"/>
    </row>
    <row r="62" spans="1:18" ht="15.6">
      <c r="A62" s="719"/>
      <c r="B62" s="741">
        <v>54</v>
      </c>
      <c r="C62" s="738"/>
      <c r="D62" s="726"/>
      <c r="E62" s="738"/>
      <c r="F62" s="769" t="s">
        <v>606</v>
      </c>
      <c r="G62" s="726"/>
      <c r="H62" s="749"/>
      <c r="I62" s="726"/>
      <c r="J62" s="726"/>
      <c r="K62" s="749"/>
      <c r="L62" s="719"/>
      <c r="M62" s="719"/>
      <c r="N62" s="719"/>
      <c r="O62" s="719"/>
      <c r="P62" s="719"/>
      <c r="Q62" s="719"/>
      <c r="R62" s="719"/>
    </row>
    <row r="63" spans="1:18" ht="15.6">
      <c r="A63" s="719"/>
      <c r="B63" s="741">
        <v>55</v>
      </c>
      <c r="C63" s="738"/>
      <c r="D63" s="726"/>
      <c r="E63" s="738"/>
      <c r="F63" s="769" t="s">
        <v>607</v>
      </c>
      <c r="G63" s="726"/>
      <c r="H63" s="749"/>
      <c r="I63" s="726"/>
      <c r="J63" s="726"/>
      <c r="K63" s="749"/>
      <c r="L63" s="719"/>
      <c r="M63" s="719"/>
      <c r="N63" s="719"/>
      <c r="O63" s="719"/>
      <c r="P63" s="719"/>
      <c r="Q63" s="719"/>
      <c r="R63" s="719"/>
    </row>
    <row r="64" spans="1:18" ht="15.6">
      <c r="A64" s="719"/>
      <c r="B64" s="741">
        <v>56</v>
      </c>
      <c r="C64" s="738"/>
      <c r="D64" s="726"/>
      <c r="E64" s="738"/>
      <c r="F64" s="769" t="s">
        <v>608</v>
      </c>
      <c r="G64" s="726"/>
      <c r="H64" s="749"/>
      <c r="I64" s="726"/>
      <c r="J64" s="726"/>
      <c r="K64" s="749"/>
      <c r="L64" s="719"/>
      <c r="M64" s="719"/>
      <c r="N64" s="719"/>
      <c r="O64" s="719"/>
      <c r="P64" s="719"/>
      <c r="Q64" s="719"/>
      <c r="R64" s="719"/>
    </row>
    <row r="65" spans="1:18" ht="15.6">
      <c r="A65" s="719"/>
      <c r="B65" s="741">
        <v>57</v>
      </c>
      <c r="C65" s="738"/>
      <c r="D65" s="726"/>
      <c r="E65" s="738"/>
      <c r="F65" s="769" t="s">
        <v>609</v>
      </c>
      <c r="G65" s="726"/>
      <c r="H65" s="749"/>
      <c r="I65" s="726"/>
      <c r="J65" s="726"/>
      <c r="K65" s="749"/>
      <c r="L65" s="719"/>
      <c r="M65" s="719"/>
      <c r="N65" s="719"/>
      <c r="O65" s="719"/>
      <c r="P65" s="719"/>
      <c r="Q65" s="719"/>
      <c r="R65" s="719"/>
    </row>
    <row r="66" spans="1:18" ht="15.6">
      <c r="A66" s="719"/>
      <c r="B66" s="741">
        <v>58</v>
      </c>
      <c r="C66" s="738"/>
      <c r="D66" s="726"/>
      <c r="E66" s="738"/>
      <c r="F66" s="769" t="s">
        <v>610</v>
      </c>
      <c r="G66" s="726"/>
      <c r="H66" s="749"/>
      <c r="I66" s="726"/>
      <c r="J66" s="726"/>
      <c r="K66" s="749"/>
      <c r="L66" s="719"/>
      <c r="M66" s="719"/>
      <c r="N66" s="719"/>
      <c r="O66" s="719"/>
      <c r="P66" s="719"/>
      <c r="Q66" s="719"/>
      <c r="R66" s="719"/>
    </row>
    <row r="67" spans="1:18" ht="16.2" thickBot="1">
      <c r="A67" s="740">
        <v>126010</v>
      </c>
      <c r="B67" s="741">
        <v>59</v>
      </c>
      <c r="C67" s="738"/>
      <c r="D67" s="726"/>
      <c r="E67" s="785"/>
      <c r="F67" s="786" t="s">
        <v>611</v>
      </c>
      <c r="G67" s="787"/>
      <c r="H67" s="788"/>
      <c r="I67" s="726"/>
      <c r="J67" s="726"/>
      <c r="K67" s="369">
        <f>1/(1-K9-((1-K9)*G51))</f>
        <v>1.5406184042274571</v>
      </c>
      <c r="L67" s="770">
        <v>1.5406184042274571</v>
      </c>
      <c r="M67" s="770">
        <f>L67-K67</f>
        <v>0</v>
      </c>
      <c r="N67" s="719"/>
      <c r="O67" s="719"/>
      <c r="P67" s="719"/>
      <c r="Q67" s="719"/>
      <c r="R67" s="719"/>
    </row>
    <row r="68" spans="1:18" ht="15.6">
      <c r="A68" s="719"/>
      <c r="B68" s="741">
        <v>60</v>
      </c>
      <c r="C68" s="738"/>
      <c r="D68" s="726"/>
      <c r="E68" s="726"/>
      <c r="F68" s="726"/>
      <c r="G68" s="726"/>
      <c r="H68" s="726"/>
      <c r="I68" s="726"/>
      <c r="J68" s="726"/>
      <c r="K68" s="749"/>
      <c r="L68" s="789"/>
      <c r="M68" s="740"/>
      <c r="N68" s="719"/>
      <c r="O68" s="719"/>
      <c r="P68" s="719"/>
      <c r="Q68" s="719"/>
      <c r="R68" s="719"/>
    </row>
    <row r="69" spans="1:18" ht="15.6">
      <c r="A69" s="719"/>
      <c r="B69" s="741">
        <v>61</v>
      </c>
      <c r="C69" s="979" t="s">
        <v>612</v>
      </c>
      <c r="D69" s="980"/>
      <c r="E69" s="733"/>
      <c r="F69" s="790"/>
      <c r="G69" s="753"/>
      <c r="H69" s="752" t="s">
        <v>585</v>
      </c>
      <c r="I69" s="791" t="s">
        <v>52</v>
      </c>
      <c r="J69" s="752" t="s">
        <v>53</v>
      </c>
      <c r="K69" s="749"/>
      <c r="L69" s="719"/>
      <c r="M69" s="719"/>
      <c r="N69" s="719"/>
      <c r="O69" s="719"/>
      <c r="P69" s="719"/>
      <c r="Q69" s="719"/>
      <c r="R69" s="719"/>
    </row>
    <row r="70" spans="1:18" ht="16.2" thickBot="1">
      <c r="A70" s="719"/>
      <c r="B70" s="741">
        <v>62</v>
      </c>
      <c r="C70" s="738"/>
      <c r="D70" s="726"/>
      <c r="E70" s="756" t="s">
        <v>613</v>
      </c>
      <c r="F70" s="757"/>
      <c r="G70" s="792">
        <f>'Page 21a - Income Tax Rate Calc'!H27</f>
        <v>0.39300000000000002</v>
      </c>
      <c r="H70" s="793">
        <f>'Page 21a - Income Tax Rate Calc'!E27</f>
        <v>0.32700000000000001</v>
      </c>
      <c r="I70" s="793">
        <f>'Page 21a - Income Tax Rate Calc'!F27</f>
        <v>4.9000000000000002E-2</v>
      </c>
      <c r="J70" s="793">
        <f>'Page 21a - Income Tax Rate Calc'!G27</f>
        <v>1.7000000000000001E-2</v>
      </c>
      <c r="K70" s="794"/>
      <c r="L70" s="745"/>
      <c r="M70" s="746"/>
      <c r="N70" s="746"/>
      <c r="O70" s="746"/>
      <c r="P70" s="746"/>
      <c r="Q70" s="746"/>
      <c r="R70" s="746"/>
    </row>
    <row r="71" spans="1:18" ht="15.6">
      <c r="A71" s="719"/>
      <c r="B71" s="741">
        <v>63</v>
      </c>
      <c r="C71" s="738"/>
      <c r="D71" s="726"/>
      <c r="E71" s="726"/>
      <c r="F71" s="726"/>
      <c r="G71" s="769"/>
      <c r="H71" s="726"/>
      <c r="I71" s="726"/>
      <c r="J71" s="726"/>
      <c r="K71" s="754" t="s">
        <v>65</v>
      </c>
      <c r="L71" s="746"/>
      <c r="M71" s="746"/>
      <c r="N71" s="746"/>
      <c r="O71" s="746"/>
      <c r="P71" s="746"/>
      <c r="Q71" s="746"/>
      <c r="R71" s="746"/>
    </row>
    <row r="72" spans="1:18" ht="15.6">
      <c r="A72" s="719"/>
      <c r="B72" s="741">
        <v>64</v>
      </c>
      <c r="C72" s="738"/>
      <c r="D72" s="726"/>
      <c r="E72" s="726"/>
      <c r="F72" s="726"/>
      <c r="G72" s="726"/>
      <c r="H72" s="726"/>
      <c r="I72" s="726"/>
      <c r="J72" s="726"/>
      <c r="K72" s="749"/>
      <c r="L72" s="719"/>
      <c r="M72" s="719"/>
      <c r="N72" s="719"/>
      <c r="O72" s="719"/>
      <c r="P72" s="719"/>
      <c r="Q72" s="719"/>
      <c r="R72" s="719"/>
    </row>
    <row r="73" spans="1:18" ht="16.2" thickBot="1">
      <c r="A73" s="719"/>
      <c r="B73" s="741">
        <v>65</v>
      </c>
      <c r="C73" s="738"/>
      <c r="D73" s="726"/>
      <c r="E73" s="756" t="s">
        <v>592</v>
      </c>
      <c r="F73" s="733"/>
      <c r="G73" s="733"/>
      <c r="H73" s="742" t="s">
        <v>593</v>
      </c>
      <c r="I73" s="733"/>
      <c r="J73" s="757"/>
      <c r="K73" s="369">
        <f>1/(1-G70)</f>
        <v>1.6474464579901154</v>
      </c>
      <c r="L73" s="795"/>
      <c r="M73" s="719"/>
      <c r="N73" s="719"/>
      <c r="O73" s="719"/>
      <c r="P73" s="719"/>
      <c r="Q73" s="719"/>
      <c r="R73" s="719"/>
    </row>
    <row r="74" spans="1:18" ht="15.6">
      <c r="A74" s="719"/>
      <c r="B74" s="796"/>
      <c r="C74" s="787"/>
      <c r="D74" s="787"/>
      <c r="E74" s="787"/>
      <c r="F74" s="787"/>
      <c r="G74" s="787"/>
      <c r="H74" s="787"/>
      <c r="I74" s="787"/>
      <c r="J74" s="787"/>
      <c r="K74" s="797"/>
      <c r="L74" s="798" t="s">
        <v>65</v>
      </c>
      <c r="M74" s="719"/>
      <c r="N74" s="719"/>
      <c r="O74" s="719"/>
      <c r="P74" s="719"/>
      <c r="Q74" s="719"/>
      <c r="R74" s="719"/>
    </row>
    <row r="75" spans="1:18" ht="15.6">
      <c r="A75" s="719"/>
      <c r="B75" s="725"/>
      <c r="C75" s="719"/>
      <c r="D75" s="719"/>
      <c r="E75" s="719"/>
      <c r="F75" s="719"/>
      <c r="G75" s="719"/>
      <c r="H75" s="719"/>
      <c r="I75" s="719"/>
      <c r="J75" s="726"/>
      <c r="K75" s="726"/>
      <c r="L75" s="719"/>
      <c r="M75" s="719"/>
      <c r="N75" s="719"/>
      <c r="O75" s="719"/>
      <c r="P75" s="719"/>
      <c r="Q75" s="719"/>
      <c r="R75" s="719"/>
    </row>
    <row r="76" spans="1:18" ht="15.6">
      <c r="B76" s="719"/>
      <c r="C76" s="799"/>
      <c r="D76" s="726"/>
      <c r="E76" s="799"/>
      <c r="F76" s="799"/>
      <c r="G76" s="799"/>
      <c r="H76" s="799"/>
      <c r="I76" s="799"/>
      <c r="J76" s="799"/>
      <c r="K76" s="799"/>
    </row>
    <row r="77" spans="1:18" ht="15.6">
      <c r="B77" s="719"/>
      <c r="C77" s="799"/>
      <c r="D77" s="726"/>
      <c r="E77" s="799"/>
      <c r="F77" s="799"/>
      <c r="G77" s="799"/>
      <c r="H77" s="799"/>
      <c r="I77" s="799"/>
      <c r="J77" s="799"/>
      <c r="K77" s="799"/>
    </row>
    <row r="78" spans="1:18" ht="15.6">
      <c r="B78" s="719"/>
      <c r="C78" s="799"/>
      <c r="D78" s="726"/>
      <c r="E78" s="799"/>
      <c r="F78" s="799"/>
      <c r="G78" s="799"/>
      <c r="H78" s="799"/>
      <c r="I78" s="799"/>
      <c r="J78" s="799"/>
      <c r="K78" s="799"/>
    </row>
    <row r="79" spans="1:18" ht="15.6">
      <c r="B79" s="719"/>
      <c r="C79" s="799"/>
      <c r="D79" s="726"/>
      <c r="E79" s="799"/>
      <c r="F79" s="799"/>
      <c r="G79" s="799"/>
      <c r="H79" s="799"/>
      <c r="I79" s="799"/>
      <c r="J79" s="799"/>
      <c r="K79" s="799"/>
    </row>
    <row r="80" spans="1:18" ht="15.6">
      <c r="B80" s="719"/>
      <c r="C80" s="799"/>
      <c r="D80" s="726"/>
      <c r="E80" s="799"/>
      <c r="F80" s="799"/>
      <c r="G80" s="799"/>
      <c r="H80" s="799"/>
      <c r="I80" s="799"/>
      <c r="J80" s="799"/>
      <c r="K80" s="799"/>
    </row>
    <row r="81" spans="2:11" ht="15.6">
      <c r="B81" s="719"/>
      <c r="C81" s="799"/>
      <c r="D81" s="726"/>
      <c r="E81" s="799"/>
      <c r="F81" s="799"/>
      <c r="G81" s="799"/>
      <c r="H81" s="799"/>
      <c r="I81" s="799"/>
      <c r="J81" s="799"/>
      <c r="K81" s="799"/>
    </row>
    <row r="82" spans="2:11" ht="15.6">
      <c r="B82" s="719"/>
      <c r="C82" s="799"/>
      <c r="D82" s="726"/>
      <c r="E82" s="799"/>
      <c r="F82" s="799"/>
      <c r="G82" s="799"/>
      <c r="H82" s="799"/>
      <c r="I82" s="799"/>
      <c r="J82" s="799"/>
      <c r="K82" s="799"/>
    </row>
    <row r="83" spans="2:11" ht="15.6">
      <c r="B83" s="719"/>
      <c r="C83" s="799"/>
      <c r="D83" s="726"/>
      <c r="E83" s="799"/>
      <c r="F83" s="799"/>
      <c r="G83" s="799"/>
      <c r="H83" s="799"/>
      <c r="I83" s="799"/>
      <c r="J83" s="799"/>
      <c r="K83" s="799"/>
    </row>
    <row r="84" spans="2:11" ht="15.6">
      <c r="B84" s="719"/>
      <c r="C84" s="799"/>
      <c r="D84" s="726"/>
      <c r="E84" s="799"/>
      <c r="F84" s="799"/>
      <c r="G84" s="799"/>
      <c r="H84" s="799"/>
      <c r="I84" s="799"/>
      <c r="J84" s="799"/>
      <c r="K84" s="799"/>
    </row>
  </sheetData>
  <mergeCells count="9">
    <mergeCell ref="C50:D50"/>
    <mergeCell ref="I51:K51"/>
    <mergeCell ref="C69:D69"/>
    <mergeCell ref="B1:K1"/>
    <mergeCell ref="B2:K2"/>
    <mergeCell ref="B3:K3"/>
    <mergeCell ref="H9:J9"/>
    <mergeCell ref="C18:D18"/>
    <mergeCell ref="C34:D34"/>
  </mergeCells>
  <pageMargins left="0.7" right="0.7" top="0.75" bottom="0.75" header="0.3" footer="0.3"/>
  <pageSetup scale="56" orientation="portrait" r:id="rId1"/>
  <headerFooter>
    <oddHeader>&amp;R&amp;10Attachment O Work Paper
Page 21 of 22</oddHeader>
  </headerFooter>
  <colBreaks count="1" manualBreakCount="1">
    <brk id="1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B1" zoomScaleNormal="100" workbookViewId="0">
      <selection activeCell="D33" sqref="D33"/>
    </sheetView>
  </sheetViews>
  <sheetFormatPr defaultColWidth="8.90625" defaultRowHeight="15"/>
  <cols>
    <col min="1" max="1" width="8.90625" style="273" hidden="1" customWidth="1"/>
    <col min="2" max="2" width="8.90625" style="273"/>
    <col min="3" max="3" width="2.453125" style="273" customWidth="1"/>
    <col min="4" max="4" width="24.1796875" style="273" customWidth="1"/>
    <col min="5" max="5" width="15.6328125" style="273" customWidth="1"/>
    <col min="6" max="6" width="16.81640625" style="273" customWidth="1"/>
    <col min="7" max="7" width="17.08984375" style="273" customWidth="1"/>
    <col min="8" max="16384" width="8.90625" style="273"/>
  </cols>
  <sheetData>
    <row r="1" spans="1:9" ht="15.6">
      <c r="B1" s="988" t="s">
        <v>614</v>
      </c>
      <c r="C1" s="989"/>
      <c r="D1" s="989"/>
      <c r="E1" s="989"/>
      <c r="F1" s="989"/>
      <c r="G1" s="989"/>
      <c r="H1" s="989"/>
      <c r="I1" s="800"/>
    </row>
    <row r="2" spans="1:9">
      <c r="B2" s="988" t="s">
        <v>615</v>
      </c>
      <c r="C2" s="989"/>
      <c r="D2" s="989"/>
      <c r="E2" s="989"/>
      <c r="F2" s="989"/>
      <c r="G2" s="989"/>
      <c r="H2" s="989"/>
      <c r="I2" s="391"/>
    </row>
    <row r="3" spans="1:9" ht="15.6">
      <c r="B3" s="990" t="s">
        <v>616</v>
      </c>
      <c r="C3" s="989"/>
      <c r="D3" s="989"/>
      <c r="E3" s="989"/>
      <c r="F3" s="989"/>
      <c r="G3" s="989"/>
      <c r="H3" s="989"/>
      <c r="I3" s="800"/>
    </row>
    <row r="4" spans="1:9" ht="15.6">
      <c r="B4" s="990" t="str">
        <f>'Page 21 - Income Tax Rate Calc'!B3:K3</f>
        <v>Actual Year 2015</v>
      </c>
      <c r="C4" s="989"/>
      <c r="D4" s="989"/>
      <c r="E4" s="989"/>
      <c r="F4" s="989"/>
      <c r="G4" s="989"/>
      <c r="H4" s="989"/>
      <c r="I4" s="800"/>
    </row>
    <row r="5" spans="1:9" ht="15.6">
      <c r="B5" s="801"/>
      <c r="C5" s="802"/>
      <c r="D5" s="802"/>
      <c r="E5" s="803"/>
      <c r="F5" s="801"/>
      <c r="G5" s="803"/>
      <c r="H5" s="459"/>
      <c r="I5" s="800"/>
    </row>
    <row r="6" spans="1:9">
      <c r="B6" s="804"/>
      <c r="C6" s="991" t="s">
        <v>1</v>
      </c>
      <c r="D6" s="991"/>
      <c r="E6" s="805" t="s">
        <v>2</v>
      </c>
      <c r="F6" s="805" t="s">
        <v>3</v>
      </c>
      <c r="G6" s="805" t="s">
        <v>4</v>
      </c>
      <c r="H6" s="805" t="s">
        <v>5</v>
      </c>
      <c r="I6" s="804"/>
    </row>
    <row r="7" spans="1:9" ht="15.6">
      <c r="B7" s="806"/>
      <c r="C7" s="800"/>
      <c r="D7" s="800"/>
      <c r="E7" s="800"/>
      <c r="F7" s="800"/>
      <c r="G7" s="800"/>
      <c r="H7" s="800"/>
      <c r="I7" s="800"/>
    </row>
    <row r="8" spans="1:9" ht="15.6">
      <c r="B8" s="807" t="s">
        <v>38</v>
      </c>
      <c r="C8" s="808"/>
      <c r="D8" s="808"/>
      <c r="E8" s="809" t="s">
        <v>585</v>
      </c>
      <c r="F8" s="809" t="s">
        <v>52</v>
      </c>
      <c r="G8" s="809" t="s">
        <v>53</v>
      </c>
      <c r="H8" s="810" t="s">
        <v>16</v>
      </c>
      <c r="I8" s="800"/>
    </row>
    <row r="9" spans="1:9">
      <c r="B9" s="811">
        <v>1</v>
      </c>
      <c r="C9" s="992" t="s">
        <v>617</v>
      </c>
      <c r="D9" s="993"/>
      <c r="E9" s="812">
        <v>1000</v>
      </c>
      <c r="F9" s="812">
        <v>1000</v>
      </c>
      <c r="G9" s="812">
        <v>1000</v>
      </c>
      <c r="H9" s="813"/>
      <c r="I9" s="348"/>
    </row>
    <row r="10" spans="1:9" ht="15.6">
      <c r="B10" s="811">
        <v>2</v>
      </c>
      <c r="C10" s="986" t="s">
        <v>618</v>
      </c>
      <c r="D10" s="987"/>
      <c r="E10" s="814"/>
      <c r="F10" s="814"/>
      <c r="G10" s="814"/>
      <c r="H10" s="815"/>
      <c r="I10" s="800"/>
    </row>
    <row r="11" spans="1:9" ht="15.6">
      <c r="B11" s="811">
        <v>3</v>
      </c>
      <c r="C11" s="994" t="s">
        <v>585</v>
      </c>
      <c r="D11" s="995"/>
      <c r="E11" s="814"/>
      <c r="F11" s="814"/>
      <c r="G11" s="816"/>
      <c r="H11" s="815"/>
      <c r="I11" s="800"/>
    </row>
    <row r="12" spans="1:9" ht="15.6">
      <c r="B12" s="811">
        <v>4</v>
      </c>
      <c r="C12" s="994" t="s">
        <v>52</v>
      </c>
      <c r="D12" s="995"/>
      <c r="E12" s="816">
        <f>F23</f>
        <v>48.968345999999997</v>
      </c>
      <c r="F12" s="814"/>
      <c r="G12" s="814"/>
      <c r="H12" s="815"/>
      <c r="I12" s="800"/>
    </row>
    <row r="13" spans="1:9" ht="15.6">
      <c r="B13" s="811">
        <v>5</v>
      </c>
      <c r="C13" s="994" t="s">
        <v>53</v>
      </c>
      <c r="D13" s="995"/>
      <c r="E13" s="817">
        <f>G23</f>
        <v>17.3574044</v>
      </c>
      <c r="F13" s="818"/>
      <c r="G13" s="818"/>
      <c r="H13" s="815"/>
      <c r="I13" s="800"/>
    </row>
    <row r="14" spans="1:9" ht="15.6">
      <c r="B14" s="811">
        <v>6</v>
      </c>
      <c r="C14" s="996" t="s">
        <v>323</v>
      </c>
      <c r="D14" s="997"/>
      <c r="E14" s="816">
        <f>E9-SUM(E12:E13)</f>
        <v>933.67424959999994</v>
      </c>
      <c r="F14" s="816">
        <v>1000</v>
      </c>
      <c r="G14" s="816">
        <v>1000</v>
      </c>
      <c r="H14" s="815"/>
      <c r="I14" s="800"/>
    </row>
    <row r="15" spans="1:9" ht="15.6">
      <c r="B15" s="811">
        <v>7</v>
      </c>
      <c r="C15" s="819"/>
      <c r="D15" s="347"/>
      <c r="E15" s="347"/>
      <c r="F15" s="347"/>
      <c r="G15" s="347"/>
      <c r="H15" s="815"/>
      <c r="I15" s="800"/>
    </row>
    <row r="16" spans="1:9">
      <c r="A16" s="273">
        <v>20751</v>
      </c>
      <c r="B16" s="811">
        <v>8</v>
      </c>
      <c r="C16" s="986" t="s">
        <v>619</v>
      </c>
      <c r="D16" s="987"/>
      <c r="E16" s="820">
        <v>1</v>
      </c>
      <c r="F16" s="821">
        <v>0.49967699999999998</v>
      </c>
      <c r="G16" s="821">
        <v>0.40272400000000003</v>
      </c>
      <c r="H16" s="815"/>
      <c r="I16" s="349"/>
    </row>
    <row r="17" spans="2:9" ht="15.6">
      <c r="B17" s="811">
        <v>9</v>
      </c>
      <c r="C17" s="819"/>
      <c r="D17" s="347"/>
      <c r="E17" s="822"/>
      <c r="F17" s="822"/>
      <c r="G17" s="822"/>
      <c r="H17" s="815"/>
      <c r="I17" s="800"/>
    </row>
    <row r="18" spans="2:9" ht="15.6">
      <c r="B18" s="811">
        <v>10</v>
      </c>
      <c r="C18" s="986" t="s">
        <v>620</v>
      </c>
      <c r="D18" s="987"/>
      <c r="E18" s="816">
        <f>E14*E16</f>
        <v>933.67424959999994</v>
      </c>
      <c r="F18" s="816">
        <f>F14*F16</f>
        <v>499.67699999999996</v>
      </c>
      <c r="G18" s="816">
        <f>G14*G16</f>
        <v>402.72400000000005</v>
      </c>
      <c r="H18" s="815"/>
      <c r="I18" s="800"/>
    </row>
    <row r="19" spans="2:9" ht="15.6">
      <c r="B19" s="811">
        <v>11</v>
      </c>
      <c r="C19" s="819"/>
      <c r="D19" s="347"/>
      <c r="E19" s="347"/>
      <c r="F19" s="347"/>
      <c r="G19" s="347"/>
      <c r="H19" s="815"/>
      <c r="I19" s="800"/>
    </row>
    <row r="20" spans="2:9" ht="15.6">
      <c r="B20" s="811">
        <v>12</v>
      </c>
      <c r="C20" s="986" t="s">
        <v>621</v>
      </c>
      <c r="D20" s="987"/>
      <c r="E20" s="354">
        <f>'Page 21 - Income Tax Rate Calc'!F10</f>
        <v>0.35000000000000003</v>
      </c>
      <c r="F20" s="354">
        <f>'Page 21 - Income Tax Rate Calc'!F11</f>
        <v>9.8000000000000004E-2</v>
      </c>
      <c r="G20" s="354">
        <f>'Page 21 - Income Tax Rate Calc'!F12</f>
        <v>4.3099999999999999E-2</v>
      </c>
      <c r="H20" s="815"/>
      <c r="I20" s="800"/>
    </row>
    <row r="21" spans="2:9" ht="15.6">
      <c r="B21" s="811">
        <v>13</v>
      </c>
      <c r="C21" s="819"/>
      <c r="D21" s="347"/>
      <c r="E21" s="822"/>
      <c r="F21" s="822"/>
      <c r="G21" s="822"/>
      <c r="H21" s="815"/>
      <c r="I21" s="800"/>
    </row>
    <row r="22" spans="2:9" ht="15.6">
      <c r="B22" s="811">
        <v>14</v>
      </c>
      <c r="C22" s="819"/>
      <c r="D22" s="347"/>
      <c r="E22" s="347"/>
      <c r="F22" s="347"/>
      <c r="G22" s="347"/>
      <c r="H22" s="815"/>
      <c r="I22" s="800"/>
    </row>
    <row r="23" spans="2:9" ht="15.6">
      <c r="B23" s="811">
        <v>15</v>
      </c>
      <c r="C23" s="986" t="s">
        <v>622</v>
      </c>
      <c r="D23" s="987"/>
      <c r="E23" s="816">
        <f>E18*E20</f>
        <v>326.78598736000004</v>
      </c>
      <c r="F23" s="816">
        <f>F18*F20</f>
        <v>48.968345999999997</v>
      </c>
      <c r="G23" s="816">
        <f>G18*G20</f>
        <v>17.3574044</v>
      </c>
      <c r="H23" s="815"/>
      <c r="I23" s="800"/>
    </row>
    <row r="24" spans="2:9" ht="15.6">
      <c r="B24" s="811">
        <v>16</v>
      </c>
      <c r="C24" s="819"/>
      <c r="D24" s="347"/>
      <c r="E24" s="347"/>
      <c r="F24" s="347"/>
      <c r="G24" s="347"/>
      <c r="H24" s="815"/>
      <c r="I24" s="800"/>
    </row>
    <row r="25" spans="2:9" ht="16.2" thickBot="1">
      <c r="B25" s="811">
        <v>17</v>
      </c>
      <c r="C25" s="986" t="s">
        <v>616</v>
      </c>
      <c r="D25" s="987"/>
      <c r="E25" s="823">
        <f>E23/E9</f>
        <v>0.32678598736000003</v>
      </c>
      <c r="F25" s="823">
        <f>F23/F9</f>
        <v>4.8968345999999996E-2</v>
      </c>
      <c r="G25" s="823">
        <f>G23/G9</f>
        <v>1.7357404400000002E-2</v>
      </c>
      <c r="H25" s="824">
        <f>SUM(E25:G25)</f>
        <v>0.39311173776000002</v>
      </c>
      <c r="I25" s="800"/>
    </row>
    <row r="26" spans="2:9" ht="16.2" thickTop="1">
      <c r="B26" s="811">
        <v>18</v>
      </c>
      <c r="C26" s="819"/>
      <c r="D26" s="347"/>
      <c r="E26" s="347"/>
      <c r="F26" s="347"/>
      <c r="G26" s="347"/>
      <c r="H26" s="815"/>
      <c r="I26" s="800"/>
    </row>
    <row r="27" spans="2:9" ht="16.2" thickBot="1">
      <c r="B27" s="811">
        <v>19</v>
      </c>
      <c r="C27" s="986" t="s">
        <v>623</v>
      </c>
      <c r="D27" s="987"/>
      <c r="E27" s="825">
        <f>ROUND(E25,3)</f>
        <v>0.32700000000000001</v>
      </c>
      <c r="F27" s="825">
        <f t="shared" ref="F27:G27" si="0">ROUND(F25,3)</f>
        <v>4.9000000000000002E-2</v>
      </c>
      <c r="G27" s="825">
        <f t="shared" si="0"/>
        <v>1.7000000000000001E-2</v>
      </c>
      <c r="H27" s="826">
        <f>SUM(E27:G27)</f>
        <v>0.39300000000000002</v>
      </c>
      <c r="I27" s="800"/>
    </row>
    <row r="28" spans="2:9" ht="15.6" thickTop="1">
      <c r="B28" s="827"/>
      <c r="C28" s="828"/>
      <c r="D28" s="829"/>
      <c r="E28" s="830"/>
      <c r="F28" s="830"/>
      <c r="G28" s="830"/>
      <c r="H28" s="831"/>
    </row>
    <row r="29" spans="2:9">
      <c r="B29" s="832"/>
      <c r="C29" s="833"/>
      <c r="D29" s="833"/>
      <c r="E29" s="834"/>
      <c r="F29" s="834"/>
      <c r="G29" s="834"/>
      <c r="H29" s="834"/>
    </row>
  </sheetData>
  <mergeCells count="17">
    <mergeCell ref="C18:D18"/>
    <mergeCell ref="C20:D20"/>
    <mergeCell ref="C23:D23"/>
    <mergeCell ref="C25:D25"/>
    <mergeCell ref="C27:D27"/>
    <mergeCell ref="C16:D16"/>
    <mergeCell ref="B1:H1"/>
    <mergeCell ref="B2:H2"/>
    <mergeCell ref="B3:H3"/>
    <mergeCell ref="B4:H4"/>
    <mergeCell ref="C6:D6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pageSetup scale="80" orientation="portrait" r:id="rId1"/>
  <headerFooter>
    <oddHeader>&amp;R&amp;10Attachment O Work Paper
Page 21a of 22</oddHeader>
  </headerFooter>
  <colBreaks count="1" manualBreakCount="1">
    <brk id="8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C21" sqref="C21:Q21"/>
    </sheetView>
  </sheetViews>
  <sheetFormatPr defaultColWidth="7.08984375" defaultRowHeight="14.4"/>
  <cols>
    <col min="1" max="1" width="3.6328125" style="412" customWidth="1"/>
    <col min="2" max="2" width="5" style="412" customWidth="1"/>
    <col min="3" max="3" width="4.453125" style="412" customWidth="1"/>
    <col min="4" max="16384" width="7.08984375" style="412"/>
  </cols>
  <sheetData>
    <row r="1" spans="1:19">
      <c r="A1" s="835" t="s">
        <v>0</v>
      </c>
      <c r="J1" s="836"/>
      <c r="K1" s="836"/>
      <c r="L1" s="836"/>
      <c r="M1" s="836"/>
      <c r="N1" s="836"/>
      <c r="O1" s="836"/>
      <c r="P1" s="836"/>
      <c r="Q1" s="836"/>
      <c r="R1" s="836"/>
      <c r="S1" s="836"/>
    </row>
    <row r="2" spans="1:19">
      <c r="A2" s="835" t="s">
        <v>653</v>
      </c>
    </row>
    <row r="3" spans="1:19">
      <c r="A3" s="835" t="s">
        <v>654</v>
      </c>
      <c r="C3" s="412" t="s">
        <v>704</v>
      </c>
    </row>
    <row r="4" spans="1:19">
      <c r="A4" s="835" t="s">
        <v>655</v>
      </c>
      <c r="C4" s="412" t="s">
        <v>656</v>
      </c>
    </row>
    <row r="6" spans="1:19">
      <c r="A6" s="837" t="s">
        <v>657</v>
      </c>
    </row>
    <row r="7" spans="1:19">
      <c r="A7" s="838" t="s">
        <v>706</v>
      </c>
    </row>
    <row r="8" spans="1:19">
      <c r="B8" s="837" t="s">
        <v>658</v>
      </c>
    </row>
    <row r="9" spans="1:19">
      <c r="C9" s="412" t="s">
        <v>659</v>
      </c>
    </row>
    <row r="11" spans="1:19">
      <c r="B11" s="837" t="s">
        <v>707</v>
      </c>
    </row>
    <row r="12" spans="1:19">
      <c r="C12" s="998" t="s">
        <v>659</v>
      </c>
      <c r="D12" s="998"/>
      <c r="E12" s="998"/>
      <c r="F12" s="998"/>
      <c r="G12" s="998"/>
      <c r="H12" s="998"/>
      <c r="I12" s="998"/>
      <c r="J12" s="998"/>
      <c r="K12" s="998"/>
      <c r="L12" s="998"/>
      <c r="M12" s="998"/>
      <c r="N12" s="998"/>
      <c r="O12" s="998"/>
      <c r="P12" s="998"/>
      <c r="Q12" s="839"/>
    </row>
    <row r="14" spans="1:19">
      <c r="B14" s="840" t="s">
        <v>660</v>
      </c>
    </row>
    <row r="15" spans="1:19" ht="15" customHeight="1">
      <c r="C15" s="998" t="s">
        <v>659</v>
      </c>
      <c r="D15" s="998"/>
      <c r="E15" s="998"/>
      <c r="F15" s="998"/>
      <c r="G15" s="998"/>
      <c r="H15" s="998"/>
      <c r="I15" s="998"/>
      <c r="J15" s="998"/>
      <c r="K15" s="998"/>
      <c r="L15" s="998"/>
      <c r="M15" s="998"/>
      <c r="N15" s="998"/>
      <c r="O15" s="998"/>
      <c r="P15" s="998"/>
      <c r="Q15" s="841"/>
    </row>
    <row r="16" spans="1:19">
      <c r="C16" s="842"/>
      <c r="D16" s="842"/>
      <c r="E16" s="842"/>
      <c r="F16" s="842"/>
      <c r="G16" s="842"/>
      <c r="H16" s="842"/>
      <c r="I16" s="842"/>
      <c r="J16" s="842"/>
      <c r="K16" s="842"/>
      <c r="L16" s="842"/>
      <c r="M16" s="842"/>
      <c r="N16" s="842"/>
      <c r="O16" s="842"/>
      <c r="P16" s="842"/>
      <c r="Q16" s="842"/>
    </row>
    <row r="17" spans="2:17">
      <c r="B17" s="840" t="s">
        <v>661</v>
      </c>
    </row>
    <row r="18" spans="2:17">
      <c r="C18" s="998" t="s">
        <v>659</v>
      </c>
      <c r="D18" s="998"/>
      <c r="E18" s="998"/>
      <c r="F18" s="998"/>
      <c r="G18" s="998"/>
      <c r="H18" s="998"/>
      <c r="I18" s="998"/>
      <c r="J18" s="998"/>
      <c r="K18" s="998"/>
      <c r="L18" s="998"/>
      <c r="M18" s="998"/>
      <c r="N18" s="998"/>
      <c r="O18" s="998"/>
      <c r="P18" s="998"/>
    </row>
    <row r="19" spans="2:17">
      <c r="B19" s="843"/>
      <c r="C19" s="842"/>
      <c r="D19" s="842"/>
      <c r="E19" s="842"/>
      <c r="F19" s="842"/>
      <c r="G19" s="842"/>
      <c r="H19" s="842"/>
      <c r="I19" s="842"/>
      <c r="J19" s="842"/>
      <c r="K19" s="842"/>
      <c r="L19" s="842"/>
      <c r="M19" s="842"/>
      <c r="N19" s="842"/>
      <c r="O19" s="842"/>
      <c r="P19" s="842"/>
      <c r="Q19" s="843"/>
    </row>
    <row r="20" spans="2:17">
      <c r="B20" s="837" t="s">
        <v>662</v>
      </c>
    </row>
    <row r="21" spans="2:17">
      <c r="C21" s="999" t="s">
        <v>659</v>
      </c>
      <c r="D21" s="999"/>
      <c r="E21" s="999"/>
      <c r="F21" s="999"/>
      <c r="G21" s="999"/>
      <c r="H21" s="999"/>
      <c r="I21" s="999"/>
      <c r="J21" s="999"/>
      <c r="K21" s="999"/>
      <c r="L21" s="999"/>
      <c r="M21" s="999"/>
      <c r="N21" s="999"/>
      <c r="O21" s="999"/>
      <c r="P21" s="999"/>
      <c r="Q21" s="999"/>
    </row>
  </sheetData>
  <mergeCells count="4">
    <mergeCell ref="C12:P12"/>
    <mergeCell ref="C15:P15"/>
    <mergeCell ref="C18:P18"/>
    <mergeCell ref="C21:Q2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tabSelected="1"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U4" sqref="U4"/>
    </sheetView>
  </sheetViews>
  <sheetFormatPr defaultColWidth="7.08984375" defaultRowHeight="15.6"/>
  <cols>
    <col min="1" max="1" width="38" style="901" customWidth="1"/>
    <col min="2" max="20" width="12.1796875" style="900" customWidth="1"/>
    <col min="21" max="21" width="8.1796875" style="900" customWidth="1"/>
    <col min="22" max="16384" width="7.08984375" style="900"/>
  </cols>
  <sheetData>
    <row r="1" spans="1:21" s="907" customFormat="1">
      <c r="A1" s="908"/>
    </row>
    <row r="2" spans="1:21" s="907" customFormat="1">
      <c r="A2" s="908"/>
      <c r="B2" s="907" t="s">
        <v>728</v>
      </c>
      <c r="C2" s="907" t="s">
        <v>727</v>
      </c>
      <c r="D2" s="907" t="s">
        <v>726</v>
      </c>
      <c r="E2" s="907" t="s">
        <v>725</v>
      </c>
      <c r="F2" s="907" t="s">
        <v>724</v>
      </c>
      <c r="G2" s="907" t="s">
        <v>723</v>
      </c>
      <c r="H2" s="907" t="s">
        <v>722</v>
      </c>
      <c r="I2" s="907" t="s">
        <v>721</v>
      </c>
      <c r="J2" s="907" t="s">
        <v>720</v>
      </c>
      <c r="K2" s="907" t="s">
        <v>719</v>
      </c>
      <c r="L2" s="907" t="s">
        <v>718</v>
      </c>
      <c r="M2" s="907" t="s">
        <v>717</v>
      </c>
      <c r="N2" s="907" t="s">
        <v>716</v>
      </c>
      <c r="O2" s="907" t="s">
        <v>715</v>
      </c>
      <c r="P2" s="907" t="s">
        <v>714</v>
      </c>
      <c r="Q2" s="907" t="s">
        <v>713</v>
      </c>
      <c r="R2" s="907" t="s">
        <v>712</v>
      </c>
      <c r="S2" s="907" t="s">
        <v>711</v>
      </c>
      <c r="T2" s="907" t="s">
        <v>710</v>
      </c>
    </row>
    <row r="3" spans="1:21" s="907" customFormat="1">
      <c r="A3" s="908"/>
    </row>
    <row r="4" spans="1:21" s="904" customFormat="1">
      <c r="A4" s="906" t="s">
        <v>729</v>
      </c>
      <c r="B4" s="904">
        <v>1.1833333333333301E-3</v>
      </c>
      <c r="C4" s="904">
        <v>1.1850000000000001E-3</v>
      </c>
      <c r="D4" s="904">
        <v>1.1850000000000001E-3</v>
      </c>
      <c r="E4" s="904">
        <v>1.1850000000000001E-3</v>
      </c>
      <c r="F4" s="904">
        <v>1.2083333333333299E-3</v>
      </c>
      <c r="G4" s="904">
        <v>1.2083333333333299E-3</v>
      </c>
      <c r="H4" s="904">
        <v>1.2083333333333299E-3</v>
      </c>
      <c r="I4" s="904">
        <v>1.2083333333333299E-3</v>
      </c>
      <c r="J4" s="904">
        <v>1.2083333333333299E-3</v>
      </c>
      <c r="K4" s="904">
        <v>1.2083333333333299E-3</v>
      </c>
      <c r="L4" s="904">
        <v>1.2756333333333301E-3</v>
      </c>
      <c r="M4" s="904">
        <v>1.2756333333333301E-3</v>
      </c>
      <c r="N4" s="904">
        <v>1.39661666666667E-3</v>
      </c>
      <c r="O4" s="904">
        <v>1.39874166666667E-3</v>
      </c>
      <c r="P4" s="904">
        <v>1.42205833333333E-3</v>
      </c>
      <c r="Q4" s="904">
        <v>1.4233500000000001E-3</v>
      </c>
      <c r="R4" s="904">
        <v>1.4261333333333299E-3</v>
      </c>
      <c r="S4" s="904">
        <v>1.1758333333333299E-3</v>
      </c>
      <c r="T4" s="904">
        <v>1.472175E-3</v>
      </c>
      <c r="U4" s="905">
        <f>AVERAGE(B4:T4)</f>
        <v>1.2765530701754368E-3</v>
      </c>
    </row>
    <row r="5" spans="1:21">
      <c r="U5" s="904"/>
    </row>
    <row r="6" spans="1:21">
      <c r="A6" s="901" t="s">
        <v>730</v>
      </c>
      <c r="B6" s="903">
        <v>2.8E-3</v>
      </c>
      <c r="C6" s="903">
        <v>2.5000000000000001E-3</v>
      </c>
      <c r="D6" s="903">
        <v>2.8E-3</v>
      </c>
      <c r="E6" s="903">
        <v>2.7000000000000001E-3</v>
      </c>
      <c r="F6" s="903">
        <v>2.8E-3</v>
      </c>
      <c r="G6" s="903">
        <v>2.7000000000000001E-3</v>
      </c>
      <c r="H6" s="903">
        <v>2.8E-3</v>
      </c>
      <c r="I6" s="903">
        <v>2.8E-3</v>
      </c>
      <c r="J6" s="903">
        <v>2.7000000000000001E-3</v>
      </c>
      <c r="K6" s="903">
        <v>2.8E-3</v>
      </c>
      <c r="L6" s="903">
        <v>2.7000000000000001E-3</v>
      </c>
      <c r="M6" s="903">
        <v>2.8E-3</v>
      </c>
      <c r="N6" s="903">
        <v>2.8E-3</v>
      </c>
      <c r="O6" s="903">
        <v>2.5999999999999999E-3</v>
      </c>
      <c r="P6" s="903">
        <v>2.8E-3</v>
      </c>
      <c r="Q6" s="903">
        <v>2.8E-3</v>
      </c>
      <c r="R6" s="903">
        <v>2.8999999999999998E-3</v>
      </c>
      <c r="S6" s="903">
        <v>2.8E-3</v>
      </c>
      <c r="T6" s="903">
        <v>2.8E-3</v>
      </c>
      <c r="U6" s="902">
        <f>AVERAGE(B6:T6)</f>
        <v>2.7578947368421046E-3</v>
      </c>
    </row>
  </sheetData>
  <pageMargins left="0.75" right="0.75" top="1" bottom="1" header="0.5" footer="0.5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2"/>
  <sheetViews>
    <sheetView showGridLines="0" workbookViewId="0">
      <selection activeCell="L40" sqref="L40"/>
    </sheetView>
  </sheetViews>
  <sheetFormatPr defaultColWidth="8.90625" defaultRowHeight="13.2"/>
  <cols>
    <col min="1" max="1" width="3.6328125" style="206" customWidth="1"/>
    <col min="2" max="2" width="20.36328125" style="463" customWidth="1"/>
    <col min="3" max="3" width="14" style="463" customWidth="1"/>
    <col min="4" max="4" width="17.453125" style="463" customWidth="1"/>
    <col min="5" max="5" width="14.08984375" style="463" customWidth="1"/>
    <col min="6" max="6" width="13.36328125" style="463" customWidth="1"/>
    <col min="7" max="7" width="12.81640625" style="463" customWidth="1"/>
    <col min="8" max="8" width="11.36328125" style="445" customWidth="1"/>
    <col min="9" max="12" width="8.90625" style="445"/>
    <col min="13" max="13" width="12.36328125" style="445" bestFit="1" customWidth="1"/>
    <col min="14" max="15" width="10.81640625" style="445" bestFit="1" customWidth="1"/>
    <col min="16" max="16" width="9.54296875" style="445" bestFit="1" customWidth="1"/>
    <col min="17" max="16384" width="8.90625" style="445"/>
  </cols>
  <sheetData>
    <row r="1" spans="1:23">
      <c r="H1" s="459"/>
    </row>
    <row r="4" spans="1:23">
      <c r="A4" s="909" t="s">
        <v>0</v>
      </c>
      <c r="B4" s="909"/>
      <c r="C4" s="909"/>
      <c r="D4" s="909"/>
      <c r="E4" s="909"/>
      <c r="F4" s="909"/>
      <c r="G4" s="909"/>
      <c r="H4" s="391"/>
      <c r="I4" s="211"/>
      <c r="J4" s="211"/>
      <c r="K4" s="211"/>
    </row>
    <row r="5" spans="1:23">
      <c r="A5" s="909" t="s">
        <v>468</v>
      </c>
      <c r="B5" s="909"/>
      <c r="C5" s="909"/>
      <c r="D5" s="909"/>
      <c r="E5" s="909"/>
      <c r="F5" s="909"/>
      <c r="G5" s="909"/>
      <c r="H5" s="459"/>
    </row>
    <row r="6" spans="1:23">
      <c r="A6" s="909" t="s">
        <v>692</v>
      </c>
      <c r="B6" s="909"/>
      <c r="C6" s="909"/>
      <c r="D6" s="909"/>
      <c r="E6" s="909"/>
      <c r="F6" s="909"/>
      <c r="G6" s="909"/>
    </row>
    <row r="8" spans="1:23">
      <c r="B8" s="206" t="s">
        <v>1</v>
      </c>
      <c r="C8" s="206" t="s">
        <v>2</v>
      </c>
      <c r="D8" s="206" t="s">
        <v>3</v>
      </c>
      <c r="E8" s="206" t="s">
        <v>4</v>
      </c>
      <c r="F8" s="206" t="s">
        <v>5</v>
      </c>
      <c r="G8" s="206" t="s">
        <v>7</v>
      </c>
    </row>
    <row r="9" spans="1:23">
      <c r="K9" s="844"/>
      <c r="L9" s="844"/>
      <c r="M9" s="844"/>
      <c r="N9" s="844"/>
      <c r="O9" s="844"/>
      <c r="P9" s="844"/>
      <c r="Q9" s="844"/>
      <c r="R9" s="844"/>
      <c r="S9" s="844"/>
      <c r="T9" s="844"/>
      <c r="U9" s="844"/>
      <c r="V9" s="844"/>
      <c r="W9" s="844"/>
    </row>
    <row r="10" spans="1:23" ht="39.6">
      <c r="A10" s="465"/>
      <c r="B10" s="466"/>
      <c r="C10" s="845" t="s">
        <v>351</v>
      </c>
      <c r="D10" s="467" t="s">
        <v>351</v>
      </c>
      <c r="E10" s="467" t="s">
        <v>352</v>
      </c>
      <c r="F10" s="467" t="s">
        <v>475</v>
      </c>
      <c r="G10" s="846" t="s">
        <v>517</v>
      </c>
      <c r="H10" s="468"/>
    </row>
    <row r="11" spans="1:23">
      <c r="A11" s="469" t="s">
        <v>8</v>
      </c>
      <c r="B11" s="470"/>
      <c r="C11" s="847" t="s">
        <v>531</v>
      </c>
      <c r="D11" s="471" t="s">
        <v>532</v>
      </c>
      <c r="E11" s="471" t="s">
        <v>527</v>
      </c>
      <c r="F11" s="847" t="s">
        <v>466</v>
      </c>
      <c r="G11" s="847" t="s">
        <v>518</v>
      </c>
      <c r="H11" s="472"/>
    </row>
    <row r="12" spans="1:23">
      <c r="A12" s="473" t="s">
        <v>10</v>
      </c>
      <c r="B12" s="474" t="s">
        <v>46</v>
      </c>
      <c r="C12" s="848" t="s">
        <v>463</v>
      </c>
      <c r="D12" s="475" t="s">
        <v>530</v>
      </c>
      <c r="E12" s="475" t="s">
        <v>464</v>
      </c>
      <c r="F12" s="848" t="s">
        <v>467</v>
      </c>
      <c r="G12" s="848" t="s">
        <v>522</v>
      </c>
      <c r="H12" s="476" t="s">
        <v>16</v>
      </c>
    </row>
    <row r="13" spans="1:23">
      <c r="A13" s="465">
        <v>1</v>
      </c>
      <c r="B13" s="849" t="str">
        <f>"December "&amp;Info!B2</f>
        <v>December 2014</v>
      </c>
      <c r="C13" s="434">
        <v>16331201</v>
      </c>
      <c r="D13" s="392">
        <v>7039948</v>
      </c>
      <c r="E13" s="434">
        <f>'Page 3 - CWIP'!C13+36239491</f>
        <v>74404074</v>
      </c>
      <c r="F13" s="385">
        <v>394399</v>
      </c>
      <c r="G13" s="331">
        <v>8042967</v>
      </c>
      <c r="H13" s="200">
        <f>+SUM(C13:G13)</f>
        <v>106212589</v>
      </c>
      <c r="J13" s="434"/>
      <c r="K13" s="434"/>
      <c r="L13" s="434"/>
      <c r="M13" s="434"/>
      <c r="P13" s="346"/>
    </row>
    <row r="14" spans="1:23">
      <c r="A14" s="469">
        <f>+A13+1</f>
        <v>2</v>
      </c>
      <c r="B14" s="850" t="str">
        <f>"January "&amp;Info!B3</f>
        <v>January 2015</v>
      </c>
      <c r="C14" s="434">
        <v>16331201</v>
      </c>
      <c r="D14" s="392">
        <v>7039948</v>
      </c>
      <c r="E14" s="434">
        <f>'Page 3 - CWIP'!C14+36239491</f>
        <v>75064039</v>
      </c>
      <c r="F14" s="385">
        <f>F13</f>
        <v>394399</v>
      </c>
      <c r="G14" s="331">
        <v>8042967</v>
      </c>
      <c r="H14" s="200">
        <f t="shared" ref="H14:H25" si="0">+SUM(C14:G14)</f>
        <v>106872554</v>
      </c>
      <c r="J14" s="434"/>
      <c r="K14" s="434"/>
      <c r="L14" s="434"/>
      <c r="M14" s="434"/>
      <c r="P14" s="346"/>
    </row>
    <row r="15" spans="1:23">
      <c r="A15" s="469">
        <f>+A14+1</f>
        <v>3</v>
      </c>
      <c r="B15" s="481" t="s">
        <v>17</v>
      </c>
      <c r="C15" s="434">
        <v>16331201</v>
      </c>
      <c r="D15" s="392">
        <v>7039948</v>
      </c>
      <c r="E15" s="434">
        <f>'Page 3 - CWIP'!C15+36239491</f>
        <v>76031418</v>
      </c>
      <c r="F15" s="385">
        <f t="shared" ref="F15:F25" si="1">F14</f>
        <v>394399</v>
      </c>
      <c r="G15" s="331">
        <v>8037183</v>
      </c>
      <c r="H15" s="200">
        <f t="shared" si="0"/>
        <v>107834149</v>
      </c>
      <c r="J15" s="434"/>
      <c r="K15" s="434"/>
      <c r="L15" s="434"/>
      <c r="M15" s="434"/>
      <c r="P15" s="346"/>
    </row>
    <row r="16" spans="1:23">
      <c r="A16" s="469">
        <f>+A15+1</f>
        <v>4</v>
      </c>
      <c r="B16" s="481" t="s">
        <v>18</v>
      </c>
      <c r="C16" s="434">
        <v>16331201</v>
      </c>
      <c r="D16" s="392">
        <v>7039948</v>
      </c>
      <c r="E16" s="434">
        <f>'Page 3 - CWIP'!C16+36255630</f>
        <v>76339916</v>
      </c>
      <c r="F16" s="385">
        <f t="shared" si="1"/>
        <v>394399</v>
      </c>
      <c r="G16" s="331">
        <v>8037183</v>
      </c>
      <c r="H16" s="200">
        <f t="shared" si="0"/>
        <v>108142647</v>
      </c>
      <c r="J16" s="434"/>
      <c r="K16" s="434"/>
      <c r="L16" s="434"/>
      <c r="M16" s="434"/>
      <c r="P16" s="346"/>
    </row>
    <row r="17" spans="1:16">
      <c r="A17" s="469">
        <f>+A16+1</f>
        <v>5</v>
      </c>
      <c r="B17" s="481" t="s">
        <v>19</v>
      </c>
      <c r="C17" s="434">
        <v>16331201</v>
      </c>
      <c r="D17" s="392">
        <v>7039948</v>
      </c>
      <c r="E17" s="434">
        <v>77061176</v>
      </c>
      <c r="F17" s="385">
        <f t="shared" si="1"/>
        <v>394399</v>
      </c>
      <c r="G17" s="331">
        <v>8016517</v>
      </c>
      <c r="H17" s="200">
        <f t="shared" si="0"/>
        <v>108843241</v>
      </c>
      <c r="J17" s="434"/>
      <c r="K17" s="434"/>
      <c r="L17" s="434"/>
      <c r="M17" s="434"/>
      <c r="P17" s="346"/>
    </row>
    <row r="18" spans="1:16">
      <c r="A18" s="469">
        <f>+A17+1</f>
        <v>6</v>
      </c>
      <c r="B18" s="481" t="s">
        <v>20</v>
      </c>
      <c r="C18" s="434">
        <v>16331201</v>
      </c>
      <c r="D18" s="392">
        <v>7039948</v>
      </c>
      <c r="E18" s="434">
        <v>77736897</v>
      </c>
      <c r="F18" s="385">
        <f t="shared" si="1"/>
        <v>394399</v>
      </c>
      <c r="G18" s="331">
        <v>8016517</v>
      </c>
      <c r="H18" s="200">
        <f t="shared" si="0"/>
        <v>109518962</v>
      </c>
      <c r="J18" s="434"/>
      <c r="K18" s="434"/>
      <c r="L18" s="434"/>
      <c r="M18" s="434"/>
      <c r="P18" s="346"/>
    </row>
    <row r="19" spans="1:16">
      <c r="A19" s="469">
        <f t="shared" ref="A19:A27" si="2">+A18+1</f>
        <v>7</v>
      </c>
      <c r="B19" s="481" t="s">
        <v>21</v>
      </c>
      <c r="C19" s="434">
        <v>16331201</v>
      </c>
      <c r="D19" s="392">
        <v>7039948</v>
      </c>
      <c r="E19" s="392">
        <v>77417216</v>
      </c>
      <c r="F19" s="385">
        <f t="shared" si="1"/>
        <v>394399</v>
      </c>
      <c r="G19" s="331">
        <v>8016682</v>
      </c>
      <c r="H19" s="200">
        <f t="shared" si="0"/>
        <v>109199446</v>
      </c>
      <c r="J19" s="434"/>
      <c r="K19" s="434"/>
      <c r="L19" s="434"/>
      <c r="M19" s="434"/>
      <c r="N19" s="434"/>
      <c r="P19" s="346"/>
    </row>
    <row r="20" spans="1:16">
      <c r="A20" s="469">
        <f t="shared" si="2"/>
        <v>8</v>
      </c>
      <c r="B20" s="481" t="s">
        <v>22</v>
      </c>
      <c r="C20" s="434">
        <v>16331201</v>
      </c>
      <c r="D20" s="392">
        <v>7039948</v>
      </c>
      <c r="E20" s="392">
        <v>77333080</v>
      </c>
      <c r="F20" s="385">
        <f t="shared" si="1"/>
        <v>394399</v>
      </c>
      <c r="G20" s="331">
        <v>8016682</v>
      </c>
      <c r="H20" s="200">
        <f t="shared" si="0"/>
        <v>109115310</v>
      </c>
      <c r="J20" s="434"/>
      <c r="K20" s="434"/>
      <c r="L20" s="434"/>
      <c r="M20" s="434"/>
      <c r="N20" s="434"/>
      <c r="P20" s="346"/>
    </row>
    <row r="21" spans="1:16">
      <c r="A21" s="469">
        <f t="shared" si="2"/>
        <v>9</v>
      </c>
      <c r="B21" s="481" t="s">
        <v>23</v>
      </c>
      <c r="C21" s="434">
        <v>16331201</v>
      </c>
      <c r="D21" s="392">
        <v>7039948</v>
      </c>
      <c r="E21" s="392">
        <v>77823629</v>
      </c>
      <c r="F21" s="385">
        <f t="shared" si="1"/>
        <v>394399</v>
      </c>
      <c r="G21" s="331">
        <v>8016682</v>
      </c>
      <c r="H21" s="200">
        <f t="shared" si="0"/>
        <v>109605859</v>
      </c>
      <c r="J21" s="434"/>
      <c r="K21" s="434"/>
      <c r="L21" s="434"/>
      <c r="M21" s="434"/>
      <c r="N21" s="434"/>
      <c r="P21" s="346"/>
    </row>
    <row r="22" spans="1:16">
      <c r="A22" s="469">
        <f t="shared" si="2"/>
        <v>10</v>
      </c>
      <c r="B22" s="481" t="s">
        <v>24</v>
      </c>
      <c r="C22" s="434">
        <v>16331201</v>
      </c>
      <c r="D22" s="392">
        <v>7039948</v>
      </c>
      <c r="E22" s="392">
        <v>77762098</v>
      </c>
      <c r="F22" s="385">
        <f t="shared" si="1"/>
        <v>394399</v>
      </c>
      <c r="G22" s="331">
        <v>8016682</v>
      </c>
      <c r="H22" s="200">
        <f t="shared" si="0"/>
        <v>109544328</v>
      </c>
      <c r="J22" s="434"/>
      <c r="K22" s="434"/>
      <c r="L22" s="434"/>
      <c r="M22" s="434"/>
      <c r="N22" s="434"/>
      <c r="P22" s="346"/>
    </row>
    <row r="23" spans="1:16">
      <c r="A23" s="469">
        <f t="shared" si="2"/>
        <v>11</v>
      </c>
      <c r="B23" s="481" t="s">
        <v>25</v>
      </c>
      <c r="C23" s="434">
        <v>16331201</v>
      </c>
      <c r="D23" s="392">
        <v>7039948</v>
      </c>
      <c r="E23" s="434">
        <v>78218676</v>
      </c>
      <c r="F23" s="385">
        <f t="shared" si="1"/>
        <v>394399</v>
      </c>
      <c r="G23" s="331">
        <v>8016682</v>
      </c>
      <c r="H23" s="200">
        <f t="shared" si="0"/>
        <v>110000906</v>
      </c>
      <c r="J23" s="434"/>
      <c r="K23" s="434"/>
      <c r="L23" s="434"/>
      <c r="M23" s="434"/>
      <c r="N23" s="434"/>
      <c r="P23" s="346"/>
    </row>
    <row r="24" spans="1:16">
      <c r="A24" s="469">
        <f t="shared" si="2"/>
        <v>12</v>
      </c>
      <c r="B24" s="481" t="s">
        <v>26</v>
      </c>
      <c r="C24" s="434">
        <v>16331201</v>
      </c>
      <c r="D24" s="392">
        <v>7039948</v>
      </c>
      <c r="E24" s="434">
        <v>78167318</v>
      </c>
      <c r="F24" s="385">
        <f t="shared" si="1"/>
        <v>394399</v>
      </c>
      <c r="G24" s="331">
        <v>8016682</v>
      </c>
      <c r="H24" s="200">
        <f t="shared" si="0"/>
        <v>109949548</v>
      </c>
      <c r="J24" s="434"/>
      <c r="K24" s="434"/>
      <c r="L24" s="434"/>
      <c r="M24" s="434"/>
      <c r="N24" s="434"/>
      <c r="O24" s="434"/>
      <c r="P24" s="346"/>
    </row>
    <row r="25" spans="1:16">
      <c r="A25" s="469">
        <f t="shared" si="2"/>
        <v>13</v>
      </c>
      <c r="B25" s="481" t="s">
        <v>27</v>
      </c>
      <c r="C25" s="434">
        <v>16331201</v>
      </c>
      <c r="D25" s="392">
        <v>7039948</v>
      </c>
      <c r="E25" s="434">
        <v>78272065</v>
      </c>
      <c r="F25" s="385">
        <f t="shared" si="1"/>
        <v>394399</v>
      </c>
      <c r="G25" s="331">
        <v>8016682</v>
      </c>
      <c r="H25" s="200">
        <f t="shared" si="0"/>
        <v>110054295</v>
      </c>
      <c r="J25" s="434"/>
      <c r="K25" s="434"/>
      <c r="L25" s="434"/>
      <c r="M25" s="434"/>
      <c r="N25" s="434"/>
      <c r="O25" s="434"/>
      <c r="P25" s="346"/>
    </row>
    <row r="26" spans="1:16">
      <c r="A26" s="469">
        <f t="shared" si="2"/>
        <v>14</v>
      </c>
      <c r="B26" s="481"/>
      <c r="C26" s="333"/>
      <c r="D26" s="851"/>
      <c r="E26" s="333"/>
      <c r="F26" s="333"/>
      <c r="G26" s="852"/>
      <c r="H26" s="200"/>
    </row>
    <row r="27" spans="1:16">
      <c r="A27" s="469">
        <f t="shared" si="2"/>
        <v>15</v>
      </c>
      <c r="B27" s="485" t="s">
        <v>28</v>
      </c>
      <c r="C27" s="853">
        <f>+AVERAGE(C13:C25)</f>
        <v>16331201</v>
      </c>
      <c r="D27" s="853">
        <f>+AVERAGE(D13:D25)</f>
        <v>7039948</v>
      </c>
      <c r="E27" s="853">
        <f>+AVERAGE(E13:E25)</f>
        <v>77048584.769230768</v>
      </c>
      <c r="F27" s="853">
        <f>+AVERAGE(F13:F25)</f>
        <v>394399</v>
      </c>
      <c r="G27" s="853">
        <f>+AVERAGE(G13:G25)</f>
        <v>8023854.461538462</v>
      </c>
      <c r="H27" s="854">
        <f>+SUM(C27:G27)</f>
        <v>108837987.23076923</v>
      </c>
      <c r="I27" s="855">
        <f>AVERAGE(H13:H25)-H27</f>
        <v>0</v>
      </c>
      <c r="J27" s="856" t="s">
        <v>523</v>
      </c>
    </row>
    <row r="28" spans="1:16">
      <c r="A28" s="488"/>
      <c r="B28" s="489"/>
      <c r="C28" s="857"/>
      <c r="D28" s="857"/>
      <c r="E28" s="857"/>
      <c r="F28" s="857"/>
      <c r="G28" s="857"/>
      <c r="H28" s="491"/>
    </row>
    <row r="29" spans="1:16">
      <c r="C29" s="355"/>
    </row>
    <row r="30" spans="1:16">
      <c r="B30" s="355" t="s">
        <v>529</v>
      </c>
      <c r="C30" s="858"/>
      <c r="D30" s="858"/>
    </row>
    <row r="31" spans="1:16">
      <c r="B31" s="355"/>
    </row>
    <row r="32" spans="1:16">
      <c r="B32" s="355"/>
    </row>
    <row r="33" spans="1:30">
      <c r="B33" s="355"/>
    </row>
    <row r="34" spans="1:30">
      <c r="A34" s="909" t="s">
        <v>0</v>
      </c>
      <c r="B34" s="909"/>
      <c r="C34" s="909"/>
      <c r="D34" s="909"/>
      <c r="E34" s="909"/>
      <c r="F34" s="909"/>
      <c r="G34" s="909"/>
    </row>
    <row r="35" spans="1:30">
      <c r="A35" s="909" t="s">
        <v>470</v>
      </c>
      <c r="B35" s="909"/>
      <c r="C35" s="909"/>
      <c r="D35" s="909"/>
      <c r="E35" s="909"/>
      <c r="F35" s="909"/>
      <c r="G35" s="909"/>
    </row>
    <row r="36" spans="1:30">
      <c r="A36" s="909" t="str">
        <f>A6</f>
        <v>For the 13 Months Ended December 31, 2015</v>
      </c>
      <c r="B36" s="909"/>
      <c r="C36" s="909"/>
      <c r="D36" s="909"/>
      <c r="E36" s="909"/>
      <c r="F36" s="909"/>
      <c r="G36" s="909"/>
    </row>
    <row r="38" spans="1:30">
      <c r="B38" s="206" t="s">
        <v>1</v>
      </c>
      <c r="C38" s="206" t="s">
        <v>2</v>
      </c>
      <c r="D38" s="206" t="s">
        <v>3</v>
      </c>
      <c r="E38" s="206" t="s">
        <v>4</v>
      </c>
      <c r="F38" s="206" t="s">
        <v>5</v>
      </c>
      <c r="G38" s="206" t="s">
        <v>7</v>
      </c>
    </row>
    <row r="40" spans="1:30" ht="39.6">
      <c r="A40" s="465"/>
      <c r="B40" s="859" t="s">
        <v>473</v>
      </c>
      <c r="C40" s="467" t="str">
        <f t="shared" ref="C40:F42" si="3">C10</f>
        <v>CAPX 2020 Bemidji</v>
      </c>
      <c r="D40" s="467" t="str">
        <f t="shared" si="3"/>
        <v>CAPX 2020 Bemidji</v>
      </c>
      <c r="E40" s="467" t="str">
        <f t="shared" si="3"/>
        <v>CAPX 2020 Fargo</v>
      </c>
      <c r="F40" s="467" t="str">
        <f t="shared" si="3"/>
        <v>Rugby - G380</v>
      </c>
      <c r="G40" s="846" t="str">
        <f t="shared" ref="G40" si="4">G10</f>
        <v>Casselton-Buffalo 115kv Line</v>
      </c>
      <c r="H40" s="468"/>
    </row>
    <row r="41" spans="1:30">
      <c r="A41" s="469" t="s">
        <v>8</v>
      </c>
      <c r="B41" s="860" t="s">
        <v>474</v>
      </c>
      <c r="C41" s="471" t="str">
        <f t="shared" si="3"/>
        <v>Project 103487</v>
      </c>
      <c r="D41" s="471" t="str">
        <f t="shared" si="3"/>
        <v>Project 104395 &amp; 104587</v>
      </c>
      <c r="E41" s="471" t="str">
        <f t="shared" si="3"/>
        <v>Project (See Below)</v>
      </c>
      <c r="F41" s="471" t="str">
        <f t="shared" si="3"/>
        <v>Project (103897)</v>
      </c>
      <c r="G41" s="471" t="str">
        <f t="shared" ref="G41" si="5">G11</f>
        <v>Project (104761)</v>
      </c>
      <c r="H41" s="472"/>
    </row>
    <row r="42" spans="1:30">
      <c r="A42" s="473" t="s">
        <v>10</v>
      </c>
      <c r="B42" s="474" t="s">
        <v>46</v>
      </c>
      <c r="C42" s="861" t="str">
        <f t="shared" si="3"/>
        <v>MTEP No. 279</v>
      </c>
      <c r="D42" s="861" t="str">
        <f t="shared" si="3"/>
        <v>MTEP No. 3156</v>
      </c>
      <c r="E42" s="861" t="str">
        <f t="shared" si="3"/>
        <v>MTEP No. 286</v>
      </c>
      <c r="F42" s="861" t="str">
        <f t="shared" si="3"/>
        <v>MTEP No. 1462</v>
      </c>
      <c r="G42" s="861" t="str">
        <f>G12</f>
        <v>MTEP No. 3481</v>
      </c>
      <c r="H42" s="476" t="s">
        <v>16</v>
      </c>
    </row>
    <row r="43" spans="1:30" ht="14.4">
      <c r="A43" s="465">
        <v>1</v>
      </c>
      <c r="B43" s="849" t="str">
        <f>B13</f>
        <v>December 2014</v>
      </c>
      <c r="C43" s="392">
        <v>729659</v>
      </c>
      <c r="D43" s="392">
        <v>257051</v>
      </c>
      <c r="E43" s="392">
        <v>985214</v>
      </c>
      <c r="F43" s="655">
        <v>18343</v>
      </c>
      <c r="G43" s="385">
        <v>104342</v>
      </c>
      <c r="H43" s="200">
        <f t="shared" ref="H43:H54" si="6">+SUM(C43:G43)</f>
        <v>2094609</v>
      </c>
      <c r="J43" s="862"/>
      <c r="K43" s="862"/>
      <c r="L43" s="862"/>
      <c r="M43" s="862"/>
      <c r="N43" s="862"/>
      <c r="O43" s="862"/>
      <c r="P43" s="862"/>
      <c r="Q43" s="862"/>
      <c r="R43" s="862"/>
      <c r="S43" s="862"/>
      <c r="T43" s="862"/>
      <c r="U43" s="862"/>
      <c r="V43" s="862"/>
      <c r="AD43" s="863"/>
    </row>
    <row r="44" spans="1:30">
      <c r="A44" s="469">
        <f>+A43+1</f>
        <v>2</v>
      </c>
      <c r="B44" s="864" t="str">
        <f>B14</f>
        <v>January 2015</v>
      </c>
      <c r="C44" s="392">
        <v>754954</v>
      </c>
      <c r="D44" s="392">
        <v>266298</v>
      </c>
      <c r="E44" s="392">
        <v>1038928</v>
      </c>
      <c r="F44" s="385">
        <v>18851</v>
      </c>
      <c r="G44" s="385">
        <v>115984</v>
      </c>
      <c r="H44" s="200">
        <f t="shared" si="6"/>
        <v>2195015</v>
      </c>
      <c r="L44" s="863"/>
      <c r="M44" s="863"/>
      <c r="N44" s="863"/>
      <c r="O44" s="863"/>
      <c r="P44" s="863"/>
      <c r="Q44" s="863"/>
      <c r="R44" s="863"/>
      <c r="S44" s="863"/>
      <c r="T44" s="863"/>
      <c r="U44" s="863"/>
      <c r="V44" s="863"/>
      <c r="W44" s="865"/>
    </row>
    <row r="45" spans="1:30">
      <c r="A45" s="469">
        <f>+A44+1</f>
        <v>3</v>
      </c>
      <c r="B45" s="481" t="s">
        <v>17</v>
      </c>
      <c r="C45" s="392">
        <v>780249</v>
      </c>
      <c r="D45" s="392">
        <v>275546</v>
      </c>
      <c r="E45" s="392">
        <v>1092642</v>
      </c>
      <c r="F45" s="385">
        <v>19358</v>
      </c>
      <c r="G45" s="385">
        <v>127627</v>
      </c>
      <c r="H45" s="200">
        <f t="shared" si="6"/>
        <v>2295422</v>
      </c>
    </row>
    <row r="46" spans="1:30" ht="14.4">
      <c r="A46" s="469">
        <f>+A45+1</f>
        <v>4</v>
      </c>
      <c r="B46" s="481" t="s">
        <v>18</v>
      </c>
      <c r="C46" s="392">
        <v>805544</v>
      </c>
      <c r="D46" s="392">
        <v>284793</v>
      </c>
      <c r="E46" s="392">
        <v>1146356</v>
      </c>
      <c r="F46" s="385">
        <v>19866</v>
      </c>
      <c r="G46" s="385">
        <v>139260</v>
      </c>
      <c r="H46" s="200">
        <f t="shared" si="6"/>
        <v>2395819</v>
      </c>
      <c r="J46" s="866"/>
      <c r="K46" s="866"/>
      <c r="L46" s="866"/>
      <c r="M46" s="866"/>
      <c r="N46" s="866"/>
      <c r="O46" s="866"/>
      <c r="P46" s="866"/>
      <c r="Q46" s="866"/>
      <c r="R46" s="866"/>
      <c r="S46" s="866"/>
      <c r="T46" s="866"/>
      <c r="U46" s="866"/>
      <c r="V46" s="866"/>
    </row>
    <row r="47" spans="1:30">
      <c r="A47" s="469">
        <f>+A46+1</f>
        <v>5</v>
      </c>
      <c r="B47" s="481" t="s">
        <v>19</v>
      </c>
      <c r="C47" s="392">
        <v>830839</v>
      </c>
      <c r="D47" s="392">
        <v>294040</v>
      </c>
      <c r="E47" s="392">
        <v>1200095</v>
      </c>
      <c r="F47" s="385">
        <v>20374</v>
      </c>
      <c r="G47" s="385">
        <v>150894</v>
      </c>
      <c r="H47" s="200">
        <f t="shared" si="6"/>
        <v>2496242</v>
      </c>
      <c r="K47" s="867"/>
      <c r="L47" s="867"/>
      <c r="M47" s="867"/>
      <c r="N47" s="867"/>
      <c r="O47" s="867"/>
      <c r="P47" s="867"/>
      <c r="Q47" s="867"/>
      <c r="R47" s="867"/>
      <c r="S47" s="867"/>
      <c r="T47" s="867"/>
      <c r="U47" s="867"/>
      <c r="V47" s="867"/>
    </row>
    <row r="48" spans="1:30">
      <c r="A48" s="469">
        <f>+A47+1</f>
        <v>6</v>
      </c>
      <c r="B48" s="481" t="s">
        <v>20</v>
      </c>
      <c r="C48" s="392">
        <v>856134</v>
      </c>
      <c r="D48" s="392">
        <v>303288</v>
      </c>
      <c r="E48" s="392">
        <v>1314942</v>
      </c>
      <c r="F48" s="385">
        <v>20881</v>
      </c>
      <c r="G48" s="385">
        <v>162324</v>
      </c>
      <c r="H48" s="200">
        <f t="shared" si="6"/>
        <v>2657569</v>
      </c>
      <c r="K48" s="868"/>
      <c r="L48" s="868"/>
      <c r="M48" s="868"/>
      <c r="N48" s="868"/>
      <c r="O48" s="868"/>
      <c r="P48" s="868"/>
      <c r="Q48" s="868"/>
      <c r="R48" s="868"/>
      <c r="S48" s="868"/>
      <c r="T48" s="868"/>
      <c r="U48" s="868"/>
      <c r="V48" s="868"/>
      <c r="W48" s="868"/>
      <c r="X48" s="868"/>
    </row>
    <row r="49" spans="1:22" ht="14.4">
      <c r="A49" s="469">
        <f t="shared" ref="A49:A57" si="7">+A48+1</f>
        <v>7</v>
      </c>
      <c r="B49" s="481" t="s">
        <v>21</v>
      </c>
      <c r="C49" s="392">
        <v>881429</v>
      </c>
      <c r="D49" s="392">
        <v>312535</v>
      </c>
      <c r="E49" s="392">
        <v>1430799</v>
      </c>
      <c r="F49" s="385">
        <v>21389</v>
      </c>
      <c r="G49" s="385">
        <v>173755</v>
      </c>
      <c r="H49" s="200">
        <f t="shared" si="6"/>
        <v>2819907</v>
      </c>
      <c r="J49" s="869"/>
      <c r="K49" s="869"/>
      <c r="L49" s="869"/>
      <c r="M49" s="869"/>
      <c r="N49" s="869"/>
      <c r="O49" s="869"/>
      <c r="P49" s="869"/>
      <c r="Q49" s="869"/>
      <c r="R49" s="869"/>
      <c r="S49" s="869"/>
      <c r="T49" s="869"/>
      <c r="U49" s="869"/>
      <c r="V49" s="869"/>
    </row>
    <row r="50" spans="1:22">
      <c r="A50" s="469">
        <f t="shared" si="7"/>
        <v>8</v>
      </c>
      <c r="B50" s="481" t="s">
        <v>22</v>
      </c>
      <c r="C50" s="392">
        <v>906724</v>
      </c>
      <c r="D50" s="392">
        <v>321783</v>
      </c>
      <c r="E50" s="392">
        <v>1546180</v>
      </c>
      <c r="F50" s="385">
        <v>21897</v>
      </c>
      <c r="G50" s="385">
        <v>185185</v>
      </c>
      <c r="H50" s="200">
        <f t="shared" si="6"/>
        <v>2981769</v>
      </c>
    </row>
    <row r="51" spans="1:22">
      <c r="A51" s="469">
        <f t="shared" si="7"/>
        <v>9</v>
      </c>
      <c r="B51" s="481" t="s">
        <v>23</v>
      </c>
      <c r="C51" s="392">
        <v>932019</v>
      </c>
      <c r="D51" s="392">
        <v>331030</v>
      </c>
      <c r="E51" s="392">
        <v>1661436</v>
      </c>
      <c r="F51" s="385">
        <v>22405</v>
      </c>
      <c r="G51" s="385">
        <v>196616</v>
      </c>
      <c r="H51" s="200">
        <f t="shared" si="6"/>
        <v>3143506</v>
      </c>
    </row>
    <row r="52" spans="1:22">
      <c r="A52" s="469">
        <f t="shared" si="7"/>
        <v>10</v>
      </c>
      <c r="B52" s="481" t="s">
        <v>24</v>
      </c>
      <c r="C52" s="392">
        <v>957314</v>
      </c>
      <c r="D52" s="392">
        <v>340277</v>
      </c>
      <c r="E52" s="392">
        <v>1777425</v>
      </c>
      <c r="F52" s="385">
        <v>22912</v>
      </c>
      <c r="G52" s="385">
        <v>208046</v>
      </c>
      <c r="H52" s="200">
        <f t="shared" si="6"/>
        <v>3305974</v>
      </c>
    </row>
    <row r="53" spans="1:22">
      <c r="A53" s="469">
        <f t="shared" si="7"/>
        <v>11</v>
      </c>
      <c r="B53" s="481" t="s">
        <v>25</v>
      </c>
      <c r="C53" s="392">
        <v>982609</v>
      </c>
      <c r="D53" s="392">
        <v>349525</v>
      </c>
      <c r="E53" s="392">
        <v>1893322</v>
      </c>
      <c r="F53" s="385">
        <v>23420</v>
      </c>
      <c r="G53" s="385">
        <v>219477</v>
      </c>
      <c r="H53" s="200">
        <f t="shared" si="6"/>
        <v>3468353</v>
      </c>
    </row>
    <row r="54" spans="1:22">
      <c r="A54" s="469">
        <f t="shared" si="7"/>
        <v>12</v>
      </c>
      <c r="B54" s="481" t="s">
        <v>26</v>
      </c>
      <c r="C54" s="392">
        <v>1007904</v>
      </c>
      <c r="D54" s="392">
        <v>358772</v>
      </c>
      <c r="E54" s="392">
        <v>2009903</v>
      </c>
      <c r="F54" s="385">
        <v>23928</v>
      </c>
      <c r="G54" s="385">
        <v>230908</v>
      </c>
      <c r="H54" s="200">
        <f t="shared" si="6"/>
        <v>3631415</v>
      </c>
    </row>
    <row r="55" spans="1:22">
      <c r="A55" s="469">
        <f t="shared" si="7"/>
        <v>13</v>
      </c>
      <c r="B55" s="481" t="s">
        <v>27</v>
      </c>
      <c r="C55" s="392">
        <v>1033199</v>
      </c>
      <c r="D55" s="392">
        <v>368020</v>
      </c>
      <c r="E55" s="392">
        <v>2126406</v>
      </c>
      <c r="F55" s="385">
        <v>24436</v>
      </c>
      <c r="G55" s="385">
        <v>242338</v>
      </c>
      <c r="H55" s="200">
        <f>+SUM(C55:G55)</f>
        <v>3794399</v>
      </c>
    </row>
    <row r="56" spans="1:22">
      <c r="A56" s="469">
        <f t="shared" si="7"/>
        <v>14</v>
      </c>
      <c r="B56" s="481"/>
      <c r="C56" s="333"/>
      <c r="E56" s="333"/>
      <c r="F56" s="333"/>
      <c r="G56" s="385"/>
      <c r="H56" s="192"/>
    </row>
    <row r="57" spans="1:22">
      <c r="A57" s="469">
        <f t="shared" si="7"/>
        <v>15</v>
      </c>
      <c r="B57" s="860" t="s">
        <v>472</v>
      </c>
      <c r="C57" s="870">
        <f>+AVERAGE(C43:C55)</f>
        <v>881429</v>
      </c>
      <c r="D57" s="870">
        <f>+AVERAGE(D43:D55)</f>
        <v>312535.23076923075</v>
      </c>
      <c r="E57" s="870">
        <f>+AVERAGE(E43:E55)</f>
        <v>1478742.1538461538</v>
      </c>
      <c r="F57" s="870">
        <f>+AVERAGE(F43:F55)</f>
        <v>21389.23076923077</v>
      </c>
      <c r="G57" s="870">
        <f>+AVERAGE(G43:G55)</f>
        <v>173596.61538461538</v>
      </c>
      <c r="H57" s="871">
        <f>+SUM(C57:G57)</f>
        <v>2867692.230769231</v>
      </c>
    </row>
    <row r="58" spans="1:22">
      <c r="A58" s="469"/>
      <c r="B58" s="485"/>
      <c r="C58" s="385"/>
      <c r="D58" s="385"/>
      <c r="E58" s="385"/>
      <c r="F58" s="385"/>
      <c r="G58" s="385"/>
      <c r="H58" s="872"/>
    </row>
    <row r="59" spans="1:22" ht="13.8" thickBot="1">
      <c r="A59" s="469"/>
      <c r="B59" s="860" t="s">
        <v>471</v>
      </c>
      <c r="C59" s="873">
        <f>C27-C57</f>
        <v>15449772</v>
      </c>
      <c r="D59" s="873">
        <f>D27-D57</f>
        <v>6727412.769230769</v>
      </c>
      <c r="E59" s="873">
        <f>E27-E57</f>
        <v>75569842.615384609</v>
      </c>
      <c r="F59" s="873">
        <f>F27-F57</f>
        <v>373009.76923076925</v>
      </c>
      <c r="G59" s="873">
        <f>G27-G57</f>
        <v>7850257.8461538469</v>
      </c>
      <c r="H59" s="874">
        <f t="shared" ref="H59" si="8">H27-H57</f>
        <v>105970295</v>
      </c>
      <c r="I59" s="855">
        <f>H59-SUM(C59:G59)</f>
        <v>0</v>
      </c>
      <c r="J59" s="856" t="s">
        <v>523</v>
      </c>
    </row>
    <row r="60" spans="1:22" ht="13.8" thickTop="1">
      <c r="A60" s="469"/>
      <c r="B60" s="485"/>
      <c r="C60" s="875"/>
      <c r="D60" s="875"/>
      <c r="E60" s="875"/>
      <c r="F60" s="876"/>
      <c r="G60" s="877"/>
      <c r="H60" s="878"/>
    </row>
    <row r="61" spans="1:22">
      <c r="A61" s="488"/>
      <c r="B61" s="879" t="s">
        <v>469</v>
      </c>
      <c r="C61" s="880">
        <f>C55-C43</f>
        <v>303540</v>
      </c>
      <c r="D61" s="880">
        <f>D55-D43</f>
        <v>110969</v>
      </c>
      <c r="E61" s="880">
        <f>E55-E43</f>
        <v>1141192</v>
      </c>
      <c r="F61" s="881">
        <f>F55-F43</f>
        <v>6093</v>
      </c>
      <c r="G61" s="881">
        <f t="shared" ref="G61:H61" si="9">G55-G43</f>
        <v>137996</v>
      </c>
      <c r="H61" s="882">
        <f t="shared" si="9"/>
        <v>1699790</v>
      </c>
    </row>
    <row r="62" spans="1:22">
      <c r="G62" s="883">
        <f>H61-SUM(C61:G61)</f>
        <v>0</v>
      </c>
      <c r="H62" s="856" t="s">
        <v>523</v>
      </c>
    </row>
  </sheetData>
  <mergeCells count="6">
    <mergeCell ref="A36:G36"/>
    <mergeCell ref="A4:G4"/>
    <mergeCell ref="A5:G5"/>
    <mergeCell ref="A6:G6"/>
    <mergeCell ref="A34:G34"/>
    <mergeCell ref="A35:G35"/>
  </mergeCells>
  <printOptions horizontalCentered="1"/>
  <pageMargins left="0.75" right="0.75" top="0.75" bottom="0.75" header="0.5" footer="0.5"/>
  <pageSetup scale="59" orientation="portrait" r:id="rId1"/>
  <headerFooter>
    <oddHeader xml:space="preserve">&amp;R&amp;"Arial,Regular"&amp;10Attachment GG Work Paper
Page 1 of 1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showGridLines="0" workbookViewId="0">
      <selection activeCell="O45" sqref="O45"/>
    </sheetView>
  </sheetViews>
  <sheetFormatPr defaultColWidth="8.90625" defaultRowHeight="13.2"/>
  <cols>
    <col min="1" max="1" width="3.6328125" style="206" customWidth="1"/>
    <col min="2" max="2" width="20.36328125" style="463" customWidth="1"/>
    <col min="3" max="3" width="15.54296875" style="463" customWidth="1"/>
    <col min="4" max="4" width="14.6328125" style="463" customWidth="1"/>
    <col min="5" max="5" width="14.1796875" style="463" customWidth="1"/>
    <col min="6" max="6" width="12.81640625" style="463" customWidth="1"/>
    <col min="7" max="10" width="8.90625" style="445"/>
    <col min="11" max="11" width="10.81640625" style="445" bestFit="1" customWidth="1"/>
    <col min="12" max="12" width="11.08984375" style="445" bestFit="1" customWidth="1"/>
    <col min="13" max="13" width="11.6328125" style="445" bestFit="1" customWidth="1"/>
    <col min="14" max="16384" width="8.90625" style="445"/>
  </cols>
  <sheetData>
    <row r="1" spans="1:13">
      <c r="F1" s="355"/>
    </row>
    <row r="4" spans="1:13">
      <c r="A4" s="909" t="s">
        <v>0</v>
      </c>
      <c r="B4" s="909"/>
      <c r="C4" s="909"/>
      <c r="D4" s="909"/>
      <c r="E4" s="909"/>
      <c r="F4" s="909"/>
      <c r="G4" s="391"/>
      <c r="H4" s="211"/>
      <c r="I4" s="211"/>
      <c r="J4" s="211"/>
    </row>
    <row r="5" spans="1:13">
      <c r="A5" s="909" t="s">
        <v>524</v>
      </c>
      <c r="B5" s="909"/>
      <c r="C5" s="909"/>
      <c r="D5" s="909"/>
      <c r="E5" s="909"/>
      <c r="F5" s="909"/>
      <c r="G5" s="459"/>
    </row>
    <row r="6" spans="1:13">
      <c r="A6" s="909" t="str">
        <f>'Attachment GG Projects'!A6:G6</f>
        <v>For the 13 Months Ended December 31, 2015</v>
      </c>
      <c r="B6" s="909"/>
      <c r="C6" s="909"/>
      <c r="D6" s="909"/>
      <c r="E6" s="909"/>
      <c r="F6" s="909"/>
    </row>
    <row r="8" spans="1:13">
      <c r="B8" s="206" t="s">
        <v>1</v>
      </c>
      <c r="C8" s="206" t="s">
        <v>2</v>
      </c>
      <c r="D8" s="206" t="s">
        <v>3</v>
      </c>
      <c r="E8" s="206" t="s">
        <v>4</v>
      </c>
      <c r="F8" s="206" t="s">
        <v>5</v>
      </c>
    </row>
    <row r="10" spans="1:13">
      <c r="A10" s="465"/>
      <c r="B10" s="466"/>
      <c r="C10" s="467" t="s">
        <v>353</v>
      </c>
      <c r="D10" s="467" t="s">
        <v>512</v>
      </c>
      <c r="E10" s="467" t="s">
        <v>511</v>
      </c>
      <c r="F10" s="468"/>
    </row>
    <row r="11" spans="1:13">
      <c r="A11" s="469" t="s">
        <v>8</v>
      </c>
      <c r="B11" s="470"/>
      <c r="C11" s="471" t="s">
        <v>527</v>
      </c>
      <c r="D11" s="471" t="s">
        <v>526</v>
      </c>
      <c r="E11" s="471" t="s">
        <v>527</v>
      </c>
      <c r="F11" s="472"/>
    </row>
    <row r="12" spans="1:13">
      <c r="A12" s="473" t="s">
        <v>10</v>
      </c>
      <c r="B12" s="474" t="s">
        <v>46</v>
      </c>
      <c r="C12" s="475" t="s">
        <v>465</v>
      </c>
      <c r="D12" s="475" t="s">
        <v>513</v>
      </c>
      <c r="E12" s="475" t="s">
        <v>514</v>
      </c>
      <c r="F12" s="476" t="s">
        <v>16</v>
      </c>
      <c r="L12" s="453"/>
      <c r="M12" s="453"/>
    </row>
    <row r="13" spans="1:13">
      <c r="A13" s="465">
        <v>1</v>
      </c>
      <c r="B13" s="849" t="str">
        <f>'Attachment GG Projects'!B13</f>
        <v>December 2014</v>
      </c>
      <c r="C13" s="434">
        <f>'Page 3 - CWIP'!D13+16076978</f>
        <v>24219474</v>
      </c>
      <c r="D13" s="434">
        <f>'Page 3 - CWIP'!E13</f>
        <v>6232618</v>
      </c>
      <c r="E13" s="385">
        <f>'Page 3 - CWIP'!F13</f>
        <v>7090624</v>
      </c>
      <c r="F13" s="200">
        <f t="shared" ref="F13:F25" si="0">+SUM(C13:E13)</f>
        <v>37542716</v>
      </c>
      <c r="H13" s="434"/>
      <c r="I13" s="434"/>
      <c r="J13" s="434"/>
      <c r="L13" s="434"/>
      <c r="M13" s="434"/>
    </row>
    <row r="14" spans="1:13">
      <c r="A14" s="469">
        <f>+A13+1</f>
        <v>2</v>
      </c>
      <c r="B14" s="850" t="str">
        <f>'Attachment GG Projects'!B14</f>
        <v>January 2015</v>
      </c>
      <c r="C14" s="434">
        <f>'Page 3 - CWIP'!D14+16326500</f>
        <v>24642868</v>
      </c>
      <c r="D14" s="434">
        <f>'Page 3 - CWIP'!E14</f>
        <v>6616800</v>
      </c>
      <c r="E14" s="385">
        <f>'Page 3 - CWIP'!F14</f>
        <v>7311675</v>
      </c>
      <c r="F14" s="200">
        <f t="shared" si="0"/>
        <v>38571343</v>
      </c>
      <c r="H14" s="434"/>
      <c r="I14" s="434"/>
      <c r="J14" s="434"/>
      <c r="L14" s="434"/>
      <c r="M14" s="434"/>
    </row>
    <row r="15" spans="1:13">
      <c r="A15" s="469">
        <f>+A14+1</f>
        <v>3</v>
      </c>
      <c r="B15" s="481" t="s">
        <v>17</v>
      </c>
      <c r="C15" s="434">
        <f>'Page 3 - CWIP'!D15+20512670</f>
        <v>24985583</v>
      </c>
      <c r="D15" s="434">
        <f>'Page 3 - CWIP'!E15</f>
        <v>6800887</v>
      </c>
      <c r="E15" s="385">
        <f>'Page 3 - CWIP'!F15</f>
        <v>7440541</v>
      </c>
      <c r="F15" s="200">
        <f t="shared" si="0"/>
        <v>39227011</v>
      </c>
      <c r="H15" s="434"/>
      <c r="I15" s="434"/>
      <c r="J15" s="434"/>
      <c r="L15" s="434"/>
      <c r="M15" s="434"/>
    </row>
    <row r="16" spans="1:13">
      <c r="A16" s="469">
        <f>+A15+1</f>
        <v>4</v>
      </c>
      <c r="B16" s="481" t="s">
        <v>18</v>
      </c>
      <c r="C16" s="434">
        <f>'Page 3 - CWIP'!D16+25154676</f>
        <v>25154676</v>
      </c>
      <c r="D16" s="434">
        <f>'Page 3 - CWIP'!E16</f>
        <v>6930526</v>
      </c>
      <c r="E16" s="385">
        <f>'Page 3 - CWIP'!F16</f>
        <v>7732422</v>
      </c>
      <c r="F16" s="200">
        <f t="shared" si="0"/>
        <v>39817624</v>
      </c>
      <c r="H16" s="434"/>
      <c r="I16" s="434"/>
      <c r="J16" s="434"/>
      <c r="L16" s="434"/>
      <c r="M16" s="434"/>
    </row>
    <row r="17" spans="1:24">
      <c r="A17" s="469">
        <f>+A16+1</f>
        <v>5</v>
      </c>
      <c r="B17" s="481" t="s">
        <v>19</v>
      </c>
      <c r="C17" s="434">
        <f>'Page 3 - CWIP'!D17+25315299</f>
        <v>25351636</v>
      </c>
      <c r="D17" s="434">
        <f>'Page 3 - CWIP'!E17</f>
        <v>7874782</v>
      </c>
      <c r="E17" s="385">
        <f>'Page 3 - CWIP'!F17</f>
        <v>8219600</v>
      </c>
      <c r="F17" s="200">
        <f t="shared" si="0"/>
        <v>41446018</v>
      </c>
      <c r="H17" s="434"/>
      <c r="I17" s="434"/>
      <c r="J17" s="434"/>
      <c r="L17" s="434"/>
      <c r="M17" s="434"/>
    </row>
    <row r="18" spans="1:24">
      <c r="A18" s="469">
        <f>+A17+1</f>
        <v>6</v>
      </c>
      <c r="B18" s="481" t="s">
        <v>20</v>
      </c>
      <c r="C18" s="434">
        <f>'Page 3 - CWIP'!D18+25472343</f>
        <v>25504766</v>
      </c>
      <c r="D18" s="434">
        <f>'Page 3 - CWIP'!E18</f>
        <v>8508894</v>
      </c>
      <c r="E18" s="385">
        <f>'Page 3 - CWIP'!F18</f>
        <v>8681993</v>
      </c>
      <c r="F18" s="200">
        <f t="shared" si="0"/>
        <v>42695653</v>
      </c>
      <c r="H18" s="434"/>
      <c r="I18" s="434"/>
      <c r="J18" s="434"/>
      <c r="L18" s="434"/>
      <c r="M18" s="434"/>
    </row>
    <row r="19" spans="1:24">
      <c r="A19" s="469">
        <f t="shared" ref="A19:A27" si="1">+A18+1</f>
        <v>7</v>
      </c>
      <c r="B19" s="481" t="s">
        <v>21</v>
      </c>
      <c r="C19" s="434">
        <f>'Page 3 - CWIP'!D19+25638843</f>
        <v>25674390</v>
      </c>
      <c r="D19" s="434">
        <f>'Page 3 - CWIP'!E19</f>
        <v>8651268</v>
      </c>
      <c r="E19" s="385">
        <f>'Page 3 - CWIP'!F19</f>
        <v>9360523</v>
      </c>
      <c r="F19" s="200">
        <f t="shared" si="0"/>
        <v>43686181</v>
      </c>
      <c r="H19" s="434"/>
      <c r="I19" s="434"/>
      <c r="J19" s="434"/>
      <c r="L19" s="434"/>
      <c r="M19" s="434"/>
    </row>
    <row r="20" spans="1:24">
      <c r="A20" s="469">
        <f t="shared" si="1"/>
        <v>8</v>
      </c>
      <c r="B20" s="481" t="s">
        <v>22</v>
      </c>
      <c r="C20" s="434">
        <f>'Page 3 - CWIP'!D20+25796914</f>
        <v>25836570</v>
      </c>
      <c r="D20" s="434">
        <f>'Page 3 - CWIP'!E20</f>
        <v>8936831</v>
      </c>
      <c r="E20" s="385">
        <f>'Page 3 - CWIP'!F20</f>
        <v>10526844</v>
      </c>
      <c r="F20" s="200">
        <f t="shared" si="0"/>
        <v>45300245</v>
      </c>
      <c r="H20" s="434"/>
      <c r="I20" s="434"/>
      <c r="J20" s="434"/>
      <c r="L20" s="434"/>
      <c r="M20" s="434"/>
    </row>
    <row r="21" spans="1:24">
      <c r="A21" s="469">
        <f t="shared" si="1"/>
        <v>9</v>
      </c>
      <c r="B21" s="481" t="s">
        <v>23</v>
      </c>
      <c r="C21" s="434">
        <f>'Page 3 - CWIP'!D21+25853255</f>
        <v>25893427</v>
      </c>
      <c r="D21" s="434">
        <f>'Page 3 - CWIP'!E21</f>
        <v>9650243</v>
      </c>
      <c r="E21" s="385">
        <f>'Page 3 - CWIP'!F21</f>
        <v>10672110</v>
      </c>
      <c r="F21" s="200">
        <f t="shared" si="0"/>
        <v>46215780</v>
      </c>
      <c r="H21" s="434"/>
      <c r="I21" s="434"/>
      <c r="J21" s="434"/>
      <c r="L21" s="434"/>
      <c r="M21" s="434"/>
    </row>
    <row r="22" spans="1:24">
      <c r="A22" s="469">
        <f t="shared" si="1"/>
        <v>10</v>
      </c>
      <c r="B22" s="481" t="s">
        <v>24</v>
      </c>
      <c r="C22" s="434">
        <f>'Page 3 - CWIP'!D22+25892530</f>
        <v>25892530</v>
      </c>
      <c r="D22" s="434">
        <f>'Page 3 - CWIP'!E22</f>
        <v>10302104</v>
      </c>
      <c r="E22" s="385">
        <f>'Page 3 - CWIP'!F22</f>
        <v>12732159</v>
      </c>
      <c r="F22" s="200">
        <f t="shared" si="0"/>
        <v>48926793</v>
      </c>
      <c r="H22" s="434"/>
      <c r="I22" s="434"/>
      <c r="J22" s="434"/>
      <c r="L22" s="434"/>
      <c r="M22" s="434"/>
    </row>
    <row r="23" spans="1:24">
      <c r="A23" s="469">
        <f t="shared" si="1"/>
        <v>11</v>
      </c>
      <c r="B23" s="481" t="s">
        <v>25</v>
      </c>
      <c r="C23" s="434">
        <f>'Page 3 - CWIP'!D23+25988366</f>
        <v>25988599</v>
      </c>
      <c r="D23" s="434">
        <f>'Page 3 - CWIP'!E23</f>
        <v>12108429</v>
      </c>
      <c r="E23" s="385">
        <f>'Page 3 - CWIP'!F23</f>
        <v>14924948</v>
      </c>
      <c r="F23" s="200">
        <f t="shared" si="0"/>
        <v>53021976</v>
      </c>
      <c r="H23" s="434"/>
      <c r="I23" s="434"/>
      <c r="J23" s="434"/>
      <c r="L23" s="434"/>
      <c r="M23" s="434"/>
    </row>
    <row r="24" spans="1:24">
      <c r="A24" s="469">
        <f t="shared" si="1"/>
        <v>12</v>
      </c>
      <c r="B24" s="481" t="s">
        <v>26</v>
      </c>
      <c r="C24" s="434">
        <f>'Page 3 - CWIP'!D24+26013530</f>
        <v>26014054</v>
      </c>
      <c r="D24" s="434">
        <f>'Page 3 - CWIP'!E24</f>
        <v>13045125</v>
      </c>
      <c r="E24" s="385">
        <f>'Page 3 - CWIP'!F24</f>
        <v>16877135</v>
      </c>
      <c r="F24" s="200">
        <f t="shared" si="0"/>
        <v>55936314</v>
      </c>
      <c r="H24" s="434"/>
      <c r="I24" s="434"/>
      <c r="J24" s="434"/>
      <c r="L24" s="434"/>
      <c r="M24" s="434"/>
    </row>
    <row r="25" spans="1:24">
      <c r="A25" s="469">
        <f t="shared" si="1"/>
        <v>13</v>
      </c>
      <c r="B25" s="481" t="s">
        <v>27</v>
      </c>
      <c r="C25" s="434">
        <f>'Page 3 - CWIP'!D25+26188891</f>
        <v>26188891</v>
      </c>
      <c r="D25" s="434">
        <f>'Page 3 - CWIP'!E25</f>
        <v>16350823</v>
      </c>
      <c r="E25" s="385">
        <f>'Page 3 - CWIP'!F25</f>
        <v>21376006</v>
      </c>
      <c r="F25" s="200">
        <f t="shared" si="0"/>
        <v>63915720</v>
      </c>
      <c r="H25" s="434"/>
      <c r="I25" s="434"/>
      <c r="J25" s="434"/>
      <c r="L25" s="434"/>
      <c r="M25" s="434"/>
    </row>
    <row r="26" spans="1:24">
      <c r="A26" s="469">
        <f t="shared" si="1"/>
        <v>14</v>
      </c>
      <c r="B26" s="481"/>
      <c r="C26" s="333"/>
      <c r="D26" s="333"/>
      <c r="E26" s="333"/>
      <c r="F26" s="200"/>
    </row>
    <row r="27" spans="1:24">
      <c r="A27" s="469">
        <f t="shared" si="1"/>
        <v>15</v>
      </c>
      <c r="B27" s="485" t="s">
        <v>28</v>
      </c>
      <c r="C27" s="853">
        <f>+AVERAGE(C13:C25)</f>
        <v>25488266.46153846</v>
      </c>
      <c r="D27" s="853">
        <f>+AVERAGE(D13:D25)</f>
        <v>9385333.0769230761</v>
      </c>
      <c r="E27" s="853">
        <f>+AVERAGE(E13:E25)</f>
        <v>10995890.76923077</v>
      </c>
      <c r="F27" s="854">
        <f>+SUM(C27:E27)</f>
        <v>45869490.307692304</v>
      </c>
      <c r="G27" s="855">
        <f>AVERAGE(F13:F25)-F27</f>
        <v>0</v>
      </c>
      <c r="H27" s="856" t="s">
        <v>523</v>
      </c>
    </row>
    <row r="28" spans="1:24">
      <c r="A28" s="488"/>
      <c r="B28" s="489"/>
      <c r="C28" s="857" t="s">
        <v>365</v>
      </c>
      <c r="D28" s="857" t="s">
        <v>365</v>
      </c>
      <c r="E28" s="857" t="s">
        <v>365</v>
      </c>
      <c r="F28" s="491"/>
      <c r="K28" s="453"/>
    </row>
    <row r="29" spans="1:24" ht="14.4">
      <c r="C29" s="355"/>
      <c r="K29" s="434"/>
      <c r="L29" s="886"/>
      <c r="M29" s="887"/>
      <c r="N29" s="888"/>
      <c r="O29" s="888"/>
      <c r="P29" s="888"/>
      <c r="Q29" s="888"/>
      <c r="R29" s="888"/>
      <c r="S29" s="888"/>
      <c r="T29" s="888"/>
      <c r="U29" s="888"/>
      <c r="V29" s="888"/>
      <c r="W29" s="888"/>
      <c r="X29" s="888"/>
    </row>
    <row r="30" spans="1:24" ht="14.4">
      <c r="B30" s="355" t="s">
        <v>528</v>
      </c>
      <c r="C30" s="858"/>
      <c r="D30" s="858"/>
      <c r="K30" s="434"/>
      <c r="L30" s="434"/>
      <c r="M30" s="887"/>
    </row>
    <row r="31" spans="1:24" ht="14.4">
      <c r="B31" s="355" t="s">
        <v>684</v>
      </c>
      <c r="C31" s="858"/>
      <c r="D31" s="858"/>
      <c r="K31" s="434"/>
      <c r="L31" s="434"/>
      <c r="M31" s="887"/>
    </row>
    <row r="32" spans="1:24" ht="14.4">
      <c r="B32" s="355"/>
      <c r="C32" s="858"/>
      <c r="D32" s="858"/>
      <c r="K32" s="434"/>
      <c r="L32" s="434"/>
      <c r="M32" s="887"/>
    </row>
    <row r="33" spans="1:21" ht="13.8">
      <c r="B33" s="884"/>
      <c r="G33" s="889">
        <v>0</v>
      </c>
      <c r="H33" s="889">
        <v>0</v>
      </c>
      <c r="I33" s="889">
        <v>0</v>
      </c>
      <c r="J33" s="889">
        <v>0</v>
      </c>
      <c r="K33" s="889"/>
      <c r="L33" s="889"/>
      <c r="M33" s="889"/>
      <c r="N33" s="889"/>
      <c r="O33" s="889"/>
      <c r="P33" s="889"/>
      <c r="Q33" s="889"/>
      <c r="R33" s="889"/>
      <c r="S33" s="889"/>
    </row>
    <row r="34" spans="1:21" ht="14.4">
      <c r="A34" s="909" t="s">
        <v>0</v>
      </c>
      <c r="B34" s="909"/>
      <c r="C34" s="909"/>
      <c r="D34" s="909"/>
      <c r="E34" s="909"/>
      <c r="F34" s="909"/>
      <c r="K34" s="434"/>
      <c r="L34" s="434"/>
      <c r="M34" s="887"/>
    </row>
    <row r="35" spans="1:21" ht="14.4">
      <c r="A35" s="909" t="s">
        <v>708</v>
      </c>
      <c r="B35" s="909"/>
      <c r="C35" s="909"/>
      <c r="D35" s="909"/>
      <c r="E35" s="909"/>
      <c r="F35" s="909"/>
      <c r="K35" s="434"/>
      <c r="L35" s="434"/>
      <c r="M35" s="887"/>
    </row>
    <row r="36" spans="1:21" ht="14.4">
      <c r="A36" s="909" t="str">
        <f>'Attachment GG Projects'!A36:G36</f>
        <v>For the 13 Months Ended December 31, 2015</v>
      </c>
      <c r="B36" s="909"/>
      <c r="C36" s="909"/>
      <c r="D36" s="909"/>
      <c r="E36" s="909"/>
      <c r="F36" s="909"/>
      <c r="K36" s="434"/>
      <c r="L36" s="434"/>
      <c r="M36" s="887"/>
    </row>
    <row r="37" spans="1:21" ht="14.4">
      <c r="K37" s="434"/>
      <c r="L37" s="434"/>
      <c r="M37" s="887"/>
    </row>
    <row r="38" spans="1:21" ht="14.4">
      <c r="B38" s="206" t="str">
        <f>B8</f>
        <v>(A)</v>
      </c>
      <c r="C38" s="206" t="str">
        <f t="shared" ref="C38:F38" si="2">C8</f>
        <v>(B)</v>
      </c>
      <c r="D38" s="206" t="str">
        <f t="shared" si="2"/>
        <v>(C)</v>
      </c>
      <c r="E38" s="206" t="str">
        <f t="shared" si="2"/>
        <v>(D)</v>
      </c>
      <c r="F38" s="206" t="str">
        <f t="shared" si="2"/>
        <v>(E)</v>
      </c>
      <c r="K38" s="434"/>
      <c r="L38" s="434"/>
      <c r="M38" s="887"/>
    </row>
    <row r="39" spans="1:21" ht="14.4">
      <c r="K39" s="434"/>
      <c r="L39" s="434"/>
      <c r="M39" s="887"/>
    </row>
    <row r="40" spans="1:21" ht="14.4">
      <c r="A40" s="465"/>
      <c r="B40" s="859" t="s">
        <v>473</v>
      </c>
      <c r="C40" s="467" t="str">
        <f t="shared" ref="C40:E42" si="3">C10</f>
        <v>CAPX 2020 Brookings</v>
      </c>
      <c r="D40" s="467" t="str">
        <f t="shared" si="3"/>
        <v>BSS - Ellendale</v>
      </c>
      <c r="E40" s="467" t="str">
        <f t="shared" si="3"/>
        <v>BSS - Brookings</v>
      </c>
      <c r="F40" s="468"/>
      <c r="K40" s="434"/>
      <c r="L40" s="434"/>
      <c r="M40" s="887"/>
    </row>
    <row r="41" spans="1:21" ht="14.4">
      <c r="A41" s="469" t="s">
        <v>8</v>
      </c>
      <c r="B41" s="860" t="s">
        <v>474</v>
      </c>
      <c r="C41" s="471" t="str">
        <f t="shared" si="3"/>
        <v>Project (See Below)</v>
      </c>
      <c r="D41" s="471" t="str">
        <f t="shared" si="3"/>
        <v>Project (104593)</v>
      </c>
      <c r="E41" s="471" t="str">
        <f t="shared" si="3"/>
        <v>Project (See Below)</v>
      </c>
      <c r="F41" s="472"/>
      <c r="K41" s="434"/>
      <c r="L41" s="434"/>
      <c r="M41" s="887"/>
    </row>
    <row r="42" spans="1:21" ht="14.4">
      <c r="A42" s="473" t="s">
        <v>10</v>
      </c>
      <c r="B42" s="474" t="s">
        <v>46</v>
      </c>
      <c r="C42" s="861" t="str">
        <f t="shared" si="3"/>
        <v>MTEP No. 1203</v>
      </c>
      <c r="D42" s="861" t="str">
        <f t="shared" si="3"/>
        <v>MTEP No. 2220</v>
      </c>
      <c r="E42" s="861" t="str">
        <f t="shared" si="3"/>
        <v>MTEP No. 2221</v>
      </c>
      <c r="F42" s="476" t="s">
        <v>16</v>
      </c>
      <c r="H42" s="890"/>
      <c r="I42" s="890"/>
      <c r="J42" s="890"/>
      <c r="K42" s="890"/>
      <c r="L42" s="890"/>
      <c r="M42" s="891"/>
      <c r="N42" s="890"/>
      <c r="O42" s="890"/>
      <c r="P42" s="890"/>
      <c r="Q42" s="890"/>
      <c r="R42" s="890"/>
      <c r="S42" s="890"/>
      <c r="T42" s="890"/>
    </row>
    <row r="43" spans="1:21">
      <c r="A43" s="465">
        <v>1</v>
      </c>
      <c r="B43" s="849" t="str">
        <f>B13</f>
        <v>December 2014</v>
      </c>
      <c r="C43" s="434">
        <v>232835</v>
      </c>
      <c r="D43" s="434">
        <v>0</v>
      </c>
      <c r="E43" s="434">
        <v>0</v>
      </c>
      <c r="F43" s="200">
        <f>+SUM(C43:E43)</f>
        <v>232835</v>
      </c>
    </row>
    <row r="44" spans="1:21">
      <c r="A44" s="469">
        <f>+A43+1</f>
        <v>2</v>
      </c>
      <c r="B44" s="864" t="str">
        <f>B14</f>
        <v>January 2015</v>
      </c>
      <c r="C44" s="434">
        <v>256462</v>
      </c>
      <c r="D44" s="434">
        <v>0</v>
      </c>
      <c r="E44" s="434">
        <v>0</v>
      </c>
      <c r="F44" s="200">
        <f t="shared" ref="F44:F55" si="4">+SUM(C44:E44)</f>
        <v>256462</v>
      </c>
    </row>
    <row r="45" spans="1:21">
      <c r="A45" s="469">
        <f>+A44+1</f>
        <v>3</v>
      </c>
      <c r="B45" s="481" t="s">
        <v>17</v>
      </c>
      <c r="C45" s="434">
        <v>280456</v>
      </c>
      <c r="D45" s="434">
        <v>0</v>
      </c>
      <c r="E45" s="434">
        <v>0</v>
      </c>
      <c r="F45" s="200">
        <f t="shared" si="4"/>
        <v>280456</v>
      </c>
    </row>
    <row r="46" spans="1:21">
      <c r="A46" s="469">
        <f>+A45+1</f>
        <v>4</v>
      </c>
      <c r="B46" s="481" t="s">
        <v>18</v>
      </c>
      <c r="C46" s="434">
        <v>310800</v>
      </c>
      <c r="D46" s="434">
        <v>0</v>
      </c>
      <c r="E46" s="434">
        <v>0</v>
      </c>
      <c r="F46" s="200">
        <f t="shared" si="4"/>
        <v>310800</v>
      </c>
    </row>
    <row r="47" spans="1:21">
      <c r="A47" s="469">
        <f>+A46+1</f>
        <v>5</v>
      </c>
      <c r="B47" s="481" t="s">
        <v>19</v>
      </c>
      <c r="C47" s="434">
        <v>347789</v>
      </c>
      <c r="D47" s="434">
        <v>0</v>
      </c>
      <c r="E47" s="434">
        <v>0</v>
      </c>
      <c r="F47" s="200">
        <f t="shared" si="4"/>
        <v>347789</v>
      </c>
    </row>
    <row r="48" spans="1:21">
      <c r="A48" s="469">
        <f>+A47+1</f>
        <v>6</v>
      </c>
      <c r="B48" s="481" t="s">
        <v>20</v>
      </c>
      <c r="C48" s="434">
        <v>385013</v>
      </c>
      <c r="D48" s="434">
        <v>0</v>
      </c>
      <c r="E48" s="434">
        <v>0</v>
      </c>
      <c r="F48" s="200">
        <f t="shared" si="4"/>
        <v>385013</v>
      </c>
      <c r="I48" s="892"/>
      <c r="J48" s="892"/>
      <c r="K48" s="892"/>
      <c r="L48" s="892"/>
      <c r="M48" s="892"/>
      <c r="N48" s="892"/>
      <c r="O48" s="892"/>
      <c r="P48" s="892"/>
      <c r="Q48" s="892"/>
      <c r="R48" s="892"/>
      <c r="S48" s="892"/>
      <c r="T48" s="892"/>
      <c r="U48" s="892"/>
    </row>
    <row r="49" spans="1:8">
      <c r="A49" s="469">
        <f t="shared" ref="A49:A57" si="5">+A48+1</f>
        <v>7</v>
      </c>
      <c r="B49" s="481" t="s">
        <v>21</v>
      </c>
      <c r="C49" s="434">
        <v>422468</v>
      </c>
      <c r="D49" s="434">
        <v>0</v>
      </c>
      <c r="E49" s="434">
        <v>0</v>
      </c>
      <c r="F49" s="200">
        <f t="shared" si="4"/>
        <v>422468</v>
      </c>
    </row>
    <row r="50" spans="1:8">
      <c r="A50" s="469">
        <f t="shared" si="5"/>
        <v>8</v>
      </c>
      <c r="B50" s="481" t="s">
        <v>22</v>
      </c>
      <c r="C50" s="434">
        <v>460168</v>
      </c>
      <c r="D50" s="434">
        <v>0</v>
      </c>
      <c r="E50" s="434">
        <v>0</v>
      </c>
      <c r="F50" s="200">
        <f t="shared" si="4"/>
        <v>460168</v>
      </c>
    </row>
    <row r="51" spans="1:8">
      <c r="A51" s="469">
        <f t="shared" si="5"/>
        <v>9</v>
      </c>
      <c r="B51" s="481" t="s">
        <v>23</v>
      </c>
      <c r="C51" s="434">
        <v>498101</v>
      </c>
      <c r="D51" s="434">
        <v>0</v>
      </c>
      <c r="E51" s="434">
        <v>0</v>
      </c>
      <c r="F51" s="200">
        <f t="shared" si="4"/>
        <v>498101</v>
      </c>
    </row>
    <row r="52" spans="1:8">
      <c r="A52" s="469">
        <f t="shared" si="5"/>
        <v>10</v>
      </c>
      <c r="B52" s="481" t="s">
        <v>24</v>
      </c>
      <c r="C52" s="434">
        <v>536116</v>
      </c>
      <c r="D52" s="434">
        <v>0</v>
      </c>
      <c r="E52" s="434">
        <v>0</v>
      </c>
      <c r="F52" s="200">
        <f t="shared" si="4"/>
        <v>536116</v>
      </c>
    </row>
    <row r="53" spans="1:8">
      <c r="A53" s="469">
        <f t="shared" si="5"/>
        <v>11</v>
      </c>
      <c r="B53" s="481" t="s">
        <v>25</v>
      </c>
      <c r="C53" s="434">
        <v>574189</v>
      </c>
      <c r="D53" s="434">
        <v>0</v>
      </c>
      <c r="E53" s="434">
        <v>0</v>
      </c>
      <c r="F53" s="200">
        <f t="shared" si="4"/>
        <v>574189</v>
      </c>
    </row>
    <row r="54" spans="1:8">
      <c r="A54" s="469">
        <f t="shared" si="5"/>
        <v>12</v>
      </c>
      <c r="B54" s="481" t="s">
        <v>26</v>
      </c>
      <c r="C54" s="434">
        <v>612404</v>
      </c>
      <c r="D54" s="434">
        <v>0</v>
      </c>
      <c r="E54" s="434">
        <v>0</v>
      </c>
      <c r="F54" s="200">
        <f t="shared" si="4"/>
        <v>612404</v>
      </c>
    </row>
    <row r="55" spans="1:8">
      <c r="A55" s="469">
        <f t="shared" si="5"/>
        <v>13</v>
      </c>
      <c r="B55" s="481" t="s">
        <v>27</v>
      </c>
      <c r="C55" s="434">
        <v>650656</v>
      </c>
      <c r="D55" s="434">
        <v>0</v>
      </c>
      <c r="E55" s="434">
        <v>0</v>
      </c>
      <c r="F55" s="200">
        <f t="shared" si="4"/>
        <v>650656</v>
      </c>
    </row>
    <row r="56" spans="1:8">
      <c r="A56" s="469">
        <f t="shared" si="5"/>
        <v>14</v>
      </c>
      <c r="B56" s="481"/>
      <c r="C56" s="434"/>
      <c r="D56" s="434"/>
      <c r="E56" s="434"/>
      <c r="F56" s="192"/>
    </row>
    <row r="57" spans="1:8">
      <c r="A57" s="469">
        <f t="shared" si="5"/>
        <v>15</v>
      </c>
      <c r="B57" s="860" t="s">
        <v>472</v>
      </c>
      <c r="C57" s="893">
        <f>+AVERAGE(C43:C55)</f>
        <v>428265.92307692306</v>
      </c>
      <c r="D57" s="893">
        <f t="shared" ref="D57:E57" si="6">+AVERAGE(D43:D55)</f>
        <v>0</v>
      </c>
      <c r="E57" s="893">
        <f t="shared" si="6"/>
        <v>0</v>
      </c>
      <c r="F57" s="871">
        <f>+SUM(C57:E57)</f>
        <v>428265.92307692306</v>
      </c>
    </row>
    <row r="58" spans="1:8">
      <c r="A58" s="469"/>
      <c r="B58" s="485"/>
      <c r="C58" s="385"/>
      <c r="D58" s="385"/>
      <c r="E58" s="385"/>
      <c r="F58" s="872"/>
    </row>
    <row r="59" spans="1:8" ht="13.8" thickBot="1">
      <c r="A59" s="469"/>
      <c r="B59" s="860" t="s">
        <v>471</v>
      </c>
      <c r="C59" s="894">
        <f>C27-C57</f>
        <v>25060000.538461536</v>
      </c>
      <c r="D59" s="894">
        <f>D27-D57</f>
        <v>9385333.0769230761</v>
      </c>
      <c r="E59" s="894">
        <f>E27-E57</f>
        <v>10995890.76923077</v>
      </c>
      <c r="F59" s="874">
        <f>F27-F57</f>
        <v>45441224.384615384</v>
      </c>
      <c r="G59" s="855">
        <f>F59-SUM(C59:E59)</f>
        <v>0</v>
      </c>
      <c r="H59" s="856" t="s">
        <v>523</v>
      </c>
    </row>
    <row r="60" spans="1:8" ht="13.8" thickTop="1">
      <c r="A60" s="469"/>
      <c r="B60" s="485"/>
      <c r="C60" s="876"/>
      <c r="D60" s="895"/>
      <c r="E60" s="876"/>
      <c r="F60" s="878"/>
    </row>
    <row r="61" spans="1:8">
      <c r="A61" s="488"/>
      <c r="B61" s="879" t="s">
        <v>469</v>
      </c>
      <c r="C61" s="896">
        <f>C55-C43</f>
        <v>417821</v>
      </c>
      <c r="D61" s="897">
        <f>D55-D43</f>
        <v>0</v>
      </c>
      <c r="E61" s="897">
        <f>E55-E43</f>
        <v>0</v>
      </c>
      <c r="F61" s="898">
        <f>F55-F43</f>
        <v>417821</v>
      </c>
    </row>
    <row r="62" spans="1:8">
      <c r="F62" s="883">
        <f>F61-SUM(C61:E61)</f>
        <v>0</v>
      </c>
      <c r="G62" s="856" t="s">
        <v>523</v>
      </c>
    </row>
    <row r="64" spans="1:8">
      <c r="B64" s="885"/>
    </row>
  </sheetData>
  <mergeCells count="6">
    <mergeCell ref="A36:F36"/>
    <mergeCell ref="A4:F4"/>
    <mergeCell ref="A5:F5"/>
    <mergeCell ref="A6:F6"/>
    <mergeCell ref="A34:F34"/>
    <mergeCell ref="A35:F35"/>
  </mergeCells>
  <printOptions horizontalCentered="1"/>
  <pageMargins left="0.75" right="0.75" top="0.75" bottom="0.75" header="0.5" footer="0.5"/>
  <pageSetup scale="75" orientation="portrait" r:id="rId1"/>
  <headerFooter>
    <oddHeader xml:space="preserve">&amp;R&amp;"Arial,Regular"&amp;10Attachment MM Work Paper
Page 1 of 1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zoomScale="91" zoomScaleNormal="91" workbookViewId="0">
      <selection activeCell="B2" sqref="B2"/>
    </sheetView>
  </sheetViews>
  <sheetFormatPr defaultRowHeight="15"/>
  <cols>
    <col min="3" max="3" width="27.81640625" bestFit="1" customWidth="1"/>
  </cols>
  <sheetData>
    <row r="1" spans="1:3" ht="15.6">
      <c r="A1" s="325" t="s">
        <v>533</v>
      </c>
      <c r="B1" s="356">
        <v>66902</v>
      </c>
      <c r="C1" s="423" t="s">
        <v>683</v>
      </c>
    </row>
    <row r="2" spans="1:3" ht="15.6">
      <c r="A2" s="325" t="s">
        <v>439</v>
      </c>
      <c r="B2" s="325">
        <v>2014</v>
      </c>
      <c r="C2" s="325" t="s">
        <v>439</v>
      </c>
    </row>
    <row r="3" spans="1:3" ht="15.6">
      <c r="A3" s="325" t="s">
        <v>439</v>
      </c>
      <c r="B3" s="325">
        <v>2015</v>
      </c>
      <c r="C3" s="325" t="s">
        <v>439</v>
      </c>
    </row>
    <row r="4" spans="1:3" ht="15.6">
      <c r="A4" s="325" t="s">
        <v>534</v>
      </c>
      <c r="B4" s="325">
        <v>1</v>
      </c>
      <c r="C4" s="325" t="s">
        <v>404</v>
      </c>
    </row>
    <row r="5" spans="1:3" ht="15.6">
      <c r="A5" s="325" t="s">
        <v>534</v>
      </c>
      <c r="B5" s="325">
        <v>2</v>
      </c>
      <c r="C5" s="325" t="s">
        <v>405</v>
      </c>
    </row>
    <row r="6" spans="1:3" ht="15.6">
      <c r="A6" s="325" t="s">
        <v>534</v>
      </c>
      <c r="B6" s="325">
        <v>3</v>
      </c>
      <c r="C6" s="325" t="s">
        <v>406</v>
      </c>
    </row>
    <row r="7" spans="1:3" ht="15.6">
      <c r="A7" s="325" t="s">
        <v>534</v>
      </c>
      <c r="B7" s="325">
        <v>4</v>
      </c>
      <c r="C7" s="325" t="s">
        <v>407</v>
      </c>
    </row>
    <row r="8" spans="1:3" ht="15.6">
      <c r="A8" s="325" t="s">
        <v>534</v>
      </c>
      <c r="B8" s="325">
        <v>5</v>
      </c>
      <c r="C8" s="325" t="s">
        <v>20</v>
      </c>
    </row>
    <row r="9" spans="1:3" ht="15.6">
      <c r="A9" s="325" t="s">
        <v>534</v>
      </c>
      <c r="B9" s="325">
        <v>6</v>
      </c>
      <c r="C9" s="325" t="s">
        <v>408</v>
      </c>
    </row>
    <row r="10" spans="1:3" ht="15.6">
      <c r="A10" s="325" t="s">
        <v>534</v>
      </c>
      <c r="B10" s="325">
        <v>7</v>
      </c>
      <c r="C10" s="325" t="s">
        <v>409</v>
      </c>
    </row>
    <row r="11" spans="1:3" ht="15.6">
      <c r="A11" s="325" t="s">
        <v>534</v>
      </c>
      <c r="B11" s="325">
        <v>8</v>
      </c>
      <c r="C11" s="325" t="s">
        <v>410</v>
      </c>
    </row>
    <row r="12" spans="1:3" ht="15.6">
      <c r="A12" s="325" t="s">
        <v>534</v>
      </c>
      <c r="B12" s="325">
        <v>9</v>
      </c>
      <c r="C12" s="325" t="s">
        <v>411</v>
      </c>
    </row>
    <row r="13" spans="1:3" ht="15.6">
      <c r="A13" s="325" t="s">
        <v>534</v>
      </c>
      <c r="B13" s="325">
        <v>10</v>
      </c>
      <c r="C13" s="325" t="s">
        <v>412</v>
      </c>
    </row>
    <row r="14" spans="1:3" ht="15.6">
      <c r="A14" s="325" t="s">
        <v>534</v>
      </c>
      <c r="B14" s="325">
        <v>11</v>
      </c>
      <c r="C14" s="325" t="s">
        <v>413</v>
      </c>
    </row>
    <row r="15" spans="1:3" ht="15.6">
      <c r="A15" s="325" t="s">
        <v>534</v>
      </c>
      <c r="B15" s="325">
        <v>12</v>
      </c>
      <c r="C15" s="325" t="s">
        <v>414</v>
      </c>
    </row>
    <row r="16" spans="1:3" ht="15.6">
      <c r="A16" s="325" t="s">
        <v>534</v>
      </c>
      <c r="B16" s="325">
        <v>0</v>
      </c>
      <c r="C16" s="325" t="s">
        <v>439</v>
      </c>
    </row>
    <row r="17" spans="1:3" ht="15.6">
      <c r="A17" s="325" t="s">
        <v>535</v>
      </c>
      <c r="B17" s="325">
        <v>31700</v>
      </c>
      <c r="C17" s="325" t="s">
        <v>536</v>
      </c>
    </row>
    <row r="18" spans="1:3" ht="15.6">
      <c r="A18" s="325" t="s">
        <v>535</v>
      </c>
      <c r="B18" s="325">
        <v>18500</v>
      </c>
      <c r="C18" s="325" t="s">
        <v>537</v>
      </c>
    </row>
    <row r="19" spans="1:3" ht="15.6">
      <c r="A19" s="325" t="s">
        <v>535</v>
      </c>
      <c r="B19" s="325">
        <v>17506</v>
      </c>
      <c r="C19" s="325" t="s">
        <v>538</v>
      </c>
    </row>
    <row r="20" spans="1:3" ht="15.6">
      <c r="A20" s="325" t="s">
        <v>535</v>
      </c>
      <c r="B20" s="325">
        <v>116303</v>
      </c>
      <c r="C20" s="325" t="s">
        <v>539</v>
      </c>
    </row>
    <row r="21" spans="1:3" ht="15.6">
      <c r="A21" s="325" t="s">
        <v>535</v>
      </c>
      <c r="B21" s="325">
        <v>99927</v>
      </c>
      <c r="C21" s="325" t="s">
        <v>540</v>
      </c>
    </row>
    <row r="22" spans="1:3" ht="15.6">
      <c r="A22" s="325" t="s">
        <v>535</v>
      </c>
      <c r="B22" s="325">
        <v>100001</v>
      </c>
      <c r="C22" s="325" t="s">
        <v>541</v>
      </c>
    </row>
    <row r="23" spans="1:3" ht="15.6">
      <c r="A23" s="325" t="s">
        <v>535</v>
      </c>
      <c r="B23" s="325">
        <v>125100</v>
      </c>
      <c r="C23" s="325" t="s">
        <v>542</v>
      </c>
    </row>
    <row r="24" spans="1:3" ht="15.6">
      <c r="A24" s="325" t="s">
        <v>535</v>
      </c>
      <c r="B24" s="325">
        <v>18300</v>
      </c>
      <c r="C24" s="325" t="s">
        <v>543</v>
      </c>
    </row>
    <row r="25" spans="1:3" ht="15.6">
      <c r="A25" s="325" t="s">
        <v>535</v>
      </c>
      <c r="B25" s="325">
        <v>19200</v>
      </c>
      <c r="C25" s="325" t="s">
        <v>544</v>
      </c>
    </row>
    <row r="26" spans="1:3" ht="15.6">
      <c r="A26" s="325" t="s">
        <v>535</v>
      </c>
      <c r="B26" s="325">
        <v>125987</v>
      </c>
      <c r="C26" s="325" t="s">
        <v>545</v>
      </c>
    </row>
    <row r="27" spans="1:3" ht="15.6">
      <c r="A27" s="325" t="s">
        <v>535</v>
      </c>
      <c r="B27" s="325">
        <v>19500</v>
      </c>
      <c r="C27" s="367" t="s">
        <v>637</v>
      </c>
    </row>
    <row r="28" spans="1:3" ht="15.6">
      <c r="A28" s="325" t="s">
        <v>535</v>
      </c>
      <c r="B28" s="325">
        <v>19503</v>
      </c>
      <c r="C28" s="325" t="s">
        <v>546</v>
      </c>
    </row>
    <row r="29" spans="1:3" ht="15.6">
      <c r="A29" s="325" t="s">
        <v>535</v>
      </c>
      <c r="B29" s="325">
        <v>1501</v>
      </c>
      <c r="C29" s="325" t="s">
        <v>547</v>
      </c>
    </row>
    <row r="30" spans="1:3" ht="15.6">
      <c r="A30" s="325" t="s">
        <v>535</v>
      </c>
      <c r="B30" s="325">
        <v>1503</v>
      </c>
      <c r="C30" s="325" t="s">
        <v>548</v>
      </c>
    </row>
    <row r="31" spans="1:3" ht="15.6">
      <c r="A31" s="325" t="s">
        <v>535</v>
      </c>
      <c r="B31" s="325">
        <v>87300</v>
      </c>
      <c r="C31" s="329" t="s">
        <v>558</v>
      </c>
    </row>
    <row r="32" spans="1:3" ht="15.6">
      <c r="A32" s="325" t="s">
        <v>535</v>
      </c>
      <c r="B32" s="325">
        <v>286100</v>
      </c>
      <c r="C32" s="363" t="s">
        <v>629</v>
      </c>
    </row>
    <row r="33" spans="1:3" ht="15.6">
      <c r="A33" s="337" t="s">
        <v>535</v>
      </c>
      <c r="B33" s="337">
        <v>43550</v>
      </c>
      <c r="C33" s="337" t="s">
        <v>566</v>
      </c>
    </row>
    <row r="34" spans="1:3" ht="15.6">
      <c r="A34" s="337" t="s">
        <v>535</v>
      </c>
      <c r="B34" s="337">
        <v>164900</v>
      </c>
      <c r="C34" s="343" t="s">
        <v>576</v>
      </c>
    </row>
    <row r="35" spans="1:3" ht="15.6">
      <c r="A35" s="325" t="s">
        <v>549</v>
      </c>
      <c r="B35" s="325">
        <v>1206</v>
      </c>
      <c r="C35" s="325" t="s">
        <v>0</v>
      </c>
    </row>
    <row r="36" spans="1:3" ht="15.6">
      <c r="A36" s="325" t="s">
        <v>549</v>
      </c>
      <c r="B36" s="325">
        <v>18594</v>
      </c>
      <c r="C36" s="325" t="s">
        <v>550</v>
      </c>
    </row>
    <row r="37" spans="1:3" ht="15.6">
      <c r="A37" s="325" t="s">
        <v>549</v>
      </c>
      <c r="B37" s="325">
        <v>18595</v>
      </c>
      <c r="C37" s="325" t="s">
        <v>551</v>
      </c>
    </row>
    <row r="38" spans="1:3" ht="15.6">
      <c r="A38" s="368" t="s">
        <v>549</v>
      </c>
      <c r="B38" s="368">
        <v>18596</v>
      </c>
      <c r="C38" s="367" t="s">
        <v>636</v>
      </c>
    </row>
    <row r="39" spans="1:3" ht="15.6">
      <c r="A39" s="368" t="s">
        <v>638</v>
      </c>
      <c r="B39" s="368">
        <v>4139</v>
      </c>
      <c r="C39" s="371" t="s">
        <v>550</v>
      </c>
    </row>
    <row r="40" spans="1:3" ht="15.6">
      <c r="A40" s="368" t="s">
        <v>638</v>
      </c>
      <c r="B40" s="368">
        <v>4140</v>
      </c>
      <c r="C40" s="371" t="s">
        <v>551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R51"/>
  <sheetViews>
    <sheetView showGridLines="0" zoomScaleNormal="100" workbookViewId="0">
      <selection activeCell="B31" sqref="B31"/>
    </sheetView>
  </sheetViews>
  <sheetFormatPr defaultColWidth="8.90625" defaultRowHeight="13.2"/>
  <cols>
    <col min="1" max="1" width="3.6328125" style="206" customWidth="1"/>
    <col min="2" max="2" width="18.6328125" style="463" bestFit="1" customWidth="1"/>
    <col min="3" max="3" width="15.81640625" style="463" customWidth="1"/>
    <col min="4" max="4" width="17.54296875" style="463" customWidth="1"/>
    <col min="5" max="5" width="12.81640625" style="463" customWidth="1"/>
    <col min="6" max="7" width="15.81640625" style="463" customWidth="1"/>
    <col min="8" max="8" width="18.453125" style="463" customWidth="1"/>
    <col min="9" max="9" width="12.81640625" style="463" customWidth="1"/>
    <col min="10" max="19" width="9.08984375" style="463" customWidth="1"/>
    <col min="20" max="16384" width="8.90625" style="463"/>
  </cols>
  <sheetData>
    <row r="2" spans="1:17">
      <c r="H2" s="355"/>
    </row>
    <row r="4" spans="1:17">
      <c r="A4" s="909" t="s">
        <v>0</v>
      </c>
      <c r="B4" s="909"/>
      <c r="C4" s="909"/>
      <c r="D4" s="909"/>
      <c r="E4" s="909"/>
      <c r="F4" s="909"/>
      <c r="G4" s="909"/>
      <c r="H4" s="909"/>
      <c r="I4" s="909"/>
    </row>
    <row r="5" spans="1:17">
      <c r="A5" s="909" t="s">
        <v>350</v>
      </c>
      <c r="B5" s="909"/>
      <c r="C5" s="909"/>
      <c r="D5" s="909"/>
      <c r="E5" s="909"/>
      <c r="F5" s="909"/>
      <c r="G5" s="909"/>
      <c r="H5" s="909"/>
      <c r="I5" s="909"/>
      <c r="J5" s="391"/>
    </row>
    <row r="6" spans="1:17">
      <c r="A6" s="911" t="str">
        <f>"For the 13 Months Ended December 31, "&amp;Info!B3</f>
        <v>For the 13 Months Ended December 31, 2015</v>
      </c>
      <c r="B6" s="911"/>
      <c r="C6" s="911"/>
      <c r="D6" s="911"/>
      <c r="E6" s="911"/>
      <c r="F6" s="911"/>
      <c r="G6" s="911"/>
      <c r="H6" s="911"/>
      <c r="I6" s="911"/>
      <c r="J6" s="459"/>
    </row>
    <row r="8" spans="1:17">
      <c r="B8" s="206" t="s">
        <v>1</v>
      </c>
      <c r="C8" s="206" t="s">
        <v>2</v>
      </c>
      <c r="D8" s="206" t="s">
        <v>5</v>
      </c>
      <c r="E8" s="464" t="s">
        <v>7</v>
      </c>
      <c r="F8" s="464" t="s">
        <v>6</v>
      </c>
      <c r="G8" s="464" t="s">
        <v>30</v>
      </c>
    </row>
    <row r="10" spans="1:17">
      <c r="A10" s="465"/>
      <c r="B10" s="466"/>
      <c r="C10" s="467" t="s">
        <v>352</v>
      </c>
      <c r="D10" s="467" t="s">
        <v>353</v>
      </c>
      <c r="E10" s="467" t="s">
        <v>512</v>
      </c>
      <c r="F10" s="467" t="s">
        <v>511</v>
      </c>
      <c r="G10" s="468"/>
    </row>
    <row r="11" spans="1:17">
      <c r="A11" s="469" t="s">
        <v>8</v>
      </c>
      <c r="B11" s="470"/>
      <c r="C11" s="471" t="s">
        <v>577</v>
      </c>
      <c r="D11" s="471" t="s">
        <v>577</v>
      </c>
      <c r="E11" s="471" t="s">
        <v>526</v>
      </c>
      <c r="F11" s="471" t="s">
        <v>577</v>
      </c>
      <c r="G11" s="472"/>
    </row>
    <row r="12" spans="1:17">
      <c r="A12" s="473" t="s">
        <v>10</v>
      </c>
      <c r="B12" s="474" t="s">
        <v>46</v>
      </c>
      <c r="C12" s="475" t="s">
        <v>464</v>
      </c>
      <c r="D12" s="475" t="s">
        <v>465</v>
      </c>
      <c r="E12" s="475" t="s">
        <v>513</v>
      </c>
      <c r="F12" s="475" t="s">
        <v>514</v>
      </c>
      <c r="G12" s="476" t="s">
        <v>16</v>
      </c>
    </row>
    <row r="13" spans="1:17">
      <c r="A13" s="465">
        <v>1</v>
      </c>
      <c r="B13" s="460" t="str">
        <f>"December "&amp;Info!B2</f>
        <v>December 2014</v>
      </c>
      <c r="C13" s="477">
        <v>38164583</v>
      </c>
      <c r="D13" s="477">
        <v>8142496</v>
      </c>
      <c r="E13" s="477">
        <v>6232618</v>
      </c>
      <c r="F13" s="477">
        <v>7090624</v>
      </c>
      <c r="G13" s="478">
        <f t="shared" ref="G13:G25" si="0">+SUM(C13:F13)</f>
        <v>59630321</v>
      </c>
      <c r="H13" s="479"/>
      <c r="I13" s="479"/>
      <c r="J13" s="479"/>
      <c r="K13" s="479"/>
      <c r="L13" s="479"/>
      <c r="M13" s="479"/>
      <c r="N13" s="479"/>
      <c r="O13" s="479"/>
      <c r="P13" s="479"/>
      <c r="Q13" s="479"/>
    </row>
    <row r="14" spans="1:17" s="479" customFormat="1">
      <c r="A14" s="469">
        <f>+A13+1</f>
        <v>2</v>
      </c>
      <c r="B14" s="460" t="str">
        <f>"January "&amp;Info!B3</f>
        <v>January 2015</v>
      </c>
      <c r="C14" s="477">
        <v>38824548</v>
      </c>
      <c r="D14" s="477">
        <v>8316368</v>
      </c>
      <c r="E14" s="477">
        <v>6616800</v>
      </c>
      <c r="F14" s="477">
        <v>7311675</v>
      </c>
      <c r="G14" s="478">
        <f t="shared" si="0"/>
        <v>61069391</v>
      </c>
      <c r="H14" s="480"/>
      <c r="I14" s="480"/>
      <c r="J14" s="480"/>
      <c r="K14" s="480"/>
      <c r="L14" s="480"/>
      <c r="M14" s="480"/>
      <c r="N14" s="480"/>
      <c r="O14" s="480"/>
      <c r="P14" s="480"/>
      <c r="Q14" s="480"/>
    </row>
    <row r="15" spans="1:17">
      <c r="A15" s="469">
        <f>+A14+1</f>
        <v>3</v>
      </c>
      <c r="B15" s="481" t="s">
        <v>17</v>
      </c>
      <c r="C15" s="477">
        <v>39791927</v>
      </c>
      <c r="D15" s="477">
        <v>4472913</v>
      </c>
      <c r="E15" s="477">
        <v>6800887</v>
      </c>
      <c r="F15" s="477">
        <v>7440541</v>
      </c>
      <c r="G15" s="478">
        <f t="shared" si="0"/>
        <v>58506268</v>
      </c>
      <c r="H15" s="479"/>
    </row>
    <row r="16" spans="1:17">
      <c r="A16" s="469">
        <f>+A15+1</f>
        <v>4</v>
      </c>
      <c r="B16" s="481" t="s">
        <v>18</v>
      </c>
      <c r="C16" s="477">
        <v>40084286</v>
      </c>
      <c r="D16" s="477">
        <v>0</v>
      </c>
      <c r="E16" s="477">
        <v>6930526</v>
      </c>
      <c r="F16" s="477">
        <v>7732422</v>
      </c>
      <c r="G16" s="478">
        <f t="shared" si="0"/>
        <v>54747234</v>
      </c>
    </row>
    <row r="17" spans="1:18">
      <c r="A17" s="469">
        <f>+A16+1</f>
        <v>5</v>
      </c>
      <c r="B17" s="481" t="s">
        <v>19</v>
      </c>
      <c r="C17" s="477">
        <v>0</v>
      </c>
      <c r="D17" s="477">
        <v>36337</v>
      </c>
      <c r="E17" s="477">
        <v>7874782</v>
      </c>
      <c r="F17" s="477">
        <v>8219600</v>
      </c>
      <c r="G17" s="478">
        <f t="shared" si="0"/>
        <v>16130719</v>
      </c>
    </row>
    <row r="18" spans="1:18">
      <c r="A18" s="469">
        <f>+A17+1</f>
        <v>6</v>
      </c>
      <c r="B18" s="481" t="s">
        <v>20</v>
      </c>
      <c r="C18" s="477">
        <v>0</v>
      </c>
      <c r="D18" s="477">
        <v>32423</v>
      </c>
      <c r="E18" s="477">
        <v>8508894</v>
      </c>
      <c r="F18" s="477">
        <v>8681993</v>
      </c>
      <c r="G18" s="478">
        <f t="shared" si="0"/>
        <v>17223310</v>
      </c>
      <c r="H18" s="479"/>
      <c r="I18" s="479"/>
      <c r="J18" s="479"/>
      <c r="K18" s="479"/>
      <c r="L18" s="479"/>
      <c r="M18" s="479"/>
      <c r="N18" s="479"/>
    </row>
    <row r="19" spans="1:18">
      <c r="A19" s="469">
        <f t="shared" ref="A19:A27" si="1">+A18+1</f>
        <v>7</v>
      </c>
      <c r="B19" s="481" t="s">
        <v>21</v>
      </c>
      <c r="C19" s="477">
        <v>0</v>
      </c>
      <c r="D19" s="477">
        <v>35547</v>
      </c>
      <c r="E19" s="477">
        <v>8651268</v>
      </c>
      <c r="F19" s="477">
        <v>9360523</v>
      </c>
      <c r="G19" s="478">
        <f t="shared" si="0"/>
        <v>18047338</v>
      </c>
      <c r="J19" s="479"/>
      <c r="K19" s="479"/>
      <c r="L19" s="479"/>
      <c r="M19" s="479"/>
      <c r="N19" s="479"/>
      <c r="O19" s="479"/>
      <c r="P19" s="479"/>
      <c r="Q19" s="479"/>
    </row>
    <row r="20" spans="1:18">
      <c r="A20" s="469">
        <f t="shared" si="1"/>
        <v>8</v>
      </c>
      <c r="B20" s="481" t="s">
        <v>22</v>
      </c>
      <c r="C20" s="477">
        <v>0</v>
      </c>
      <c r="D20" s="477">
        <v>39656</v>
      </c>
      <c r="E20" s="477">
        <v>8936831</v>
      </c>
      <c r="F20" s="477">
        <v>10526844</v>
      </c>
      <c r="G20" s="478">
        <f t="shared" si="0"/>
        <v>19503331</v>
      </c>
    </row>
    <row r="21" spans="1:18">
      <c r="A21" s="469">
        <f t="shared" si="1"/>
        <v>9</v>
      </c>
      <c r="B21" s="481" t="s">
        <v>23</v>
      </c>
      <c r="C21" s="477">
        <v>0</v>
      </c>
      <c r="D21" s="477">
        <v>40172</v>
      </c>
      <c r="E21" s="477">
        <v>9650243</v>
      </c>
      <c r="F21" s="477">
        <v>10672110</v>
      </c>
      <c r="G21" s="478">
        <f t="shared" si="0"/>
        <v>20362525</v>
      </c>
    </row>
    <row r="22" spans="1:18">
      <c r="A22" s="469">
        <f t="shared" si="1"/>
        <v>10</v>
      </c>
      <c r="B22" s="481" t="s">
        <v>24</v>
      </c>
      <c r="C22" s="477">
        <v>0</v>
      </c>
      <c r="D22" s="477">
        <v>0</v>
      </c>
      <c r="E22" s="477">
        <v>10302104</v>
      </c>
      <c r="F22" s="477">
        <v>12732159</v>
      </c>
      <c r="G22" s="478">
        <f t="shared" si="0"/>
        <v>23034263</v>
      </c>
      <c r="H22" s="479"/>
      <c r="I22" s="482"/>
    </row>
    <row r="23" spans="1:18">
      <c r="A23" s="469">
        <f t="shared" si="1"/>
        <v>11</v>
      </c>
      <c r="B23" s="481" t="s">
        <v>25</v>
      </c>
      <c r="C23" s="477">
        <v>0</v>
      </c>
      <c r="D23" s="477">
        <v>233</v>
      </c>
      <c r="E23" s="477">
        <v>12108429</v>
      </c>
      <c r="F23" s="477">
        <v>14924948</v>
      </c>
      <c r="G23" s="478">
        <f t="shared" si="0"/>
        <v>27033610</v>
      </c>
    </row>
    <row r="24" spans="1:18">
      <c r="A24" s="469">
        <f t="shared" si="1"/>
        <v>12</v>
      </c>
      <c r="B24" s="481" t="s">
        <v>26</v>
      </c>
      <c r="C24" s="477">
        <v>0</v>
      </c>
      <c r="D24" s="477">
        <v>524</v>
      </c>
      <c r="E24" s="477">
        <v>13045125</v>
      </c>
      <c r="F24" s="477">
        <v>16877135</v>
      </c>
      <c r="G24" s="478">
        <f t="shared" si="0"/>
        <v>29922784</v>
      </c>
    </row>
    <row r="25" spans="1:18">
      <c r="A25" s="469">
        <f t="shared" si="1"/>
        <v>13</v>
      </c>
      <c r="B25" s="481" t="s">
        <v>27</v>
      </c>
      <c r="C25" s="477">
        <v>0</v>
      </c>
      <c r="D25" s="477">
        <v>0</v>
      </c>
      <c r="E25" s="477">
        <v>16350823</v>
      </c>
      <c r="F25" s="477">
        <v>21376006</v>
      </c>
      <c r="G25" s="478">
        <f t="shared" si="0"/>
        <v>37726829</v>
      </c>
    </row>
    <row r="26" spans="1:18">
      <c r="A26" s="469">
        <f t="shared" si="1"/>
        <v>14</v>
      </c>
      <c r="B26" s="481"/>
      <c r="C26" s="483"/>
      <c r="D26" s="483"/>
      <c r="E26" s="483"/>
      <c r="F26" s="483"/>
      <c r="G26" s="484"/>
    </row>
    <row r="27" spans="1:18">
      <c r="A27" s="469">
        <f t="shared" si="1"/>
        <v>15</v>
      </c>
      <c r="B27" s="485" t="s">
        <v>28</v>
      </c>
      <c r="C27" s="486">
        <f>+AVERAGE(C13:C25)</f>
        <v>12066564.923076924</v>
      </c>
      <c r="D27" s="486">
        <f t="shared" ref="D27:F27" si="2">+AVERAGE(D13:D25)</f>
        <v>1624359.1538461538</v>
      </c>
      <c r="E27" s="486">
        <f t="shared" si="2"/>
        <v>9385333.0769230761</v>
      </c>
      <c r="F27" s="486">
        <f t="shared" si="2"/>
        <v>10995890.76923077</v>
      </c>
      <c r="G27" s="487">
        <f>+SUM(C27:F27)</f>
        <v>34072147.92307692</v>
      </c>
    </row>
    <row r="28" spans="1:18">
      <c r="A28" s="488"/>
      <c r="B28" s="489"/>
      <c r="C28" s="490"/>
      <c r="D28" s="490"/>
      <c r="E28" s="490"/>
      <c r="F28" s="490"/>
      <c r="G28" s="491"/>
    </row>
    <row r="29" spans="1:18">
      <c r="E29" s="434"/>
    </row>
    <row r="30" spans="1:18" ht="13.8"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</row>
    <row r="31" spans="1:18">
      <c r="B31" s="355" t="s">
        <v>578</v>
      </c>
    </row>
    <row r="32" spans="1:18">
      <c r="B32" s="355" t="s">
        <v>528</v>
      </c>
    </row>
    <row r="33" spans="2:18">
      <c r="B33" s="355" t="s">
        <v>648</v>
      </c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93"/>
      <c r="Q33" s="493"/>
      <c r="R33" s="494">
        <v>0</v>
      </c>
    </row>
    <row r="37" spans="2:18" ht="15">
      <c r="B37" s="495" t="s">
        <v>665</v>
      </c>
      <c r="C37" s="496"/>
      <c r="D37" s="496"/>
      <c r="E37" s="431">
        <v>8335015</v>
      </c>
      <c r="F37" s="496"/>
      <c r="G37" s="495"/>
      <c r="H37" s="431"/>
    </row>
    <row r="38" spans="2:18" ht="15">
      <c r="B38" s="497" t="s">
        <v>664</v>
      </c>
      <c r="C38" s="498"/>
      <c r="D38" s="498"/>
      <c r="E38" s="385">
        <v>8001317</v>
      </c>
      <c r="F38" s="498"/>
      <c r="H38" s="385"/>
    </row>
    <row r="39" spans="2:18" ht="15">
      <c r="B39" s="499" t="s">
        <v>685</v>
      </c>
      <c r="C39" s="500"/>
      <c r="D39" s="500"/>
      <c r="E39" s="385">
        <v>14491</v>
      </c>
      <c r="F39" s="500"/>
      <c r="H39" s="385"/>
    </row>
    <row r="40" spans="2:18" ht="15">
      <c r="B40" s="499" t="s">
        <v>688</v>
      </c>
      <c r="C40" s="500"/>
      <c r="D40" s="500"/>
      <c r="E40" s="431">
        <f>SUM(E37:E39)</f>
        <v>16350823</v>
      </c>
      <c r="F40" s="500"/>
      <c r="H40" s="385"/>
    </row>
    <row r="41" spans="2:18" ht="15">
      <c r="B41" s="499"/>
      <c r="C41" s="500"/>
      <c r="D41" s="500"/>
      <c r="E41" s="501">
        <f>E40-E25</f>
        <v>0</v>
      </c>
      <c r="F41" s="500"/>
      <c r="H41" s="385"/>
    </row>
    <row r="42" spans="2:18" ht="15">
      <c r="B42" s="463" t="s">
        <v>559</v>
      </c>
      <c r="C42" s="500"/>
      <c r="D42" s="500"/>
      <c r="E42" s="500"/>
      <c r="F42" s="500"/>
      <c r="H42" s="385"/>
    </row>
    <row r="43" spans="2:18" ht="15">
      <c r="B43" s="500"/>
      <c r="C43" s="500"/>
      <c r="D43" s="500"/>
      <c r="E43" s="500"/>
      <c r="F43" s="500"/>
      <c r="G43" s="479"/>
      <c r="H43" s="501"/>
    </row>
    <row r="44" spans="2:18" ht="15">
      <c r="B44" s="463" t="s">
        <v>666</v>
      </c>
      <c r="C44" s="500"/>
      <c r="D44" s="500"/>
      <c r="E44" s="500"/>
      <c r="F44" s="500"/>
      <c r="G44" s="479"/>
      <c r="H44" s="479"/>
    </row>
    <row r="45" spans="2:18" ht="15">
      <c r="B45" s="499" t="s">
        <v>686</v>
      </c>
      <c r="C45" s="500"/>
      <c r="D45" s="500"/>
      <c r="E45" s="500"/>
      <c r="F45" s="385">
        <v>14210370</v>
      </c>
      <c r="G45" s="479"/>
    </row>
    <row r="46" spans="2:18" ht="15">
      <c r="B46" s="499" t="s">
        <v>687</v>
      </c>
      <c r="C46" s="500"/>
      <c r="D46" s="500"/>
      <c r="E46" s="500"/>
      <c r="F46" s="385">
        <v>1380571</v>
      </c>
      <c r="G46" s="479"/>
    </row>
    <row r="47" spans="2:18" ht="15">
      <c r="B47" s="499" t="s">
        <v>667</v>
      </c>
      <c r="C47" s="500"/>
      <c r="D47" s="500"/>
      <c r="E47" s="500"/>
      <c r="F47" s="385">
        <v>1698582</v>
      </c>
      <c r="G47" s="479"/>
    </row>
    <row r="48" spans="2:18" ht="15">
      <c r="B48" s="499" t="s">
        <v>663</v>
      </c>
      <c r="C48" s="500"/>
      <c r="D48" s="500"/>
      <c r="E48" s="500"/>
      <c r="F48" s="434">
        <v>4085847</v>
      </c>
      <c r="G48" s="500"/>
    </row>
    <row r="49" spans="2:7" ht="15">
      <c r="B49" s="499" t="s">
        <v>688</v>
      </c>
      <c r="C49" s="500"/>
      <c r="D49" s="500"/>
      <c r="E49" s="500"/>
      <c r="F49" s="434">
        <v>636</v>
      </c>
      <c r="G49" s="500"/>
    </row>
    <row r="50" spans="2:7" ht="15">
      <c r="B50" s="463" t="s">
        <v>16</v>
      </c>
      <c r="C50" s="500"/>
      <c r="D50" s="500"/>
      <c r="E50" s="500"/>
      <c r="F50" s="431">
        <f>SUM(F45:F49)</f>
        <v>21376006</v>
      </c>
      <c r="G50" s="500"/>
    </row>
    <row r="51" spans="2:7" ht="15">
      <c r="B51" s="463" t="s">
        <v>559</v>
      </c>
      <c r="C51" s="500"/>
      <c r="D51" s="500"/>
      <c r="E51" s="500"/>
      <c r="F51" s="434">
        <f>F50-F25</f>
        <v>0</v>
      </c>
      <c r="G51" s="500"/>
    </row>
  </sheetData>
  <mergeCells count="3">
    <mergeCell ref="A6:I6"/>
    <mergeCell ref="A4:I4"/>
    <mergeCell ref="A5:I5"/>
  </mergeCells>
  <printOptions horizontalCentered="1"/>
  <pageMargins left="0.75" right="0.75" top="0.75" bottom="0.75" header="0.5" footer="0.3"/>
  <pageSetup scale="77" orientation="landscape" r:id="rId1"/>
  <headerFooter>
    <oddHeader>&amp;R&amp;"Arial,Regular"&amp;10Attachment O Work Paper
Page 3 of 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G31"/>
  <sheetViews>
    <sheetView showGridLines="0" zoomScaleNormal="100" workbookViewId="0">
      <selection activeCell="E36" sqref="E36"/>
    </sheetView>
  </sheetViews>
  <sheetFormatPr defaultColWidth="8.54296875" defaultRowHeight="13.2"/>
  <cols>
    <col min="1" max="1" width="7.08984375" style="49" customWidth="1"/>
    <col min="2" max="2" width="43.81640625" style="427" bestFit="1" customWidth="1"/>
    <col min="3" max="6" width="12.81640625" style="427" customWidth="1"/>
    <col min="7" max="7" width="8.54296875" style="427"/>
    <col min="8" max="8" width="9.08984375" style="427" customWidth="1"/>
    <col min="9" max="16384" width="8.54296875" style="427"/>
  </cols>
  <sheetData>
    <row r="1" spans="1:7">
      <c r="B1" s="502"/>
    </row>
    <row r="2" spans="1:7">
      <c r="B2" s="503"/>
      <c r="F2" s="459"/>
    </row>
    <row r="3" spans="1:7" ht="12.75" customHeight="1">
      <c r="A3" s="912" t="s">
        <v>0</v>
      </c>
      <c r="B3" s="912"/>
      <c r="C3" s="912"/>
      <c r="D3" s="912"/>
      <c r="E3" s="912"/>
      <c r="F3" s="912"/>
    </row>
    <row r="4" spans="1:7" ht="12.75" customHeight="1">
      <c r="A4" s="912" t="s">
        <v>37</v>
      </c>
      <c r="B4" s="912"/>
      <c r="C4" s="912"/>
      <c r="D4" s="912"/>
      <c r="E4" s="912"/>
      <c r="F4" s="912"/>
    </row>
    <row r="5" spans="1:7" ht="12.75" customHeight="1">
      <c r="A5" s="912" t="s">
        <v>689</v>
      </c>
      <c r="B5" s="912"/>
      <c r="C5" s="912"/>
      <c r="D5" s="912"/>
      <c r="E5" s="912"/>
      <c r="F5" s="912"/>
    </row>
    <row r="6" spans="1:7" ht="12.75" customHeight="1">
      <c r="C6" s="504"/>
      <c r="D6" s="505"/>
      <c r="G6" s="459"/>
    </row>
    <row r="7" spans="1:7" ht="12.75" customHeight="1">
      <c r="B7" s="49" t="s">
        <v>1</v>
      </c>
      <c r="C7" s="49" t="s">
        <v>2</v>
      </c>
      <c r="D7" s="49" t="s">
        <v>3</v>
      </c>
      <c r="E7" s="49" t="s">
        <v>4</v>
      </c>
      <c r="F7" s="49" t="s">
        <v>5</v>
      </c>
    </row>
    <row r="9" spans="1:7" ht="26.4">
      <c r="A9" s="506" t="s">
        <v>38</v>
      </c>
      <c r="B9" s="507" t="s">
        <v>39</v>
      </c>
      <c r="C9" s="508">
        <v>42004</v>
      </c>
      <c r="D9" s="509" t="s">
        <v>40</v>
      </c>
      <c r="E9" s="508">
        <v>42369</v>
      </c>
      <c r="F9" s="50" t="s">
        <v>335</v>
      </c>
    </row>
    <row r="10" spans="1:7">
      <c r="A10" s="510">
        <v>1</v>
      </c>
      <c r="B10" s="505" t="s">
        <v>44</v>
      </c>
      <c r="C10" s="344">
        <f>C30</f>
        <v>82388680</v>
      </c>
      <c r="D10" s="345">
        <f>E10-C10</f>
        <v>30650730</v>
      </c>
      <c r="E10" s="344">
        <f>E30</f>
        <v>113039410</v>
      </c>
      <c r="F10" s="511">
        <f>(C10+E10)/2</f>
        <v>97714045</v>
      </c>
      <c r="G10" s="321"/>
    </row>
    <row r="11" spans="1:7">
      <c r="A11" s="512">
        <f>A10+1</f>
        <v>2</v>
      </c>
      <c r="B11" s="505"/>
      <c r="C11" s="345"/>
      <c r="D11" s="345"/>
      <c r="E11" s="345"/>
      <c r="F11" s="511"/>
    </row>
    <row r="12" spans="1:7">
      <c r="A12" s="512">
        <f t="shared" ref="A12:A18" si="0">A11+1</f>
        <v>3</v>
      </c>
      <c r="B12" s="505" t="s">
        <v>41</v>
      </c>
      <c r="C12" s="345">
        <v>-287721110</v>
      </c>
      <c r="D12" s="345">
        <f>E12-C12</f>
        <v>-49050224</v>
      </c>
      <c r="E12" s="345">
        <v>-336771334</v>
      </c>
      <c r="F12" s="511">
        <f>(C12+E12)/2</f>
        <v>-312246222</v>
      </c>
    </row>
    <row r="13" spans="1:7">
      <c r="A13" s="512">
        <f t="shared" si="0"/>
        <v>4</v>
      </c>
      <c r="B13" s="505"/>
      <c r="C13" s="345"/>
      <c r="D13" s="345"/>
      <c r="E13" s="345"/>
      <c r="F13" s="511"/>
    </row>
    <row r="14" spans="1:7">
      <c r="A14" s="512">
        <f t="shared" si="0"/>
        <v>5</v>
      </c>
      <c r="B14" s="505" t="s">
        <v>42</v>
      </c>
      <c r="C14" s="345">
        <v>-18181161</v>
      </c>
      <c r="D14" s="345">
        <f>E14-C14</f>
        <v>-452635</v>
      </c>
      <c r="E14" s="345">
        <v>-18633796</v>
      </c>
      <c r="F14" s="511">
        <f>(C14+E14)/2</f>
        <v>-18407478.5</v>
      </c>
    </row>
    <row r="15" spans="1:7">
      <c r="A15" s="512">
        <f t="shared" si="0"/>
        <v>6</v>
      </c>
      <c r="B15" s="505" t="s">
        <v>43</v>
      </c>
      <c r="C15" s="513">
        <v>0</v>
      </c>
      <c r="D15" s="513">
        <v>0</v>
      </c>
      <c r="E15" s="513">
        <f>C15-D15</f>
        <v>0</v>
      </c>
      <c r="F15" s="514">
        <f>(C15+E15)/2</f>
        <v>0</v>
      </c>
    </row>
    <row r="16" spans="1:7">
      <c r="A16" s="512">
        <f t="shared" si="0"/>
        <v>7</v>
      </c>
      <c r="B16" s="515" t="s">
        <v>334</v>
      </c>
      <c r="C16" s="345">
        <f>+SUM(C14:C15)</f>
        <v>-18181161</v>
      </c>
      <c r="D16" s="345">
        <f>+SUM(D14:D15)</f>
        <v>-452635</v>
      </c>
      <c r="E16" s="345">
        <f>+SUM(E14:E15)</f>
        <v>-18633796</v>
      </c>
      <c r="F16" s="516">
        <f>+SUM(F14:F15)</f>
        <v>-18407478.5</v>
      </c>
    </row>
    <row r="17" spans="1:7">
      <c r="A17" s="512">
        <f t="shared" si="0"/>
        <v>8</v>
      </c>
      <c r="B17" s="515"/>
      <c r="C17" s="345"/>
      <c r="D17" s="345"/>
      <c r="E17" s="517"/>
      <c r="F17" s="518"/>
    </row>
    <row r="18" spans="1:7">
      <c r="A18" s="512">
        <f t="shared" si="0"/>
        <v>9</v>
      </c>
      <c r="B18" s="519" t="s">
        <v>336</v>
      </c>
      <c r="C18" s="520">
        <f>SUM(C10:C12)+C16</f>
        <v>-223513591</v>
      </c>
      <c r="D18" s="520">
        <f>SUM(D10:D12)+D16</f>
        <v>-18852129</v>
      </c>
      <c r="E18" s="521">
        <f>SUM(E10:E12)+E16</f>
        <v>-242365720</v>
      </c>
      <c r="F18" s="522">
        <f>SUM(F10:F12)+F16</f>
        <v>-232939655.5</v>
      </c>
    </row>
    <row r="19" spans="1:7">
      <c r="A19" s="523"/>
      <c r="B19" s="524"/>
      <c r="C19" s="525"/>
      <c r="D19" s="525"/>
      <c r="E19" s="525"/>
      <c r="F19" s="526"/>
    </row>
    <row r="20" spans="1:7">
      <c r="C20" s="527"/>
      <c r="D20" s="527"/>
      <c r="E20" s="527"/>
    </row>
    <row r="21" spans="1:7">
      <c r="B21" s="51" t="s">
        <v>510</v>
      </c>
      <c r="C21" s="527"/>
      <c r="D21" s="527"/>
      <c r="E21" s="527"/>
    </row>
    <row r="22" spans="1:7">
      <c r="E22" s="528"/>
    </row>
    <row r="23" spans="1:7">
      <c r="F23" s="528"/>
    </row>
    <row r="24" spans="1:7">
      <c r="B24" s="427" t="s">
        <v>639</v>
      </c>
      <c r="E24" s="528"/>
      <c r="F24" s="434"/>
    </row>
    <row r="25" spans="1:7">
      <c r="B25" s="427" t="s">
        <v>690</v>
      </c>
    </row>
    <row r="26" spans="1:7">
      <c r="B26" s="529" t="s">
        <v>640</v>
      </c>
      <c r="C26" s="434">
        <v>107452075</v>
      </c>
      <c r="D26" s="434"/>
      <c r="E26" s="434">
        <v>138860665</v>
      </c>
      <c r="F26" s="434">
        <f>AVERAGE(C26:E26)</f>
        <v>123156370</v>
      </c>
      <c r="G26" s="434"/>
    </row>
    <row r="27" spans="1:7">
      <c r="B27" s="529" t="s">
        <v>670</v>
      </c>
      <c r="C27" s="434">
        <v>-1549248</v>
      </c>
      <c r="D27" s="434"/>
      <c r="E27" s="434">
        <v>-1109433</v>
      </c>
      <c r="F27" s="434">
        <f t="shared" ref="F27:F29" si="1">AVERAGE(C27:E27)</f>
        <v>-1329340.5</v>
      </c>
      <c r="G27" s="434"/>
    </row>
    <row r="28" spans="1:7">
      <c r="B28" s="529" t="s">
        <v>641</v>
      </c>
      <c r="C28" s="434">
        <v>-3300889</v>
      </c>
      <c r="D28" s="434"/>
      <c r="E28" s="434">
        <v>-3961768</v>
      </c>
      <c r="F28" s="434">
        <f t="shared" si="1"/>
        <v>-3631328.5</v>
      </c>
      <c r="G28" s="434"/>
    </row>
    <row r="29" spans="1:7">
      <c r="B29" s="529" t="s">
        <v>691</v>
      </c>
      <c r="C29" s="392">
        <v>-20213258</v>
      </c>
      <c r="D29" s="392"/>
      <c r="E29" s="392">
        <v>-20750054</v>
      </c>
      <c r="F29" s="434">
        <f t="shared" si="1"/>
        <v>-20481656</v>
      </c>
      <c r="G29" s="434"/>
    </row>
    <row r="30" spans="1:7">
      <c r="B30" s="529"/>
      <c r="C30" s="431">
        <f>SUM(C26:C29)</f>
        <v>82388680</v>
      </c>
      <c r="D30" s="434"/>
      <c r="E30" s="431">
        <f>SUM(E26:E29)</f>
        <v>113039410</v>
      </c>
      <c r="F30" s="431">
        <f>SUM(F26:F29)</f>
        <v>97714045</v>
      </c>
      <c r="G30" s="434"/>
    </row>
    <row r="31" spans="1:7">
      <c r="B31" s="529"/>
      <c r="C31" s="434"/>
      <c r="D31" s="434"/>
      <c r="E31" s="434"/>
      <c r="F31" s="434"/>
      <c r="G31" s="434"/>
    </row>
  </sheetData>
  <mergeCells count="3">
    <mergeCell ref="A3:F3"/>
    <mergeCell ref="A4:F4"/>
    <mergeCell ref="A5:F5"/>
  </mergeCells>
  <printOptions horizontalCentered="1"/>
  <pageMargins left="0.75" right="0.75" top="0.75" bottom="0.75" header="0.5" footer="0.5"/>
  <pageSetup scale="73" orientation="portrait" r:id="rId1"/>
  <headerFooter alignWithMargins="0">
    <oddHeader>&amp;R&amp;"Arial,Regular"&amp;10Attachment O Work Paper
Page 4 of 22</oddHeader>
  </headerFooter>
  <ignoredErrors>
    <ignoredError sqref="C11:F11 C20:D20 D10 F10 D13 D12 F12 C17:F17 D14 F14 D18:F18 D15:F15 D16:F16 F13" unlockedFormula="1"/>
    <ignoredError sqref="F19" numberStoredAsText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2"/>
  <sheetViews>
    <sheetView showGridLines="0" zoomScaleNormal="100" workbookViewId="0">
      <selection activeCell="B37" sqref="B37"/>
    </sheetView>
  </sheetViews>
  <sheetFormatPr defaultColWidth="8.90625" defaultRowHeight="13.2"/>
  <cols>
    <col min="1" max="1" width="3.6328125" style="206" customWidth="1"/>
    <col min="2" max="2" width="18.6328125" style="463" bestFit="1" customWidth="1"/>
    <col min="3" max="5" width="15.81640625" style="463" customWidth="1"/>
    <col min="6" max="6" width="12.81640625" style="463" customWidth="1"/>
    <col min="7" max="16" width="9.08984375" style="463" customWidth="1"/>
    <col min="17" max="16384" width="8.90625" style="463"/>
  </cols>
  <sheetData>
    <row r="3" spans="1:16">
      <c r="F3" s="391"/>
    </row>
    <row r="4" spans="1:16">
      <c r="A4" s="909" t="s">
        <v>0</v>
      </c>
      <c r="B4" s="909"/>
      <c r="C4" s="909"/>
      <c r="D4" s="909"/>
      <c r="E4" s="909"/>
      <c r="F4" s="909"/>
    </row>
    <row r="5" spans="1:16">
      <c r="A5" s="909" t="s">
        <v>356</v>
      </c>
      <c r="B5" s="909"/>
      <c r="C5" s="909"/>
      <c r="D5" s="909"/>
      <c r="E5" s="909"/>
      <c r="F5" s="909"/>
      <c r="G5" s="459"/>
    </row>
    <row r="6" spans="1:16">
      <c r="A6" s="911" t="str">
        <f>"For the 13 Months Ended December 31, "&amp;Info!B3</f>
        <v>For the 13 Months Ended December 31, 2015</v>
      </c>
      <c r="B6" s="911"/>
      <c r="C6" s="911"/>
      <c r="D6" s="911"/>
      <c r="E6" s="911"/>
      <c r="F6" s="911"/>
      <c r="G6" s="327"/>
      <c r="H6" s="327"/>
      <c r="I6" s="327"/>
    </row>
    <row r="8" spans="1:16">
      <c r="B8" s="206" t="s">
        <v>1</v>
      </c>
      <c r="C8" s="206" t="s">
        <v>2</v>
      </c>
      <c r="D8" s="206" t="s">
        <v>3</v>
      </c>
      <c r="E8" s="206" t="s">
        <v>4</v>
      </c>
      <c r="F8" s="206" t="s">
        <v>5</v>
      </c>
    </row>
    <row r="10" spans="1:16">
      <c r="A10" s="465"/>
      <c r="B10" s="466"/>
      <c r="C10" s="467" t="s">
        <v>351</v>
      </c>
      <c r="D10" s="467" t="s">
        <v>352</v>
      </c>
      <c r="E10" s="467" t="s">
        <v>353</v>
      </c>
      <c r="F10" s="468"/>
    </row>
    <row r="11" spans="1:16">
      <c r="A11" s="469" t="s">
        <v>8</v>
      </c>
      <c r="B11" s="470"/>
      <c r="C11" s="471" t="s">
        <v>357</v>
      </c>
      <c r="D11" s="471" t="s">
        <v>357</v>
      </c>
      <c r="E11" s="471" t="s">
        <v>357</v>
      </c>
      <c r="F11" s="472"/>
    </row>
    <row r="12" spans="1:16">
      <c r="A12" s="473" t="s">
        <v>10</v>
      </c>
      <c r="B12" s="474" t="s">
        <v>46</v>
      </c>
      <c r="C12" s="530" t="s">
        <v>354</v>
      </c>
      <c r="D12" s="530" t="s">
        <v>577</v>
      </c>
      <c r="E12" s="530" t="s">
        <v>577</v>
      </c>
      <c r="F12" s="476" t="s">
        <v>16</v>
      </c>
    </row>
    <row r="13" spans="1:16">
      <c r="A13" s="465">
        <v>1</v>
      </c>
      <c r="B13" s="460" t="str">
        <f>"December "&amp;Info!B2</f>
        <v>December 2014</v>
      </c>
      <c r="C13" s="531">
        <v>0</v>
      </c>
      <c r="D13" s="531">
        <v>0</v>
      </c>
      <c r="E13" s="531">
        <v>0</v>
      </c>
      <c r="F13" s="532">
        <f t="shared" ref="F13:F25" si="0">+SUM(C13:E13)</f>
        <v>0</v>
      </c>
      <c r="G13" s="479"/>
      <c r="H13" s="479"/>
      <c r="I13" s="479"/>
      <c r="J13" s="479"/>
      <c r="K13" s="479"/>
      <c r="L13" s="479"/>
      <c r="M13" s="479"/>
      <c r="N13" s="479"/>
      <c r="O13" s="479"/>
      <c r="P13" s="479"/>
    </row>
    <row r="14" spans="1:16" s="479" customFormat="1">
      <c r="A14" s="469">
        <f>+A13+1</f>
        <v>2</v>
      </c>
      <c r="B14" s="460" t="str">
        <f>"January "&amp;Info!B3</f>
        <v>January 2015</v>
      </c>
      <c r="C14" s="531">
        <v>0</v>
      </c>
      <c r="D14" s="531">
        <v>0</v>
      </c>
      <c r="E14" s="531">
        <v>0</v>
      </c>
      <c r="F14" s="532">
        <f t="shared" si="0"/>
        <v>0</v>
      </c>
      <c r="G14" s="480"/>
      <c r="H14" s="480"/>
      <c r="I14" s="480"/>
      <c r="J14" s="480"/>
      <c r="K14" s="480"/>
      <c r="L14" s="480"/>
      <c r="M14" s="480"/>
      <c r="N14" s="480"/>
      <c r="O14" s="480"/>
      <c r="P14" s="480"/>
    </row>
    <row r="15" spans="1:16">
      <c r="A15" s="469">
        <f>+A14+1</f>
        <v>3</v>
      </c>
      <c r="B15" s="481" t="s">
        <v>17</v>
      </c>
      <c r="C15" s="531">
        <v>0</v>
      </c>
      <c r="D15" s="531">
        <v>0</v>
      </c>
      <c r="E15" s="531">
        <v>0</v>
      </c>
      <c r="F15" s="532">
        <f t="shared" si="0"/>
        <v>0</v>
      </c>
      <c r="G15" s="479"/>
    </row>
    <row r="16" spans="1:16">
      <c r="A16" s="469">
        <f>+A15+1</f>
        <v>4</v>
      </c>
      <c r="B16" s="481" t="s">
        <v>18</v>
      </c>
      <c r="C16" s="531">
        <v>0</v>
      </c>
      <c r="D16" s="531">
        <v>0</v>
      </c>
      <c r="E16" s="531">
        <v>0</v>
      </c>
      <c r="F16" s="532">
        <f t="shared" si="0"/>
        <v>0</v>
      </c>
    </row>
    <row r="17" spans="1:16">
      <c r="A17" s="469">
        <f>+A16+1</f>
        <v>5</v>
      </c>
      <c r="B17" s="481" t="s">
        <v>19</v>
      </c>
      <c r="C17" s="531">
        <v>0</v>
      </c>
      <c r="D17" s="531">
        <v>0</v>
      </c>
      <c r="E17" s="531">
        <v>0</v>
      </c>
      <c r="F17" s="532">
        <f t="shared" si="0"/>
        <v>0</v>
      </c>
    </row>
    <row r="18" spans="1:16">
      <c r="A18" s="469">
        <f>+A17+1</f>
        <v>6</v>
      </c>
      <c r="B18" s="481" t="s">
        <v>20</v>
      </c>
      <c r="C18" s="531">
        <v>0</v>
      </c>
      <c r="D18" s="531">
        <v>0</v>
      </c>
      <c r="E18" s="531">
        <v>0</v>
      </c>
      <c r="F18" s="532">
        <f t="shared" si="0"/>
        <v>0</v>
      </c>
      <c r="G18" s="479"/>
      <c r="H18" s="479"/>
      <c r="I18" s="479"/>
      <c r="J18" s="479"/>
      <c r="K18" s="479"/>
      <c r="L18" s="479"/>
      <c r="M18" s="479"/>
    </row>
    <row r="19" spans="1:16">
      <c r="A19" s="469">
        <f t="shared" ref="A19:A27" si="1">+A18+1</f>
        <v>7</v>
      </c>
      <c r="B19" s="481" t="s">
        <v>21</v>
      </c>
      <c r="C19" s="531">
        <v>0</v>
      </c>
      <c r="D19" s="531">
        <v>0</v>
      </c>
      <c r="E19" s="531">
        <v>0</v>
      </c>
      <c r="F19" s="532">
        <f t="shared" si="0"/>
        <v>0</v>
      </c>
      <c r="I19" s="479"/>
      <c r="J19" s="479"/>
      <c r="K19" s="479"/>
      <c r="L19" s="479"/>
      <c r="M19" s="479"/>
      <c r="N19" s="479"/>
      <c r="O19" s="479"/>
      <c r="P19" s="479"/>
    </row>
    <row r="20" spans="1:16">
      <c r="A20" s="469">
        <f t="shared" si="1"/>
        <v>8</v>
      </c>
      <c r="B20" s="481" t="s">
        <v>22</v>
      </c>
      <c r="C20" s="531">
        <v>0</v>
      </c>
      <c r="D20" s="531">
        <v>0</v>
      </c>
      <c r="E20" s="531">
        <v>0</v>
      </c>
      <c r="F20" s="532">
        <f t="shared" si="0"/>
        <v>0</v>
      </c>
    </row>
    <row r="21" spans="1:16">
      <c r="A21" s="469">
        <f t="shared" si="1"/>
        <v>9</v>
      </c>
      <c r="B21" s="481" t="s">
        <v>23</v>
      </c>
      <c r="C21" s="531">
        <v>0</v>
      </c>
      <c r="D21" s="531">
        <v>0</v>
      </c>
      <c r="E21" s="531">
        <v>0</v>
      </c>
      <c r="F21" s="532">
        <f t="shared" si="0"/>
        <v>0</v>
      </c>
    </row>
    <row r="22" spans="1:16">
      <c r="A22" s="469">
        <f t="shared" si="1"/>
        <v>10</v>
      </c>
      <c r="B22" s="481" t="s">
        <v>24</v>
      </c>
      <c r="C22" s="531">
        <v>0</v>
      </c>
      <c r="D22" s="531">
        <v>0</v>
      </c>
      <c r="E22" s="531">
        <v>0</v>
      </c>
      <c r="F22" s="532">
        <f t="shared" si="0"/>
        <v>0</v>
      </c>
      <c r="G22" s="479"/>
      <c r="H22" s="482"/>
    </row>
    <row r="23" spans="1:16">
      <c r="A23" s="469">
        <f t="shared" si="1"/>
        <v>11</v>
      </c>
      <c r="B23" s="481" t="s">
        <v>25</v>
      </c>
      <c r="C23" s="531">
        <v>0</v>
      </c>
      <c r="D23" s="531">
        <v>0</v>
      </c>
      <c r="E23" s="531">
        <v>0</v>
      </c>
      <c r="F23" s="532">
        <f t="shared" si="0"/>
        <v>0</v>
      </c>
    </row>
    <row r="24" spans="1:16">
      <c r="A24" s="469">
        <f t="shared" si="1"/>
        <v>12</v>
      </c>
      <c r="B24" s="481" t="s">
        <v>26</v>
      </c>
      <c r="C24" s="531">
        <v>0</v>
      </c>
      <c r="D24" s="531">
        <v>0</v>
      </c>
      <c r="E24" s="531">
        <v>0</v>
      </c>
      <c r="F24" s="532">
        <f t="shared" si="0"/>
        <v>0</v>
      </c>
    </row>
    <row r="25" spans="1:16">
      <c r="A25" s="469">
        <f t="shared" si="1"/>
        <v>13</v>
      </c>
      <c r="B25" s="481" t="s">
        <v>27</v>
      </c>
      <c r="C25" s="531">
        <v>0</v>
      </c>
      <c r="D25" s="531">
        <v>0</v>
      </c>
      <c r="E25" s="531">
        <v>0</v>
      </c>
      <c r="F25" s="532">
        <f t="shared" si="0"/>
        <v>0</v>
      </c>
    </row>
    <row r="26" spans="1:16">
      <c r="A26" s="469">
        <f t="shared" si="1"/>
        <v>14</v>
      </c>
      <c r="B26" s="481"/>
      <c r="C26" s="533"/>
      <c r="D26" s="533"/>
      <c r="E26" s="533"/>
      <c r="F26" s="534"/>
    </row>
    <row r="27" spans="1:16">
      <c r="A27" s="469">
        <f t="shared" si="1"/>
        <v>15</v>
      </c>
      <c r="B27" s="485" t="s">
        <v>28</v>
      </c>
      <c r="C27" s="535">
        <f>+AVERAGE(C13:C25)</f>
        <v>0</v>
      </c>
      <c r="D27" s="535">
        <f>+AVERAGE(D13:D25)</f>
        <v>0</v>
      </c>
      <c r="E27" s="535">
        <f>+AVERAGE(E13:E25)</f>
        <v>0</v>
      </c>
      <c r="F27" s="536">
        <f>+SUM(C27:E27)</f>
        <v>0</v>
      </c>
    </row>
    <row r="28" spans="1:16">
      <c r="A28" s="488"/>
      <c r="B28" s="489"/>
      <c r="C28" s="490"/>
      <c r="D28" s="490"/>
      <c r="E28" s="490"/>
      <c r="F28" s="491"/>
    </row>
    <row r="31" spans="1:16">
      <c r="B31" s="355" t="s">
        <v>578</v>
      </c>
    </row>
    <row r="32" spans="1:16">
      <c r="B32" s="355" t="s">
        <v>528</v>
      </c>
    </row>
  </sheetData>
  <mergeCells count="3">
    <mergeCell ref="A4:F4"/>
    <mergeCell ref="A5:F5"/>
    <mergeCell ref="A6:F6"/>
  </mergeCells>
  <printOptions horizontalCentered="1"/>
  <pageMargins left="0.75" right="0.75" top="0.75" bottom="0.75" header="0.5" footer="0.3"/>
  <pageSetup scale="78" orientation="portrait" r:id="rId1"/>
  <headerFooter>
    <oddHeader>&amp;R&amp;"Arial,Regular"&amp;10Attachment O Work Paper
Page 5 of 22</oddHeader>
  </headerFooter>
  <ignoredErrors>
    <ignoredError sqref="C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146"/>
  <sheetViews>
    <sheetView showGridLines="0" topLeftCell="C1" zoomScaleNormal="100" workbookViewId="0">
      <selection activeCell="I38" sqref="I38"/>
    </sheetView>
  </sheetViews>
  <sheetFormatPr defaultColWidth="8.90625" defaultRowHeight="13.2" outlineLevelCol="1"/>
  <cols>
    <col min="1" max="2" width="0" style="375" hidden="1" customWidth="1" outlineLevel="1"/>
    <col min="3" max="3" width="4.54296875" style="375" customWidth="1" collapsed="1"/>
    <col min="4" max="4" width="3.453125" style="375" bestFit="1" customWidth="1"/>
    <col min="5" max="5" width="18.6328125" style="375" bestFit="1" customWidth="1"/>
    <col min="6" max="8" width="10.81640625" style="375" customWidth="1"/>
    <col min="9" max="13" width="11.54296875" style="375" bestFit="1" customWidth="1"/>
    <col min="14" max="16384" width="8.90625" style="375"/>
  </cols>
  <sheetData>
    <row r="1" spans="1:12">
      <c r="H1" s="424"/>
    </row>
    <row r="2" spans="1:12">
      <c r="H2" s="459"/>
    </row>
    <row r="3" spans="1:12">
      <c r="D3" s="911" t="s">
        <v>0</v>
      </c>
      <c r="E3" s="911"/>
      <c r="F3" s="911"/>
      <c r="G3" s="911"/>
      <c r="H3" s="911"/>
      <c r="I3" s="391"/>
    </row>
    <row r="4" spans="1:12">
      <c r="D4" s="911" t="s">
        <v>36</v>
      </c>
      <c r="E4" s="911"/>
      <c r="F4" s="911"/>
      <c r="G4" s="911"/>
      <c r="H4" s="911"/>
      <c r="I4" s="459"/>
    </row>
    <row r="5" spans="1:12">
      <c r="D5" s="911" t="str">
        <f>"For the 13 Months Ended December 31, "&amp;Info!B3</f>
        <v>For the 13 Months Ended December 31, 2015</v>
      </c>
      <c r="E5" s="911"/>
      <c r="F5" s="911"/>
      <c r="G5" s="911"/>
      <c r="H5" s="911"/>
      <c r="I5" s="327"/>
      <c r="J5" s="327"/>
      <c r="K5" s="327"/>
      <c r="L5" s="327"/>
    </row>
    <row r="6" spans="1:12">
      <c r="D6" s="1"/>
    </row>
    <row r="7" spans="1:12" s="2" customFormat="1">
      <c r="D7" s="437"/>
      <c r="E7" s="2" t="s">
        <v>1</v>
      </c>
      <c r="F7" s="2" t="s">
        <v>2</v>
      </c>
      <c r="G7" s="2" t="s">
        <v>3</v>
      </c>
      <c r="H7" s="2" t="s">
        <v>4</v>
      </c>
    </row>
    <row r="9" spans="1:12">
      <c r="D9" s="3" t="s">
        <v>8</v>
      </c>
      <c r="E9" s="4"/>
      <c r="F9" s="6"/>
      <c r="G9" s="7"/>
      <c r="H9" s="8"/>
    </row>
    <row r="10" spans="1:12">
      <c r="A10" s="375" t="s">
        <v>12</v>
      </c>
      <c r="B10" s="375" t="s">
        <v>13</v>
      </c>
      <c r="D10" s="9" t="s">
        <v>10</v>
      </c>
      <c r="E10" s="10" t="s">
        <v>46</v>
      </c>
      <c r="F10" s="11" t="s">
        <v>12</v>
      </c>
      <c r="G10" s="11" t="s">
        <v>13</v>
      </c>
      <c r="H10" s="12" t="s">
        <v>16</v>
      </c>
    </row>
    <row r="11" spans="1:12">
      <c r="A11" s="375">
        <v>124501</v>
      </c>
      <c r="B11" s="375">
        <v>124517</v>
      </c>
      <c r="D11" s="3">
        <v>1</v>
      </c>
      <c r="E11" s="460" t="str">
        <f>"December "&amp;Info!B2</f>
        <v>December 2014</v>
      </c>
      <c r="F11" s="372">
        <v>9037</v>
      </c>
      <c r="G11" s="13">
        <v>20619</v>
      </c>
      <c r="H11" s="14">
        <f t="shared" ref="H11:H23" si="0">+SUM(F11:G11)</f>
        <v>29656</v>
      </c>
    </row>
    <row r="12" spans="1:12">
      <c r="A12" s="375">
        <v>124501</v>
      </c>
      <c r="B12" s="375">
        <v>124517</v>
      </c>
      <c r="D12" s="15">
        <f t="shared" ref="D12:D25" si="1">+D11+1</f>
        <v>2</v>
      </c>
      <c r="E12" s="460" t="str">
        <f>"January "&amp;Info!B3</f>
        <v>January 2015</v>
      </c>
      <c r="F12" s="372">
        <v>9037</v>
      </c>
      <c r="G12" s="13">
        <v>20619</v>
      </c>
      <c r="H12" s="14">
        <f t="shared" si="0"/>
        <v>29656</v>
      </c>
    </row>
    <row r="13" spans="1:12">
      <c r="A13" s="375">
        <v>124501</v>
      </c>
      <c r="B13" s="375">
        <v>124517</v>
      </c>
      <c r="D13" s="15">
        <f t="shared" si="1"/>
        <v>3</v>
      </c>
      <c r="E13" s="16" t="s">
        <v>17</v>
      </c>
      <c r="F13" s="372">
        <v>9037</v>
      </c>
      <c r="G13" s="13">
        <v>20619</v>
      </c>
      <c r="H13" s="14">
        <f t="shared" si="0"/>
        <v>29656</v>
      </c>
    </row>
    <row r="14" spans="1:12">
      <c r="A14" s="375">
        <v>124501</v>
      </c>
      <c r="B14" s="375">
        <v>124517</v>
      </c>
      <c r="D14" s="15">
        <f t="shared" si="1"/>
        <v>4</v>
      </c>
      <c r="E14" s="16" t="s">
        <v>18</v>
      </c>
      <c r="F14" s="372">
        <v>9037</v>
      </c>
      <c r="G14" s="13">
        <v>20619</v>
      </c>
      <c r="H14" s="14">
        <f t="shared" si="0"/>
        <v>29656</v>
      </c>
    </row>
    <row r="15" spans="1:12">
      <c r="A15" s="375">
        <v>124501</v>
      </c>
      <c r="B15" s="375">
        <v>124517</v>
      </c>
      <c r="D15" s="15">
        <f t="shared" si="1"/>
        <v>5</v>
      </c>
      <c r="E15" s="16" t="s">
        <v>19</v>
      </c>
      <c r="F15" s="372">
        <v>9037</v>
      </c>
      <c r="G15" s="13">
        <v>20619</v>
      </c>
      <c r="H15" s="14">
        <f t="shared" si="0"/>
        <v>29656</v>
      </c>
    </row>
    <row r="16" spans="1:12">
      <c r="A16" s="375">
        <v>124501</v>
      </c>
      <c r="B16" s="375">
        <v>124517</v>
      </c>
      <c r="D16" s="15">
        <f t="shared" si="1"/>
        <v>6</v>
      </c>
      <c r="E16" s="16" t="s">
        <v>20</v>
      </c>
      <c r="F16" s="372">
        <v>9037</v>
      </c>
      <c r="G16" s="13">
        <v>20619</v>
      </c>
      <c r="H16" s="14">
        <f t="shared" si="0"/>
        <v>29656</v>
      </c>
    </row>
    <row r="17" spans="1:8">
      <c r="A17" s="375">
        <v>124501</v>
      </c>
      <c r="B17" s="375">
        <v>124517</v>
      </c>
      <c r="D17" s="15">
        <f t="shared" si="1"/>
        <v>7</v>
      </c>
      <c r="E17" s="16" t="s">
        <v>21</v>
      </c>
      <c r="F17" s="372">
        <v>9037</v>
      </c>
      <c r="G17" s="13">
        <v>20619</v>
      </c>
      <c r="H17" s="14">
        <f t="shared" si="0"/>
        <v>29656</v>
      </c>
    </row>
    <row r="18" spans="1:8">
      <c r="A18" s="375">
        <v>124501</v>
      </c>
      <c r="B18" s="375">
        <v>124517</v>
      </c>
      <c r="D18" s="15">
        <f t="shared" si="1"/>
        <v>8</v>
      </c>
      <c r="E18" s="16" t="s">
        <v>22</v>
      </c>
      <c r="F18" s="372">
        <v>9037</v>
      </c>
      <c r="G18" s="13">
        <v>20619</v>
      </c>
      <c r="H18" s="14">
        <f t="shared" si="0"/>
        <v>29656</v>
      </c>
    </row>
    <row r="19" spans="1:8">
      <c r="A19" s="375">
        <v>124501</v>
      </c>
      <c r="B19" s="375">
        <v>124517</v>
      </c>
      <c r="D19" s="15">
        <f t="shared" si="1"/>
        <v>9</v>
      </c>
      <c r="E19" s="16" t="s">
        <v>23</v>
      </c>
      <c r="F19" s="372">
        <v>9037</v>
      </c>
      <c r="G19" s="13">
        <v>20619</v>
      </c>
      <c r="H19" s="14">
        <f t="shared" si="0"/>
        <v>29656</v>
      </c>
    </row>
    <row r="20" spans="1:8">
      <c r="A20" s="375">
        <v>124501</v>
      </c>
      <c r="B20" s="375">
        <v>124517</v>
      </c>
      <c r="D20" s="15">
        <f t="shared" si="1"/>
        <v>10</v>
      </c>
      <c r="E20" s="16" t="s">
        <v>24</v>
      </c>
      <c r="F20" s="372">
        <v>9037</v>
      </c>
      <c r="G20" s="13">
        <v>20619</v>
      </c>
      <c r="H20" s="14">
        <f t="shared" si="0"/>
        <v>29656</v>
      </c>
    </row>
    <row r="21" spans="1:8">
      <c r="A21" s="375">
        <v>124501</v>
      </c>
      <c r="B21" s="375">
        <v>124517</v>
      </c>
      <c r="D21" s="15">
        <f t="shared" si="1"/>
        <v>11</v>
      </c>
      <c r="E21" s="16" t="s">
        <v>25</v>
      </c>
      <c r="F21" s="372">
        <v>9037</v>
      </c>
      <c r="G21" s="13">
        <v>20619</v>
      </c>
      <c r="H21" s="14">
        <f t="shared" si="0"/>
        <v>29656</v>
      </c>
    </row>
    <row r="22" spans="1:8">
      <c r="A22" s="375">
        <v>124501</v>
      </c>
      <c r="B22" s="375">
        <v>124517</v>
      </c>
      <c r="D22" s="15">
        <f t="shared" si="1"/>
        <v>12</v>
      </c>
      <c r="E22" s="16" t="s">
        <v>26</v>
      </c>
      <c r="F22" s="372">
        <v>9037</v>
      </c>
      <c r="G22" s="13">
        <v>20619</v>
      </c>
      <c r="H22" s="14">
        <f t="shared" si="0"/>
        <v>29656</v>
      </c>
    </row>
    <row r="23" spans="1:8">
      <c r="A23" s="375">
        <v>124501</v>
      </c>
      <c r="B23" s="375">
        <v>124517</v>
      </c>
      <c r="D23" s="15">
        <f t="shared" si="1"/>
        <v>13</v>
      </c>
      <c r="E23" s="16" t="s">
        <v>27</v>
      </c>
      <c r="F23" s="372">
        <v>9037</v>
      </c>
      <c r="G23" s="13">
        <v>20619</v>
      </c>
      <c r="H23" s="14">
        <f t="shared" si="0"/>
        <v>29656</v>
      </c>
    </row>
    <row r="24" spans="1:8">
      <c r="D24" s="15">
        <f t="shared" si="1"/>
        <v>14</v>
      </c>
      <c r="E24" s="16"/>
      <c r="F24" s="13"/>
      <c r="G24" s="13"/>
      <c r="H24" s="14"/>
    </row>
    <row r="25" spans="1:8">
      <c r="D25" s="15">
        <f t="shared" si="1"/>
        <v>15</v>
      </c>
      <c r="E25" s="72" t="s">
        <v>28</v>
      </c>
      <c r="F25" s="68">
        <f>AVERAGE(F11:F23)</f>
        <v>9037</v>
      </c>
      <c r="G25" s="378">
        <f>AVERAGE(G11:G23)</f>
        <v>20619</v>
      </c>
      <c r="H25" s="17">
        <f>AVERAGE(H11:H23)</f>
        <v>29656</v>
      </c>
    </row>
    <row r="26" spans="1:8">
      <c r="D26" s="15"/>
      <c r="E26" s="18"/>
      <c r="F26" s="19"/>
      <c r="G26" s="19"/>
      <c r="H26" s="20"/>
    </row>
    <row r="27" spans="1:8">
      <c r="D27" s="21"/>
    </row>
    <row r="28" spans="1:8" s="13" customFormat="1">
      <c r="D28" s="23"/>
      <c r="E28" s="462"/>
    </row>
    <row r="29" spans="1:8">
      <c r="D29" s="22"/>
    </row>
    <row r="30" spans="1:8">
      <c r="D30" s="22"/>
    </row>
    <row r="31" spans="1:8">
      <c r="D31" s="22"/>
    </row>
    <row r="32" spans="1:8">
      <c r="D32" s="22"/>
    </row>
    <row r="33" spans="4:4">
      <c r="D33" s="22"/>
    </row>
    <row r="34" spans="4:4">
      <c r="D34" s="22"/>
    </row>
    <row r="35" spans="4:4">
      <c r="D35" s="22"/>
    </row>
    <row r="36" spans="4:4">
      <c r="D36" s="22"/>
    </row>
    <row r="37" spans="4:4">
      <c r="D37" s="22"/>
    </row>
    <row r="38" spans="4:4">
      <c r="D38" s="22"/>
    </row>
    <row r="39" spans="4:4">
      <c r="D39" s="22"/>
    </row>
    <row r="40" spans="4:4">
      <c r="D40" s="22"/>
    </row>
    <row r="41" spans="4:4">
      <c r="D41" s="22"/>
    </row>
    <row r="42" spans="4:4">
      <c r="D42" s="22"/>
    </row>
    <row r="43" spans="4:4">
      <c r="D43" s="22"/>
    </row>
    <row r="44" spans="4:4">
      <c r="D44" s="22"/>
    </row>
    <row r="45" spans="4:4">
      <c r="D45" s="22"/>
    </row>
    <row r="46" spans="4:4">
      <c r="D46" s="22"/>
    </row>
    <row r="47" spans="4:4">
      <c r="D47" s="22"/>
    </row>
    <row r="48" spans="4:4">
      <c r="D48" s="22"/>
    </row>
    <row r="49" spans="4:4">
      <c r="D49" s="22"/>
    </row>
    <row r="50" spans="4:4">
      <c r="D50" s="22"/>
    </row>
    <row r="51" spans="4:4">
      <c r="D51" s="22"/>
    </row>
    <row r="52" spans="4:4">
      <c r="D52" s="22"/>
    </row>
    <row r="53" spans="4:4">
      <c r="D53" s="22"/>
    </row>
    <row r="54" spans="4:4">
      <c r="D54" s="22"/>
    </row>
    <row r="55" spans="4:4">
      <c r="D55" s="22"/>
    </row>
    <row r="56" spans="4:4">
      <c r="D56" s="22"/>
    </row>
    <row r="57" spans="4:4">
      <c r="D57" s="22"/>
    </row>
    <row r="58" spans="4:4">
      <c r="D58" s="22"/>
    </row>
    <row r="59" spans="4:4">
      <c r="D59" s="22"/>
    </row>
    <row r="60" spans="4:4">
      <c r="D60" s="22"/>
    </row>
    <row r="61" spans="4:4">
      <c r="D61" s="22"/>
    </row>
    <row r="62" spans="4:4">
      <c r="D62" s="22"/>
    </row>
    <row r="63" spans="4:4">
      <c r="D63" s="22"/>
    </row>
    <row r="64" spans="4:4">
      <c r="D64" s="22"/>
    </row>
    <row r="65" spans="4:4">
      <c r="D65" s="22"/>
    </row>
    <row r="66" spans="4:4">
      <c r="D66" s="22"/>
    </row>
    <row r="67" spans="4:4">
      <c r="D67" s="22"/>
    </row>
    <row r="68" spans="4:4">
      <c r="D68" s="22"/>
    </row>
    <row r="69" spans="4:4">
      <c r="D69" s="22"/>
    </row>
    <row r="70" spans="4:4">
      <c r="D70" s="22"/>
    </row>
    <row r="71" spans="4:4">
      <c r="D71" s="22"/>
    </row>
    <row r="72" spans="4:4">
      <c r="D72" s="22"/>
    </row>
    <row r="73" spans="4:4">
      <c r="D73" s="22"/>
    </row>
    <row r="74" spans="4:4">
      <c r="D74" s="22"/>
    </row>
    <row r="75" spans="4:4">
      <c r="D75" s="22"/>
    </row>
    <row r="76" spans="4:4">
      <c r="D76" s="22"/>
    </row>
    <row r="77" spans="4:4">
      <c r="D77" s="22"/>
    </row>
    <row r="78" spans="4:4">
      <c r="D78" s="22"/>
    </row>
    <row r="79" spans="4:4">
      <c r="D79" s="22"/>
    </row>
    <row r="80" spans="4:4">
      <c r="D80" s="22"/>
    </row>
    <row r="81" spans="4:4">
      <c r="D81" s="22"/>
    </row>
    <row r="82" spans="4:4">
      <c r="D82" s="22"/>
    </row>
    <row r="83" spans="4:4">
      <c r="D83" s="22"/>
    </row>
    <row r="84" spans="4:4">
      <c r="D84" s="22"/>
    </row>
    <row r="85" spans="4:4">
      <c r="D85" s="22"/>
    </row>
    <row r="86" spans="4:4">
      <c r="D86" s="22"/>
    </row>
    <row r="87" spans="4:4">
      <c r="D87" s="22"/>
    </row>
    <row r="88" spans="4:4">
      <c r="D88" s="22"/>
    </row>
    <row r="89" spans="4:4">
      <c r="D89" s="22"/>
    </row>
    <row r="90" spans="4:4">
      <c r="D90" s="22"/>
    </row>
    <row r="91" spans="4:4">
      <c r="D91" s="22"/>
    </row>
    <row r="92" spans="4:4">
      <c r="D92" s="22"/>
    </row>
    <row r="93" spans="4:4">
      <c r="D93" s="22"/>
    </row>
    <row r="94" spans="4:4">
      <c r="D94" s="22"/>
    </row>
    <row r="95" spans="4:4">
      <c r="D95" s="22"/>
    </row>
    <row r="96" spans="4:4">
      <c r="D96" s="22"/>
    </row>
    <row r="97" spans="4:4">
      <c r="D97" s="22"/>
    </row>
    <row r="98" spans="4:4">
      <c r="D98" s="22"/>
    </row>
    <row r="99" spans="4:4">
      <c r="D99" s="22"/>
    </row>
    <row r="100" spans="4:4">
      <c r="D100" s="22"/>
    </row>
    <row r="101" spans="4:4">
      <c r="D101" s="22"/>
    </row>
    <row r="102" spans="4:4">
      <c r="D102" s="22"/>
    </row>
    <row r="103" spans="4:4">
      <c r="D103" s="22"/>
    </row>
    <row r="104" spans="4:4">
      <c r="D104" s="22"/>
    </row>
    <row r="105" spans="4:4">
      <c r="D105" s="22"/>
    </row>
    <row r="106" spans="4:4">
      <c r="D106" s="22"/>
    </row>
    <row r="107" spans="4:4">
      <c r="D107" s="22"/>
    </row>
    <row r="108" spans="4:4">
      <c r="D108" s="22"/>
    </row>
    <row r="109" spans="4:4">
      <c r="D109" s="22"/>
    </row>
    <row r="110" spans="4:4">
      <c r="D110" s="22"/>
    </row>
    <row r="111" spans="4:4">
      <c r="D111" s="22"/>
    </row>
    <row r="112" spans="4:4">
      <c r="D112" s="22"/>
    </row>
    <row r="113" spans="4:4">
      <c r="D113" s="22"/>
    </row>
    <row r="114" spans="4:4">
      <c r="D114" s="22"/>
    </row>
    <row r="115" spans="4:4">
      <c r="D115" s="22"/>
    </row>
    <row r="116" spans="4:4">
      <c r="D116" s="22"/>
    </row>
    <row r="117" spans="4:4">
      <c r="D117" s="22"/>
    </row>
    <row r="118" spans="4:4">
      <c r="D118" s="22"/>
    </row>
    <row r="119" spans="4:4">
      <c r="D119" s="22"/>
    </row>
    <row r="120" spans="4:4">
      <c r="D120" s="22"/>
    </row>
    <row r="121" spans="4:4">
      <c r="D121" s="22"/>
    </row>
    <row r="122" spans="4:4">
      <c r="D122" s="22"/>
    </row>
    <row r="123" spans="4:4">
      <c r="D123" s="22"/>
    </row>
    <row r="124" spans="4:4">
      <c r="D124" s="22"/>
    </row>
    <row r="125" spans="4:4">
      <c r="D125" s="22"/>
    </row>
    <row r="126" spans="4:4">
      <c r="D126" s="22"/>
    </row>
    <row r="127" spans="4:4">
      <c r="D127" s="22"/>
    </row>
    <row r="128" spans="4:4">
      <c r="D128" s="22"/>
    </row>
    <row r="129" spans="4:4">
      <c r="D129" s="22"/>
    </row>
    <row r="130" spans="4:4">
      <c r="D130" s="22"/>
    </row>
    <row r="131" spans="4:4">
      <c r="D131" s="22"/>
    </row>
    <row r="132" spans="4:4">
      <c r="D132" s="22"/>
    </row>
    <row r="133" spans="4:4">
      <c r="D133" s="22"/>
    </row>
    <row r="134" spans="4:4">
      <c r="D134" s="22"/>
    </row>
    <row r="135" spans="4:4">
      <c r="D135" s="22"/>
    </row>
    <row r="136" spans="4:4">
      <c r="D136" s="22"/>
    </row>
    <row r="137" spans="4:4">
      <c r="D137" s="22"/>
    </row>
    <row r="138" spans="4:4">
      <c r="D138" s="22"/>
    </row>
    <row r="139" spans="4:4">
      <c r="D139" s="22"/>
    </row>
    <row r="140" spans="4:4">
      <c r="D140" s="22"/>
    </row>
    <row r="141" spans="4:4">
      <c r="D141" s="22"/>
    </row>
    <row r="142" spans="4:4">
      <c r="D142" s="22"/>
    </row>
    <row r="143" spans="4:4">
      <c r="D143" s="22"/>
    </row>
    <row r="144" spans="4:4">
      <c r="D144" s="22"/>
    </row>
    <row r="145" spans="4:4">
      <c r="D145" s="22"/>
    </row>
    <row r="146" spans="4:4">
      <c r="D146" s="22"/>
    </row>
  </sheetData>
  <mergeCells count="3">
    <mergeCell ref="D3:H3"/>
    <mergeCell ref="D4:H4"/>
    <mergeCell ref="D5:H5"/>
  </mergeCells>
  <printOptions horizontalCentered="1"/>
  <pageMargins left="0.75" right="0.75" top="0.75" bottom="0.75" header="0.5" footer="0.3"/>
  <pageSetup scale="80" orientation="portrait" r:id="rId1"/>
  <headerFooter>
    <oddHeader>&amp;R&amp;"Arial,Regular"&amp;10Attachment O Work Paper
Page 6 of 22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U30"/>
  <sheetViews>
    <sheetView showGridLines="0" topLeftCell="F1" zoomScaleNormal="100" workbookViewId="0">
      <selection activeCell="K16" sqref="K16"/>
    </sheetView>
  </sheetViews>
  <sheetFormatPr defaultColWidth="8.90625" defaultRowHeight="13.2" outlineLevelCol="1"/>
  <cols>
    <col min="1" max="5" width="0" style="427" hidden="1" customWidth="1" outlineLevel="1"/>
    <col min="6" max="6" width="3.6328125" style="427" customWidth="1" collapsed="1"/>
    <col min="7" max="7" width="3.453125" style="49" bestFit="1" customWidth="1"/>
    <col min="8" max="8" width="13.54296875" style="427" bestFit="1" customWidth="1"/>
    <col min="9" max="11" width="11.1796875" style="427" customWidth="1"/>
    <col min="12" max="12" width="12.36328125" style="427" bestFit="1" customWidth="1"/>
    <col min="13" max="15" width="8.36328125" style="427" bestFit="1" customWidth="1"/>
    <col min="16" max="16384" width="8.90625" style="427"/>
  </cols>
  <sheetData>
    <row r="2" spans="1:21">
      <c r="L2" s="459"/>
    </row>
    <row r="3" spans="1:21">
      <c r="G3" s="913" t="s">
        <v>0</v>
      </c>
      <c r="H3" s="913"/>
      <c r="I3" s="913"/>
      <c r="J3" s="913"/>
      <c r="K3" s="913"/>
      <c r="L3" s="913"/>
      <c r="M3" s="391"/>
      <c r="N3" s="462"/>
      <c r="O3" s="462"/>
      <c r="P3" s="462"/>
      <c r="Q3" s="462"/>
      <c r="R3" s="462"/>
      <c r="S3" s="462"/>
      <c r="T3" s="462"/>
      <c r="U3" s="462"/>
    </row>
    <row r="4" spans="1:21">
      <c r="G4" s="913" t="s">
        <v>647</v>
      </c>
      <c r="H4" s="913"/>
      <c r="I4" s="913"/>
      <c r="J4" s="913"/>
      <c r="K4" s="913"/>
      <c r="L4" s="913"/>
      <c r="M4" s="462"/>
      <c r="N4" s="462"/>
      <c r="O4" s="462"/>
      <c r="P4" s="462"/>
      <c r="Q4" s="462"/>
      <c r="R4" s="462"/>
      <c r="S4" s="462"/>
      <c r="T4" s="462"/>
      <c r="U4" s="462"/>
    </row>
    <row r="5" spans="1:21">
      <c r="G5" s="911" t="str">
        <f>"For the 13 Months Ended December 31, "&amp;Info!B3</f>
        <v>For the 13 Months Ended December 31, 2015</v>
      </c>
      <c r="H5" s="911"/>
      <c r="I5" s="911"/>
      <c r="J5" s="911"/>
      <c r="K5" s="911"/>
      <c r="L5" s="911"/>
      <c r="M5" s="462"/>
      <c r="N5" s="462"/>
      <c r="O5" s="462"/>
      <c r="P5" s="462"/>
      <c r="Q5" s="462"/>
      <c r="R5" s="462"/>
      <c r="S5" s="462"/>
      <c r="T5" s="462"/>
      <c r="U5" s="462"/>
    </row>
    <row r="6" spans="1:21">
      <c r="G6" s="913"/>
      <c r="H6" s="913"/>
      <c r="I6" s="913"/>
      <c r="J6" s="913"/>
      <c r="K6" s="913"/>
      <c r="L6" s="462"/>
      <c r="M6" s="462"/>
      <c r="N6" s="462"/>
      <c r="O6" s="462"/>
      <c r="P6" s="462"/>
      <c r="Q6" s="462"/>
      <c r="R6" s="462"/>
      <c r="S6" s="462"/>
      <c r="T6" s="462"/>
      <c r="U6" s="462"/>
    </row>
    <row r="8" spans="1:21" ht="15">
      <c r="G8" s="500"/>
      <c r="H8" s="537" t="s">
        <v>1</v>
      </c>
      <c r="I8" s="49" t="s">
        <v>2</v>
      </c>
      <c r="J8" s="49" t="s">
        <v>3</v>
      </c>
      <c r="K8" s="49" t="s">
        <v>4</v>
      </c>
      <c r="L8" s="49" t="s">
        <v>5</v>
      </c>
    </row>
    <row r="10" spans="1:21">
      <c r="G10" s="510" t="s">
        <v>8</v>
      </c>
      <c r="H10" s="538"/>
      <c r="I10" s="914" t="s">
        <v>45</v>
      </c>
      <c r="J10" s="914"/>
      <c r="K10" s="914"/>
      <c r="L10" s="915"/>
    </row>
    <row r="11" spans="1:21">
      <c r="A11" s="539" t="s">
        <v>11</v>
      </c>
      <c r="B11" s="539" t="s">
        <v>12</v>
      </c>
      <c r="C11" s="539" t="s">
        <v>556</v>
      </c>
      <c r="D11" s="539" t="s">
        <v>13</v>
      </c>
      <c r="E11" s="539" t="s">
        <v>557</v>
      </c>
      <c r="G11" s="523" t="s">
        <v>10</v>
      </c>
      <c r="H11" s="540" t="s">
        <v>46</v>
      </c>
      <c r="I11" s="541" t="s">
        <v>11</v>
      </c>
      <c r="J11" s="542" t="s">
        <v>12</v>
      </c>
      <c r="K11" s="542" t="s">
        <v>13</v>
      </c>
      <c r="L11" s="543" t="s">
        <v>47</v>
      </c>
    </row>
    <row r="12" spans="1:21">
      <c r="A12" s="427">
        <v>105104</v>
      </c>
      <c r="B12" s="427">
        <v>103958</v>
      </c>
      <c r="C12" s="427">
        <v>139905</v>
      </c>
      <c r="D12" s="427">
        <v>105102</v>
      </c>
      <c r="E12" s="427">
        <v>139907</v>
      </c>
      <c r="G12" s="512">
        <v>1</v>
      </c>
      <c r="H12" s="460" t="str">
        <f>"December "&amp;Info!B2</f>
        <v>December 2014</v>
      </c>
      <c r="I12" s="544">
        <v>5779545</v>
      </c>
      <c r="J12" s="544">
        <v>4354830</v>
      </c>
      <c r="K12" s="544">
        <v>7995012</v>
      </c>
      <c r="L12" s="545">
        <f>SUM(I12:K12)</f>
        <v>18129387</v>
      </c>
    </row>
    <row r="13" spans="1:21">
      <c r="A13" s="427">
        <v>105104</v>
      </c>
      <c r="B13" s="427">
        <v>103958</v>
      </c>
      <c r="C13" s="427">
        <v>139905</v>
      </c>
      <c r="D13" s="427">
        <v>105102</v>
      </c>
      <c r="E13" s="427">
        <v>139907</v>
      </c>
      <c r="G13" s="512">
        <v>2</v>
      </c>
      <c r="H13" s="460" t="str">
        <f>"January "&amp;Info!B3</f>
        <v>January 2015</v>
      </c>
      <c r="I13" s="544">
        <v>5863187</v>
      </c>
      <c r="J13" s="544">
        <v>4940563</v>
      </c>
      <c r="K13" s="544">
        <v>7807109</v>
      </c>
      <c r="L13" s="545">
        <f t="shared" ref="L13:L22" si="0">SUM(I13:K13)</f>
        <v>18610859</v>
      </c>
    </row>
    <row r="14" spans="1:21">
      <c r="A14" s="427">
        <v>105104</v>
      </c>
      <c r="B14" s="427">
        <v>103958</v>
      </c>
      <c r="C14" s="427">
        <v>139905</v>
      </c>
      <c r="D14" s="427">
        <v>105102</v>
      </c>
      <c r="E14" s="427">
        <v>139907</v>
      </c>
      <c r="G14" s="512">
        <v>3</v>
      </c>
      <c r="H14" s="546" t="s">
        <v>17</v>
      </c>
      <c r="I14" s="544">
        <v>5930583</v>
      </c>
      <c r="J14" s="544">
        <v>5000088</v>
      </c>
      <c r="K14" s="544">
        <v>7766891</v>
      </c>
      <c r="L14" s="545">
        <f t="shared" si="0"/>
        <v>18697562</v>
      </c>
    </row>
    <row r="15" spans="1:21">
      <c r="A15" s="427">
        <v>105104</v>
      </c>
      <c r="B15" s="427">
        <v>103958</v>
      </c>
      <c r="C15" s="427">
        <v>139905</v>
      </c>
      <c r="D15" s="427">
        <v>105102</v>
      </c>
      <c r="E15" s="427">
        <v>139907</v>
      </c>
      <c r="G15" s="512">
        <v>4</v>
      </c>
      <c r="H15" s="546" t="s">
        <v>18</v>
      </c>
      <c r="I15" s="544">
        <v>5931639</v>
      </c>
      <c r="J15" s="544">
        <v>5081969</v>
      </c>
      <c r="K15" s="544">
        <v>7968902</v>
      </c>
      <c r="L15" s="545">
        <f t="shared" si="0"/>
        <v>18982510</v>
      </c>
    </row>
    <row r="16" spans="1:21">
      <c r="A16" s="427">
        <v>105104</v>
      </c>
      <c r="B16" s="427">
        <v>103958</v>
      </c>
      <c r="C16" s="427">
        <v>139905</v>
      </c>
      <c r="D16" s="427">
        <v>105102</v>
      </c>
      <c r="E16" s="427">
        <v>139907</v>
      </c>
      <c r="G16" s="512">
        <v>5</v>
      </c>
      <c r="H16" s="546" t="s">
        <v>19</v>
      </c>
      <c r="I16" s="544">
        <v>6002739</v>
      </c>
      <c r="J16" s="544">
        <v>5077622</v>
      </c>
      <c r="K16" s="544">
        <v>8322397</v>
      </c>
      <c r="L16" s="545">
        <f t="shared" si="0"/>
        <v>19402758</v>
      </c>
    </row>
    <row r="17" spans="1:12">
      <c r="A17" s="427">
        <v>105104</v>
      </c>
      <c r="B17" s="427">
        <v>103958</v>
      </c>
      <c r="C17" s="427">
        <v>139905</v>
      </c>
      <c r="D17" s="427">
        <v>105102</v>
      </c>
      <c r="E17" s="427">
        <v>139907</v>
      </c>
      <c r="G17" s="512">
        <v>6</v>
      </c>
      <c r="H17" s="546" t="s">
        <v>20</v>
      </c>
      <c r="I17" s="544">
        <v>5995693</v>
      </c>
      <c r="J17" s="544">
        <v>5146515</v>
      </c>
      <c r="K17" s="544">
        <v>7856213</v>
      </c>
      <c r="L17" s="545">
        <f t="shared" si="0"/>
        <v>18998421</v>
      </c>
    </row>
    <row r="18" spans="1:12">
      <c r="A18" s="427">
        <v>105104</v>
      </c>
      <c r="B18" s="427">
        <v>103958</v>
      </c>
      <c r="C18" s="427">
        <v>139905</v>
      </c>
      <c r="D18" s="427">
        <v>105102</v>
      </c>
      <c r="E18" s="427">
        <v>139907</v>
      </c>
      <c r="G18" s="512">
        <v>7</v>
      </c>
      <c r="H18" s="546" t="s">
        <v>21</v>
      </c>
      <c r="I18" s="544">
        <v>5992459</v>
      </c>
      <c r="J18" s="544">
        <v>5141535</v>
      </c>
      <c r="K18" s="544">
        <v>8243744</v>
      </c>
      <c r="L18" s="545">
        <f t="shared" si="0"/>
        <v>19377738</v>
      </c>
    </row>
    <row r="19" spans="1:12">
      <c r="A19" s="427">
        <v>105104</v>
      </c>
      <c r="B19" s="427">
        <v>103958</v>
      </c>
      <c r="C19" s="427">
        <v>139905</v>
      </c>
      <c r="D19" s="427">
        <v>105102</v>
      </c>
      <c r="E19" s="427">
        <v>139907</v>
      </c>
      <c r="G19" s="512">
        <v>8</v>
      </c>
      <c r="H19" s="546" t="s">
        <v>22</v>
      </c>
      <c r="I19" s="544">
        <v>6012898</v>
      </c>
      <c r="J19" s="544">
        <v>5007583</v>
      </c>
      <c r="K19" s="544">
        <v>8059694</v>
      </c>
      <c r="L19" s="545">
        <f t="shared" si="0"/>
        <v>19080175</v>
      </c>
    </row>
    <row r="20" spans="1:12">
      <c r="A20" s="427">
        <v>105104</v>
      </c>
      <c r="B20" s="427">
        <v>103958</v>
      </c>
      <c r="C20" s="427">
        <v>139905</v>
      </c>
      <c r="D20" s="427">
        <v>105102</v>
      </c>
      <c r="E20" s="427">
        <v>139907</v>
      </c>
      <c r="G20" s="512">
        <v>9</v>
      </c>
      <c r="H20" s="546" t="s">
        <v>23</v>
      </c>
      <c r="I20" s="544">
        <v>6028889</v>
      </c>
      <c r="J20" s="544">
        <v>5057102</v>
      </c>
      <c r="K20" s="544">
        <v>8006933</v>
      </c>
      <c r="L20" s="545">
        <f t="shared" si="0"/>
        <v>19092924</v>
      </c>
    </row>
    <row r="21" spans="1:12">
      <c r="A21" s="427">
        <v>105104</v>
      </c>
      <c r="B21" s="427">
        <v>103958</v>
      </c>
      <c r="C21" s="427">
        <v>139905</v>
      </c>
      <c r="D21" s="427">
        <v>105102</v>
      </c>
      <c r="E21" s="427">
        <v>139907</v>
      </c>
      <c r="G21" s="512">
        <v>10</v>
      </c>
      <c r="H21" s="546" t="s">
        <v>24</v>
      </c>
      <c r="I21" s="544">
        <v>6045986</v>
      </c>
      <c r="J21" s="544">
        <v>5129206</v>
      </c>
      <c r="K21" s="544">
        <v>7837367</v>
      </c>
      <c r="L21" s="545">
        <f t="shared" si="0"/>
        <v>19012559</v>
      </c>
    </row>
    <row r="22" spans="1:12">
      <c r="A22" s="427">
        <v>105104</v>
      </c>
      <c r="B22" s="427">
        <v>103958</v>
      </c>
      <c r="C22" s="427">
        <v>139905</v>
      </c>
      <c r="D22" s="427">
        <v>105102</v>
      </c>
      <c r="E22" s="427">
        <v>139907</v>
      </c>
      <c r="G22" s="512">
        <v>11</v>
      </c>
      <c r="H22" s="546" t="s">
        <v>25</v>
      </c>
      <c r="I22" s="544">
        <v>6043940</v>
      </c>
      <c r="J22" s="544">
        <v>5105538</v>
      </c>
      <c r="K22" s="544">
        <v>7710450</v>
      </c>
      <c r="L22" s="545">
        <f t="shared" si="0"/>
        <v>18859928</v>
      </c>
    </row>
    <row r="23" spans="1:12">
      <c r="A23" s="427">
        <v>105104</v>
      </c>
      <c r="B23" s="427">
        <v>103958</v>
      </c>
      <c r="C23" s="427">
        <v>139905</v>
      </c>
      <c r="D23" s="427">
        <v>105102</v>
      </c>
      <c r="E23" s="427">
        <v>139907</v>
      </c>
      <c r="G23" s="512">
        <v>12</v>
      </c>
      <c r="H23" s="546" t="s">
        <v>26</v>
      </c>
      <c r="I23" s="544">
        <v>5976406</v>
      </c>
      <c r="J23" s="544">
        <v>5174042</v>
      </c>
      <c r="K23" s="544">
        <v>7773314</v>
      </c>
      <c r="L23" s="545">
        <f>SUM(I23:K23)</f>
        <v>18923762</v>
      </c>
    </row>
    <row r="24" spans="1:12">
      <c r="A24" s="427">
        <v>105104</v>
      </c>
      <c r="B24" s="427">
        <v>103958</v>
      </c>
      <c r="C24" s="427">
        <v>139905</v>
      </c>
      <c r="D24" s="427">
        <v>105102</v>
      </c>
      <c r="E24" s="427">
        <v>139907</v>
      </c>
      <c r="G24" s="512">
        <v>13</v>
      </c>
      <c r="H24" s="546" t="s">
        <v>27</v>
      </c>
      <c r="I24" s="544">
        <v>5955359</v>
      </c>
      <c r="J24" s="544">
        <v>5153618</v>
      </c>
      <c r="K24" s="544">
        <v>7723909</v>
      </c>
      <c r="L24" s="547">
        <f>SUM(I24:K24)</f>
        <v>18832886</v>
      </c>
    </row>
    <row r="25" spans="1:12">
      <c r="G25" s="512">
        <v>14</v>
      </c>
      <c r="H25" s="546"/>
      <c r="I25" s="548"/>
      <c r="J25" s="548"/>
      <c r="K25" s="548"/>
      <c r="L25" s="549"/>
    </row>
    <row r="26" spans="1:12">
      <c r="G26" s="512">
        <v>15</v>
      </c>
      <c r="H26" s="550" t="s">
        <v>16</v>
      </c>
      <c r="I26" s="551">
        <v>72247932</v>
      </c>
      <c r="J26" s="551">
        <v>49200083</v>
      </c>
      <c r="K26" s="551">
        <v>92366890</v>
      </c>
      <c r="L26" s="547">
        <v>213814905</v>
      </c>
    </row>
    <row r="27" spans="1:12">
      <c r="G27" s="512">
        <v>16</v>
      </c>
      <c r="H27" s="550"/>
      <c r="I27" s="544"/>
      <c r="J27" s="544"/>
      <c r="K27" s="544"/>
      <c r="L27" s="545"/>
    </row>
    <row r="28" spans="1:12" ht="13.8" thickBot="1">
      <c r="G28" s="512">
        <v>17</v>
      </c>
      <c r="H28" s="550" t="s">
        <v>28</v>
      </c>
      <c r="I28" s="552">
        <f>AVERAGE(I12:I24)</f>
        <v>5966101.769230769</v>
      </c>
      <c r="J28" s="553">
        <f>AVERAGE(J12:J24)</f>
        <v>5028477.769230769</v>
      </c>
      <c r="K28" s="552">
        <f>AVERAGE(K12:K24)</f>
        <v>7928610.384615385</v>
      </c>
      <c r="L28" s="554">
        <f>AVERAGE(L12:L24)</f>
        <v>18923189.923076924</v>
      </c>
    </row>
    <row r="29" spans="1:12" ht="13.8" thickTop="1">
      <c r="G29" s="512"/>
      <c r="H29" s="550"/>
      <c r="I29" s="544"/>
      <c r="J29" s="544"/>
      <c r="K29" s="544"/>
      <c r="L29" s="545"/>
    </row>
    <row r="30" spans="1:12">
      <c r="G30" s="523"/>
      <c r="H30" s="555"/>
      <c r="I30" s="556"/>
      <c r="J30" s="556"/>
      <c r="K30" s="556"/>
      <c r="L30" s="557"/>
    </row>
  </sheetData>
  <mergeCells count="5">
    <mergeCell ref="G6:K6"/>
    <mergeCell ref="I10:L10"/>
    <mergeCell ref="G5:L5"/>
    <mergeCell ref="G3:L3"/>
    <mergeCell ref="G4:L4"/>
  </mergeCells>
  <printOptions horizontalCentered="1"/>
  <pageMargins left="0.75" right="0.75" top="0.75" bottom="0.75" header="0.5" footer="0.5"/>
  <pageSetup scale="80" orientation="portrait" r:id="rId1"/>
  <headerFooter>
    <oddHeader>&amp;R&amp;"Arial,Regular"&amp;10Attachment O Work Paper
Page 7 of 22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autoPageBreaks="0"/>
  </sheetPr>
  <dimension ref="A1:F27"/>
  <sheetViews>
    <sheetView showGridLines="0" defaultGridColor="0" colorId="22" zoomScaleNormal="100" workbookViewId="0">
      <selection activeCell="J46" sqref="J45:J46"/>
    </sheetView>
  </sheetViews>
  <sheetFormatPr defaultColWidth="5.6328125" defaultRowHeight="13.2"/>
  <cols>
    <col min="1" max="1" width="3.90625" style="558" bestFit="1" customWidth="1"/>
    <col min="2" max="2" width="15.453125" style="559" bestFit="1" customWidth="1"/>
    <col min="3" max="4" width="13.81640625" style="559" customWidth="1"/>
    <col min="5" max="5" width="13.453125" style="559" bestFit="1" customWidth="1"/>
    <col min="6" max="253" width="9.81640625" style="559" customWidth="1"/>
    <col min="254" max="254" width="3.90625" style="559" bestFit="1" customWidth="1"/>
    <col min="255" max="255" width="13" style="559" customWidth="1"/>
    <col min="256" max="16384" width="5.6328125" style="559"/>
  </cols>
  <sheetData>
    <row r="1" spans="1:6">
      <c r="D1" s="560"/>
      <c r="E1" s="561"/>
    </row>
    <row r="2" spans="1:6">
      <c r="B2" s="562"/>
      <c r="D2" s="560"/>
      <c r="E2" s="459"/>
    </row>
    <row r="3" spans="1:6" ht="12.75" customHeight="1">
      <c r="A3" s="916" t="s">
        <v>0</v>
      </c>
      <c r="B3" s="917"/>
      <c r="C3" s="917"/>
      <c r="D3" s="917"/>
      <c r="E3" s="391"/>
    </row>
    <row r="4" spans="1:6" ht="12.75" customHeight="1">
      <c r="A4" s="916" t="s">
        <v>48</v>
      </c>
      <c r="B4" s="917"/>
      <c r="C4" s="917"/>
      <c r="D4" s="917"/>
    </row>
    <row r="5" spans="1:6" ht="12.75" customHeight="1">
      <c r="A5" s="918" t="s">
        <v>692</v>
      </c>
      <c r="B5" s="918"/>
      <c r="C5" s="918"/>
      <c r="D5" s="918"/>
      <c r="E5" s="328"/>
    </row>
    <row r="6" spans="1:6">
      <c r="C6" s="563"/>
      <c r="D6" s="563"/>
    </row>
    <row r="7" spans="1:6">
      <c r="B7" s="558" t="s">
        <v>1</v>
      </c>
      <c r="C7" s="564" t="s">
        <v>2</v>
      </c>
      <c r="D7" s="564" t="s">
        <v>3</v>
      </c>
      <c r="E7" s="565"/>
    </row>
    <row r="8" spans="1:6">
      <c r="B8" s="566"/>
      <c r="C8" s="567"/>
      <c r="D8" s="567"/>
    </row>
    <row r="9" spans="1:6" ht="39.6">
      <c r="A9" s="568" t="s">
        <v>38</v>
      </c>
      <c r="B9" s="569" t="s">
        <v>46</v>
      </c>
      <c r="C9" s="570" t="s">
        <v>49</v>
      </c>
      <c r="D9" s="432" t="s">
        <v>50</v>
      </c>
    </row>
    <row r="10" spans="1:6">
      <c r="A10" s="571">
        <f>1</f>
        <v>1</v>
      </c>
      <c r="B10" s="572" t="s">
        <v>693</v>
      </c>
      <c r="C10" s="573">
        <v>0</v>
      </c>
      <c r="D10" s="574">
        <v>426614.28000000009</v>
      </c>
    </row>
    <row r="11" spans="1:6">
      <c r="A11" s="575">
        <f>A10+1</f>
        <v>2</v>
      </c>
      <c r="B11" s="572" t="s">
        <v>694</v>
      </c>
      <c r="C11" s="576">
        <f>D11-D10</f>
        <v>1231062.4999999998</v>
      </c>
      <c r="D11" s="577">
        <v>1657676.7799999998</v>
      </c>
    </row>
    <row r="12" spans="1:6">
      <c r="A12" s="575">
        <f t="shared" ref="A12:A25" si="0">A11+1</f>
        <v>3</v>
      </c>
      <c r="B12" s="578" t="s">
        <v>17</v>
      </c>
      <c r="C12" s="576">
        <f>D12-D11</f>
        <v>-266768.72999999975</v>
      </c>
      <c r="D12" s="577">
        <v>1390908.05</v>
      </c>
    </row>
    <row r="13" spans="1:6">
      <c r="A13" s="575">
        <f t="shared" si="0"/>
        <v>4</v>
      </c>
      <c r="B13" s="578" t="s">
        <v>18</v>
      </c>
      <c r="C13" s="576">
        <f t="shared" ref="C13:C22" si="1">D13-D12</f>
        <v>-190572.23000000021</v>
      </c>
      <c r="D13" s="577">
        <v>1200335.8199999998</v>
      </c>
      <c r="E13" s="579"/>
      <c r="F13" s="563"/>
    </row>
    <row r="14" spans="1:6">
      <c r="A14" s="575">
        <f t="shared" si="0"/>
        <v>5</v>
      </c>
      <c r="B14" s="578" t="s">
        <v>19</v>
      </c>
      <c r="C14" s="576">
        <f t="shared" si="1"/>
        <v>1345816.7800000003</v>
      </c>
      <c r="D14" s="577">
        <v>2546152.6</v>
      </c>
      <c r="E14" s="579"/>
      <c r="F14" s="563"/>
    </row>
    <row r="15" spans="1:6">
      <c r="A15" s="575">
        <f t="shared" si="0"/>
        <v>6</v>
      </c>
      <c r="B15" s="578" t="s">
        <v>20</v>
      </c>
      <c r="C15" s="576">
        <f t="shared" si="1"/>
        <v>-276632.45000000019</v>
      </c>
      <c r="D15" s="577">
        <v>2269520.15</v>
      </c>
    </row>
    <row r="16" spans="1:6">
      <c r="A16" s="575">
        <f t="shared" si="0"/>
        <v>7</v>
      </c>
      <c r="B16" s="578" t="s">
        <v>21</v>
      </c>
      <c r="C16" s="576">
        <f t="shared" si="1"/>
        <v>-275956.55999999982</v>
      </c>
      <c r="D16" s="577">
        <v>1993563.59</v>
      </c>
    </row>
    <row r="17" spans="1:5">
      <c r="A17" s="575">
        <f t="shared" si="0"/>
        <v>8</v>
      </c>
      <c r="B17" s="578" t="s">
        <v>22</v>
      </c>
      <c r="C17" s="576">
        <f t="shared" si="1"/>
        <v>-238000.5299999998</v>
      </c>
      <c r="D17" s="577">
        <v>1755563.0600000003</v>
      </c>
    </row>
    <row r="18" spans="1:5">
      <c r="A18" s="575">
        <f t="shared" si="0"/>
        <v>9</v>
      </c>
      <c r="B18" s="578" t="s">
        <v>23</v>
      </c>
      <c r="C18" s="576">
        <f t="shared" si="1"/>
        <v>-277934.43000000017</v>
      </c>
      <c r="D18" s="577">
        <v>1477628.6300000001</v>
      </c>
    </row>
    <row r="19" spans="1:5">
      <c r="A19" s="575">
        <f t="shared" si="0"/>
        <v>10</v>
      </c>
      <c r="B19" s="578" t="s">
        <v>24</v>
      </c>
      <c r="C19" s="576">
        <f t="shared" si="1"/>
        <v>-277934.44000000018</v>
      </c>
      <c r="D19" s="577">
        <v>1199694.19</v>
      </c>
    </row>
    <row r="20" spans="1:5">
      <c r="A20" s="575">
        <f t="shared" si="0"/>
        <v>11</v>
      </c>
      <c r="B20" s="578" t="s">
        <v>25</v>
      </c>
      <c r="C20" s="576">
        <f t="shared" si="1"/>
        <v>-245051.89</v>
      </c>
      <c r="D20" s="577">
        <v>954642.29999999993</v>
      </c>
    </row>
    <row r="21" spans="1:5">
      <c r="A21" s="575">
        <f t="shared" si="0"/>
        <v>12</v>
      </c>
      <c r="B21" s="578" t="s">
        <v>26</v>
      </c>
      <c r="C21" s="576">
        <f t="shared" si="1"/>
        <v>-277934.47999999986</v>
      </c>
      <c r="D21" s="577">
        <v>676707.82000000007</v>
      </c>
    </row>
    <row r="22" spans="1:5">
      <c r="A22" s="575">
        <f t="shared" si="0"/>
        <v>13</v>
      </c>
      <c r="B22" s="578" t="s">
        <v>27</v>
      </c>
      <c r="C22" s="576">
        <f t="shared" si="1"/>
        <v>256224.79999999993</v>
      </c>
      <c r="D22" s="577">
        <v>932932.62</v>
      </c>
      <c r="E22" s="580"/>
    </row>
    <row r="23" spans="1:5">
      <c r="A23" s="575">
        <f t="shared" si="0"/>
        <v>14</v>
      </c>
      <c r="B23" s="578"/>
      <c r="C23" s="576"/>
      <c r="D23" s="581"/>
      <c r="E23" s="580"/>
    </row>
    <row r="24" spans="1:5">
      <c r="A24" s="575">
        <f t="shared" si="0"/>
        <v>15</v>
      </c>
      <c r="B24" s="582" t="s">
        <v>16</v>
      </c>
      <c r="C24" s="583"/>
      <c r="D24" s="584">
        <f>SUM(D10:D22)</f>
        <v>18481939.890000001</v>
      </c>
    </row>
    <row r="25" spans="1:5">
      <c r="A25" s="575">
        <f t="shared" si="0"/>
        <v>16</v>
      </c>
      <c r="B25" s="582" t="s">
        <v>28</v>
      </c>
      <c r="C25" s="585"/>
      <c r="D25" s="586">
        <f>D24/13</f>
        <v>1421687.6838461538</v>
      </c>
    </row>
    <row r="26" spans="1:5">
      <c r="A26" s="587"/>
      <c r="B26" s="588"/>
      <c r="C26" s="566"/>
      <c r="D26" s="589"/>
    </row>
    <row r="27" spans="1:5">
      <c r="A27" s="590"/>
      <c r="B27" s="591"/>
      <c r="C27" s="591"/>
      <c r="D27" s="591"/>
    </row>
  </sheetData>
  <mergeCells count="3">
    <mergeCell ref="A3:D3"/>
    <mergeCell ref="A4:D4"/>
    <mergeCell ref="A5:D5"/>
  </mergeCells>
  <printOptions horizontalCentered="1"/>
  <pageMargins left="0.75" right="0.75" top="0.5" bottom="0.5" header="0.5" footer="0.5"/>
  <pageSetup scale="80" orientation="portrait" r:id="rId1"/>
  <headerFooter alignWithMargins="0">
    <oddHeader>&amp;R&amp;"Arial,Regular"&amp;10Attachment O Work Paper
Page 8 of 22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201"/>
  <sheetViews>
    <sheetView showGridLines="0" zoomScaleNormal="100" workbookViewId="0">
      <pane ySplit="9" topLeftCell="A56" activePane="bottomLeft" state="frozen"/>
      <selection activeCell="B1" sqref="B1"/>
      <selection pane="bottomLeft" activeCell="B206" sqref="B206"/>
    </sheetView>
  </sheetViews>
  <sheetFormatPr defaultColWidth="16.81640625" defaultRowHeight="13.2"/>
  <cols>
    <col min="1" max="1" width="4.36328125" style="74" bestFit="1" customWidth="1"/>
    <col min="2" max="2" width="55.90625" style="74" customWidth="1"/>
    <col min="3" max="3" width="14.08984375" style="134" customWidth="1"/>
    <col min="4" max="4" width="20.90625" style="135" bestFit="1" customWidth="1"/>
    <col min="5" max="5" width="15.08984375" style="74" customWidth="1"/>
    <col min="6" max="6" width="16" style="74" bestFit="1" customWidth="1"/>
    <col min="7" max="9" width="8.90625" style="74" customWidth="1"/>
    <col min="10" max="10" width="10.54296875" style="74" customWidth="1"/>
    <col min="11" max="248" width="8.90625" style="74" customWidth="1"/>
    <col min="249" max="249" width="9.453125" style="74" customWidth="1"/>
    <col min="250" max="250" width="55.90625" style="74" customWidth="1"/>
    <col min="251" max="251" width="14.08984375" style="74" customWidth="1"/>
    <col min="252" max="252" width="18.36328125" style="74" customWidth="1"/>
    <col min="253" max="253" width="16.81640625" style="74" customWidth="1"/>
    <col min="254" max="254" width="13.90625" style="74" customWidth="1"/>
    <col min="255" max="16384" width="16.81640625" style="74"/>
  </cols>
  <sheetData>
    <row r="1" spans="1:6">
      <c r="A1" s="925"/>
      <c r="B1" s="925"/>
      <c r="C1" s="73"/>
      <c r="D1" s="459"/>
      <c r="E1" s="208"/>
    </row>
    <row r="2" spans="1:6" ht="12.75" customHeight="1">
      <c r="A2" s="926" t="s">
        <v>0</v>
      </c>
      <c r="B2" s="927"/>
      <c r="C2" s="927"/>
      <c r="D2" s="927"/>
      <c r="E2" s="208"/>
      <c r="F2" s="208"/>
    </row>
    <row r="3" spans="1:6" ht="12.75" customHeight="1">
      <c r="A3" s="926" t="s">
        <v>355</v>
      </c>
      <c r="B3" s="927"/>
      <c r="C3" s="927"/>
      <c r="D3" s="927"/>
      <c r="E3" s="391"/>
      <c r="F3" s="210"/>
    </row>
    <row r="4" spans="1:6" ht="12.75" customHeight="1">
      <c r="A4" s="926" t="str">
        <f>"Actual Year "&amp;Info!B3</f>
        <v>Actual Year 2015</v>
      </c>
      <c r="B4" s="927"/>
      <c r="C4" s="927"/>
      <c r="D4" s="927"/>
      <c r="E4" s="459"/>
    </row>
    <row r="5" spans="1:6">
      <c r="A5" s="440"/>
      <c r="B5" s="75"/>
      <c r="C5" s="76"/>
      <c r="D5" s="77"/>
    </row>
    <row r="6" spans="1:6">
      <c r="A6" s="440"/>
      <c r="B6" s="441" t="s">
        <v>1</v>
      </c>
      <c r="C6" s="49" t="s">
        <v>2</v>
      </c>
      <c r="D6" s="49" t="s">
        <v>3</v>
      </c>
    </row>
    <row r="7" spans="1:6">
      <c r="A7" s="440"/>
      <c r="B7" s="78"/>
      <c r="C7" s="73"/>
      <c r="D7" s="79"/>
    </row>
    <row r="8" spans="1:6">
      <c r="A8" s="80" t="s">
        <v>8</v>
      </c>
      <c r="B8" s="919" t="s">
        <v>35</v>
      </c>
      <c r="C8" s="923" t="s">
        <v>96</v>
      </c>
      <c r="D8" s="81" t="s">
        <v>324</v>
      </c>
    </row>
    <row r="9" spans="1:6">
      <c r="A9" s="82" t="s">
        <v>10</v>
      </c>
      <c r="B9" s="920"/>
      <c r="C9" s="924"/>
      <c r="D9" s="83" t="str">
        <f>A4</f>
        <v>Actual Year 2015</v>
      </c>
    </row>
    <row r="10" spans="1:6">
      <c r="A10" s="84">
        <v>1</v>
      </c>
      <c r="B10" s="85" t="s">
        <v>99</v>
      </c>
      <c r="C10" s="86"/>
      <c r="D10" s="87"/>
    </row>
    <row r="11" spans="1:6">
      <c r="A11" s="84">
        <f>+A10+1</f>
        <v>2</v>
      </c>
      <c r="B11" s="88" t="s">
        <v>100</v>
      </c>
      <c r="C11" s="89" t="s">
        <v>101</v>
      </c>
      <c r="D11" s="592">
        <v>1692309</v>
      </c>
    </row>
    <row r="12" spans="1:6">
      <c r="A12" s="84">
        <f>+A11+1</f>
        <v>3</v>
      </c>
      <c r="B12" s="88" t="s">
        <v>102</v>
      </c>
      <c r="C12" s="89" t="s">
        <v>103</v>
      </c>
      <c r="D12" s="592">
        <v>42347510</v>
      </c>
    </row>
    <row r="13" spans="1:6">
      <c r="A13" s="84">
        <f t="shared" ref="A13:A75" si="0">+A12+1</f>
        <v>4</v>
      </c>
      <c r="B13" s="88" t="s">
        <v>104</v>
      </c>
      <c r="C13" s="89" t="s">
        <v>105</v>
      </c>
      <c r="D13" s="592">
        <v>3380097</v>
      </c>
    </row>
    <row r="14" spans="1:6">
      <c r="A14" s="84">
        <f t="shared" si="0"/>
        <v>5</v>
      </c>
      <c r="B14" s="88" t="s">
        <v>106</v>
      </c>
      <c r="C14" s="89" t="s">
        <v>107</v>
      </c>
      <c r="D14" s="592">
        <v>2043486</v>
      </c>
    </row>
    <row r="15" spans="1:6">
      <c r="A15" s="84">
        <f t="shared" si="0"/>
        <v>6</v>
      </c>
      <c r="B15" s="88" t="s">
        <v>108</v>
      </c>
      <c r="C15" s="89" t="s">
        <v>109</v>
      </c>
      <c r="D15" s="592">
        <v>5258516</v>
      </c>
    </row>
    <row r="16" spans="1:6" ht="15" customHeight="1">
      <c r="A16" s="84">
        <f t="shared" si="0"/>
        <v>7</v>
      </c>
      <c r="B16" s="88" t="s">
        <v>110</v>
      </c>
      <c r="C16" s="89" t="s">
        <v>111</v>
      </c>
      <c r="D16" s="592">
        <v>3169</v>
      </c>
    </row>
    <row r="17" spans="1:4" ht="15" customHeight="1">
      <c r="A17" s="84"/>
      <c r="B17" s="428"/>
      <c r="C17" s="89" t="s">
        <v>695</v>
      </c>
      <c r="D17" s="593">
        <v>108771</v>
      </c>
    </row>
    <row r="18" spans="1:4">
      <c r="A18" s="84">
        <f>+A16+1</f>
        <v>8</v>
      </c>
      <c r="B18" s="90" t="s">
        <v>337</v>
      </c>
      <c r="C18" s="91"/>
      <c r="D18" s="594">
        <f>+SUM(D11:D17)</f>
        <v>54833858</v>
      </c>
    </row>
    <row r="19" spans="1:4" ht="7.5" customHeight="1">
      <c r="A19" s="84"/>
      <c r="B19" s="92"/>
      <c r="C19" s="93"/>
      <c r="D19" s="595"/>
    </row>
    <row r="20" spans="1:4">
      <c r="A20" s="84">
        <f>+A18+1</f>
        <v>9</v>
      </c>
      <c r="B20" s="85" t="s">
        <v>112</v>
      </c>
      <c r="C20" s="86"/>
      <c r="D20" s="596"/>
    </row>
    <row r="21" spans="1:4">
      <c r="A21" s="84">
        <f t="shared" si="0"/>
        <v>10</v>
      </c>
      <c r="B21" s="88" t="s">
        <v>100</v>
      </c>
      <c r="C21" s="94" t="s">
        <v>113</v>
      </c>
      <c r="D21" s="597">
        <v>811657</v>
      </c>
    </row>
    <row r="22" spans="1:4">
      <c r="A22" s="84">
        <f t="shared" si="0"/>
        <v>11</v>
      </c>
      <c r="B22" s="88" t="s">
        <v>114</v>
      </c>
      <c r="C22" s="89" t="s">
        <v>115</v>
      </c>
      <c r="D22" s="597">
        <v>1221739</v>
      </c>
    </row>
    <row r="23" spans="1:4">
      <c r="A23" s="84">
        <f t="shared" si="0"/>
        <v>12</v>
      </c>
      <c r="B23" s="88" t="s">
        <v>116</v>
      </c>
      <c r="C23" s="89" t="s">
        <v>117</v>
      </c>
      <c r="D23" s="597">
        <v>6587242</v>
      </c>
    </row>
    <row r="24" spans="1:4">
      <c r="A24" s="84">
        <f t="shared" si="0"/>
        <v>13</v>
      </c>
      <c r="B24" s="88" t="s">
        <v>118</v>
      </c>
      <c r="C24" s="89" t="s">
        <v>119</v>
      </c>
      <c r="D24" s="597">
        <v>3051732</v>
      </c>
    </row>
    <row r="25" spans="1:4">
      <c r="A25" s="84">
        <f t="shared" si="0"/>
        <v>14</v>
      </c>
      <c r="B25" s="88" t="s">
        <v>120</v>
      </c>
      <c r="C25" s="89" t="s">
        <v>121</v>
      </c>
      <c r="D25" s="597">
        <v>1532144</v>
      </c>
    </row>
    <row r="26" spans="1:4">
      <c r="A26" s="84">
        <f t="shared" si="0"/>
        <v>15</v>
      </c>
      <c r="B26" s="90" t="s">
        <v>338</v>
      </c>
      <c r="C26" s="91"/>
      <c r="D26" s="594">
        <f>+SUM(D21:D25)</f>
        <v>13204514</v>
      </c>
    </row>
    <row r="27" spans="1:4" ht="7.5" customHeight="1">
      <c r="A27" s="84"/>
      <c r="B27" s="92"/>
      <c r="C27" s="93"/>
      <c r="D27" s="595"/>
    </row>
    <row r="28" spans="1:4">
      <c r="A28" s="84">
        <f>+A26+1</f>
        <v>16</v>
      </c>
      <c r="B28" s="85" t="s">
        <v>122</v>
      </c>
      <c r="C28" s="86"/>
      <c r="D28" s="596"/>
    </row>
    <row r="29" spans="1:4">
      <c r="A29" s="84">
        <f t="shared" si="0"/>
        <v>17</v>
      </c>
      <c r="B29" s="88" t="s">
        <v>100</v>
      </c>
      <c r="C29" s="89" t="s">
        <v>123</v>
      </c>
      <c r="D29" s="598">
        <v>5736</v>
      </c>
    </row>
    <row r="30" spans="1:4">
      <c r="A30" s="84">
        <f t="shared" si="0"/>
        <v>18</v>
      </c>
      <c r="B30" s="88" t="s">
        <v>124</v>
      </c>
      <c r="C30" s="89" t="s">
        <v>477</v>
      </c>
      <c r="D30" s="598">
        <f>21867+49063</f>
        <v>70930</v>
      </c>
    </row>
    <row r="31" spans="1:4">
      <c r="A31" s="84">
        <f t="shared" si="0"/>
        <v>19</v>
      </c>
      <c r="B31" s="88" t="s">
        <v>108</v>
      </c>
      <c r="C31" s="89" t="s">
        <v>125</v>
      </c>
      <c r="D31" s="598">
        <v>12569</v>
      </c>
    </row>
    <row r="32" spans="1:4">
      <c r="A32" s="84"/>
      <c r="B32" s="222" t="s">
        <v>478</v>
      </c>
      <c r="C32" s="89" t="s">
        <v>479</v>
      </c>
      <c r="D32" s="598">
        <v>0</v>
      </c>
    </row>
    <row r="33" spans="1:4">
      <c r="A33" s="84">
        <f>+A31+1</f>
        <v>20</v>
      </c>
      <c r="B33" s="88" t="s">
        <v>126</v>
      </c>
      <c r="C33" s="94" t="s">
        <v>127</v>
      </c>
      <c r="D33" s="598">
        <v>430</v>
      </c>
    </row>
    <row r="34" spans="1:4">
      <c r="A34" s="84">
        <f t="shared" si="0"/>
        <v>21</v>
      </c>
      <c r="B34" s="88" t="s">
        <v>114</v>
      </c>
      <c r="C34" s="89" t="s">
        <v>128</v>
      </c>
      <c r="D34" s="598">
        <v>118</v>
      </c>
    </row>
    <row r="35" spans="1:4">
      <c r="A35" s="84">
        <f t="shared" si="0"/>
        <v>22</v>
      </c>
      <c r="B35" s="88" t="s">
        <v>129</v>
      </c>
      <c r="C35" s="89" t="s">
        <v>130</v>
      </c>
      <c r="D35" s="598">
        <v>253790</v>
      </c>
    </row>
    <row r="36" spans="1:4">
      <c r="A36" s="84">
        <f t="shared" si="0"/>
        <v>23</v>
      </c>
      <c r="B36" s="88" t="s">
        <v>118</v>
      </c>
      <c r="C36" s="89" t="s">
        <v>131</v>
      </c>
      <c r="D36" s="598">
        <v>4457</v>
      </c>
    </row>
    <row r="37" spans="1:4">
      <c r="A37" s="84">
        <f t="shared" si="0"/>
        <v>24</v>
      </c>
      <c r="B37" s="88" t="s">
        <v>108</v>
      </c>
      <c r="C37" s="89" t="s">
        <v>132</v>
      </c>
      <c r="D37" s="598">
        <v>390</v>
      </c>
    </row>
    <row r="38" spans="1:4">
      <c r="A38" s="84">
        <f t="shared" si="0"/>
        <v>25</v>
      </c>
      <c r="B38" s="90" t="s">
        <v>339</v>
      </c>
      <c r="C38" s="91"/>
      <c r="D38" s="594">
        <f>+SUM(D29:D37)</f>
        <v>348420</v>
      </c>
    </row>
    <row r="39" spans="1:4" ht="7.5" customHeight="1">
      <c r="A39" s="84"/>
      <c r="B39" s="92"/>
      <c r="C39" s="93"/>
      <c r="D39" s="595"/>
    </row>
    <row r="40" spans="1:4">
      <c r="A40" s="84">
        <f>+A38+1</f>
        <v>26</v>
      </c>
      <c r="B40" s="85" t="s">
        <v>133</v>
      </c>
      <c r="C40" s="86"/>
      <c r="D40" s="596"/>
    </row>
    <row r="41" spans="1:4">
      <c r="A41" s="84">
        <f t="shared" si="0"/>
        <v>27</v>
      </c>
      <c r="B41" s="88" t="s">
        <v>100</v>
      </c>
      <c r="C41" s="89" t="s">
        <v>134</v>
      </c>
      <c r="D41" s="599">
        <v>243994</v>
      </c>
    </row>
    <row r="42" spans="1:4">
      <c r="A42" s="84">
        <f t="shared" si="0"/>
        <v>28</v>
      </c>
      <c r="B42" s="88" t="s">
        <v>102</v>
      </c>
      <c r="C42" s="89" t="s">
        <v>135</v>
      </c>
      <c r="D42" s="599">
        <v>793888</v>
      </c>
    </row>
    <row r="43" spans="1:4">
      <c r="A43" s="84">
        <f t="shared" si="0"/>
        <v>29</v>
      </c>
      <c r="B43" s="88" t="s">
        <v>136</v>
      </c>
      <c r="C43" s="89" t="s">
        <v>137</v>
      </c>
      <c r="D43" s="599">
        <v>2141702</v>
      </c>
    </row>
    <row r="44" spans="1:4">
      <c r="A44" s="84">
        <f t="shared" si="0"/>
        <v>30</v>
      </c>
      <c r="B44" s="88" t="s">
        <v>108</v>
      </c>
      <c r="C44" s="89" t="s">
        <v>138</v>
      </c>
      <c r="D44" s="599">
        <v>667764</v>
      </c>
    </row>
    <row r="45" spans="1:4">
      <c r="A45" s="84">
        <f t="shared" si="0"/>
        <v>31</v>
      </c>
      <c r="B45" s="88" t="s">
        <v>139</v>
      </c>
      <c r="C45" s="89" t="s">
        <v>140</v>
      </c>
      <c r="D45" s="599">
        <v>570350</v>
      </c>
    </row>
    <row r="46" spans="1:4">
      <c r="A46" s="84">
        <f t="shared" si="0"/>
        <v>32</v>
      </c>
      <c r="B46" s="88" t="s">
        <v>100</v>
      </c>
      <c r="C46" s="94" t="s">
        <v>141</v>
      </c>
      <c r="D46" s="599">
        <v>55466</v>
      </c>
    </row>
    <row r="47" spans="1:4">
      <c r="A47" s="84">
        <f t="shared" si="0"/>
        <v>33</v>
      </c>
      <c r="B47" s="88" t="s">
        <v>114</v>
      </c>
      <c r="C47" s="89" t="s">
        <v>142</v>
      </c>
      <c r="D47" s="599">
        <v>62819</v>
      </c>
    </row>
    <row r="48" spans="1:4">
      <c r="A48" s="84">
        <f t="shared" si="0"/>
        <v>34</v>
      </c>
      <c r="B48" s="88" t="s">
        <v>143</v>
      </c>
      <c r="C48" s="89" t="s">
        <v>144</v>
      </c>
      <c r="D48" s="599">
        <v>681184</v>
      </c>
    </row>
    <row r="49" spans="1:5">
      <c r="A49" s="84">
        <f t="shared" si="0"/>
        <v>35</v>
      </c>
      <c r="B49" s="88" t="s">
        <v>108</v>
      </c>
      <c r="C49" s="89" t="s">
        <v>145</v>
      </c>
      <c r="D49" s="599">
        <v>85607</v>
      </c>
    </row>
    <row r="50" spans="1:5">
      <c r="A50" s="84">
        <f t="shared" si="0"/>
        <v>36</v>
      </c>
      <c r="B50" s="90" t="s">
        <v>340</v>
      </c>
      <c r="C50" s="91"/>
      <c r="D50" s="594">
        <f>+SUM(D41:D49)</f>
        <v>5302774</v>
      </c>
    </row>
    <row r="51" spans="1:5" ht="7.5" customHeight="1">
      <c r="A51" s="84"/>
      <c r="B51" s="92"/>
      <c r="C51" s="93"/>
      <c r="D51" s="595"/>
    </row>
    <row r="52" spans="1:5">
      <c r="A52" s="84">
        <f>+A50+1</f>
        <v>37</v>
      </c>
      <c r="B52" s="85" t="s">
        <v>146</v>
      </c>
      <c r="C52" s="95"/>
      <c r="D52" s="600"/>
    </row>
    <row r="53" spans="1:5">
      <c r="A53" s="84">
        <f t="shared" si="0"/>
        <v>38</v>
      </c>
      <c r="B53" s="96" t="s">
        <v>147</v>
      </c>
      <c r="C53" s="97" t="s">
        <v>148</v>
      </c>
      <c r="D53" s="599">
        <v>499422</v>
      </c>
    </row>
    <row r="54" spans="1:5">
      <c r="A54" s="84">
        <f t="shared" si="0"/>
        <v>39</v>
      </c>
      <c r="B54" s="96" t="s">
        <v>149</v>
      </c>
      <c r="C54" s="97" t="s">
        <v>150</v>
      </c>
      <c r="D54" s="599">
        <v>75119</v>
      </c>
    </row>
    <row r="55" spans="1:5">
      <c r="A55" s="84">
        <f t="shared" si="0"/>
        <v>40</v>
      </c>
      <c r="B55" s="90" t="s">
        <v>341</v>
      </c>
      <c r="C55" s="91"/>
      <c r="D55" s="594">
        <f>+SUM(D53:D54)</f>
        <v>574541</v>
      </c>
    </row>
    <row r="56" spans="1:5" ht="7.5" customHeight="1">
      <c r="A56" s="84"/>
      <c r="B56" s="92"/>
      <c r="C56" s="93"/>
      <c r="D56" s="595"/>
    </row>
    <row r="57" spans="1:5">
      <c r="A57" s="84">
        <f>+A55+1</f>
        <v>41</v>
      </c>
      <c r="B57" s="98" t="s">
        <v>342</v>
      </c>
      <c r="C57" s="95"/>
      <c r="D57" s="600"/>
    </row>
    <row r="58" spans="1:5">
      <c r="A58" s="84">
        <f t="shared" si="0"/>
        <v>42</v>
      </c>
      <c r="B58" s="88" t="s">
        <v>100</v>
      </c>
      <c r="C58" s="97" t="s">
        <v>151</v>
      </c>
      <c r="D58" s="599">
        <v>509397</v>
      </c>
    </row>
    <row r="59" spans="1:5">
      <c r="A59" s="84">
        <f t="shared" si="0"/>
        <v>43</v>
      </c>
      <c r="B59" s="88" t="s">
        <v>152</v>
      </c>
      <c r="C59" s="97" t="s">
        <v>153</v>
      </c>
      <c r="D59" s="599">
        <f>71570+2550472+902670+713221+341</f>
        <v>4238274</v>
      </c>
    </row>
    <row r="60" spans="1:5">
      <c r="A60" s="84">
        <f t="shared" si="0"/>
        <v>44</v>
      </c>
      <c r="B60" s="88" t="s">
        <v>154</v>
      </c>
      <c r="C60" s="97" t="s">
        <v>155</v>
      </c>
      <c r="D60" s="599">
        <v>284402</v>
      </c>
    </row>
    <row r="61" spans="1:5">
      <c r="A61" s="84">
        <f t="shared" si="0"/>
        <v>45</v>
      </c>
      <c r="B61" s="88" t="s">
        <v>156</v>
      </c>
      <c r="C61" s="97" t="s">
        <v>157</v>
      </c>
      <c r="D61" s="599">
        <v>406001</v>
      </c>
    </row>
    <row r="62" spans="1:5">
      <c r="A62" s="84">
        <f>+A61+1</f>
        <v>46</v>
      </c>
      <c r="B62" s="88" t="s">
        <v>158</v>
      </c>
      <c r="C62" s="97" t="s">
        <v>159</v>
      </c>
      <c r="D62" s="601">
        <f>16995586-1076234-195058</f>
        <v>15724294</v>
      </c>
      <c r="E62" s="899" t="s">
        <v>365</v>
      </c>
    </row>
    <row r="63" spans="1:5">
      <c r="A63" s="84">
        <f t="shared" si="0"/>
        <v>47</v>
      </c>
      <c r="B63" s="88" t="s">
        <v>108</v>
      </c>
      <c r="C63" s="97" t="s">
        <v>160</v>
      </c>
      <c r="D63" s="599">
        <v>826978</v>
      </c>
    </row>
    <row r="64" spans="1:5">
      <c r="A64" s="84">
        <f t="shared" si="0"/>
        <v>48</v>
      </c>
      <c r="B64" s="88" t="s">
        <v>139</v>
      </c>
      <c r="C64" s="97" t="s">
        <v>161</v>
      </c>
      <c r="D64" s="599">
        <v>37889</v>
      </c>
    </row>
    <row r="65" spans="1:4">
      <c r="A65" s="84">
        <f t="shared" si="0"/>
        <v>49</v>
      </c>
      <c r="B65" s="88" t="s">
        <v>100</v>
      </c>
      <c r="C65" s="99" t="s">
        <v>162</v>
      </c>
      <c r="D65" s="599">
        <v>217105</v>
      </c>
    </row>
    <row r="66" spans="1:4">
      <c r="A66" s="84">
        <f t="shared" si="0"/>
        <v>50</v>
      </c>
      <c r="B66" s="88" t="s">
        <v>163</v>
      </c>
      <c r="C66" s="97" t="s">
        <v>164</v>
      </c>
      <c r="D66" s="599">
        <f>14396+833601+62694</f>
        <v>910691</v>
      </c>
    </row>
    <row r="67" spans="1:4">
      <c r="A67" s="84">
        <f t="shared" si="0"/>
        <v>51</v>
      </c>
      <c r="B67" s="88" t="s">
        <v>97</v>
      </c>
      <c r="C67" s="97" t="s">
        <v>165</v>
      </c>
      <c r="D67" s="599">
        <v>1109533</v>
      </c>
    </row>
    <row r="68" spans="1:4">
      <c r="A68" s="84">
        <f t="shared" si="0"/>
        <v>52</v>
      </c>
      <c r="B68" s="88" t="s">
        <v>166</v>
      </c>
      <c r="C68" s="97" t="s">
        <v>167</v>
      </c>
      <c r="D68" s="599">
        <v>1541400</v>
      </c>
    </row>
    <row r="69" spans="1:4">
      <c r="A69" s="84">
        <f t="shared" si="0"/>
        <v>53</v>
      </c>
      <c r="B69" s="88" t="s">
        <v>168</v>
      </c>
      <c r="C69" s="97" t="s">
        <v>169</v>
      </c>
      <c r="D69" s="599">
        <v>0</v>
      </c>
    </row>
    <row r="70" spans="1:4">
      <c r="A70" s="84">
        <f t="shared" si="0"/>
        <v>54</v>
      </c>
      <c r="B70" s="88" t="s">
        <v>170</v>
      </c>
      <c r="C70" s="97" t="s">
        <v>171</v>
      </c>
      <c r="D70" s="599">
        <v>2975</v>
      </c>
    </row>
    <row r="71" spans="1:4">
      <c r="A71" s="84">
        <f t="shared" si="0"/>
        <v>55</v>
      </c>
      <c r="B71" s="88" t="s">
        <v>172</v>
      </c>
      <c r="C71" s="97" t="s">
        <v>173</v>
      </c>
      <c r="D71" s="602">
        <v>759207</v>
      </c>
    </row>
    <row r="72" spans="1:4">
      <c r="A72" s="84">
        <f t="shared" si="0"/>
        <v>56</v>
      </c>
      <c r="B72" s="88" t="s">
        <v>174</v>
      </c>
      <c r="C72" s="97" t="s">
        <v>175</v>
      </c>
      <c r="D72" s="603">
        <v>265641</v>
      </c>
    </row>
    <row r="73" spans="1:4">
      <c r="A73" s="84">
        <f t="shared" si="0"/>
        <v>57</v>
      </c>
      <c r="B73" s="142" t="s">
        <v>359</v>
      </c>
      <c r="C73" s="97"/>
      <c r="D73" s="215">
        <f>SUM(D58:D72)</f>
        <v>26833787</v>
      </c>
    </row>
    <row r="74" spans="1:4">
      <c r="A74" s="84">
        <f t="shared" si="0"/>
        <v>58</v>
      </c>
      <c r="B74" s="143" t="s">
        <v>360</v>
      </c>
      <c r="C74" s="144"/>
      <c r="D74" s="214">
        <f>D71+D72</f>
        <v>1024848</v>
      </c>
    </row>
    <row r="75" spans="1:4">
      <c r="A75" s="84">
        <f t="shared" si="0"/>
        <v>59</v>
      </c>
      <c r="B75" s="90" t="s">
        <v>358</v>
      </c>
      <c r="C75" s="101"/>
      <c r="D75" s="604">
        <f>D73-D74</f>
        <v>25808939</v>
      </c>
    </row>
    <row r="76" spans="1:4">
      <c r="A76" s="139"/>
      <c r="B76" s="140"/>
      <c r="C76" s="141"/>
      <c r="D76" s="605"/>
    </row>
    <row r="77" spans="1:4">
      <c r="A77" s="136"/>
      <c r="B77" s="137"/>
      <c r="C77" s="138"/>
      <c r="D77" s="606"/>
    </row>
    <row r="78" spans="1:4">
      <c r="A78" s="102" t="s">
        <v>8</v>
      </c>
      <c r="B78" s="919" t="s">
        <v>35</v>
      </c>
      <c r="C78" s="921" t="s">
        <v>96</v>
      </c>
      <c r="D78" s="81" t="s">
        <v>324</v>
      </c>
    </row>
    <row r="79" spans="1:4">
      <c r="A79" s="103" t="s">
        <v>10</v>
      </c>
      <c r="B79" s="920"/>
      <c r="C79" s="922"/>
      <c r="D79" s="83" t="str">
        <f>C11</f>
        <v>401 - 500</v>
      </c>
    </row>
    <row r="80" spans="1:4">
      <c r="A80" s="100">
        <v>1</v>
      </c>
      <c r="B80" s="104" t="s">
        <v>176</v>
      </c>
      <c r="C80" s="105"/>
      <c r="D80" s="607"/>
    </row>
    <row r="81" spans="1:4">
      <c r="A81" s="100">
        <f>+A80+1</f>
        <v>2</v>
      </c>
      <c r="B81" s="106" t="s">
        <v>177</v>
      </c>
      <c r="C81" s="107" t="s">
        <v>178</v>
      </c>
      <c r="D81" s="599">
        <v>328199</v>
      </c>
    </row>
    <row r="82" spans="1:4">
      <c r="A82" s="100">
        <f t="shared" ref="A82:A109" si="1">+A81+1</f>
        <v>3</v>
      </c>
      <c r="B82" s="106" t="s">
        <v>152</v>
      </c>
      <c r="C82" s="107" t="s">
        <v>179</v>
      </c>
      <c r="D82" s="599">
        <v>240934</v>
      </c>
    </row>
    <row r="83" spans="1:4">
      <c r="A83" s="100">
        <f t="shared" si="1"/>
        <v>4</v>
      </c>
      <c r="B83" s="106" t="s">
        <v>180</v>
      </c>
      <c r="C83" s="107" t="s">
        <v>181</v>
      </c>
      <c r="D83" s="599">
        <v>258974</v>
      </c>
    </row>
    <row r="84" spans="1:4">
      <c r="A84" s="100">
        <f t="shared" si="1"/>
        <v>5</v>
      </c>
      <c r="B84" s="106" t="s">
        <v>182</v>
      </c>
      <c r="C84" s="107" t="s">
        <v>183</v>
      </c>
      <c r="D84" s="599">
        <v>319375</v>
      </c>
    </row>
    <row r="85" spans="1:4">
      <c r="A85" s="100">
        <f t="shared" si="1"/>
        <v>6</v>
      </c>
      <c r="B85" s="106" t="s">
        <v>184</v>
      </c>
      <c r="C85" s="107" t="s">
        <v>185</v>
      </c>
      <c r="D85" s="599">
        <v>1933240</v>
      </c>
    </row>
    <row r="86" spans="1:4">
      <c r="A86" s="100">
        <f t="shared" si="1"/>
        <v>7</v>
      </c>
      <c r="B86" s="106" t="s">
        <v>186</v>
      </c>
      <c r="C86" s="107" t="s">
        <v>187</v>
      </c>
      <c r="D86" s="599">
        <v>0</v>
      </c>
    </row>
    <row r="87" spans="1:4">
      <c r="A87" s="100">
        <f t="shared" si="1"/>
        <v>8</v>
      </c>
      <c r="B87" s="108" t="s">
        <v>188</v>
      </c>
      <c r="C87" s="107" t="s">
        <v>189</v>
      </c>
      <c r="D87" s="608">
        <v>0</v>
      </c>
    </row>
    <row r="88" spans="1:4">
      <c r="A88" s="100">
        <f t="shared" si="1"/>
        <v>9</v>
      </c>
      <c r="B88" s="108" t="s">
        <v>188</v>
      </c>
      <c r="C88" s="107" t="s">
        <v>190</v>
      </c>
      <c r="D88" s="608">
        <v>0</v>
      </c>
    </row>
    <row r="89" spans="1:4">
      <c r="A89" s="100">
        <f t="shared" si="1"/>
        <v>10</v>
      </c>
      <c r="B89" s="108" t="s">
        <v>188</v>
      </c>
      <c r="C89" s="107" t="s">
        <v>191</v>
      </c>
      <c r="D89" s="608">
        <v>0</v>
      </c>
    </row>
    <row r="90" spans="1:4">
      <c r="A90" s="100">
        <f t="shared" si="1"/>
        <v>11</v>
      </c>
      <c r="B90" s="108" t="s">
        <v>188</v>
      </c>
      <c r="C90" s="107" t="s">
        <v>192</v>
      </c>
      <c r="D90" s="608">
        <v>0</v>
      </c>
    </row>
    <row r="91" spans="1:4">
      <c r="A91" s="100">
        <f t="shared" si="1"/>
        <v>12</v>
      </c>
      <c r="B91" s="108" t="s">
        <v>188</v>
      </c>
      <c r="C91" s="107" t="s">
        <v>193</v>
      </c>
      <c r="D91" s="608">
        <v>0</v>
      </c>
    </row>
    <row r="92" spans="1:4">
      <c r="A92" s="100">
        <f t="shared" si="1"/>
        <v>13</v>
      </c>
      <c r="B92" s="108" t="s">
        <v>188</v>
      </c>
      <c r="C92" s="107" t="s">
        <v>194</v>
      </c>
      <c r="D92" s="608">
        <v>0</v>
      </c>
    </row>
    <row r="93" spans="1:4">
      <c r="A93" s="100">
        <f t="shared" si="1"/>
        <v>14</v>
      </c>
      <c r="B93" s="108" t="s">
        <v>188</v>
      </c>
      <c r="C93" s="107" t="s">
        <v>195</v>
      </c>
      <c r="D93" s="608">
        <v>0</v>
      </c>
    </row>
    <row r="94" spans="1:4">
      <c r="A94" s="100">
        <f t="shared" si="1"/>
        <v>15</v>
      </c>
      <c r="B94" s="106" t="s">
        <v>196</v>
      </c>
      <c r="C94" s="107" t="s">
        <v>197</v>
      </c>
      <c r="D94" s="599">
        <v>805861</v>
      </c>
    </row>
    <row r="95" spans="1:4">
      <c r="A95" s="100">
        <f t="shared" si="1"/>
        <v>16</v>
      </c>
      <c r="B95" s="106" t="s">
        <v>198</v>
      </c>
      <c r="C95" s="107" t="s">
        <v>199</v>
      </c>
      <c r="D95" s="599">
        <v>191828</v>
      </c>
    </row>
    <row r="96" spans="1:4">
      <c r="A96" s="100">
        <f t="shared" si="1"/>
        <v>17</v>
      </c>
      <c r="B96" s="106" t="s">
        <v>200</v>
      </c>
      <c r="C96" s="107" t="s">
        <v>201</v>
      </c>
      <c r="D96" s="599">
        <v>3311530</v>
      </c>
    </row>
    <row r="97" spans="1:4">
      <c r="A97" s="100">
        <f t="shared" si="1"/>
        <v>18</v>
      </c>
      <c r="B97" s="106" t="s">
        <v>139</v>
      </c>
      <c r="C97" s="107" t="s">
        <v>202</v>
      </c>
      <c r="D97" s="599">
        <v>235262</v>
      </c>
    </row>
    <row r="98" spans="1:4">
      <c r="A98" s="100">
        <f t="shared" si="1"/>
        <v>19</v>
      </c>
      <c r="B98" s="106" t="s">
        <v>203</v>
      </c>
      <c r="C98" s="107" t="s">
        <v>204</v>
      </c>
      <c r="D98" s="599">
        <v>755253</v>
      </c>
    </row>
    <row r="99" spans="1:4">
      <c r="A99" s="100">
        <f t="shared" si="1"/>
        <v>20</v>
      </c>
      <c r="B99" s="106" t="s">
        <v>205</v>
      </c>
      <c r="C99" s="107" t="s">
        <v>206</v>
      </c>
      <c r="D99" s="599">
        <v>748264</v>
      </c>
    </row>
    <row r="100" spans="1:4">
      <c r="A100" s="100">
        <f t="shared" si="1"/>
        <v>21</v>
      </c>
      <c r="B100" s="106" t="s">
        <v>207</v>
      </c>
      <c r="C100" s="107" t="s">
        <v>208</v>
      </c>
      <c r="D100" s="599">
        <v>3330118</v>
      </c>
    </row>
    <row r="101" spans="1:4">
      <c r="A101" s="100">
        <f t="shared" si="1"/>
        <v>22</v>
      </c>
      <c r="B101" s="106" t="s">
        <v>209</v>
      </c>
      <c r="C101" s="107" t="s">
        <v>210</v>
      </c>
      <c r="D101" s="599">
        <v>1005602</v>
      </c>
    </row>
    <row r="102" spans="1:4">
      <c r="A102" s="100">
        <f t="shared" si="1"/>
        <v>23</v>
      </c>
      <c r="B102" s="106" t="s">
        <v>211</v>
      </c>
      <c r="C102" s="107" t="s">
        <v>212</v>
      </c>
      <c r="D102" s="599">
        <v>87213</v>
      </c>
    </row>
    <row r="103" spans="1:4">
      <c r="A103" s="100">
        <f t="shared" si="1"/>
        <v>24</v>
      </c>
      <c r="B103" s="106" t="s">
        <v>213</v>
      </c>
      <c r="C103" s="107" t="s">
        <v>214</v>
      </c>
      <c r="D103" s="599">
        <v>1055120</v>
      </c>
    </row>
    <row r="104" spans="1:4">
      <c r="A104" s="100">
        <f t="shared" si="1"/>
        <v>25</v>
      </c>
      <c r="B104" s="106" t="s">
        <v>215</v>
      </c>
      <c r="C104" s="109"/>
      <c r="D104" s="609"/>
    </row>
    <row r="105" spans="1:4">
      <c r="A105" s="100">
        <f t="shared" si="1"/>
        <v>26</v>
      </c>
      <c r="B105" s="110" t="s">
        <v>326</v>
      </c>
      <c r="C105" s="107" t="s">
        <v>216</v>
      </c>
      <c r="D105" s="599">
        <v>823318</v>
      </c>
    </row>
    <row r="106" spans="1:4">
      <c r="A106" s="100">
        <f t="shared" si="1"/>
        <v>27</v>
      </c>
      <c r="B106" s="110" t="s">
        <v>327</v>
      </c>
      <c r="C106" s="107" t="s">
        <v>217</v>
      </c>
      <c r="D106" s="608">
        <v>0</v>
      </c>
    </row>
    <row r="107" spans="1:4">
      <c r="A107" s="100">
        <f t="shared" si="1"/>
        <v>28</v>
      </c>
      <c r="B107" s="110" t="s">
        <v>328</v>
      </c>
      <c r="C107" s="107" t="s">
        <v>218</v>
      </c>
      <c r="D107" s="608">
        <v>0</v>
      </c>
    </row>
    <row r="108" spans="1:4">
      <c r="A108" s="100">
        <f t="shared" si="1"/>
        <v>29</v>
      </c>
      <c r="B108" s="106" t="s">
        <v>219</v>
      </c>
      <c r="C108" s="111" t="s">
        <v>220</v>
      </c>
      <c r="D108" s="599">
        <v>84207</v>
      </c>
    </row>
    <row r="109" spans="1:4">
      <c r="A109" s="100">
        <f t="shared" si="1"/>
        <v>30</v>
      </c>
      <c r="B109" s="112" t="s">
        <v>343</v>
      </c>
      <c r="C109" s="113"/>
      <c r="D109" s="610">
        <f>+SUM(D81:D108)</f>
        <v>15514298</v>
      </c>
    </row>
    <row r="110" spans="1:4" ht="7.5" customHeight="1">
      <c r="A110" s="100"/>
      <c r="B110" s="114"/>
      <c r="C110" s="438"/>
      <c r="D110" s="611"/>
    </row>
    <row r="111" spans="1:4">
      <c r="A111" s="100">
        <f>+A109+1</f>
        <v>31</v>
      </c>
      <c r="B111" s="115" t="s">
        <v>221</v>
      </c>
      <c r="C111" s="109"/>
      <c r="D111" s="116"/>
    </row>
    <row r="112" spans="1:4">
      <c r="A112" s="100">
        <f t="shared" ref="A112:A117" si="2">+A111+1</f>
        <v>32</v>
      </c>
      <c r="B112" s="106" t="s">
        <v>222</v>
      </c>
      <c r="C112" s="107" t="s">
        <v>223</v>
      </c>
      <c r="D112" s="599">
        <v>134181</v>
      </c>
    </row>
    <row r="113" spans="1:4">
      <c r="A113" s="100">
        <f t="shared" si="2"/>
        <v>33</v>
      </c>
      <c r="B113" s="106" t="s">
        <v>224</v>
      </c>
      <c r="C113" s="107" t="s">
        <v>225</v>
      </c>
      <c r="D113" s="599">
        <v>5682033</v>
      </c>
    </row>
    <row r="114" spans="1:4">
      <c r="A114" s="100">
        <f t="shared" si="2"/>
        <v>34</v>
      </c>
      <c r="B114" s="106" t="s">
        <v>226</v>
      </c>
      <c r="C114" s="107" t="s">
        <v>227</v>
      </c>
      <c r="D114" s="599">
        <v>5825857</v>
      </c>
    </row>
    <row r="115" spans="1:4">
      <c r="A115" s="100">
        <f t="shared" si="2"/>
        <v>35</v>
      </c>
      <c r="B115" s="106" t="s">
        <v>228</v>
      </c>
      <c r="C115" s="107" t="s">
        <v>229</v>
      </c>
      <c r="D115" s="599">
        <v>780001</v>
      </c>
    </row>
    <row r="116" spans="1:4">
      <c r="A116" s="100">
        <f t="shared" si="2"/>
        <v>36</v>
      </c>
      <c r="B116" s="117" t="s">
        <v>230</v>
      </c>
      <c r="C116" s="118" t="s">
        <v>231</v>
      </c>
      <c r="D116" s="599">
        <v>369270</v>
      </c>
    </row>
    <row r="117" spans="1:4">
      <c r="A117" s="100">
        <f t="shared" si="2"/>
        <v>37</v>
      </c>
      <c r="B117" s="612" t="s">
        <v>344</v>
      </c>
      <c r="C117" s="613"/>
      <c r="D117" s="614">
        <f>+SUM(D112:D116)</f>
        <v>12791342</v>
      </c>
    </row>
    <row r="118" spans="1:4" ht="8.25" customHeight="1">
      <c r="A118" s="100"/>
      <c r="B118" s="615"/>
      <c r="C118" s="439"/>
      <c r="D118" s="616"/>
    </row>
    <row r="119" spans="1:4">
      <c r="A119" s="100">
        <f>+A117+1</f>
        <v>38</v>
      </c>
      <c r="B119" s="115" t="s">
        <v>232</v>
      </c>
      <c r="C119" s="109"/>
      <c r="D119" s="600"/>
    </row>
    <row r="120" spans="1:4">
      <c r="A120" s="100">
        <f>+A119+1</f>
        <v>39</v>
      </c>
      <c r="B120" s="106" t="s">
        <v>222</v>
      </c>
      <c r="C120" s="107" t="s">
        <v>233</v>
      </c>
      <c r="D120" s="599">
        <v>619603</v>
      </c>
    </row>
    <row r="121" spans="1:4">
      <c r="A121" s="100">
        <f t="shared" ref="A121:A136" si="3">+A120+1</f>
        <v>40</v>
      </c>
      <c r="B121" s="108" t="s">
        <v>234</v>
      </c>
      <c r="C121" s="109"/>
      <c r="D121" s="617"/>
    </row>
    <row r="122" spans="1:4">
      <c r="A122" s="100">
        <f t="shared" si="3"/>
        <v>41</v>
      </c>
      <c r="B122" s="106" t="s">
        <v>235</v>
      </c>
      <c r="C122" s="107" t="s">
        <v>236</v>
      </c>
      <c r="D122" s="599">
        <v>1232788</v>
      </c>
    </row>
    <row r="123" spans="1:4">
      <c r="A123" s="100">
        <f t="shared" si="3"/>
        <v>42</v>
      </c>
      <c r="B123" s="106" t="s">
        <v>188</v>
      </c>
      <c r="C123" s="119" t="s">
        <v>237</v>
      </c>
      <c r="D123" s="608">
        <v>0</v>
      </c>
    </row>
    <row r="124" spans="1:4">
      <c r="A124" s="100">
        <f t="shared" si="3"/>
        <v>43</v>
      </c>
      <c r="B124" s="106" t="s">
        <v>188</v>
      </c>
      <c r="C124" s="119" t="s">
        <v>238</v>
      </c>
      <c r="D124" s="608">
        <v>0</v>
      </c>
    </row>
    <row r="125" spans="1:4">
      <c r="A125" s="100">
        <f t="shared" si="3"/>
        <v>44</v>
      </c>
      <c r="B125" s="106" t="s">
        <v>188</v>
      </c>
      <c r="C125" s="119" t="s">
        <v>239</v>
      </c>
      <c r="D125" s="608">
        <v>0</v>
      </c>
    </row>
    <row r="126" spans="1:4">
      <c r="A126" s="100">
        <f t="shared" si="3"/>
        <v>45</v>
      </c>
      <c r="B126" s="106" t="s">
        <v>188</v>
      </c>
      <c r="C126" s="119" t="s">
        <v>240</v>
      </c>
      <c r="D126" s="608">
        <v>0</v>
      </c>
    </row>
    <row r="127" spans="1:4">
      <c r="A127" s="100">
        <f t="shared" si="3"/>
        <v>46</v>
      </c>
      <c r="B127" s="106" t="s">
        <v>188</v>
      </c>
      <c r="C127" s="119" t="s">
        <v>241</v>
      </c>
      <c r="D127" s="608">
        <v>0</v>
      </c>
    </row>
    <row r="128" spans="1:4">
      <c r="A128" s="100">
        <f t="shared" si="3"/>
        <v>47</v>
      </c>
      <c r="B128" s="106" t="s">
        <v>188</v>
      </c>
      <c r="C128" s="119" t="s">
        <v>242</v>
      </c>
      <c r="D128" s="608">
        <v>0</v>
      </c>
    </row>
    <row r="129" spans="1:4">
      <c r="A129" s="100">
        <f t="shared" si="3"/>
        <v>48</v>
      </c>
      <c r="B129" s="106" t="s">
        <v>243</v>
      </c>
      <c r="C129" s="107" t="s">
        <v>244</v>
      </c>
      <c r="D129" s="599">
        <v>371902</v>
      </c>
    </row>
    <row r="130" spans="1:4">
      <c r="A130" s="100">
        <f t="shared" si="3"/>
        <v>49</v>
      </c>
      <c r="B130" s="106" t="s">
        <v>245</v>
      </c>
      <c r="C130" s="107" t="s">
        <v>246</v>
      </c>
      <c r="D130" s="608">
        <v>0</v>
      </c>
    </row>
    <row r="131" spans="1:4">
      <c r="A131" s="100">
        <f t="shared" si="3"/>
        <v>50</v>
      </c>
      <c r="B131" s="106" t="s">
        <v>247</v>
      </c>
      <c r="C131" s="107" t="s">
        <v>248</v>
      </c>
      <c r="D131" s="599">
        <v>6106378</v>
      </c>
    </row>
    <row r="132" spans="1:4">
      <c r="A132" s="100">
        <f t="shared" si="3"/>
        <v>51</v>
      </c>
      <c r="B132" s="106" t="s">
        <v>188</v>
      </c>
      <c r="C132" s="107" t="s">
        <v>249</v>
      </c>
      <c r="D132" s="608">
        <v>0</v>
      </c>
    </row>
    <row r="133" spans="1:4">
      <c r="A133" s="100">
        <f t="shared" si="3"/>
        <v>52</v>
      </c>
      <c r="B133" s="106" t="s">
        <v>188</v>
      </c>
      <c r="C133" s="107" t="s">
        <v>250</v>
      </c>
      <c r="D133" s="608">
        <v>0</v>
      </c>
    </row>
    <row r="134" spans="1:4">
      <c r="A134" s="100">
        <f t="shared" si="3"/>
        <v>53</v>
      </c>
      <c r="B134" s="106" t="s">
        <v>251</v>
      </c>
      <c r="C134" s="107" t="s">
        <v>252</v>
      </c>
      <c r="D134" s="599">
        <v>507494</v>
      </c>
    </row>
    <row r="135" spans="1:4">
      <c r="A135" s="100">
        <f t="shared" si="3"/>
        <v>54</v>
      </c>
      <c r="B135" s="117" t="s">
        <v>253</v>
      </c>
      <c r="C135" s="118" t="s">
        <v>254</v>
      </c>
      <c r="D135" s="599">
        <v>25962</v>
      </c>
    </row>
    <row r="136" spans="1:4">
      <c r="A136" s="100">
        <f t="shared" si="3"/>
        <v>55</v>
      </c>
      <c r="B136" s="615" t="s">
        <v>345</v>
      </c>
      <c r="C136" s="613"/>
      <c r="D136" s="618">
        <f>+SUM(D120:D135)</f>
        <v>8864127</v>
      </c>
    </row>
    <row r="137" spans="1:4">
      <c r="A137" s="120"/>
      <c r="B137" s="121"/>
      <c r="C137" s="122"/>
      <c r="D137" s="619"/>
    </row>
    <row r="138" spans="1:4">
      <c r="A138" s="123"/>
      <c r="B138" s="75"/>
      <c r="C138" s="124"/>
      <c r="D138" s="620"/>
    </row>
    <row r="139" spans="1:4">
      <c r="A139" s="102" t="s">
        <v>8</v>
      </c>
      <c r="B139" s="919" t="s">
        <v>35</v>
      </c>
      <c r="C139" s="923" t="s">
        <v>96</v>
      </c>
      <c r="D139" s="81" t="s">
        <v>324</v>
      </c>
    </row>
    <row r="140" spans="1:4">
      <c r="A140" s="103" t="s">
        <v>10</v>
      </c>
      <c r="B140" s="920"/>
      <c r="C140" s="924"/>
      <c r="D140" s="83" t="str">
        <f>C78</f>
        <v>Accounts</v>
      </c>
    </row>
    <row r="141" spans="1:4">
      <c r="A141" s="100">
        <v>1</v>
      </c>
      <c r="B141" s="104" t="s">
        <v>255</v>
      </c>
      <c r="C141" s="93"/>
      <c r="D141" s="621"/>
    </row>
    <row r="142" spans="1:4">
      <c r="A142" s="100">
        <f>+A141+1</f>
        <v>2</v>
      </c>
      <c r="B142" s="106" t="s">
        <v>256</v>
      </c>
      <c r="C142" s="89" t="s">
        <v>257</v>
      </c>
      <c r="D142" s="622">
        <v>23411</v>
      </c>
    </row>
    <row r="143" spans="1:4">
      <c r="A143" s="100">
        <f>+A142+1</f>
        <v>3</v>
      </c>
      <c r="B143" s="106" t="s">
        <v>258</v>
      </c>
      <c r="C143" s="89" t="s">
        <v>259</v>
      </c>
      <c r="D143" s="599">
        <v>206736</v>
      </c>
    </row>
    <row r="144" spans="1:4">
      <c r="A144" s="100">
        <f t="shared" ref="A144:A177" si="4">+A143+1</f>
        <v>4</v>
      </c>
      <c r="B144" s="106" t="s">
        <v>260</v>
      </c>
      <c r="C144" s="89" t="s">
        <v>259</v>
      </c>
      <c r="D144" s="599">
        <v>36188</v>
      </c>
    </row>
    <row r="145" spans="1:4">
      <c r="A145" s="100">
        <f t="shared" si="4"/>
        <v>5</v>
      </c>
      <c r="B145" s="106" t="s">
        <v>261</v>
      </c>
      <c r="C145" s="89" t="s">
        <v>259</v>
      </c>
      <c r="D145" s="599">
        <v>5554</v>
      </c>
    </row>
    <row r="146" spans="1:4">
      <c r="A146" s="100">
        <f t="shared" si="4"/>
        <v>6</v>
      </c>
      <c r="B146" s="106" t="s">
        <v>262</v>
      </c>
      <c r="C146" s="89" t="s">
        <v>263</v>
      </c>
      <c r="D146" s="599">
        <v>0</v>
      </c>
    </row>
    <row r="147" spans="1:4">
      <c r="A147" s="100">
        <f t="shared" si="4"/>
        <v>7</v>
      </c>
      <c r="B147" s="106" t="s">
        <v>264</v>
      </c>
      <c r="C147" s="89" t="s">
        <v>259</v>
      </c>
      <c r="D147" s="599">
        <v>26296</v>
      </c>
    </row>
    <row r="148" spans="1:4">
      <c r="A148" s="100">
        <f t="shared" si="4"/>
        <v>8</v>
      </c>
      <c r="B148" s="106" t="s">
        <v>265</v>
      </c>
      <c r="C148" s="89" t="s">
        <v>266</v>
      </c>
      <c r="D148" s="623">
        <v>0</v>
      </c>
    </row>
    <row r="149" spans="1:4">
      <c r="A149" s="100">
        <f t="shared" si="4"/>
        <v>9</v>
      </c>
      <c r="B149" s="106" t="s">
        <v>265</v>
      </c>
      <c r="C149" s="89" t="s">
        <v>267</v>
      </c>
      <c r="D149" s="623">
        <v>0</v>
      </c>
    </row>
    <row r="150" spans="1:4">
      <c r="A150" s="100">
        <f t="shared" si="4"/>
        <v>10</v>
      </c>
      <c r="B150" s="106" t="s">
        <v>265</v>
      </c>
      <c r="C150" s="89" t="s">
        <v>268</v>
      </c>
      <c r="D150" s="623">
        <v>0</v>
      </c>
    </row>
    <row r="151" spans="1:4">
      <c r="A151" s="100">
        <f t="shared" si="4"/>
        <v>11</v>
      </c>
      <c r="B151" s="106" t="s">
        <v>265</v>
      </c>
      <c r="C151" s="89" t="s">
        <v>269</v>
      </c>
      <c r="D151" s="623">
        <v>0</v>
      </c>
    </row>
    <row r="152" spans="1:4">
      <c r="A152" s="100">
        <f t="shared" si="4"/>
        <v>12</v>
      </c>
      <c r="B152" s="106" t="s">
        <v>265</v>
      </c>
      <c r="C152" s="89" t="s">
        <v>270</v>
      </c>
      <c r="D152" s="623">
        <v>0</v>
      </c>
    </row>
    <row r="153" spans="1:4">
      <c r="A153" s="100">
        <f t="shared" si="4"/>
        <v>13</v>
      </c>
      <c r="B153" s="106" t="s">
        <v>265</v>
      </c>
      <c r="C153" s="89" t="s">
        <v>271</v>
      </c>
      <c r="D153" s="623">
        <v>0</v>
      </c>
    </row>
    <row r="154" spans="1:4">
      <c r="A154" s="100">
        <f t="shared" si="4"/>
        <v>14</v>
      </c>
      <c r="B154" s="106" t="s">
        <v>265</v>
      </c>
      <c r="C154" s="89" t="s">
        <v>272</v>
      </c>
      <c r="D154" s="623">
        <v>0</v>
      </c>
    </row>
    <row r="155" spans="1:4">
      <c r="A155" s="100">
        <f t="shared" si="4"/>
        <v>15</v>
      </c>
      <c r="B155" s="106" t="s">
        <v>265</v>
      </c>
      <c r="C155" s="89" t="s">
        <v>273</v>
      </c>
      <c r="D155" s="623">
        <v>0</v>
      </c>
    </row>
    <row r="156" spans="1:4">
      <c r="A156" s="100">
        <f t="shared" si="4"/>
        <v>16</v>
      </c>
      <c r="B156" s="106" t="s">
        <v>265</v>
      </c>
      <c r="C156" s="89" t="s">
        <v>274</v>
      </c>
      <c r="D156" s="623">
        <v>0</v>
      </c>
    </row>
    <row r="157" spans="1:4">
      <c r="A157" s="100">
        <f t="shared" si="4"/>
        <v>17</v>
      </c>
      <c r="B157" s="106" t="s">
        <v>265</v>
      </c>
      <c r="C157" s="89" t="s">
        <v>275</v>
      </c>
      <c r="D157" s="623">
        <v>0</v>
      </c>
    </row>
    <row r="158" spans="1:4">
      <c r="A158" s="100">
        <f t="shared" si="4"/>
        <v>18</v>
      </c>
      <c r="B158" s="106" t="s">
        <v>265</v>
      </c>
      <c r="C158" s="89" t="s">
        <v>276</v>
      </c>
      <c r="D158" s="623">
        <v>0</v>
      </c>
    </row>
    <row r="159" spans="1:4">
      <c r="A159" s="100">
        <f t="shared" si="4"/>
        <v>19</v>
      </c>
      <c r="B159" s="106" t="s">
        <v>265</v>
      </c>
      <c r="C159" s="89" t="s">
        <v>277</v>
      </c>
      <c r="D159" s="624">
        <v>0</v>
      </c>
    </row>
    <row r="160" spans="1:4">
      <c r="A160" s="100">
        <f t="shared" si="4"/>
        <v>20</v>
      </c>
      <c r="B160" s="106" t="s">
        <v>278</v>
      </c>
      <c r="C160" s="89" t="s">
        <v>279</v>
      </c>
      <c r="D160" s="599">
        <v>671</v>
      </c>
    </row>
    <row r="161" spans="1:4">
      <c r="A161" s="100">
        <f t="shared" si="4"/>
        <v>21</v>
      </c>
      <c r="B161" s="106" t="s">
        <v>280</v>
      </c>
      <c r="C161" s="89" t="s">
        <v>281</v>
      </c>
      <c r="D161" s="599">
        <v>13912</v>
      </c>
    </row>
    <row r="162" spans="1:4">
      <c r="A162" s="100">
        <f t="shared" si="4"/>
        <v>22</v>
      </c>
      <c r="B162" s="106" t="s">
        <v>265</v>
      </c>
      <c r="C162" s="89" t="s">
        <v>282</v>
      </c>
      <c r="D162" s="623">
        <v>0</v>
      </c>
    </row>
    <row r="163" spans="1:4">
      <c r="A163" s="100">
        <f t="shared" si="4"/>
        <v>23</v>
      </c>
      <c r="B163" s="106" t="s">
        <v>265</v>
      </c>
      <c r="C163" s="89" t="s">
        <v>283</v>
      </c>
      <c r="D163" s="623">
        <v>0</v>
      </c>
    </row>
    <row r="164" spans="1:4">
      <c r="A164" s="100">
        <f t="shared" si="4"/>
        <v>24</v>
      </c>
      <c r="B164" s="106" t="s">
        <v>265</v>
      </c>
      <c r="C164" s="89" t="s">
        <v>284</v>
      </c>
      <c r="D164" s="623">
        <v>0</v>
      </c>
    </row>
    <row r="165" spans="1:4">
      <c r="A165" s="100">
        <f t="shared" si="4"/>
        <v>25</v>
      </c>
      <c r="B165" s="106" t="s">
        <v>265</v>
      </c>
      <c r="C165" s="89" t="s">
        <v>285</v>
      </c>
      <c r="D165" s="623">
        <v>0</v>
      </c>
    </row>
    <row r="166" spans="1:4">
      <c r="A166" s="100">
        <f t="shared" si="4"/>
        <v>26</v>
      </c>
      <c r="B166" s="106" t="s">
        <v>265</v>
      </c>
      <c r="C166" s="89" t="s">
        <v>286</v>
      </c>
      <c r="D166" s="623">
        <v>0</v>
      </c>
    </row>
    <row r="167" spans="1:4">
      <c r="A167" s="100">
        <f t="shared" si="4"/>
        <v>27</v>
      </c>
      <c r="B167" s="106" t="s">
        <v>265</v>
      </c>
      <c r="C167" s="89" t="s">
        <v>287</v>
      </c>
      <c r="D167" s="623">
        <v>0</v>
      </c>
    </row>
    <row r="168" spans="1:4">
      <c r="A168" s="100">
        <f t="shared" si="4"/>
        <v>28</v>
      </c>
      <c r="B168" s="106" t="s">
        <v>265</v>
      </c>
      <c r="C168" s="89" t="s">
        <v>288</v>
      </c>
      <c r="D168" s="623">
        <v>0</v>
      </c>
    </row>
    <row r="169" spans="1:4">
      <c r="A169" s="100">
        <f t="shared" si="4"/>
        <v>29</v>
      </c>
      <c r="B169" s="106" t="s">
        <v>265</v>
      </c>
      <c r="C169" s="89" t="s">
        <v>289</v>
      </c>
      <c r="D169" s="623">
        <v>0</v>
      </c>
    </row>
    <row r="170" spans="1:4">
      <c r="A170" s="100">
        <f t="shared" si="4"/>
        <v>30</v>
      </c>
      <c r="B170" s="106" t="s">
        <v>265</v>
      </c>
      <c r="C170" s="89" t="s">
        <v>290</v>
      </c>
      <c r="D170" s="623">
        <v>0</v>
      </c>
    </row>
    <row r="171" spans="1:4">
      <c r="A171" s="100">
        <f t="shared" si="4"/>
        <v>31</v>
      </c>
      <c r="B171" s="106" t="s">
        <v>265</v>
      </c>
      <c r="C171" s="89" t="s">
        <v>291</v>
      </c>
      <c r="D171" s="623">
        <v>0</v>
      </c>
    </row>
    <row r="172" spans="1:4">
      <c r="A172" s="100">
        <f t="shared" si="4"/>
        <v>32</v>
      </c>
      <c r="B172" s="106" t="s">
        <v>265</v>
      </c>
      <c r="C172" s="89" t="s">
        <v>292</v>
      </c>
      <c r="D172" s="623">
        <v>0</v>
      </c>
    </row>
    <row r="173" spans="1:4">
      <c r="A173" s="100">
        <f t="shared" si="4"/>
        <v>33</v>
      </c>
      <c r="B173" s="106" t="s">
        <v>265</v>
      </c>
      <c r="C173" s="89" t="s">
        <v>293</v>
      </c>
      <c r="D173" s="623">
        <v>0</v>
      </c>
    </row>
    <row r="174" spans="1:4">
      <c r="A174" s="100">
        <f t="shared" si="4"/>
        <v>34</v>
      </c>
      <c r="B174" s="106" t="s">
        <v>265</v>
      </c>
      <c r="C174" s="89" t="s">
        <v>294</v>
      </c>
      <c r="D174" s="623">
        <v>0</v>
      </c>
    </row>
    <row r="175" spans="1:4">
      <c r="A175" s="100">
        <f t="shared" si="4"/>
        <v>35</v>
      </c>
      <c r="B175" s="106" t="s">
        <v>265</v>
      </c>
      <c r="C175" s="89" t="s">
        <v>295</v>
      </c>
      <c r="D175" s="623">
        <v>0</v>
      </c>
    </row>
    <row r="176" spans="1:4">
      <c r="A176" s="100">
        <f t="shared" si="4"/>
        <v>36</v>
      </c>
      <c r="B176" s="106" t="s">
        <v>265</v>
      </c>
      <c r="C176" s="89" t="s">
        <v>296</v>
      </c>
      <c r="D176" s="623">
        <v>0</v>
      </c>
    </row>
    <row r="177" spans="1:4">
      <c r="A177" s="100">
        <f t="shared" si="4"/>
        <v>37</v>
      </c>
      <c r="B177" s="106" t="s">
        <v>265</v>
      </c>
      <c r="C177" s="89" t="s">
        <v>297</v>
      </c>
      <c r="D177" s="623">
        <v>0</v>
      </c>
    </row>
    <row r="178" spans="1:4">
      <c r="A178" s="100">
        <f>+A177+1</f>
        <v>38</v>
      </c>
      <c r="B178" s="625" t="s">
        <v>346</v>
      </c>
      <c r="C178" s="626"/>
      <c r="D178" s="627">
        <f>+SUM(D142:D177)</f>
        <v>312768</v>
      </c>
    </row>
    <row r="179" spans="1:4" ht="8.25" customHeight="1">
      <c r="A179" s="100"/>
      <c r="B179" s="628"/>
      <c r="C179" s="629"/>
      <c r="D179" s="618"/>
    </row>
    <row r="180" spans="1:4">
      <c r="A180" s="100">
        <f>+A178+1</f>
        <v>39</v>
      </c>
      <c r="B180" s="115" t="s">
        <v>298</v>
      </c>
      <c r="C180" s="86"/>
      <c r="D180" s="630"/>
    </row>
    <row r="181" spans="1:4">
      <c r="A181" s="100">
        <f>+A180+1</f>
        <v>40</v>
      </c>
      <c r="B181" s="106" t="s">
        <v>299</v>
      </c>
      <c r="C181" s="89" t="s">
        <v>300</v>
      </c>
      <c r="D181" s="599">
        <v>22271342</v>
      </c>
    </row>
    <row r="182" spans="1:4">
      <c r="A182" s="100">
        <f t="shared" ref="A182:A195" si="5">+A181+1</f>
        <v>41</v>
      </c>
      <c r="B182" s="106" t="s">
        <v>301</v>
      </c>
      <c r="C182" s="89" t="s">
        <v>302</v>
      </c>
      <c r="D182" s="599">
        <v>6877617</v>
      </c>
    </row>
    <row r="183" spans="1:4">
      <c r="A183" s="100">
        <f t="shared" si="5"/>
        <v>42</v>
      </c>
      <c r="B183" s="106" t="s">
        <v>303</v>
      </c>
      <c r="C183" s="89" t="s">
        <v>304</v>
      </c>
      <c r="D183" s="599">
        <v>-2210241</v>
      </c>
    </row>
    <row r="184" spans="1:4">
      <c r="A184" s="100">
        <f t="shared" si="5"/>
        <v>43</v>
      </c>
      <c r="B184" s="106" t="s">
        <v>305</v>
      </c>
      <c r="C184" s="89" t="s">
        <v>306</v>
      </c>
      <c r="D184" s="599">
        <v>1777537</v>
      </c>
    </row>
    <row r="185" spans="1:4">
      <c r="A185" s="100">
        <f t="shared" si="5"/>
        <v>44</v>
      </c>
      <c r="B185" s="106" t="s">
        <v>307</v>
      </c>
      <c r="C185" s="89" t="s">
        <v>308</v>
      </c>
      <c r="D185" s="599">
        <v>2059414</v>
      </c>
    </row>
    <row r="186" spans="1:4">
      <c r="A186" s="100">
        <f t="shared" si="5"/>
        <v>45</v>
      </c>
      <c r="B186" s="106" t="s">
        <v>309</v>
      </c>
      <c r="C186" s="89" t="s">
        <v>310</v>
      </c>
      <c r="D186" s="599">
        <v>2128998</v>
      </c>
    </row>
    <row r="187" spans="1:4">
      <c r="A187" s="100">
        <f t="shared" si="5"/>
        <v>46</v>
      </c>
      <c r="B187" s="106" t="s">
        <v>311</v>
      </c>
      <c r="C187" s="89" t="s">
        <v>312</v>
      </c>
      <c r="D187" s="599">
        <v>3083224</v>
      </c>
    </row>
    <row r="188" spans="1:4">
      <c r="A188" s="100">
        <f t="shared" si="5"/>
        <v>47</v>
      </c>
      <c r="B188" s="106" t="s">
        <v>313</v>
      </c>
      <c r="C188" s="89" t="s">
        <v>314</v>
      </c>
      <c r="D188" s="599">
        <v>2193553</v>
      </c>
    </row>
    <row r="189" spans="1:4">
      <c r="A189" s="100">
        <f t="shared" si="5"/>
        <v>48</v>
      </c>
      <c r="B189" s="106" t="s">
        <v>315</v>
      </c>
      <c r="C189" s="89" t="s">
        <v>316</v>
      </c>
      <c r="D189" s="599">
        <f>320655+1345237</f>
        <v>1665892</v>
      </c>
    </row>
    <row r="190" spans="1:4">
      <c r="A190" s="100">
        <f t="shared" si="5"/>
        <v>49</v>
      </c>
      <c r="B190" s="106" t="s">
        <v>317</v>
      </c>
      <c r="C190" s="89" t="s">
        <v>318</v>
      </c>
      <c r="D190" s="599">
        <v>320655</v>
      </c>
    </row>
    <row r="191" spans="1:4">
      <c r="A191" s="100">
        <f t="shared" si="5"/>
        <v>50</v>
      </c>
      <c r="B191" s="106" t="s">
        <v>139</v>
      </c>
      <c r="C191" s="89" t="s">
        <v>319</v>
      </c>
      <c r="D191" s="599">
        <v>287129</v>
      </c>
    </row>
    <row r="192" spans="1:4">
      <c r="A192" s="100">
        <f t="shared" si="5"/>
        <v>51</v>
      </c>
      <c r="B192" s="106" t="s">
        <v>320</v>
      </c>
      <c r="C192" s="94" t="s">
        <v>321</v>
      </c>
      <c r="D192" s="599">
        <v>1890817</v>
      </c>
    </row>
    <row r="193" spans="1:4">
      <c r="A193" s="100">
        <f t="shared" si="5"/>
        <v>52</v>
      </c>
      <c r="B193" s="106" t="s">
        <v>98</v>
      </c>
      <c r="C193" s="89" t="s">
        <v>322</v>
      </c>
      <c r="D193" s="631">
        <v>0</v>
      </c>
    </row>
    <row r="194" spans="1:4">
      <c r="A194" s="100">
        <f t="shared" si="5"/>
        <v>53</v>
      </c>
      <c r="B194" s="125" t="s">
        <v>323</v>
      </c>
      <c r="C194" s="126"/>
      <c r="D194" s="384">
        <f>SUM(D181:D193)</f>
        <v>42345937</v>
      </c>
    </row>
    <row r="195" spans="1:4">
      <c r="A195" s="100">
        <f t="shared" si="5"/>
        <v>54</v>
      </c>
      <c r="B195" s="127" t="s">
        <v>325</v>
      </c>
      <c r="C195" s="128"/>
      <c r="D195" s="129">
        <f>D190</f>
        <v>320655</v>
      </c>
    </row>
    <row r="196" spans="1:4">
      <c r="A196" s="100"/>
      <c r="B196" s="302"/>
      <c r="C196" s="303"/>
      <c r="D196" s="304"/>
    </row>
    <row r="197" spans="1:4">
      <c r="A197" s="100">
        <f>+A195+1</f>
        <v>55</v>
      </c>
      <c r="B197" s="305" t="s">
        <v>329</v>
      </c>
      <c r="C197" s="306"/>
      <c r="D197" s="322">
        <f>+D194-D195</f>
        <v>42025282</v>
      </c>
    </row>
    <row r="198" spans="1:4">
      <c r="A198" s="130"/>
      <c r="B198" s="131"/>
      <c r="C198" s="132"/>
      <c r="D198" s="133"/>
    </row>
    <row r="201" spans="1:4">
      <c r="B201" s="899" t="s">
        <v>709</v>
      </c>
    </row>
  </sheetData>
  <mergeCells count="10">
    <mergeCell ref="B78:B79"/>
    <mergeCell ref="C78:C79"/>
    <mergeCell ref="B139:B140"/>
    <mergeCell ref="C139:C140"/>
    <mergeCell ref="A1:B1"/>
    <mergeCell ref="B8:B9"/>
    <mergeCell ref="C8:C9"/>
    <mergeCell ref="A2:D2"/>
    <mergeCell ref="A3:D3"/>
    <mergeCell ref="A4:D4"/>
  </mergeCells>
  <printOptions horizontalCentered="1"/>
  <pageMargins left="0.75" right="0.75" top="0.75" bottom="0.25" header="0.5" footer="0.5"/>
  <pageSetup scale="64" firstPageNumber="9" fitToHeight="3" orientation="portrait" useFirstPageNumber="1" r:id="rId1"/>
  <headerFooter alignWithMargins="0">
    <oddHeader>&amp;R&amp;"Arial,Regular"&amp;10Attachment O Work Paper
Page &amp;P of 22</oddHeader>
  </headerFooter>
  <rowBreaks count="2" manualBreakCount="2">
    <brk id="76" max="3" man="1"/>
    <brk id="137" max="3" man="1"/>
  </rowBreaks>
  <ignoredErrors>
    <ignoredError sqref="D18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74AD210F0824987A1E945A06FC061" ma:contentTypeVersion="" ma:contentTypeDescription="Create a new document." ma:contentTypeScope="" ma:versionID="4d6477bfb893cc9e8c02b37d3cc60969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B140F2F4-73B8-4C2B-9F92-E56943AB8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24F169-EE23-4765-9383-3C4463DB8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A5B399-B948-43B9-8074-B9C5C83DCF9E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$ListId:Library;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13</vt:i4>
      </vt:variant>
    </vt:vector>
  </HeadingPairs>
  <TitlesOfParts>
    <vt:vector size="41" baseType="lpstr">
      <vt:lpstr>Page 1 - PIS</vt:lpstr>
      <vt:lpstr>Page 2 - Accum Depr</vt:lpstr>
      <vt:lpstr>Page 3 - CWIP</vt:lpstr>
      <vt:lpstr>Page 4 - ADIT</vt:lpstr>
      <vt:lpstr>Page 5 - Net Prefunded AFUDC</vt:lpstr>
      <vt:lpstr>Page 6 - PHFU</vt:lpstr>
      <vt:lpstr>Page 7 - M&amp;S</vt:lpstr>
      <vt:lpstr>Page 8 - Prepayments</vt:lpstr>
      <vt:lpstr>Page 9-11 - Funct</vt:lpstr>
      <vt:lpstr>Page 12a - Sch 10 Exp</vt:lpstr>
      <vt:lpstr>Page 12b - A&amp;G Exp</vt:lpstr>
      <vt:lpstr>Page 13 - Depr Exp</vt:lpstr>
      <vt:lpstr>Page 14 - Prop Tax</vt:lpstr>
      <vt:lpstr>Page 15 - Invest Tax</vt:lpstr>
      <vt:lpstr>Page 16 - FERC Acct 561</vt:lpstr>
      <vt:lpstr>Page 17 - Labor Ratios</vt:lpstr>
      <vt:lpstr>Page 18 - Equity</vt:lpstr>
      <vt:lpstr>Page 19 - Elec Debt</vt:lpstr>
      <vt:lpstr>Page 20 - Revenues</vt:lpstr>
      <vt:lpstr>Page 20a - FERC 454 Recon</vt:lpstr>
      <vt:lpstr>Page 20b - MISO Tariff Revenue</vt:lpstr>
      <vt:lpstr>Page 21 - Income Tax Rate Calc</vt:lpstr>
      <vt:lpstr>Page 21a - Income Tax Rate Calc</vt:lpstr>
      <vt:lpstr>Page 22 - Acct Changes</vt:lpstr>
      <vt:lpstr>Page 23 - Short Term Debt</vt:lpstr>
      <vt:lpstr>Attachment GG Projects</vt:lpstr>
      <vt:lpstr>Attachment MM Projects</vt:lpstr>
      <vt:lpstr>Info</vt:lpstr>
      <vt:lpstr>'Page 1 - PIS'!Print_Area</vt:lpstr>
      <vt:lpstr>'Page 17 - Labor Ratios'!Print_Area</vt:lpstr>
      <vt:lpstr>'Page 18 - Equity'!Print_Area</vt:lpstr>
      <vt:lpstr>'Page 19 - Elec Debt'!Print_Area</vt:lpstr>
      <vt:lpstr>'Page 2 - Accum Depr'!Print_Area</vt:lpstr>
      <vt:lpstr>'Page 21 - Income Tax Rate Calc'!Print_Area</vt:lpstr>
      <vt:lpstr>'Page 21a - Income Tax Rate Calc'!Print_Area</vt:lpstr>
      <vt:lpstr>'Page 23 - Short Term Debt'!Print_Area</vt:lpstr>
      <vt:lpstr>'Page 3 - CWIP'!Print_Area</vt:lpstr>
      <vt:lpstr>'Page 4 - ADIT'!Print_Area</vt:lpstr>
      <vt:lpstr>'Page 8 - Prepayments'!Print_Area</vt:lpstr>
      <vt:lpstr>'Page 9-11 - Funct'!Print_Area</vt:lpstr>
      <vt:lpstr>'Page 9-11 - Funct'!Print_Titles</vt:lpstr>
    </vt:vector>
  </TitlesOfParts>
  <Company>Otter Tail Power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ama2</dc:creator>
  <cp:lastModifiedBy>Ice, Gina</cp:lastModifiedBy>
  <cp:lastPrinted>2014-05-30T14:10:07Z</cp:lastPrinted>
  <dcterms:created xsi:type="dcterms:W3CDTF">2009-10-01T13:58:58Z</dcterms:created>
  <dcterms:modified xsi:type="dcterms:W3CDTF">2016-12-02T21:09:07Z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0x010100FAE74AD210F0824987A1E945A06FC061</vt:lpwstr>
  </property>
</Properties>
</file>