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35" yWindow="-225" windowWidth="16875" windowHeight="6285"/>
  </bookViews>
  <sheets>
    <sheet name="OTP Attach O" sheetId="24" r:id="rId1"/>
  </sheets>
  <externalReferences>
    <externalReference r:id="rId2"/>
    <externalReference r:id="rId3"/>
  </externalReferences>
  <definedNames>
    <definedName name="\P">#REF!</definedName>
    <definedName name="__HH_F">[1]factors:memo!$G$36:$N$82</definedName>
    <definedName name="_Order1" hidden="1">255</definedName>
    <definedName name="_PG1">#REF!</definedName>
    <definedName name="_PG2">#REF!</definedName>
    <definedName name="_PR1">#REF!</definedName>
    <definedName name="_PR2">#REF!</definedName>
    <definedName name="_PR3">#REF!</definedName>
    <definedName name="Amount">#REF!</definedName>
    <definedName name="CCOSS_Data">#REF!</definedName>
    <definedName name="CH_COS">#REF!</definedName>
    <definedName name="D__M">#REF!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#REF!</definedName>
    <definedName name="FERC">#REF!</definedName>
    <definedName name="K2_WBEVMODE" hidden="1">0</definedName>
    <definedName name="NSP_COS">#REF!</definedName>
    <definedName name="PNT">#REF!</definedName>
    <definedName name="PRINT">#REF!</definedName>
    <definedName name="_xlnm.Print_Area" localSheetId="0">'OTP Attach O'!$A$1:$L$362</definedName>
    <definedName name="Print_Titles_MI">#REF!</definedName>
    <definedName name="Print1">#REF!</definedName>
    <definedName name="Print3">#REF!</definedName>
    <definedName name="Print4">#REF!</definedName>
    <definedName name="Print5">#REF!</definedName>
    <definedName name="PRNT">#REF!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TOTAL">#REF!</definedName>
    <definedName name="TOTAL2">#REF!</definedName>
    <definedName name="Xcel">'[2]Data Entry and Forecaster'!#REF!</definedName>
    <definedName name="Xcel_COS">#REF!</definedName>
  </definedNames>
  <calcPr calcId="125725" calcMode="manual" iterate="1" iterateCount="1000"/>
</workbook>
</file>

<file path=xl/calcChain.xml><?xml version="1.0" encoding="utf-8"?>
<calcChain xmlns="http://schemas.openxmlformats.org/spreadsheetml/2006/main">
  <c r="J27" i="24"/>
  <c r="E357" l="1"/>
  <c r="E17" l="1"/>
  <c r="G18"/>
  <c r="G19" s="1"/>
  <c r="G20" s="1"/>
  <c r="J25"/>
  <c r="S38"/>
  <c r="J39"/>
  <c r="S39"/>
  <c r="J50"/>
  <c r="J51"/>
  <c r="L84"/>
  <c r="E87"/>
  <c r="E109"/>
  <c r="E98"/>
  <c r="C101"/>
  <c r="G101"/>
  <c r="H101"/>
  <c r="C102"/>
  <c r="C110" s="1"/>
  <c r="G102"/>
  <c r="C103"/>
  <c r="C111" s="1"/>
  <c r="G103"/>
  <c r="H103"/>
  <c r="C104"/>
  <c r="G104"/>
  <c r="C105"/>
  <c r="G105"/>
  <c r="E106"/>
  <c r="C109"/>
  <c r="E110"/>
  <c r="E111"/>
  <c r="C112"/>
  <c r="E112"/>
  <c r="C113"/>
  <c r="E113"/>
  <c r="G120"/>
  <c r="E127"/>
  <c r="G123"/>
  <c r="G129"/>
  <c r="L162"/>
  <c r="E165"/>
  <c r="J171"/>
  <c r="G174"/>
  <c r="G175"/>
  <c r="G176"/>
  <c r="D177"/>
  <c r="J178"/>
  <c r="E179"/>
  <c r="E132" s="1"/>
  <c r="E135" s="1"/>
  <c r="C182"/>
  <c r="C186"/>
  <c r="E187"/>
  <c r="D192"/>
  <c r="G192"/>
  <c r="G195"/>
  <c r="D196"/>
  <c r="E198"/>
  <c r="G196"/>
  <c r="E201"/>
  <c r="E205" s="1"/>
  <c r="E209" s="1"/>
  <c r="I235"/>
  <c r="E238"/>
  <c r="J242"/>
  <c r="J245" s="1"/>
  <c r="J250"/>
  <c r="O251"/>
  <c r="O258"/>
  <c r="H260"/>
  <c r="H262"/>
  <c r="H263"/>
  <c r="J266"/>
  <c r="E270"/>
  <c r="H268" s="1"/>
  <c r="J279"/>
  <c r="H284"/>
  <c r="H285"/>
  <c r="J294"/>
  <c r="J302"/>
  <c r="E18" s="1"/>
  <c r="L313"/>
  <c r="E316"/>
  <c r="E355"/>
  <c r="J26" s="1"/>
  <c r="J281" l="1"/>
  <c r="E286" s="1"/>
  <c r="E287" s="1"/>
  <c r="F286" s="1"/>
  <c r="J286" s="1"/>
  <c r="O253"/>
  <c r="O259" s="1"/>
  <c r="J247"/>
  <c r="J252"/>
  <c r="J254" s="1"/>
  <c r="E264"/>
  <c r="E114"/>
  <c r="E137" s="1"/>
  <c r="J218"/>
  <c r="F284" l="1"/>
  <c r="J284" s="1"/>
  <c r="F285"/>
  <c r="J285" s="1"/>
  <c r="H117"/>
  <c r="J117" s="1"/>
  <c r="H125"/>
  <c r="J125" s="1"/>
  <c r="H183"/>
  <c r="J183" s="1"/>
  <c r="J255"/>
  <c r="J256" s="1"/>
  <c r="H17"/>
  <c r="H184"/>
  <c r="J184" s="1"/>
  <c r="H94"/>
  <c r="F261"/>
  <c r="H261" s="1"/>
  <c r="H264" s="1"/>
  <c r="J264" s="1"/>
  <c r="H126"/>
  <c r="J126" s="1"/>
  <c r="J287" l="1"/>
  <c r="E202" s="1"/>
  <c r="J268"/>
  <c r="L268" s="1"/>
  <c r="H97" s="1"/>
  <c r="H96"/>
  <c r="H170"/>
  <c r="H133"/>
  <c r="J133" s="1"/>
  <c r="J94"/>
  <c r="H102"/>
  <c r="H18"/>
  <c r="J17"/>
  <c r="E212" l="1"/>
  <c r="E208" s="1"/>
  <c r="H19"/>
  <c r="J18"/>
  <c r="Q34"/>
  <c r="H172"/>
  <c r="J172" s="1"/>
  <c r="J170"/>
  <c r="H176"/>
  <c r="J176" s="1"/>
  <c r="J97"/>
  <c r="H105"/>
  <c r="J102"/>
  <c r="J110" s="1"/>
  <c r="H129"/>
  <c r="H104"/>
  <c r="J96"/>
  <c r="E210" l="1"/>
  <c r="E215" s="1"/>
  <c r="E219" s="1"/>
  <c r="J98"/>
  <c r="H98" s="1"/>
  <c r="H182"/>
  <c r="J182" s="1"/>
  <c r="J129"/>
  <c r="H177"/>
  <c r="J105"/>
  <c r="J113" s="1"/>
  <c r="J19"/>
  <c r="H20"/>
  <c r="J20" s="1"/>
  <c r="J104"/>
  <c r="J112" s="1"/>
  <c r="H173"/>
  <c r="J106" l="1"/>
  <c r="J114"/>
  <c r="H114" s="1"/>
  <c r="H121" s="1"/>
  <c r="H185"/>
  <c r="H174"/>
  <c r="J173"/>
  <c r="H134"/>
  <c r="J134" s="1"/>
  <c r="H194"/>
  <c r="J21"/>
  <c r="H186"/>
  <c r="J186" s="1"/>
  <c r="J177"/>
  <c r="J121" l="1"/>
  <c r="H122"/>
  <c r="J122" s="1"/>
  <c r="H209"/>
  <c r="J209" s="1"/>
  <c r="J174"/>
  <c r="H175"/>
  <c r="J175" s="1"/>
  <c r="H196"/>
  <c r="J196" s="1"/>
  <c r="J194"/>
  <c r="H197"/>
  <c r="J197" s="1"/>
  <c r="H191"/>
  <c r="J185"/>
  <c r="J187" s="1"/>
  <c r="H124" l="1"/>
  <c r="J124" s="1"/>
  <c r="H123"/>
  <c r="J123" s="1"/>
  <c r="J179"/>
  <c r="J132" s="1"/>
  <c r="J135" s="1"/>
  <c r="H192"/>
  <c r="J192" s="1"/>
  <c r="J191"/>
  <c r="J127" l="1"/>
  <c r="J137" s="1"/>
  <c r="J212" s="1"/>
  <c r="J208" s="1"/>
  <c r="J210" s="1"/>
  <c r="J198"/>
  <c r="J215" l="1"/>
  <c r="J219" l="1"/>
  <c r="J14" s="1"/>
  <c r="J29" l="1"/>
  <c r="E41" l="1"/>
  <c r="R37"/>
  <c r="R39"/>
  <c r="R38" l="1"/>
  <c r="J47"/>
  <c r="E47"/>
  <c r="J46"/>
  <c r="E46"/>
  <c r="J45"/>
  <c r="E42"/>
  <c r="E45"/>
</calcChain>
</file>

<file path=xl/sharedStrings.xml><?xml version="1.0" encoding="utf-8"?>
<sst xmlns="http://schemas.openxmlformats.org/spreadsheetml/2006/main" count="533" uniqueCount="398">
  <si>
    <t>Otter Tail Power Company</t>
  </si>
  <si>
    <t>Line</t>
  </si>
  <si>
    <t>No.</t>
  </si>
  <si>
    <t>Transmission</t>
  </si>
  <si>
    <t>Total</t>
  </si>
  <si>
    <t xml:space="preserve">  Transmission</t>
  </si>
  <si>
    <t xml:space="preserve">  Distribution</t>
  </si>
  <si>
    <t>Amount</t>
  </si>
  <si>
    <t xml:space="preserve"> </t>
  </si>
  <si>
    <t>Cost</t>
  </si>
  <si>
    <t>(1)</t>
  </si>
  <si>
    <t>(2)</t>
  </si>
  <si>
    <t>(3)</t>
  </si>
  <si>
    <t>Midwest ISO</t>
  </si>
  <si>
    <t>Original Sheet No. 2758Z.20</t>
  </si>
  <si>
    <t>FERC Electric Tariff, Fourth Revised Volume No. 1</t>
  </si>
  <si>
    <t>Attachment O</t>
  </si>
  <si>
    <t>page 1 of 5</t>
  </si>
  <si>
    <t xml:space="preserve">Formula Rate - Non-Levelized </t>
  </si>
  <si>
    <t>Rate Formula Template</t>
  </si>
  <si>
    <t>Utilizing FERC Form 1 Data</t>
  </si>
  <si>
    <t>Allocated</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</si>
  <si>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</si>
  <si>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</si>
  <si>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</si>
  <si>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</si>
  <si>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</si>
  <si>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</si>
  <si>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</si>
  <si>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</si>
  <si>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</si>
  <si>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</si>
  <si>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</si>
  <si>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</si>
  <si>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</si>
  <si>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Historic Year Actual ATRR</t>
  </si>
  <si>
    <t>6b</t>
  </si>
  <si>
    <t>Projected ATRR from Prior Year</t>
  </si>
  <si>
    <t>Input from Prior Year</t>
  </si>
  <si>
    <t>6c</t>
  </si>
  <si>
    <t>Prior Year ATRR True-Up</t>
  </si>
  <si>
    <t>(line 6a - line 6b)</t>
  </si>
  <si>
    <t>6d</t>
  </si>
  <si>
    <t>Prior Year Divisor True-Up</t>
  </si>
  <si>
    <t>(Note BB)</t>
  </si>
  <si>
    <t>6e</t>
  </si>
  <si>
    <t>Interest on Prior Year True-Up</t>
  </si>
  <si>
    <t>NET REVENUE REQUIREMENT</t>
  </si>
  <si>
    <t>(line 1 - line 6 + line 6c through 6e)</t>
  </si>
  <si>
    <t xml:space="preserve">DIVISOR </t>
  </si>
  <si>
    <t xml:space="preserve">  Average of 12 coincident system peaks for requirements (RQ) service       </t>
  </si>
  <si>
    <t>(Note A)</t>
  </si>
  <si>
    <t xml:space="preserve">  Plus 12 CP of firm bundled sales over one year not in line 8</t>
  </si>
  <si>
    <t>(Note B)</t>
  </si>
  <si>
    <t>gross plant in GRE</t>
  </si>
  <si>
    <t xml:space="preserve">  Plus 12 CP of Network Load not in line 8</t>
  </si>
  <si>
    <t>(Note C)</t>
  </si>
  <si>
    <t>% of gross plant in GRE</t>
  </si>
  <si>
    <t xml:space="preserve">  Less 12 CP of firm P-T-P over one year (enter negative)</t>
  </si>
  <si>
    <t>(Note D)</t>
  </si>
  <si>
    <t xml:space="preserve">  Plus Contract Demand of firm P-T-P over one year</t>
  </si>
  <si>
    <t>Control Area</t>
  </si>
  <si>
    <t>RR</t>
  </si>
  <si>
    <t>Divisor</t>
  </si>
  <si>
    <t xml:space="preserve">  Less Contract Demand from Grandfathered Interzonal Transactions over one year (enter negative)  (Note S)</t>
  </si>
  <si>
    <t>GRE-NSP</t>
  </si>
  <si>
    <t xml:space="preserve">  Less Contract Demands from service over one year provided by ISO at a discount (enter negative)</t>
  </si>
  <si>
    <t>NSP-NSP</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</si>
  <si>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</si>
  <si>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</si>
  <si>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</si>
  <si>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</si>
  <si>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</si>
  <si>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</si>
  <si>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</si>
  <si>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</si>
  <si>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</si>
  <si>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</si>
  <si>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</si>
  <si>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</si>
  <si>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</si>
  <si>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</si>
  <si>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</si>
  <si>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</si>
  <si>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</si>
  <si>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</si>
  <si>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</si>
  <si>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</si>
  <si>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</si>
  <si>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Issued by:  Stephen G. Kozey, Issuing Officer</t>
  </si>
  <si>
    <t>Effective:  January 1, 2010</t>
  </si>
  <si>
    <t>Issued on:  October 30, 2009</t>
  </si>
  <si>
    <t>page 2 of 5</t>
  </si>
  <si>
    <t>(4)</t>
  </si>
  <si>
    <t>(5)</t>
  </si>
  <si>
    <t>Form No. 1</t>
  </si>
  <si>
    <t>Page, Line, Col.</t>
  </si>
  <si>
    <t>Company Total</t>
  </si>
  <si>
    <t xml:space="preserve">                  Allocator</t>
  </si>
  <si>
    <t>(Col 3 times Col 4)</t>
  </si>
  <si>
    <t>RATE BASE:</t>
  </si>
  <si>
    <t>GROSS PLANT IN SERVICE     (Note Z)</t>
  </si>
  <si>
    <t xml:space="preserve">  Production</t>
  </si>
  <si>
    <t>205.46.g</t>
  </si>
  <si>
    <t>NA</t>
  </si>
  <si>
    <t>207.58.g</t>
  </si>
  <si>
    <t>207.75.g</t>
  </si>
  <si>
    <t xml:space="preserve">  General &amp; Intangible</t>
  </si>
  <si>
    <t>205.5.g &amp; 207.99.g</t>
  </si>
  <si>
    <t>W/S</t>
  </si>
  <si>
    <t xml:space="preserve">  Common</t>
  </si>
  <si>
    <t>356.1</t>
  </si>
  <si>
    <t>CE</t>
  </si>
  <si>
    <t>TOTAL GROSS PLANT  (sum lines 1-5)</t>
  </si>
  <si>
    <t>GP=</t>
  </si>
  <si>
    <t>ACCUMULATED DEPRECIATION  (Note Z)</t>
  </si>
  <si>
    <t>219.20-24.c</t>
  </si>
  <si>
    <t>219.25.c</t>
  </si>
  <si>
    <t>219.26.c</t>
  </si>
  <si>
    <t>219.28.c</t>
  </si>
  <si>
    <t>TOTAL ACCUM. DEPRECIATION  (sum lines 7-11)</t>
  </si>
  <si>
    <t>NET PLANT IN SERVICE    (Note Z)</t>
  </si>
  <si>
    <t>(line 1- line 7)</t>
  </si>
  <si>
    <t>(line 2- line 8)</t>
  </si>
  <si>
    <t>(line 3 - line 9)</t>
  </si>
  <si>
    <t>(line 4 - line 10)</t>
  </si>
  <si>
    <t>(line 5 - line 11)</t>
  </si>
  <si>
    <t>TOTAL NET PLANT  (sum lines 13-17)</t>
  </si>
  <si>
    <t>NP=</t>
  </si>
  <si>
    <t>18a</t>
  </si>
  <si>
    <t>216.b</t>
  </si>
  <si>
    <t xml:space="preserve">ADJUSTMENTS TO RATE BASE  </t>
  </si>
  <si>
    <t xml:space="preserve">  Account No. 281 (enter negative)      (Note F,  Note AA)</t>
  </si>
  <si>
    <t>273.8.k</t>
  </si>
  <si>
    <t>zero</t>
  </si>
  <si>
    <t xml:space="preserve">  Account No. 282 (enter negative)      (Note F,  Note AA)</t>
  </si>
  <si>
    <t>275.2.k</t>
  </si>
  <si>
    <t>NP</t>
  </si>
  <si>
    <t xml:space="preserve">  Account No. 283 (enter negative)      (Note F,  Note AA)</t>
  </si>
  <si>
    <t>277.9.k</t>
  </si>
  <si>
    <t>234.8.c</t>
  </si>
  <si>
    <t xml:space="preserve">  Account No. 255 (enter negative)      (Note F,  Note AA)</t>
  </si>
  <si>
    <t>267.8.h</t>
  </si>
  <si>
    <t>23a</t>
  </si>
  <si>
    <t xml:space="preserve">  Net Prefunded AFUDC on CWIP Included in Rate Base</t>
  </si>
  <si>
    <t>(Note Y, Note Z)</t>
  </si>
  <si>
    <t>23b</t>
  </si>
  <si>
    <t xml:space="preserve">  Unamortized Balance of Abandoned Plant</t>
  </si>
  <si>
    <t>TOTAL ADJUSTMENTS  (sum lines 19- 23b)</t>
  </si>
  <si>
    <t>LAND HELD FOR FUTURE USE    (Note Z)</t>
  </si>
  <si>
    <t>214.x.d  (Note G)</t>
  </si>
  <si>
    <t>WORKING CAPITAL  (Note H)</t>
  </si>
  <si>
    <t xml:space="preserve">  CWC  </t>
  </si>
  <si>
    <t>calculated</t>
  </si>
  <si>
    <t xml:space="preserve">  Materials &amp; Supplies  (Note G, Note Z)</t>
  </si>
  <si>
    <t>227.8.c &amp; .16.c</t>
  </si>
  <si>
    <t>TE</t>
  </si>
  <si>
    <t xml:space="preserve">  Prepayments (Account 165, Note Z)</t>
  </si>
  <si>
    <t>111.57.c</t>
  </si>
  <si>
    <t>GP</t>
  </si>
  <si>
    <t>TOTAL WORKING CAPITAL  (sum lines 26 - 28)</t>
  </si>
  <si>
    <t>RATE BASE  (sum lines 18, 18a, 24, 25, &amp; 29)</t>
  </si>
  <si>
    <t>Issued by:  Stephen Kozey, Issuing Officer</t>
  </si>
  <si>
    <t>Original Sheet No. 2758Z.22</t>
  </si>
  <si>
    <t>page 3 of 5</t>
  </si>
  <si>
    <t xml:space="preserve">     Rate Formula Template</t>
  </si>
  <si>
    <t xml:space="preserve"> Utilizing FERC Form 1 Data</t>
  </si>
  <si>
    <t>O&amp;M</t>
  </si>
  <si>
    <t xml:space="preserve">  Transmission </t>
  </si>
  <si>
    <t>321.112.b</t>
  </si>
  <si>
    <t>1a</t>
  </si>
  <si>
    <t xml:space="preserve">     Less LSE Expenses included in Transmission O&amp;M Accounts  (Note V)</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</si>
  <si>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</si>
  <si>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</si>
  <si>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</si>
  <si>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</si>
  <si>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</si>
  <si>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</si>
  <si>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</si>
  <si>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</si>
  <si>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</si>
  <si>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</si>
  <si>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DEPRECIATION EXPENSE</t>
  </si>
  <si>
    <t>336.7.b</t>
  </si>
  <si>
    <t>9a</t>
  </si>
  <si>
    <t xml:space="preserve">  Prefunded AFUDC Amortization</t>
  </si>
  <si>
    <t>(Note Y)</t>
  </si>
  <si>
    <t>9b</t>
  </si>
  <si>
    <t xml:space="preserve">  Abandoned Plant Amortization</t>
  </si>
  <si>
    <t xml:space="preserve">  General </t>
  </si>
  <si>
    <t>336.10.b</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</si>
  <si>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</si>
  <si>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</si>
  <si>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</si>
  <si>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</si>
  <si>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</si>
  <si>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</si>
  <si>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</si>
  <si>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</si>
  <si>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</si>
  <si>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</si>
  <si>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</si>
  <si>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</si>
  <si>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</si>
  <si>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</si>
  <si>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</si>
  <si>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</si>
  <si>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</si>
  <si>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</si>
  <si>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</si>
  <si>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</si>
  <si>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</si>
  <si>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</si>
  <si>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</si>
  <si>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</si>
  <si>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</si>
  <si>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</si>
  <si>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</si>
  <si>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</si>
  <si>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W)</t>
  </si>
  <si>
    <t xml:space="preserve">[Revenue Requirement for facilities included on page 2, line 2, and also  </t>
  </si>
  <si>
    <t>included in Attachment GG]</t>
  </si>
  <si>
    <t>REV. REQUIREMENT TO BE COLLECTED UNDER ATTACHMENT O</t>
  </si>
  <si>
    <t>(line 29 - line 30)</t>
  </si>
  <si>
    <t>Original Sheet No. 2758Z.23</t>
  </si>
  <si>
    <t>page 4 of 5</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</si>
  <si>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</si>
  <si>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</si>
  <si>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</si>
  <si>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</si>
  <si>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</si>
  <si>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</si>
  <si>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</si>
  <si>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</si>
  <si>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Please fill out info requested in the box below</t>
  </si>
  <si>
    <t xml:space="preserve">TRANSMISSION EXPENSES </t>
  </si>
  <si>
    <t>Schedule 1 Recoverable Expenses</t>
  </si>
  <si>
    <t>Total transmission expenses  (page 3, line 1, column 3)</t>
  </si>
  <si>
    <t>Less transmission expenses included in OATT Ancillary Services  (Note L)</t>
  </si>
  <si>
    <t>Acct 561.1 - 561.3, 561.BA included in Line 7</t>
  </si>
  <si>
    <t>Included transmission expenses  (line 6 less line 7)</t>
  </si>
  <si>
    <t>Acct 561.BA for Schedule 24</t>
  </si>
  <si>
    <t>Acct 561.1 - 561.3 available for Schedule 1</t>
  </si>
  <si>
    <t>Percentage of transmission expenses after adjustment  (line 8 divided by line 6)</t>
  </si>
  <si>
    <t>Revenue Credits for Sched 1 Acct 561.1 - 561.3</t>
  </si>
  <si>
    <t>Percentage of transmission plant included in ISO Rates  (line 5)</t>
  </si>
  <si>
    <t>transactions &lt;1 yr</t>
  </si>
  <si>
    <t>Percentage of transmission expenses included in ISO Rates  (line 9 times line 10)</t>
  </si>
  <si>
    <t>TE=</t>
  </si>
  <si>
    <t>non-firm</t>
  </si>
  <si>
    <t>transactions w/ load not in divisor</t>
  </si>
  <si>
    <t>WAGES &amp; SALARY ALLOCATOR   (W&amp;S)</t>
  </si>
  <si>
    <t>total Revenue Credits</t>
  </si>
  <si>
    <t>Form 1 Reference</t>
  </si>
  <si>
    <t>$</t>
  </si>
  <si>
    <t>Allocation</t>
  </si>
  <si>
    <t>Net Schedule 1 Expenses (Acct 561.1-561.3 minus Credits)</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</si>
  <si>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</si>
  <si>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</si>
  <si>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</si>
  <si>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</si>
  <si>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</si>
  <si>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</si>
  <si>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</si>
  <si>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</si>
  <si>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</si>
  <si>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</si>
  <si>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</si>
  <si>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</si>
  <si>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</si>
  <si>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</si>
  <si>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</si>
  <si>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</si>
  <si>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</si>
  <si>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</si>
  <si>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</si>
  <si>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</si>
  <si>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</si>
  <si>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</si>
  <si>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</si>
  <si>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Long Term Interest (117, sum of 62.c through 67.c)  (Note Z)</t>
  </si>
  <si>
    <t>Preferred Dividends (118.29c) (positive number)</t>
  </si>
  <si>
    <t xml:space="preserve">                                          Development of Common Stock:</t>
  </si>
  <si>
    <t>Proprietary Capital (112.16.c)   (Note Z)</t>
  </si>
  <si>
    <t xml:space="preserve">Less Preferred Stock (line 28) </t>
  </si>
  <si>
    <t>Less Account 216.1 (112.12.c)  (enter negative)</t>
  </si>
  <si>
    <t>Common Stock</t>
  </si>
  <si>
    <t>(sum lines 23-25)</t>
  </si>
  <si>
    <t>%</t>
  </si>
  <si>
    <t>(Note P)</t>
  </si>
  <si>
    <t>Weighted</t>
  </si>
  <si>
    <t xml:space="preserve">  Long Term Debt (112, sum of  18.c through 21.c)   (Note Z)</t>
  </si>
  <si>
    <t>=WCLTD</t>
  </si>
  <si>
    <t xml:space="preserve">  Preferred Stock  (112.3.c)</t>
  </si>
  <si>
    <t xml:space="preserve">  Common Stock  (line 26)</t>
  </si>
  <si>
    <t>Total  (sum lines 27-29)</t>
  </si>
  <si>
    <t>=R</t>
  </si>
  <si>
    <t>REVENUE CREDITS</t>
  </si>
  <si>
    <t>ACCOUNT 447 (SALES FOR RESALE)</t>
  </si>
  <si>
    <t>(310-311)</t>
  </si>
  <si>
    <t>(Note Q)</t>
  </si>
  <si>
    <t>Load</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</si>
  <si>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</si>
  <si>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</si>
  <si>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</si>
  <si>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</si>
  <si>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</si>
  <si>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</si>
  <si>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</si>
  <si>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</si>
  <si>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</si>
  <si>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 xml:space="preserve">  c. Transmission charges associated with Schedule 26  (Note X)</t>
  </si>
  <si>
    <t xml:space="preserve">  Total of (a)-(b)-(c)</t>
  </si>
  <si>
    <t>page 5 of 5</t>
  </si>
  <si>
    <t>General Note:   References to pages in this formulary rate are indicated as:  (page#, line#, col.#)</t>
  </si>
  <si>
    <t>References to data from FERC Form 1 are indicated as:   #.y.x  (page, line, column)</t>
  </si>
  <si>
    <t>Note</t>
  </si>
  <si>
    <t>Letter</t>
  </si>
  <si>
    <t>A</t>
  </si>
  <si>
    <t>B</t>
  </si>
  <si>
    <t>C</t>
  </si>
  <si>
    <t>D</t>
  </si>
  <si>
    <t>E</t>
  </si>
  <si>
    <t xml:space="preserve">The FERC's annual charges for the year assessed the Transmission Owner for service under this tariff. </t>
  </si>
  <si>
    <t>F</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</si>
  <si>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</si>
  <si>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</si>
  <si>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</si>
  <si>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</si>
  <si>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</si>
  <si>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J</t>
  </si>
  <si>
    <t>K</t>
  </si>
  <si>
    <t>Inputs Required:</t>
  </si>
  <si>
    <t>FIT =</t>
  </si>
  <si>
    <t>SIT=</t>
  </si>
  <si>
    <t xml:space="preserve">  (State Income Tax Rate or Composite SIT)</t>
  </si>
  <si>
    <t>p =</t>
  </si>
  <si>
    <t xml:space="preserve">  (percent of federal income tax deductible for state purposes)</t>
  </si>
  <si>
    <t>L</t>
  </si>
  <si>
    <t>M</t>
  </si>
  <si>
    <t>Removes transmission plant determined by Commission order to be state-jurisdictional according to the seven-factor test (until Form 1 balances are adjusted to reflect application of seven-factor test).</t>
  </si>
  <si>
    <t>N</t>
  </si>
  <si>
    <t>O</t>
  </si>
  <si>
    <t>Enter dollar amounts</t>
  </si>
  <si>
    <t>P</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</si>
  <si>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</si>
  <si>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</si>
  <si>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</si>
  <si>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</si>
  <si>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</si>
  <si>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</si>
  <si>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U</t>
  </si>
  <si>
    <t>Account 456.1 entry shall be the annual total of the quarterly values reported at Form 1, 330.x.n.</t>
  </si>
  <si>
    <t>V</t>
  </si>
  <si>
    <t xml:space="preserve">Account Nos. 561.4, 561.8, and 575.7 consist of RTO expenses billed to load-serving entities and are not included in Transmission Owner revenue requirements.  </t>
  </si>
  <si>
    <t>W</t>
  </si>
  <si>
    <t>Pursuant to Attachment GG of the Midwest ISO Tariff, removes dollar amount of revenue requirements calculated pursuant to Attachment GG and recovered under Schedule 26 of the Midwest ISO Tariff.</t>
  </si>
  <si>
    <t>X</t>
  </si>
  <si>
    <t xml:space="preserve">Removes from revenue credits revenues that are distributed pursuant to Schedule 26 of the Midwest ISO Tariff, since the Transmission Owner's Attachment O revenue requirements have already been reduced by the Attachment GG revenue requirements.  </t>
  </si>
  <si>
    <t>Y</t>
  </si>
  <si>
    <t>Z</t>
  </si>
  <si>
    <t>Calculate using 13 month average balance, reconciling to FERC Form No. 1 by page, line and column as shown in Column 2.</t>
  </si>
  <si>
    <t>AA</t>
  </si>
  <si>
    <t>Calculate using a simple average of beginning of year and end of year balances reconciling to FERC Form No. 1 by page, line and column as shown in Column 2.</t>
  </si>
  <si>
    <t>BB</t>
  </si>
  <si>
    <t>Calculation of Prior Year Divisor True-Up:</t>
  </si>
  <si>
    <t>Historic Year Actual Divisor</t>
  </si>
  <si>
    <t>Pg 1, Line 15</t>
  </si>
  <si>
    <t>Projected Year Divisor</t>
  </si>
  <si>
    <t>Difference between Historic &amp; Project Yr Divisor</t>
  </si>
  <si>
    <t>Prior Year Projected Annual Cost ($ per kw per yr.)</t>
  </si>
  <si>
    <t>Pg 1, Line 16</t>
  </si>
  <si>
    <t>Projected Year Divisor True-up (Difference * Prior Year Projected Annual Cost)</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</si>
  <si>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</si>
  <si>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100% CWIP Recovery for Commission Approved Order</t>
  </si>
  <si>
    <t xml:space="preserve">  No. 679 Transmission Projects (Note Z)</t>
  </si>
  <si>
    <t>Issued on:  January 29, 2010</t>
  </si>
  <si>
    <t>Substitute Original Sheet No. 2758Z.21</t>
  </si>
  <si>
    <t>Superseding Original Sheet No. 2758Z.21</t>
  </si>
  <si>
    <t>Superseding Substitute Original Sheet No. 2758Z.24</t>
  </si>
  <si>
    <t>First Revised Sheet No. 2758Z.24</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</si>
  <si>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</si>
  <si>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</si>
  <si>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</si>
  <si>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Effective:  June 19, 2010</t>
  </si>
  <si>
    <t>Issued on:  June 18, 2010</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</si>
  <si>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</si>
  <si>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</si>
  <si>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</si>
  <si>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</si>
  <si>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Debt cost rate = long-term interest (line 21) / long term debt (line 27).  Preferred cost rate = preferred dividends (line 22) / preferred outstanding (line 28).   ROE will be supported in the original filing and no change in ROE may be made absent a filing with FERC.</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</si>
  <si>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</si>
  <si>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</si>
  <si>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 xml:space="preserve">Page 2, Line 23a includes the net prefunded AFUDC on CWIP included in rate base and page 3 line 9a includes the annual amortization of the prefunded AFUDC amounts included in Account No. 407.4 as required by Commission Order 129 FERC ¶ 61,287 (2009).  Page 2 line 23b includes any unamortized balances related to the recovery of abandoned plant costs approved by FERC under a separate docket.   Page 3 line 9b includes the Amortization expense of abandonment costs included in transmission depreciation expense.  These are shown in the workpapers required pursuant to the Annual Rate Calculation and True-Up Procedures. </t>
  </si>
  <si>
    <t xml:space="preserve">  Account No. 190                                   (Note F,  Note AA)</t>
  </si>
  <si>
    <t>For the 12 months ended 12/31/12</t>
  </si>
  <si>
    <r>
      <t xml:space="preserve">Filed to Comply with order of the Federal Energy Regulatory Commission, Docket No. ER10-183-000, issued December 30, 2009, 129 FERC </t>
    </r>
    <r>
      <rPr>
        <sz val="12"/>
        <rFont val="Calibri"/>
        <family val="2"/>
      </rPr>
      <t>¶</t>
    </r>
    <r>
      <rPr>
        <sz val="12"/>
        <rFont val="Arial MT"/>
      </rPr>
      <t xml:space="preserve"> 61,287 (2009).</t>
    </r>
  </si>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</sst>
</file>

<file path=xl/styles.xml><?xml version="1.0" encoding="utf-8"?>
<styleSheet xmlns="http://schemas.openxmlformats.org/spreadsheetml/2006/main">
  <numFmts count="2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0;\-#,##0;&quot;-&quot;"/>
    <numFmt numFmtId="167" formatCode="#,##0.00&quot;£&quot;_);\(#,##0.00&quot;£&quot;\)"/>
    <numFmt numFmtId="168" formatCode="mm/dd/yy"/>
    <numFmt numFmtId="169" formatCode="0.000%"/>
    <numFmt numFmtId="170" formatCode="#,##0.00000"/>
    <numFmt numFmtId="171" formatCode="&quot;$&quot;#,##0"/>
    <numFmt numFmtId="172" formatCode="&quot;$&quot;#,##0.00"/>
    <numFmt numFmtId="173" formatCode="_(&quot;$&quot;* #,##0_);_(&quot;$&quot;* \(#,##0\);_(&quot;$&quot;* &quot;-&quot;??_);_(@_)"/>
    <numFmt numFmtId="174" formatCode="0.00000"/>
    <numFmt numFmtId="175" formatCode="#,##0.0000"/>
    <numFmt numFmtId="176" formatCode="#,##0.000"/>
    <numFmt numFmtId="177" formatCode="0.0000"/>
    <numFmt numFmtId="178" formatCode="#,##0.0"/>
    <numFmt numFmtId="179" formatCode="&quot;$&quot;#,##0.000"/>
    <numFmt numFmtId="180" formatCode="0.00000%"/>
    <numFmt numFmtId="181" formatCode="_(&quot;$&quot;* #,##0.00000_);_(&quot;$&quot;* \(#,##0.00000\);_(&quot;$&quot;* &quot;-&quot;?????_);_(@_)"/>
  </numFmts>
  <fonts count="66">
    <font>
      <sz val="12"/>
      <name val="Arial MT"/>
    </font>
    <font>
      <sz val="11"/>
      <color theme="1"/>
      <name val="Calibri"/>
      <family val="2"/>
      <scheme val="minor"/>
    </font>
    <font>
      <sz val="12"/>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strike/>
      <sz val="12"/>
      <name val="Times New Roman"/>
      <family val="1"/>
    </font>
    <font>
      <b/>
      <sz val="12"/>
      <name val="Times New Roman"/>
      <family val="1"/>
    </font>
    <font>
      <sz val="12"/>
      <name val="Calibri"/>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name val="Arial Narrow"/>
      <family val="2"/>
    </font>
    <font>
      <b/>
      <sz val="18"/>
      <color indexed="56"/>
      <name val="Cambria"/>
      <family val="2"/>
    </font>
    <font>
      <strike/>
      <sz val="12"/>
      <name val="Arial MT"/>
    </font>
    <font>
      <u/>
      <sz val="12"/>
      <name val="Arial MT"/>
    </font>
  </fonts>
  <fills count="2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s>
  <borders count="27">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double">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37">
    <xf numFmtId="0" fontId="0" fillId="0" borderId="0"/>
    <xf numFmtId="172" fontId="13" fillId="0" borderId="0" applyFill="0"/>
    <xf numFmtId="172" fontId="13" fillId="0" borderId="0">
      <alignment horizontal="center"/>
    </xf>
    <xf numFmtId="0" fontId="13" fillId="0" borderId="0" applyFill="0">
      <alignment horizontal="center"/>
    </xf>
    <xf numFmtId="172" fontId="18" fillId="0" borderId="1" applyFill="0"/>
    <xf numFmtId="0" fontId="4" fillId="0" borderId="0" applyFont="0" applyAlignment="0"/>
    <xf numFmtId="0" fontId="19" fillId="0" borderId="0" applyFill="0">
      <alignment vertical="top"/>
    </xf>
    <xf numFmtId="0" fontId="18" fillId="0" borderId="0" applyFill="0">
      <alignment horizontal="left" vertical="top"/>
    </xf>
    <xf numFmtId="172" fontId="14" fillId="0" borderId="2" applyFill="0"/>
    <xf numFmtId="0" fontId="4" fillId="0" borderId="0" applyNumberFormat="0" applyFont="0" applyAlignment="0"/>
    <xf numFmtId="0" fontId="19" fillId="0" borderId="0" applyFill="0">
      <alignment wrapText="1"/>
    </xf>
    <xf numFmtId="0" fontId="18" fillId="0" borderId="0" applyFill="0">
      <alignment horizontal="left" vertical="top" wrapText="1"/>
    </xf>
    <xf numFmtId="172" fontId="20" fillId="0" borderId="0" applyFill="0"/>
    <xf numFmtId="0" fontId="21" fillId="0" borderId="0" applyNumberFormat="0" applyFont="0" applyAlignment="0">
      <alignment horizontal="center"/>
    </xf>
    <xf numFmtId="0" fontId="22" fillId="0" borderId="0" applyFill="0">
      <alignment vertical="top" wrapText="1"/>
    </xf>
    <xf numFmtId="0" fontId="14" fillId="0" borderId="0" applyFill="0">
      <alignment horizontal="left" vertical="top" wrapText="1"/>
    </xf>
    <xf numFmtId="172" fontId="4" fillId="0" borderId="0" applyFill="0"/>
    <xf numFmtId="0" fontId="21" fillId="0" borderId="0" applyNumberFormat="0" applyFont="0" applyAlignment="0">
      <alignment horizontal="center"/>
    </xf>
    <xf numFmtId="0" fontId="23" fillId="0" borderId="0" applyFill="0">
      <alignment vertical="center" wrapText="1"/>
    </xf>
    <xf numFmtId="0" fontId="3" fillId="0" borderId="0">
      <alignment horizontal="left" vertical="center" wrapText="1"/>
    </xf>
    <xf numFmtId="172" fontId="24" fillId="0" borderId="0" applyFill="0"/>
    <xf numFmtId="0" fontId="21" fillId="0" borderId="0" applyNumberFormat="0" applyFont="0" applyAlignment="0">
      <alignment horizontal="center"/>
    </xf>
    <xf numFmtId="0" fontId="25" fillId="0" borderId="0" applyFill="0">
      <alignment horizontal="center" vertical="center" wrapText="1"/>
    </xf>
    <xf numFmtId="0" fontId="4" fillId="0" borderId="0" applyFill="0">
      <alignment horizontal="center" vertical="center" wrapText="1"/>
    </xf>
    <xf numFmtId="172" fontId="26" fillId="0" borderId="0" applyFill="0"/>
    <xf numFmtId="0" fontId="21"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2" fontId="29" fillId="0" borderId="0" applyFill="0"/>
    <xf numFmtId="0" fontId="21" fillId="0" borderId="0" applyNumberFormat="0" applyFont="0" applyAlignment="0">
      <alignment horizontal="center"/>
    </xf>
    <xf numFmtId="0" fontId="30" fillId="0" borderId="0">
      <alignment horizontal="center" wrapText="1"/>
    </xf>
    <xf numFmtId="0" fontId="26" fillId="0" borderId="0" applyFill="0">
      <alignment horizontal="center" wrapText="1"/>
    </xf>
    <xf numFmtId="166" fontId="6" fillId="0" borderId="0" applyFill="0" applyBorder="0" applyAlignment="0"/>
    <xf numFmtId="43" fontId="3"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3" fontId="4" fillId="0" borderId="0" applyFont="0" applyFill="0" applyBorder="0" applyAlignment="0" applyProtection="0"/>
    <xf numFmtId="0" fontId="11" fillId="0" borderId="0" applyNumberFormat="0" applyAlignment="0">
      <alignment horizontal="left"/>
    </xf>
    <xf numFmtId="0" fontId="8" fillId="0" borderId="0"/>
    <xf numFmtId="44" fontId="2" fillId="0" borderId="0" applyFont="0" applyFill="0" applyBorder="0" applyAlignment="0" applyProtection="0"/>
    <xf numFmtId="44" fontId="7" fillId="0" borderId="0" applyFont="0" applyFill="0" applyBorder="0" applyAlignment="0" applyProtection="0"/>
    <xf numFmtId="5" fontId="4" fillId="0" borderId="0" applyFont="0" applyFill="0" applyBorder="0" applyAlignment="0" applyProtection="0"/>
    <xf numFmtId="165" fontId="4" fillId="0" borderId="0" applyFont="0" applyFill="0" applyBorder="0" applyAlignment="0" applyProtection="0"/>
    <xf numFmtId="0" fontId="12" fillId="0" borderId="0" applyNumberFormat="0" applyAlignment="0">
      <alignment horizontal="left"/>
    </xf>
    <xf numFmtId="2" fontId="4" fillId="0" borderId="0" applyFont="0" applyFill="0" applyBorder="0" applyAlignment="0" applyProtection="0"/>
    <xf numFmtId="38" fontId="13" fillId="2" borderId="0" applyNumberFormat="0" applyBorder="0" applyAlignment="0" applyProtection="0"/>
    <xf numFmtId="0" fontId="14" fillId="0" borderId="3" applyNumberFormat="0" applyAlignment="0" applyProtection="0">
      <alignment horizontal="left" vertical="center"/>
    </xf>
    <xf numFmtId="0" fontId="14" fillId="0" borderId="4">
      <alignment horizontal="left" vertical="center"/>
    </xf>
    <xf numFmtId="0" fontId="32" fillId="0" borderId="0" applyFont="0" applyFill="0" applyBorder="0" applyAlignment="0" applyProtection="0"/>
    <xf numFmtId="0" fontId="14" fillId="0" borderId="0" applyFont="0" applyFill="0" applyBorder="0" applyAlignment="0" applyProtection="0"/>
    <xf numFmtId="0" fontId="33" fillId="0" borderId="5"/>
    <xf numFmtId="0" fontId="34" fillId="0" borderId="0"/>
    <xf numFmtId="10" fontId="13" fillId="3" borderId="6" applyNumberFormat="0" applyBorder="0" applyAlignment="0" applyProtection="0"/>
    <xf numFmtId="167" fontId="7" fillId="0" borderId="0"/>
    <xf numFmtId="0" fontId="9" fillId="0" borderId="0"/>
    <xf numFmtId="0" fontId="2" fillId="0" borderId="0"/>
    <xf numFmtId="0" fontId="4" fillId="0" borderId="0"/>
    <xf numFmtId="0" fontId="9" fillId="0" borderId="0"/>
    <xf numFmtId="0" fontId="3" fillId="0" borderId="0"/>
    <xf numFmtId="0" fontId="6" fillId="0" borderId="0"/>
    <xf numFmtId="39" fontId="2" fillId="0" borderId="0"/>
    <xf numFmtId="0" fontId="2" fillId="0" borderId="0"/>
    <xf numFmtId="0" fontId="9" fillId="0" borderId="0"/>
    <xf numFmtId="172" fontId="2" fillId="0" borderId="0" applyProtection="0"/>
    <xf numFmtId="9" fontId="2" fillId="0" borderId="0" applyFont="0" applyFill="0" applyBorder="0" applyAlignment="0" applyProtection="0"/>
    <xf numFmtId="10" fontId="7"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0"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3" fontId="4" fillId="0" borderId="0">
      <alignment horizontal="left" vertical="top"/>
    </xf>
    <xf numFmtId="0" fontId="35" fillId="0" borderId="5">
      <alignment horizontal="center"/>
    </xf>
    <xf numFmtId="3" fontId="31" fillId="0" borderId="0" applyFont="0" applyFill="0" applyBorder="0" applyAlignment="0" applyProtection="0"/>
    <xf numFmtId="0" fontId="31" fillId="4" borderId="0" applyNumberFormat="0" applyFont="0" applyBorder="0" applyAlignment="0" applyProtection="0"/>
    <xf numFmtId="3" fontId="4" fillId="0" borderId="0">
      <alignment horizontal="right" vertical="top"/>
    </xf>
    <xf numFmtId="41" fontId="3" fillId="2" borderId="7" applyFill="0"/>
    <xf numFmtId="0" fontId="36" fillId="0" borderId="0">
      <alignment horizontal="left" indent="7"/>
    </xf>
    <xf numFmtId="41" fontId="3" fillId="0" borderId="7" applyFill="0">
      <alignment horizontal="left" indent="2"/>
    </xf>
    <xf numFmtId="172" fontId="37" fillId="0" borderId="8" applyFill="0">
      <alignment horizontal="right"/>
    </xf>
    <xf numFmtId="0" fontId="5" fillId="0" borderId="6" applyNumberFormat="0" applyFont="0" applyBorder="0">
      <alignment horizontal="right"/>
    </xf>
    <xf numFmtId="0" fontId="38" fillId="0" borderId="0" applyFill="0"/>
    <xf numFmtId="0" fontId="14" fillId="0" borderId="0" applyFill="0"/>
    <xf numFmtId="4" fontId="37" fillId="0" borderId="8" applyFill="0"/>
    <xf numFmtId="0" fontId="4" fillId="0" borderId="0" applyNumberFormat="0" applyFont="0" applyBorder="0" applyAlignment="0"/>
    <xf numFmtId="0" fontId="22" fillId="0" borderId="0" applyFill="0">
      <alignment horizontal="left" indent="1"/>
    </xf>
    <xf numFmtId="0" fontId="39" fillId="0" borderId="0" applyFill="0">
      <alignment horizontal="left" indent="1"/>
    </xf>
    <xf numFmtId="4" fontId="24" fillId="0" borderId="0" applyFill="0"/>
    <xf numFmtId="0" fontId="4" fillId="0" borderId="0" applyNumberFormat="0" applyFont="0" applyFill="0" applyBorder="0" applyAlignment="0"/>
    <xf numFmtId="0" fontId="22" fillId="0" borderId="0" applyFill="0">
      <alignment horizontal="left" indent="2"/>
    </xf>
    <xf numFmtId="0" fontId="14" fillId="0" borderId="0" applyFill="0">
      <alignment horizontal="left" indent="2"/>
    </xf>
    <xf numFmtId="4" fontId="24" fillId="0" borderId="0" applyFill="0"/>
    <xf numFmtId="0" fontId="4" fillId="0" borderId="0" applyNumberFormat="0" applyFont="0" applyBorder="0" applyAlignment="0"/>
    <xf numFmtId="0" fontId="40" fillId="0" borderId="0">
      <alignment horizontal="left" indent="3"/>
    </xf>
    <xf numFmtId="0" fontId="41" fillId="0" borderId="0" applyFill="0">
      <alignment horizontal="left" indent="3"/>
    </xf>
    <xf numFmtId="4" fontId="24" fillId="0" borderId="0" applyFill="0"/>
    <xf numFmtId="0" fontId="4" fillId="0" borderId="0" applyNumberFormat="0" applyFont="0" applyBorder="0" applyAlignment="0"/>
    <xf numFmtId="0" fontId="25" fillId="0" borderId="0">
      <alignment horizontal="left" indent="4"/>
    </xf>
    <xf numFmtId="0" fontId="4" fillId="0" borderId="0" applyFill="0">
      <alignment horizontal="left" indent="4"/>
    </xf>
    <xf numFmtId="4" fontId="26" fillId="0" borderId="0" applyFill="0"/>
    <xf numFmtId="0" fontId="4"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4" fillId="0" borderId="0" applyNumberFormat="0" applyFont="0" applyFill="0" applyBorder="0" applyAlignment="0"/>
    <xf numFmtId="0" fontId="30" fillId="0" borderId="0" applyFill="0">
      <alignment horizontal="left" indent="6"/>
    </xf>
    <xf numFmtId="0" fontId="26" fillId="0" borderId="0" applyFill="0">
      <alignment horizontal="left" indent="6"/>
    </xf>
    <xf numFmtId="168" fontId="15" fillId="0" borderId="0" applyNumberFormat="0" applyFill="0" applyBorder="0" applyAlignment="0" applyProtection="0">
      <alignment horizontal="left"/>
    </xf>
    <xf numFmtId="40" fontId="16" fillId="0" borderId="0" applyBorder="0">
      <alignment horizontal="right"/>
    </xf>
    <xf numFmtId="0" fontId="4" fillId="0" borderId="0" applyFont="0" applyFill="0" applyBorder="0" applyAlignment="0" applyProtection="0"/>
    <xf numFmtId="172" fontId="2" fillId="0" borderId="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8" borderId="0" applyNumberFormat="0" applyBorder="0" applyAlignment="0" applyProtection="0"/>
    <xf numFmtId="0" fontId="47" fillId="16"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19" borderId="0" applyNumberFormat="0" applyBorder="0" applyAlignment="0" applyProtection="0"/>
    <xf numFmtId="0" fontId="48" fillId="9" borderId="0" applyNumberFormat="0" applyBorder="0" applyAlignment="0" applyProtection="0"/>
    <xf numFmtId="0" fontId="4" fillId="0" borderId="0" applyFont="0" applyAlignment="0"/>
    <xf numFmtId="0" fontId="4" fillId="0" borderId="0" applyNumberFormat="0" applyFont="0" applyAlignment="0"/>
    <xf numFmtId="172" fontId="4" fillId="0" borderId="0" applyFill="0"/>
    <xf numFmtId="0" fontId="4" fillId="0" borderId="0" applyFill="0">
      <alignment horizontal="center" vertical="center" wrapText="1"/>
    </xf>
    <xf numFmtId="0" fontId="56" fillId="26" borderId="18" applyNumberFormat="0" applyAlignment="0" applyProtection="0"/>
    <xf numFmtId="0" fontId="49" fillId="27" borderId="19" applyNumberFormat="0" applyAlignment="0" applyProtection="0"/>
    <xf numFmtId="43" fontId="31" fillId="0" borderId="0" applyFont="0" applyFill="0" applyBorder="0" applyAlignment="0" applyProtection="0"/>
    <xf numFmtId="43" fontId="1"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0" fontId="50" fillId="0" borderId="0" applyNumberFormat="0" applyFill="0" applyBorder="0" applyAlignment="0" applyProtection="0"/>
    <xf numFmtId="2" fontId="4" fillId="0" borderId="0" applyFont="0" applyFill="0" applyBorder="0" applyAlignment="0" applyProtection="0"/>
    <xf numFmtId="0" fontId="51" fillId="11" borderId="0" applyNumberFormat="0" applyBorder="0" applyAlignment="0" applyProtection="0"/>
    <xf numFmtId="0" fontId="57" fillId="0" borderId="20" applyNumberFormat="0" applyFill="0" applyAlignment="0" applyProtection="0"/>
    <xf numFmtId="0" fontId="58" fillId="0" borderId="21" applyNumberFormat="0" applyFill="0" applyAlignment="0" applyProtection="0"/>
    <xf numFmtId="0" fontId="59" fillId="0" borderId="22" applyNumberFormat="0" applyFill="0" applyAlignment="0" applyProtection="0"/>
    <xf numFmtId="0" fontId="59" fillId="0" borderId="0" applyNumberFormat="0" applyFill="0" applyBorder="0" applyAlignment="0" applyProtection="0"/>
    <xf numFmtId="0" fontId="52" fillId="12" borderId="18" applyNumberFormat="0" applyAlignment="0" applyProtection="0"/>
    <xf numFmtId="0" fontId="60" fillId="0" borderId="23" applyNumberFormat="0" applyFill="0" applyAlignment="0" applyProtection="0"/>
    <xf numFmtId="0" fontId="61" fillId="15" borderId="0" applyNumberFormat="0" applyBorder="0" applyAlignment="0" applyProtection="0"/>
    <xf numFmtId="172" fontId="2" fillId="0" borderId="0" applyProtection="0"/>
    <xf numFmtId="0" fontId="62" fillId="0" borderId="0">
      <alignment vertical="top"/>
    </xf>
    <xf numFmtId="0" fontId="1" fillId="0" borderId="0"/>
    <xf numFmtId="0" fontId="2" fillId="10" borderId="24" applyNumberFormat="0" applyFont="0" applyAlignment="0" applyProtection="0"/>
    <xf numFmtId="0" fontId="54" fillId="26" borderId="25" applyNumberFormat="0" applyAlignment="0" applyProtection="0"/>
    <xf numFmtId="9" fontId="4" fillId="0" borderId="0" applyFont="0" applyFill="0" applyBorder="0" applyAlignment="0" applyProtection="0"/>
    <xf numFmtId="9" fontId="1"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63" fillId="0" borderId="0" applyNumberFormat="0" applyFill="0" applyBorder="0" applyAlignment="0" applyProtection="0"/>
    <xf numFmtId="0" fontId="4" fillId="0" borderId="0" applyFont="0" applyFill="0" applyBorder="0" applyAlignment="0" applyProtection="0"/>
    <xf numFmtId="0" fontId="55" fillId="0" borderId="26" applyNumberFormat="0" applyFill="0" applyAlignment="0" applyProtection="0"/>
    <xf numFmtId="0" fontId="53" fillId="0" borderId="0" applyNumberFormat="0" applyFill="0" applyBorder="0" applyAlignment="0" applyProtection="0"/>
  </cellStyleXfs>
  <cellXfs count="234">
    <xf numFmtId="0" fontId="0" fillId="0" borderId="0" xfId="0"/>
    <xf numFmtId="172" fontId="42" fillId="0" borderId="0" xfId="71" applyFont="1" applyAlignment="1"/>
    <xf numFmtId="0" fontId="42" fillId="0" borderId="0" xfId="71" applyNumberFormat="1" applyFont="1" applyAlignment="1" applyProtection="1">
      <alignment horizontal="left"/>
      <protection locked="0"/>
    </xf>
    <xf numFmtId="0" fontId="42" fillId="0" borderId="0" xfId="71" applyNumberFormat="1" applyFont="1" applyProtection="1">
      <protection locked="0"/>
    </xf>
    <xf numFmtId="0" fontId="42" fillId="0" borderId="0" xfId="71" applyNumberFormat="1" applyFont="1" applyAlignment="1" applyProtection="1">
      <alignment horizontal="right"/>
      <protection locked="0"/>
    </xf>
    <xf numFmtId="0" fontId="42" fillId="0" borderId="0" xfId="71" applyNumberFormat="1" applyFont="1"/>
    <xf numFmtId="0" fontId="42" fillId="0" borderId="0" xfId="71" applyNumberFormat="1" applyFont="1" applyFill="1"/>
    <xf numFmtId="0" fontId="42" fillId="5" borderId="0" xfId="71" applyNumberFormat="1" applyFont="1" applyFill="1" applyProtection="1">
      <protection locked="0"/>
    </xf>
    <xf numFmtId="172" fontId="42" fillId="5" borderId="0" xfId="71" applyFont="1" applyFill="1" applyAlignment="1"/>
    <xf numFmtId="0" fontId="42" fillId="5" borderId="0" xfId="71" applyNumberFormat="1" applyFont="1" applyFill="1"/>
    <xf numFmtId="0" fontId="42" fillId="5" borderId="0" xfId="71" applyNumberFormat="1" applyFont="1" applyFill="1" applyAlignment="1" applyProtection="1">
      <alignment horizontal="right"/>
      <protection locked="0"/>
    </xf>
    <xf numFmtId="3" fontId="42" fillId="0" borderId="0" xfId="71" applyNumberFormat="1" applyFont="1" applyAlignment="1"/>
    <xf numFmtId="0" fontId="42" fillId="0" borderId="0" xfId="71" applyNumberFormat="1" applyFont="1" applyAlignment="1" applyProtection="1">
      <alignment horizontal="center"/>
      <protection locked="0"/>
    </xf>
    <xf numFmtId="49" fontId="42" fillId="5" borderId="0" xfId="71" applyNumberFormat="1" applyFont="1" applyFill="1"/>
    <xf numFmtId="49" fontId="42" fillId="0" borderId="0" xfId="71" applyNumberFormat="1" applyFont="1"/>
    <xf numFmtId="0" fontId="42" fillId="0" borderId="5" xfId="71" applyNumberFormat="1" applyFont="1" applyBorder="1" applyAlignment="1" applyProtection="1">
      <alignment horizontal="center"/>
      <protection locked="0"/>
    </xf>
    <xf numFmtId="0" fontId="42" fillId="0" borderId="0" xfId="71" applyNumberFormat="1" applyFont="1" applyBorder="1" applyAlignment="1" applyProtection="1">
      <alignment horizontal="center"/>
      <protection locked="0"/>
    </xf>
    <xf numFmtId="3" fontId="42" fillId="0" borderId="0" xfId="71" applyNumberFormat="1" applyFont="1"/>
    <xf numFmtId="42" fontId="42" fillId="0" borderId="0" xfId="71" applyNumberFormat="1" applyFont="1" applyFill="1"/>
    <xf numFmtId="3" fontId="42" fillId="0" borderId="0" xfId="71" applyNumberFormat="1" applyFont="1" applyFill="1" applyAlignment="1"/>
    <xf numFmtId="0" fontId="42" fillId="0" borderId="5" xfId="71" applyNumberFormat="1" applyFont="1" applyBorder="1" applyAlignment="1" applyProtection="1">
      <alignment horizontal="centerContinuous"/>
      <protection locked="0"/>
    </xf>
    <xf numFmtId="174" fontId="42" fillId="0" borderId="0" xfId="71" applyNumberFormat="1" applyFont="1" applyAlignment="1"/>
    <xf numFmtId="3" fontId="42" fillId="0" borderId="0" xfId="71" applyNumberFormat="1" applyFont="1" applyFill="1" applyBorder="1"/>
    <xf numFmtId="3" fontId="42" fillId="5" borderId="0" xfId="71" applyNumberFormat="1" applyFont="1" applyFill="1" applyAlignment="1"/>
    <xf numFmtId="3" fontId="42" fillId="0" borderId="5" xfId="71" applyNumberFormat="1" applyFont="1" applyBorder="1" applyAlignment="1"/>
    <xf numFmtId="3" fontId="42" fillId="0" borderId="0" xfId="71" applyNumberFormat="1" applyFont="1" applyAlignment="1">
      <alignment horizontal="fill"/>
    </xf>
    <xf numFmtId="0" fontId="42" fillId="0" borderId="0" xfId="71" applyNumberFormat="1" applyFont="1" applyFill="1" applyAlignment="1" applyProtection="1">
      <alignment horizontal="center"/>
      <protection locked="0"/>
    </xf>
    <xf numFmtId="172" fontId="42" fillId="0" borderId="0" xfId="71" applyFont="1" applyFill="1" applyAlignment="1"/>
    <xf numFmtId="174" fontId="42" fillId="0" borderId="0" xfId="71" applyNumberFormat="1" applyFont="1" applyFill="1" applyAlignment="1"/>
    <xf numFmtId="172" fontId="42" fillId="0" borderId="0" xfId="71" applyFont="1" applyFill="1" applyBorder="1" applyAlignment="1"/>
    <xf numFmtId="171" fontId="42" fillId="0" borderId="0" xfId="71" applyNumberFormat="1" applyFont="1" applyFill="1" applyBorder="1" applyAlignment="1"/>
    <xf numFmtId="37" fontId="42" fillId="0" borderId="0" xfId="71" applyNumberFormat="1" applyFont="1" applyFill="1" applyBorder="1" applyAlignment="1"/>
    <xf numFmtId="0" fontId="42" fillId="0" borderId="0" xfId="71" quotePrefix="1" applyNumberFormat="1" applyFont="1" applyFill="1"/>
    <xf numFmtId="42" fontId="42" fillId="0" borderId="16" xfId="71" applyNumberFormat="1" applyFont="1" applyFill="1" applyBorder="1" applyAlignment="1" applyProtection="1">
      <alignment horizontal="right"/>
      <protection locked="0"/>
    </xf>
    <xf numFmtId="0" fontId="42" fillId="0" borderId="0" xfId="71" applyNumberFormat="1" applyFont="1" applyFill="1" applyProtection="1">
      <protection locked="0"/>
    </xf>
    <xf numFmtId="0" fontId="44" fillId="0" borderId="0" xfId="71" applyNumberFormat="1" applyFont="1" applyFill="1"/>
    <xf numFmtId="3" fontId="42" fillId="5" borderId="0" xfId="71" applyNumberFormat="1" applyFont="1" applyFill="1"/>
    <xf numFmtId="172" fontId="42" fillId="0" borderId="2" xfId="71" applyFont="1" applyBorder="1" applyAlignment="1"/>
    <xf numFmtId="0" fontId="2" fillId="0" borderId="0" xfId="72" applyNumberFormat="1" applyFont="1" applyFill="1" applyBorder="1" applyAlignment="1"/>
    <xf numFmtId="172" fontId="2" fillId="0" borderId="0" xfId="71" applyFont="1" applyFill="1" applyBorder="1" applyAlignment="1"/>
    <xf numFmtId="0" fontId="2" fillId="0" borderId="0" xfId="71" applyNumberFormat="1" applyFont="1" applyFill="1" applyBorder="1"/>
    <xf numFmtId="0" fontId="42" fillId="0" borderId="0" xfId="71" applyNumberFormat="1" applyFont="1" applyBorder="1" applyAlignment="1"/>
    <xf numFmtId="172" fontId="42" fillId="0" borderId="0" xfId="71" applyFont="1" applyBorder="1" applyAlignment="1"/>
    <xf numFmtId="3" fontId="42" fillId="5" borderId="0" xfId="71" applyNumberFormat="1" applyFont="1" applyFill="1" applyBorder="1"/>
    <xf numFmtId="172" fontId="42" fillId="0" borderId="8" xfId="71" applyFont="1" applyBorder="1" applyAlignment="1"/>
    <xf numFmtId="172" fontId="42" fillId="0" borderId="12" xfId="71" applyFont="1" applyBorder="1" applyAlignment="1"/>
    <xf numFmtId="172" fontId="2" fillId="0" borderId="0" xfId="71" applyFont="1" applyFill="1" applyBorder="1" applyAlignment="1">
      <alignment horizontal="center"/>
    </xf>
    <xf numFmtId="0" fontId="2" fillId="0" borderId="0" xfId="71" applyNumberFormat="1" applyFont="1" applyFill="1" applyBorder="1" applyAlignment="1">
      <alignment horizontal="center"/>
    </xf>
    <xf numFmtId="172" fontId="2" fillId="0" borderId="4" xfId="71" applyFont="1" applyBorder="1" applyAlignment="1">
      <alignment horizontal="center"/>
    </xf>
    <xf numFmtId="0" fontId="2" fillId="0" borderId="15" xfId="71" applyNumberFormat="1" applyFont="1" applyBorder="1" applyAlignment="1">
      <alignment horizontal="center"/>
    </xf>
    <xf numFmtId="181" fontId="2" fillId="0" borderId="0" xfId="71" applyNumberFormat="1" applyFont="1" applyFill="1" applyBorder="1" applyAlignment="1"/>
    <xf numFmtId="172" fontId="2" fillId="0" borderId="2" xfId="71" applyFont="1" applyBorder="1" applyAlignment="1"/>
    <xf numFmtId="0" fontId="2" fillId="0" borderId="2" xfId="71" applyNumberFormat="1" applyFont="1" applyBorder="1" applyAlignment="1"/>
    <xf numFmtId="3" fontId="42" fillId="5" borderId="5" xfId="71" applyNumberFormat="1" applyFont="1" applyFill="1" applyBorder="1"/>
    <xf numFmtId="171" fontId="2" fillId="0" borderId="0" xfId="71" applyNumberFormat="1" applyFont="1" applyFill="1" applyBorder="1" applyAlignment="1"/>
    <xf numFmtId="3" fontId="2" fillId="0" borderId="0" xfId="71" applyNumberFormat="1" applyFont="1" applyFill="1" applyBorder="1"/>
    <xf numFmtId="172" fontId="2" fillId="0" borderId="0" xfId="71" applyFont="1" applyBorder="1" applyAlignment="1"/>
    <xf numFmtId="171" fontId="2" fillId="0" borderId="0" xfId="71" applyNumberFormat="1" applyFont="1" applyBorder="1" applyAlignment="1"/>
    <xf numFmtId="3" fontId="2" fillId="0" borderId="14" xfId="71" applyNumberFormat="1" applyFont="1" applyBorder="1"/>
    <xf numFmtId="172" fontId="2" fillId="0" borderId="0" xfId="71" applyFont="1" applyFill="1" applyBorder="1" applyAlignment="1">
      <alignment horizontal="right"/>
    </xf>
    <xf numFmtId="172" fontId="2" fillId="0" borderId="8" xfId="71" applyFont="1" applyBorder="1" applyAlignment="1">
      <alignment horizontal="right"/>
    </xf>
    <xf numFmtId="171" fontId="2" fillId="0" borderId="8" xfId="71" applyNumberFormat="1" applyFont="1" applyBorder="1" applyAlignment="1"/>
    <xf numFmtId="3" fontId="2" fillId="0" borderId="12" xfId="71" applyNumberFormat="1" applyFont="1" applyBorder="1"/>
    <xf numFmtId="176" fontId="42" fillId="0" borderId="0" xfId="71" applyNumberFormat="1" applyFont="1"/>
    <xf numFmtId="176" fontId="42" fillId="0" borderId="0" xfId="71" applyNumberFormat="1" applyFont="1" applyAlignment="1">
      <alignment horizontal="center"/>
    </xf>
    <xf numFmtId="172" fontId="42" fillId="0" borderId="0" xfId="71" applyFont="1" applyAlignment="1">
      <alignment horizontal="center"/>
    </xf>
    <xf numFmtId="0" fontId="42" fillId="0" borderId="0" xfId="71" applyNumberFormat="1" applyFont="1" applyAlignment="1">
      <alignment horizontal="left"/>
    </xf>
    <xf numFmtId="179" fontId="42" fillId="0" borderId="0" xfId="71" applyNumberFormat="1" applyFont="1" applyAlignment="1"/>
    <xf numFmtId="0" fontId="42" fillId="0" borderId="0" xfId="71" applyNumberFormat="1" applyFont="1" applyFill="1" applyAlignment="1">
      <alignment horizontal="left"/>
    </xf>
    <xf numFmtId="179" fontId="42" fillId="0" borderId="0" xfId="71" applyNumberFormat="1" applyFont="1" applyFill="1" applyAlignment="1"/>
    <xf numFmtId="179" fontId="42" fillId="5" borderId="0" xfId="71" applyNumberFormat="1" applyFont="1" applyFill="1" applyProtection="1">
      <protection locked="0"/>
    </xf>
    <xf numFmtId="179" fontId="42" fillId="0" borderId="0" xfId="71" applyNumberFormat="1" applyFont="1" applyProtection="1">
      <protection locked="0"/>
    </xf>
    <xf numFmtId="179" fontId="42" fillId="0" borderId="0" xfId="71" applyNumberFormat="1" applyFont="1" applyFill="1" applyProtection="1">
      <protection locked="0"/>
    </xf>
    <xf numFmtId="3" fontId="42" fillId="0" borderId="0" xfId="71" applyNumberFormat="1" applyFont="1" applyBorder="1" applyAlignment="1"/>
    <xf numFmtId="169" fontId="42" fillId="0" borderId="0" xfId="71" applyNumberFormat="1" applyFont="1" applyAlignment="1">
      <alignment horizontal="center"/>
    </xf>
    <xf numFmtId="0" fontId="42" fillId="0" borderId="0" xfId="71" applyNumberFormat="1" applyFont="1" applyAlignment="1">
      <alignment horizontal="center"/>
    </xf>
    <xf numFmtId="49" fontId="42" fillId="0" borderId="0" xfId="71" applyNumberFormat="1" applyFont="1" applyAlignment="1">
      <alignment horizontal="left"/>
    </xf>
    <xf numFmtId="49" fontId="42" fillId="0" borderId="0" xfId="71" applyNumberFormat="1" applyFont="1" applyAlignment="1">
      <alignment horizontal="center"/>
    </xf>
    <xf numFmtId="0" fontId="42" fillId="0" borderId="0" xfId="71" applyNumberFormat="1" applyFont="1" applyFill="1" applyAlignment="1">
      <alignment horizontal="center"/>
    </xf>
    <xf numFmtId="3" fontId="44" fillId="0" borderId="0" xfId="71" applyNumberFormat="1" applyFont="1" applyAlignment="1">
      <alignment horizontal="center"/>
    </xf>
    <xf numFmtId="0" fontId="44" fillId="0" borderId="0" xfId="71" applyNumberFormat="1" applyFont="1" applyAlignment="1" applyProtection="1">
      <alignment horizontal="center"/>
      <protection locked="0"/>
    </xf>
    <xf numFmtId="172" fontId="44" fillId="0" borderId="0" xfId="71" applyFont="1" applyAlignment="1">
      <alignment horizontal="center"/>
    </xf>
    <xf numFmtId="3" fontId="44" fillId="0" borderId="0" xfId="71" applyNumberFormat="1" applyFont="1" applyAlignment="1"/>
    <xf numFmtId="0" fontId="44" fillId="0" borderId="0" xfId="71" applyNumberFormat="1" applyFont="1" applyAlignment="1"/>
    <xf numFmtId="170" fontId="42" fillId="0" borderId="0" xfId="71" applyNumberFormat="1" applyFont="1" applyAlignment="1"/>
    <xf numFmtId="169" fontId="42" fillId="0" borderId="0" xfId="71" applyNumberFormat="1" applyFont="1" applyFill="1" applyAlignment="1">
      <alignment horizontal="center"/>
    </xf>
    <xf numFmtId="174" fontId="42" fillId="0" borderId="0" xfId="71" applyNumberFormat="1" applyFont="1" applyFill="1" applyAlignment="1">
      <alignment horizontal="center"/>
    </xf>
    <xf numFmtId="170" fontId="42" fillId="0" borderId="0" xfId="71" applyNumberFormat="1" applyFont="1" applyFill="1" applyAlignment="1">
      <alignment horizontal="right"/>
    </xf>
    <xf numFmtId="170" fontId="42" fillId="0" borderId="0" xfId="71" applyNumberFormat="1" applyFont="1" applyFill="1" applyAlignment="1"/>
    <xf numFmtId="3" fontId="2" fillId="0" borderId="0" xfId="71" applyNumberFormat="1" applyFont="1" applyAlignment="1"/>
    <xf numFmtId="0" fontId="2" fillId="0" borderId="0" xfId="71" applyNumberFormat="1" applyFont="1" applyAlignment="1"/>
    <xf numFmtId="3" fontId="42" fillId="0" borderId="17" xfId="71" applyNumberFormat="1" applyFont="1" applyBorder="1" applyAlignment="1"/>
    <xf numFmtId="172" fontId="42" fillId="0" borderId="5" xfId="71" applyFont="1" applyBorder="1" applyAlignment="1"/>
    <xf numFmtId="3" fontId="42" fillId="0" borderId="16" xfId="71" applyNumberFormat="1" applyFont="1" applyBorder="1" applyAlignment="1"/>
    <xf numFmtId="38" fontId="42" fillId="0" borderId="0" xfId="33" applyNumberFormat="1" applyFont="1" applyFill="1" applyAlignment="1">
      <alignment horizontal="center"/>
    </xf>
    <xf numFmtId="3" fontId="2" fillId="0" borderId="0" xfId="71" applyNumberFormat="1" applyFont="1" applyAlignment="1">
      <alignment horizontal="fill"/>
    </xf>
    <xf numFmtId="0" fontId="44" fillId="0" borderId="0" xfId="71" applyNumberFormat="1" applyFont="1" applyFill="1" applyAlignment="1" applyProtection="1">
      <alignment horizontal="center"/>
      <protection locked="0"/>
    </xf>
    <xf numFmtId="178" fontId="42" fillId="0" borderId="0" xfId="71" applyNumberFormat="1" applyFont="1" applyFill="1" applyAlignment="1">
      <alignment horizontal="left"/>
    </xf>
    <xf numFmtId="3" fontId="42" fillId="5" borderId="5" xfId="71" applyNumberFormat="1" applyFont="1" applyFill="1" applyBorder="1" applyAlignment="1"/>
    <xf numFmtId="174" fontId="42" fillId="0" borderId="0" xfId="71" applyNumberFormat="1" applyFont="1" applyFill="1" applyAlignment="1">
      <alignment horizontal="right"/>
    </xf>
    <xf numFmtId="174" fontId="42" fillId="0" borderId="0" xfId="71" applyNumberFormat="1" applyFont="1" applyAlignment="1">
      <alignment horizontal="center"/>
    </xf>
    <xf numFmtId="169" fontId="42" fillId="0" borderId="0" xfId="71" applyNumberFormat="1" applyFont="1" applyAlignment="1">
      <alignment horizontal="left"/>
    </xf>
    <xf numFmtId="10" fontId="42" fillId="0" borderId="0" xfId="71" applyNumberFormat="1" applyFont="1" applyFill="1" applyAlignment="1">
      <alignment horizontal="right"/>
    </xf>
    <xf numFmtId="177" fontId="42" fillId="0" borderId="0" xfId="71" applyNumberFormat="1" applyFont="1" applyFill="1" applyAlignment="1">
      <alignment horizontal="right"/>
    </xf>
    <xf numFmtId="3" fontId="44" fillId="0" borderId="0" xfId="71" applyNumberFormat="1" applyFont="1" applyFill="1" applyAlignment="1"/>
    <xf numFmtId="10" fontId="42" fillId="0" borderId="0" xfId="71" applyNumberFormat="1" applyFont="1" applyAlignment="1">
      <alignment horizontal="left"/>
    </xf>
    <xf numFmtId="3" fontId="42" fillId="0" borderId="0" xfId="71" applyNumberFormat="1" applyFont="1" applyFill="1" applyAlignment="1">
      <alignment horizontal="left"/>
    </xf>
    <xf numFmtId="169" fontId="42" fillId="0" borderId="0" xfId="71" applyNumberFormat="1" applyFont="1" applyAlignment="1" applyProtection="1">
      <alignment horizontal="left"/>
      <protection locked="0"/>
    </xf>
    <xf numFmtId="175" fontId="42" fillId="0" borderId="0" xfId="71" applyNumberFormat="1" applyFont="1" applyAlignment="1"/>
    <xf numFmtId="3" fontId="42" fillId="0" borderId="0" xfId="71" applyNumberFormat="1" applyFont="1" applyFill="1" applyBorder="1" applyAlignment="1"/>
    <xf numFmtId="3" fontId="42" fillId="0" borderId="16" xfId="71" applyNumberFormat="1" applyFont="1" applyFill="1" applyBorder="1" applyAlignment="1"/>
    <xf numFmtId="0" fontId="42" fillId="0" borderId="5" xfId="71" applyNumberFormat="1" applyFont="1" applyFill="1" applyBorder="1" applyProtection="1">
      <protection locked="0"/>
    </xf>
    <xf numFmtId="0" fontId="42" fillId="0" borderId="5" xfId="71" applyNumberFormat="1" applyFont="1" applyFill="1" applyBorder="1"/>
    <xf numFmtId="3" fontId="42" fillId="0" borderId="0" xfId="71" applyNumberFormat="1" applyFont="1" applyFill="1" applyAlignment="1">
      <alignment horizontal="center"/>
    </xf>
    <xf numFmtId="49" fontId="42" fillId="0" borderId="0" xfId="71" applyNumberFormat="1" applyFont="1" applyFill="1"/>
    <xf numFmtId="49" fontId="42" fillId="0" borderId="0" xfId="71" applyNumberFormat="1" applyFont="1" applyFill="1" applyBorder="1" applyAlignment="1"/>
    <xf numFmtId="49" fontId="42" fillId="0" borderId="0" xfId="71" applyNumberFormat="1" applyFont="1" applyFill="1" applyAlignment="1"/>
    <xf numFmtId="49" fontId="42" fillId="0" borderId="0" xfId="71" applyNumberFormat="1" applyFont="1" applyFill="1" applyAlignment="1">
      <alignment horizontal="center"/>
    </xf>
    <xf numFmtId="172" fontId="2" fillId="0" borderId="0" xfId="71" applyFont="1" applyAlignment="1"/>
    <xf numFmtId="0" fontId="42" fillId="0" borderId="0" xfId="71" applyNumberFormat="1" applyFont="1" applyFill="1" applyBorder="1"/>
    <xf numFmtId="3" fontId="2" fillId="0" borderId="0" xfId="71" applyNumberFormat="1" applyFont="1" applyBorder="1" applyAlignment="1"/>
    <xf numFmtId="0" fontId="2" fillId="0" borderId="0" xfId="71" applyNumberFormat="1" applyFont="1" applyBorder="1" applyAlignment="1"/>
    <xf numFmtId="172" fontId="2" fillId="0" borderId="14" xfId="71" applyFont="1" applyBorder="1" applyAlignment="1"/>
    <xf numFmtId="173" fontId="2" fillId="0" borderId="13" xfId="47" applyNumberFormat="1" applyFont="1" applyFill="1" applyBorder="1" applyAlignment="1"/>
    <xf numFmtId="0" fontId="2" fillId="0" borderId="13" xfId="71" applyNumberFormat="1" applyFont="1" applyBorder="1" applyAlignment="1"/>
    <xf numFmtId="170" fontId="42" fillId="0" borderId="0" xfId="71" applyNumberFormat="1" applyFont="1" applyFill="1"/>
    <xf numFmtId="173" fontId="2" fillId="5" borderId="13" xfId="47" applyNumberFormat="1" applyFont="1" applyFill="1" applyBorder="1" applyAlignment="1"/>
    <xf numFmtId="174" fontId="42" fillId="0" borderId="0" xfId="71" applyNumberFormat="1" applyFont="1" applyFill="1"/>
    <xf numFmtId="3" fontId="42" fillId="0" borderId="0" xfId="71" applyNumberFormat="1" applyFont="1" applyAlignment="1">
      <alignment horizontal="center"/>
    </xf>
    <xf numFmtId="173" fontId="2" fillId="5" borderId="11" xfId="47" applyNumberFormat="1" applyFont="1" applyFill="1" applyBorder="1" applyAlignment="1"/>
    <xf numFmtId="3" fontId="42" fillId="0" borderId="5" xfId="71" applyNumberFormat="1" applyFont="1" applyBorder="1" applyAlignment="1">
      <alignment horizontal="center"/>
    </xf>
    <xf numFmtId="171" fontId="2" fillId="0" borderId="11" xfId="71" applyNumberFormat="1" applyFont="1" applyBorder="1" applyAlignment="1"/>
    <xf numFmtId="3" fontId="2" fillId="0" borderId="8" xfId="71" applyNumberFormat="1" applyFont="1" applyBorder="1" applyAlignment="1"/>
    <xf numFmtId="0" fontId="2" fillId="0" borderId="8" xfId="71" applyNumberFormat="1" applyFont="1" applyBorder="1" applyAlignment="1"/>
    <xf numFmtId="172" fontId="2" fillId="0" borderId="8" xfId="71" applyFont="1" applyBorder="1" applyAlignment="1"/>
    <xf numFmtId="172" fontId="2" fillId="0" borderId="12" xfId="71" applyFont="1" applyBorder="1" applyAlignment="1"/>
    <xf numFmtId="4" fontId="42" fillId="0" borderId="0" xfId="71" applyNumberFormat="1" applyFont="1" applyAlignment="1"/>
    <xf numFmtId="3" fontId="42" fillId="0" borderId="0" xfId="71" applyNumberFormat="1" applyFont="1" applyBorder="1" applyAlignment="1">
      <alignment horizontal="center"/>
    </xf>
    <xf numFmtId="174" fontId="42" fillId="0" borderId="0" xfId="71" applyNumberFormat="1" applyFont="1" applyAlignment="1" applyProtection="1">
      <alignment horizontal="center"/>
      <protection locked="0"/>
    </xf>
    <xf numFmtId="0" fontId="42" fillId="0" borderId="5" xfId="71" applyNumberFormat="1" applyFont="1" applyBorder="1" applyAlignment="1"/>
    <xf numFmtId="3" fontId="42" fillId="0" borderId="0" xfId="71" applyNumberFormat="1" applyFont="1" applyFill="1" applyAlignment="1" applyProtection="1">
      <protection locked="0"/>
    </xf>
    <xf numFmtId="9" fontId="42" fillId="0" borderId="0" xfId="71" applyNumberFormat="1" applyFont="1" applyAlignment="1"/>
    <xf numFmtId="177" fontId="42" fillId="0" borderId="0" xfId="71" applyNumberFormat="1" applyFont="1" applyAlignment="1"/>
    <xf numFmtId="3" fontId="42" fillId="0" borderId="0" xfId="71" quotePrefix="1" applyNumberFormat="1" applyFont="1" applyAlignment="1"/>
    <xf numFmtId="177" fontId="42" fillId="0" borderId="5" xfId="71" applyNumberFormat="1" applyFont="1" applyBorder="1" applyAlignment="1"/>
    <xf numFmtId="172" fontId="42" fillId="0" borderId="0" xfId="71" applyFont="1" applyFill="1" applyAlignment="1" applyProtection="1"/>
    <xf numFmtId="38" fontId="42" fillId="0" borderId="0" xfId="71" applyNumberFormat="1" applyFont="1" applyAlignment="1" applyProtection="1"/>
    <xf numFmtId="0" fontId="42" fillId="0" borderId="5" xfId="71" applyNumberFormat="1" applyFont="1" applyBorder="1"/>
    <xf numFmtId="0" fontId="42" fillId="0" borderId="0" xfId="71" applyNumberFormat="1" applyFont="1" applyBorder="1" applyProtection="1">
      <protection locked="0"/>
    </xf>
    <xf numFmtId="38" fontId="42" fillId="0" borderId="0" xfId="71" applyNumberFormat="1" applyFont="1" applyAlignment="1"/>
    <xf numFmtId="38" fontId="42" fillId="0" borderId="0" xfId="71" applyNumberFormat="1" applyFont="1" applyFill="1" applyBorder="1" applyProtection="1"/>
    <xf numFmtId="171" fontId="42" fillId="0" borderId="0" xfId="71" applyNumberFormat="1" applyFont="1" applyFill="1" applyBorder="1" applyProtection="1"/>
    <xf numFmtId="1" fontId="42" fillId="0" borderId="0" xfId="71" applyNumberFormat="1" applyFont="1" applyFill="1" applyProtection="1"/>
    <xf numFmtId="176" fontId="42" fillId="0" borderId="0" xfId="71" applyNumberFormat="1" applyFont="1" applyProtection="1">
      <protection locked="0"/>
    </xf>
    <xf numFmtId="1" fontId="42" fillId="0" borderId="0" xfId="71" applyNumberFormat="1" applyFont="1" applyFill="1" applyAlignment="1" applyProtection="1"/>
    <xf numFmtId="3" fontId="42" fillId="0" borderId="0" xfId="71" applyNumberFormat="1" applyFont="1" applyAlignment="1" applyProtection="1"/>
    <xf numFmtId="1" fontId="44" fillId="0" borderId="0" xfId="71" applyNumberFormat="1" applyFont="1" applyFill="1" applyAlignment="1" applyProtection="1"/>
    <xf numFmtId="0" fontId="42" fillId="0" borderId="0" xfId="71" applyNumberFormat="1" applyFont="1" applyBorder="1" applyAlignment="1" applyProtection="1">
      <protection locked="0"/>
    </xf>
    <xf numFmtId="3" fontId="42" fillId="0" borderId="0" xfId="71" applyNumberFormat="1" applyFont="1" applyFill="1" applyAlignment="1" applyProtection="1">
      <alignment horizontal="right"/>
      <protection locked="0"/>
    </xf>
    <xf numFmtId="0" fontId="42" fillId="0" borderId="5" xfId="71" applyNumberFormat="1" applyFont="1" applyFill="1" applyBorder="1" applyAlignment="1" applyProtection="1">
      <protection locked="0"/>
    </xf>
    <xf numFmtId="172" fontId="42" fillId="0" borderId="0" xfId="71" applyNumberFormat="1" applyFont="1" applyAlignment="1" applyProtection="1">
      <protection locked="0"/>
    </xf>
    <xf numFmtId="171" fontId="42" fillId="0" borderId="0" xfId="71" applyNumberFormat="1" applyFont="1" applyFill="1" applyBorder="1" applyAlignment="1" applyProtection="1"/>
    <xf numFmtId="3" fontId="42" fillId="0" borderId="0" xfId="71" applyNumberFormat="1" applyFont="1" applyFill="1" applyAlignment="1" applyProtection="1"/>
    <xf numFmtId="171" fontId="42" fillId="0" borderId="0" xfId="71" applyNumberFormat="1" applyFont="1" applyProtection="1">
      <protection locked="0"/>
    </xf>
    <xf numFmtId="0" fontId="42" fillId="0" borderId="0" xfId="71" applyNumberFormat="1" applyFont="1" applyAlignment="1" applyProtection="1">
      <alignment horizontal="left" indent="8"/>
      <protection locked="0"/>
    </xf>
    <xf numFmtId="0" fontId="42" fillId="0" borderId="0" xfId="71" applyNumberFormat="1" applyFont="1" applyAlignment="1" applyProtection="1">
      <alignment horizontal="center" vertical="top" wrapText="1"/>
      <protection locked="0"/>
    </xf>
    <xf numFmtId="0" fontId="42" fillId="0" borderId="0" xfId="71" applyNumberFormat="1" applyFont="1" applyFill="1" applyAlignment="1" applyProtection="1">
      <alignment horizontal="left" vertical="top" wrapText="1" indent="8"/>
      <protection locked="0"/>
    </xf>
    <xf numFmtId="10" fontId="42" fillId="5" borderId="0" xfId="71" applyNumberFormat="1" applyFont="1" applyFill="1" applyAlignment="1" applyProtection="1">
      <alignment vertical="top" wrapText="1"/>
      <protection locked="0"/>
    </xf>
    <xf numFmtId="172" fontId="42" fillId="0" borderId="0" xfId="71" applyFont="1" applyAlignment="1">
      <alignment horizontal="center" vertical="top" wrapText="1"/>
    </xf>
    <xf numFmtId="172" fontId="42" fillId="0" borderId="0" xfId="71" applyFont="1" applyFill="1" applyAlignment="1">
      <alignment horizontal="center" vertical="top" wrapText="1"/>
    </xf>
    <xf numFmtId="0" fontId="42" fillId="0" borderId="0" xfId="71" applyNumberFormat="1" applyFont="1" applyFill="1" applyAlignment="1">
      <alignment horizontal="left" indent="2"/>
    </xf>
    <xf numFmtId="37" fontId="42" fillId="0" borderId="0" xfId="71" applyNumberFormat="1" applyFont="1" applyFill="1" applyAlignment="1"/>
    <xf numFmtId="37" fontId="42" fillId="0" borderId="8" xfId="71" applyNumberFormat="1" applyFont="1" applyFill="1" applyBorder="1" applyAlignment="1"/>
    <xf numFmtId="172" fontId="42" fillId="0" borderId="0" xfId="71" applyFont="1" applyFill="1" applyAlignment="1">
      <alignment horizontal="left" indent="2"/>
    </xf>
    <xf numFmtId="176" fontId="42" fillId="0" borderId="0" xfId="71" applyNumberFormat="1" applyFont="1" applyFill="1" applyAlignment="1"/>
    <xf numFmtId="37" fontId="42" fillId="5" borderId="0" xfId="71" applyNumberFormat="1" applyFont="1" applyFill="1" applyBorder="1" applyAlignment="1"/>
    <xf numFmtId="37" fontId="42" fillId="5" borderId="5" xfId="71" applyNumberFormat="1" applyFont="1" applyFill="1" applyBorder="1" applyAlignment="1"/>
    <xf numFmtId="42" fontId="42" fillId="5" borderId="0" xfId="71" applyNumberFormat="1" applyFont="1" applyFill="1" applyAlignment="1"/>
    <xf numFmtId="177" fontId="42" fillId="5" borderId="0" xfId="71" applyNumberFormat="1" applyFont="1" applyFill="1" applyAlignment="1"/>
    <xf numFmtId="38" fontId="42" fillId="5" borderId="0" xfId="71" applyNumberFormat="1" applyFont="1" applyFill="1" applyBorder="1" applyProtection="1">
      <protection locked="0"/>
    </xf>
    <xf numFmtId="38" fontId="42" fillId="5" borderId="5" xfId="71" applyNumberFormat="1" applyFont="1" applyFill="1" applyBorder="1" applyProtection="1">
      <protection locked="0"/>
    </xf>
    <xf numFmtId="172" fontId="42" fillId="0" borderId="0" xfId="71" applyFont="1" applyFill="1" applyAlignment="1">
      <alignment horizontal="center" vertical="top"/>
    </xf>
    <xf numFmtId="164" fontId="42" fillId="0" borderId="0" xfId="33" applyNumberFormat="1" applyFont="1" applyFill="1" applyAlignment="1"/>
    <xf numFmtId="164" fontId="42" fillId="0" borderId="0" xfId="33" applyNumberFormat="1" applyFont="1" applyAlignment="1"/>
    <xf numFmtId="42" fontId="42" fillId="0" borderId="0" xfId="71" applyNumberFormat="1" applyFont="1" applyAlignment="1"/>
    <xf numFmtId="0" fontId="42" fillId="0" borderId="0" xfId="71" applyNumberFormat="1" applyFont="1" applyFill="1" applyAlignment="1" applyProtection="1">
      <alignment vertical="top" wrapText="1"/>
      <protection locked="0"/>
    </xf>
    <xf numFmtId="0" fontId="42" fillId="0" borderId="0" xfId="71" applyNumberFormat="1" applyFont="1" applyFill="1" applyAlignment="1"/>
    <xf numFmtId="0" fontId="42" fillId="0" borderId="0" xfId="71" applyNumberFormat="1" applyFont="1" applyAlignment="1"/>
    <xf numFmtId="3" fontId="42" fillId="0" borderId="0" xfId="71" applyNumberFormat="1" applyFont="1" applyFill="1" applyAlignment="1">
      <alignment horizontal="right"/>
    </xf>
    <xf numFmtId="0" fontId="42" fillId="0" borderId="0" xfId="71" applyNumberFormat="1" applyFont="1" applyAlignment="1" applyProtection="1">
      <protection locked="0"/>
    </xf>
    <xf numFmtId="0" fontId="42" fillId="0" borderId="0" xfId="71" applyNumberFormat="1" applyFont="1" applyFill="1" applyAlignment="1">
      <alignment horizontal="right"/>
    </xf>
    <xf numFmtId="0" fontId="42" fillId="0" borderId="0" xfId="71" applyNumberFormat="1" applyFont="1" applyFill="1" applyAlignment="1" applyProtection="1">
      <alignment horizontal="right"/>
      <protection locked="0"/>
    </xf>
    <xf numFmtId="0" fontId="42" fillId="0" borderId="0" xfId="71" applyNumberFormat="1" applyFont="1" applyFill="1" applyAlignment="1" applyProtection="1">
      <protection locked="0"/>
    </xf>
    <xf numFmtId="171" fontId="42" fillId="5" borderId="5" xfId="71" applyNumberFormat="1" applyFont="1" applyFill="1" applyBorder="1" applyAlignment="1" applyProtection="1">
      <protection locked="0"/>
    </xf>
    <xf numFmtId="171" fontId="42" fillId="5" borderId="0" xfId="71" applyNumberFormat="1" applyFont="1" applyFill="1" applyBorder="1" applyAlignment="1" applyProtection="1">
      <protection locked="0"/>
    </xf>
    <xf numFmtId="171" fontId="42" fillId="5" borderId="0" xfId="71" applyNumberFormat="1" applyFont="1" applyFill="1" applyBorder="1" applyProtection="1"/>
    <xf numFmtId="171" fontId="42" fillId="5" borderId="0" xfId="71" applyNumberFormat="1" applyFont="1" applyFill="1" applyAlignment="1"/>
    <xf numFmtId="172" fontId="2" fillId="0" borderId="0" xfId="71" applyFont="1" applyBorder="1" applyAlignment="1">
      <alignment horizontal="left" wrapText="1"/>
    </xf>
    <xf numFmtId="172" fontId="2" fillId="0" borderId="0" xfId="71" applyFont="1" applyBorder="1"/>
    <xf numFmtId="172" fontId="65" fillId="0" borderId="0" xfId="71" applyFont="1" applyBorder="1"/>
    <xf numFmtId="171" fontId="2" fillId="0" borderId="13" xfId="71" applyNumberFormat="1" applyFont="1" applyBorder="1" applyAlignment="1"/>
    <xf numFmtId="172" fontId="64" fillId="0" borderId="0" xfId="71" applyFont="1" applyAlignment="1"/>
    <xf numFmtId="171" fontId="2" fillId="5" borderId="11" xfId="71" applyNumberFormat="1" applyFont="1" applyFill="1" applyBorder="1" applyAlignment="1"/>
    <xf numFmtId="172" fontId="2" fillId="0" borderId="13" xfId="71" applyFont="1" applyBorder="1" applyAlignment="1"/>
    <xf numFmtId="172" fontId="44" fillId="0" borderId="0" xfId="71" applyFont="1" applyAlignment="1"/>
    <xf numFmtId="3" fontId="43" fillId="0" borderId="0" xfId="71" applyNumberFormat="1" applyFont="1" applyAlignment="1"/>
    <xf numFmtId="171" fontId="2" fillId="0" borderId="0" xfId="71" applyNumberFormat="1" applyFont="1" applyAlignment="1">
      <alignment horizontal="left"/>
    </xf>
    <xf numFmtId="171" fontId="2" fillId="0" borderId="0" xfId="71" applyNumberFormat="1" applyFont="1" applyAlignment="1"/>
    <xf numFmtId="3" fontId="3" fillId="5" borderId="0" xfId="71" applyNumberFormat="1" applyFont="1" applyFill="1" applyAlignment="1"/>
    <xf numFmtId="3" fontId="42" fillId="5" borderId="0" xfId="71" applyNumberFormat="1" applyFont="1" applyFill="1" applyBorder="1" applyAlignment="1"/>
    <xf numFmtId="164" fontId="2" fillId="5" borderId="10" xfId="33" applyNumberFormat="1" applyFont="1" applyFill="1" applyBorder="1"/>
    <xf numFmtId="164" fontId="2" fillId="0" borderId="0" xfId="33" applyNumberFormat="1" applyFont="1" applyFill="1" applyBorder="1"/>
    <xf numFmtId="180" fontId="2" fillId="0" borderId="0" xfId="72" applyNumberFormat="1" applyFont="1" applyFill="1" applyBorder="1" applyAlignment="1"/>
    <xf numFmtId="172" fontId="42" fillId="0" borderId="14" xfId="71" applyFont="1" applyBorder="1" applyAlignment="1"/>
    <xf numFmtId="172" fontId="42" fillId="0" borderId="10" xfId="71" applyFont="1" applyBorder="1" applyAlignment="1"/>
    <xf numFmtId="172" fontId="42" fillId="5" borderId="2" xfId="71" applyFont="1" applyFill="1" applyBorder="1" applyAlignment="1"/>
    <xf numFmtId="0" fontId="42" fillId="0" borderId="0" xfId="71" applyNumberFormat="1" applyFont="1" applyFill="1" applyAlignment="1"/>
    <xf numFmtId="3" fontId="42" fillId="0" borderId="0" xfId="71" applyNumberFormat="1" applyFont="1" applyFill="1" applyAlignment="1">
      <alignment horizontal="right"/>
    </xf>
    <xf numFmtId="0" fontId="42" fillId="0" borderId="0" xfId="71" applyNumberFormat="1" applyFont="1" applyFill="1" applyAlignment="1">
      <alignment horizontal="left" wrapText="1"/>
    </xf>
    <xf numFmtId="0" fontId="42" fillId="0" borderId="0" xfId="71" applyNumberFormat="1" applyFont="1" applyAlignment="1"/>
    <xf numFmtId="0" fontId="42" fillId="0" borderId="0" xfId="71" applyNumberFormat="1" applyFont="1" applyFill="1" applyAlignment="1">
      <alignment horizontal="right"/>
    </xf>
    <xf numFmtId="0" fontId="42" fillId="0" borderId="0" xfId="71" applyNumberFormat="1" applyFont="1" applyAlignment="1">
      <alignment horizontal="right"/>
    </xf>
    <xf numFmtId="0" fontId="42" fillId="0" borderId="0" xfId="71" applyNumberFormat="1" applyFont="1" applyFill="1" applyAlignment="1" applyProtection="1">
      <alignment horizontal="right"/>
      <protection locked="0"/>
    </xf>
    <xf numFmtId="0" fontId="43" fillId="0" borderId="0" xfId="71" applyNumberFormat="1" applyFont="1" applyFill="1" applyAlignment="1" applyProtection="1">
      <alignment horizontal="right"/>
      <protection locked="0"/>
    </xf>
    <xf numFmtId="0" fontId="2" fillId="0" borderId="9" xfId="71" applyNumberFormat="1" applyFont="1" applyBorder="1" applyAlignment="1">
      <alignment horizontal="center"/>
    </xf>
    <xf numFmtId="0" fontId="2" fillId="0" borderId="2" xfId="71" applyNumberFormat="1" applyFont="1" applyBorder="1" applyAlignment="1">
      <alignment horizontal="center"/>
    </xf>
    <xf numFmtId="0" fontId="2" fillId="0" borderId="10" xfId="71" applyNumberFormat="1" applyFont="1" applyBorder="1" applyAlignment="1">
      <alignment horizontal="center"/>
    </xf>
    <xf numFmtId="0" fontId="42" fillId="0" borderId="0" xfId="71" applyNumberFormat="1" applyFont="1" applyFill="1" applyAlignment="1" applyProtection="1">
      <protection locked="0"/>
    </xf>
    <xf numFmtId="0" fontId="42" fillId="0" borderId="0" xfId="71" applyNumberFormat="1" applyFont="1" applyAlignment="1" applyProtection="1">
      <protection locked="0"/>
    </xf>
    <xf numFmtId="0" fontId="42" fillId="0" borderId="0" xfId="71" applyNumberFormat="1" applyFont="1" applyFill="1" applyAlignment="1" applyProtection="1">
      <alignment vertical="top" wrapText="1"/>
      <protection locked="0"/>
    </xf>
    <xf numFmtId="0" fontId="42" fillId="0" borderId="0" xfId="0" applyNumberFormat="1" applyFont="1" applyFill="1" applyAlignment="1" applyProtection="1">
      <alignment vertical="top" wrapText="1"/>
      <protection locked="0"/>
    </xf>
    <xf numFmtId="0" fontId="42" fillId="0" borderId="0" xfId="71" applyNumberFormat="1" applyFont="1" applyFill="1" applyAlignment="1">
      <alignment vertical="top" wrapText="1"/>
    </xf>
    <xf numFmtId="0" fontId="42" fillId="0" borderId="0" xfId="71" applyNumberFormat="1" applyFont="1" applyAlignment="1">
      <alignment horizontal="left" vertical="top" wrapText="1"/>
    </xf>
    <xf numFmtId="0" fontId="42" fillId="0" borderId="0" xfId="0" applyNumberFormat="1" applyFont="1" applyFill="1" applyAlignment="1">
      <alignment vertical="top" wrapText="1"/>
    </xf>
  </cellXfs>
  <cellStyles count="237">
    <cellStyle name="20% - Accent1 2" xfId="119"/>
    <cellStyle name="20% - Accent1 3" xfId="120"/>
    <cellStyle name="20% - Accent1 4" xfId="121"/>
    <cellStyle name="20% - Accent1 5" xfId="122"/>
    <cellStyle name="20% - Accent1 6" xfId="123"/>
    <cellStyle name="20% - Accent2 2" xfId="124"/>
    <cellStyle name="20% - Accent2 3" xfId="125"/>
    <cellStyle name="20% - Accent2 4" xfId="126"/>
    <cellStyle name="20% - Accent2 5" xfId="127"/>
    <cellStyle name="20% - Accent2 6" xfId="128"/>
    <cellStyle name="20% - Accent3 2" xfId="129"/>
    <cellStyle name="20% - Accent3 3" xfId="130"/>
    <cellStyle name="20% - Accent3 4" xfId="131"/>
    <cellStyle name="20% - Accent3 5" xfId="132"/>
    <cellStyle name="20% - Accent3 6" xfId="133"/>
    <cellStyle name="20% - Accent4 2" xfId="134"/>
    <cellStyle name="20% - Accent4 3" xfId="135"/>
    <cellStyle name="20% - Accent4 4" xfId="136"/>
    <cellStyle name="20% - Accent4 5" xfId="137"/>
    <cellStyle name="20% - Accent4 6" xfId="138"/>
    <cellStyle name="20% - Accent5 2" xfId="139"/>
    <cellStyle name="20% - Accent5 3" xfId="140"/>
    <cellStyle name="20% - Accent5 4" xfId="141"/>
    <cellStyle name="20% - Accent5 5" xfId="142"/>
    <cellStyle name="20% - Accent5 6" xfId="143"/>
    <cellStyle name="20% - Accent6 2" xfId="144"/>
    <cellStyle name="20% - Accent6 3" xfId="145"/>
    <cellStyle name="20% - Accent6 4" xfId="146"/>
    <cellStyle name="20% - Accent6 5" xfId="147"/>
    <cellStyle name="20% - Accent6 6" xfId="148"/>
    <cellStyle name="40% - Accent1 2" xfId="149"/>
    <cellStyle name="40% - Accent1 3" xfId="150"/>
    <cellStyle name="40% - Accent1 4" xfId="151"/>
    <cellStyle name="40% - Accent1 5" xfId="152"/>
    <cellStyle name="40% - Accent1 6" xfId="153"/>
    <cellStyle name="40% - Accent2 2" xfId="154"/>
    <cellStyle name="40% - Accent2 3" xfId="155"/>
    <cellStyle name="40% - Accent2 4" xfId="156"/>
    <cellStyle name="40% - Accent2 5" xfId="157"/>
    <cellStyle name="40% - Accent2 6" xfId="158"/>
    <cellStyle name="40% - Accent3 2" xfId="159"/>
    <cellStyle name="40% - Accent3 3" xfId="160"/>
    <cellStyle name="40% - Accent3 4" xfId="161"/>
    <cellStyle name="40% - Accent3 5" xfId="162"/>
    <cellStyle name="40% - Accent3 6" xfId="163"/>
    <cellStyle name="40% - Accent4 2" xfId="164"/>
    <cellStyle name="40% - Accent4 3" xfId="165"/>
    <cellStyle name="40% - Accent4 4" xfId="166"/>
    <cellStyle name="40% - Accent4 5" xfId="167"/>
    <cellStyle name="40% - Accent4 6" xfId="168"/>
    <cellStyle name="40% - Accent5 2" xfId="169"/>
    <cellStyle name="40% - Accent5 3" xfId="170"/>
    <cellStyle name="40% - Accent5 4" xfId="171"/>
    <cellStyle name="40% - Accent5 5" xfId="172"/>
    <cellStyle name="40% - Accent5 6" xfId="173"/>
    <cellStyle name="40% - Accent6 2" xfId="174"/>
    <cellStyle name="40% - Accent6 3" xfId="175"/>
    <cellStyle name="40% - Accent6 4" xfId="176"/>
    <cellStyle name="40% - Accent6 5" xfId="177"/>
    <cellStyle name="40% - Accent6 6" xfId="178"/>
    <cellStyle name="60% - Accent1 2" xfId="179"/>
    <cellStyle name="60% - Accent2 2" xfId="180"/>
    <cellStyle name="60% - Accent3 2" xfId="181"/>
    <cellStyle name="60% - Accent4 2" xfId="182"/>
    <cellStyle name="60% - Accent5 2" xfId="183"/>
    <cellStyle name="60% - Accent6 2" xfId="184"/>
    <cellStyle name="Accent1 2" xfId="185"/>
    <cellStyle name="Accent2 2" xfId="186"/>
    <cellStyle name="Accent3 2" xfId="187"/>
    <cellStyle name="Accent4 2" xfId="188"/>
    <cellStyle name="Accent5 2" xfId="189"/>
    <cellStyle name="Accent6 2" xfId="190"/>
    <cellStyle name="Bad 2" xfId="191"/>
    <cellStyle name="C00A" xfId="1"/>
    <cellStyle name="C00B" xfId="2"/>
    <cellStyle name="C00L" xfId="3"/>
    <cellStyle name="C01A" xfId="4"/>
    <cellStyle name="C01B" xfId="5"/>
    <cellStyle name="C01B 2" xfId="192"/>
    <cellStyle name="C01H" xfId="6"/>
    <cellStyle name="C01L" xfId="7"/>
    <cellStyle name="C02A" xfId="8"/>
    <cellStyle name="C02B" xfId="9"/>
    <cellStyle name="C02B 2" xfId="193"/>
    <cellStyle name="C02H" xfId="10"/>
    <cellStyle name="C02L" xfId="11"/>
    <cellStyle name="C03A" xfId="12"/>
    <cellStyle name="C03B" xfId="13"/>
    <cellStyle name="C03H" xfId="14"/>
    <cellStyle name="C03L" xfId="15"/>
    <cellStyle name="C04A" xfId="16"/>
    <cellStyle name="C04A 2" xfId="194"/>
    <cellStyle name="C04B" xfId="17"/>
    <cellStyle name="C04H" xfId="18"/>
    <cellStyle name="C04L" xfId="19"/>
    <cellStyle name="C05A" xfId="20"/>
    <cellStyle name="C05B" xfId="21"/>
    <cellStyle name="C05H" xfId="22"/>
    <cellStyle name="C05L" xfId="23"/>
    <cellStyle name="C05L 2" xfId="195"/>
    <cellStyle name="C06A" xfId="24"/>
    <cellStyle name="C06B" xfId="25"/>
    <cellStyle name="C06H" xfId="26"/>
    <cellStyle name="C06L" xfId="27"/>
    <cellStyle name="C07A" xfId="28"/>
    <cellStyle name="C07B" xfId="29"/>
    <cellStyle name="C07H" xfId="30"/>
    <cellStyle name="C07L" xfId="31"/>
    <cellStyle name="Calc Currency (0)" xfId="32"/>
    <cellStyle name="Calculation 2" xfId="196"/>
    <cellStyle name="Check Cell 2" xfId="197"/>
    <cellStyle name="Comma" xfId="33" builtinId="3"/>
    <cellStyle name="Comma 2" xfId="34"/>
    <cellStyle name="Comma 2 2" xfId="35"/>
    <cellStyle name="Comma 2 2 2" xfId="198"/>
    <cellStyle name="Comma 3" xfId="36"/>
    <cellStyle name="Comma 3 2" xfId="37"/>
    <cellStyle name="Comma 3 3" xfId="199"/>
    <cellStyle name="Comma 4" xfId="38"/>
    <cellStyle name="Comma 5" xfId="39"/>
    <cellStyle name="Comma 6" xfId="40"/>
    <cellStyle name="Comma 7" xfId="41"/>
    <cellStyle name="Comma 8" xfId="42"/>
    <cellStyle name="Comma 9" xfId="43"/>
    <cellStyle name="Comma0" xfId="44"/>
    <cellStyle name="Comma0 2" xfId="200"/>
    <cellStyle name="Copied" xfId="45"/>
    <cellStyle name="COSS" xfId="46"/>
    <cellStyle name="Currency" xfId="47" builtinId="4"/>
    <cellStyle name="Currency 2" xfId="48"/>
    <cellStyle name="Currency 2 2" xfId="202"/>
    <cellStyle name="Currency 3" xfId="203"/>
    <cellStyle name="Currency 4" xfId="201"/>
    <cellStyle name="Currency0" xfId="49"/>
    <cellStyle name="Currency0 2" xfId="204"/>
    <cellStyle name="Date" xfId="50"/>
    <cellStyle name="Date 2" xfId="206"/>
    <cellStyle name="Date 3" xfId="205"/>
    <cellStyle name="Entered" xfId="51"/>
    <cellStyle name="Explanatory Text 2" xfId="207"/>
    <cellStyle name="Fixed" xfId="52"/>
    <cellStyle name="Fixed 2" xfId="208"/>
    <cellStyle name="Good 2" xfId="209"/>
    <cellStyle name="Grey" xfId="53"/>
    <cellStyle name="Header1" xfId="54"/>
    <cellStyle name="Header2" xfId="55"/>
    <cellStyle name="Heading 1 2" xfId="56"/>
    <cellStyle name="Heading 1 3" xfId="210"/>
    <cellStyle name="Heading 2 2" xfId="57"/>
    <cellStyle name="Heading 2 3" xfId="211"/>
    <cellStyle name="Heading 3 2" xfId="212"/>
    <cellStyle name="Heading 4 2" xfId="213"/>
    <cellStyle name="Heading1" xfId="58"/>
    <cellStyle name="Heading2" xfId="59"/>
    <cellStyle name="Input [yellow]" xfId="60"/>
    <cellStyle name="Input 2" xfId="214"/>
    <cellStyle name="Linked Cell 2" xfId="215"/>
    <cellStyle name="Neutral 2" xfId="216"/>
    <cellStyle name="Normal" xfId="0" builtinId="0"/>
    <cellStyle name="Normal - Style1" xfId="61"/>
    <cellStyle name="Normal 11" xfId="62"/>
    <cellStyle name="Normal 13" xfId="63"/>
    <cellStyle name="Normal 2" xfId="64"/>
    <cellStyle name="Normal 2 2" xfId="218"/>
    <cellStyle name="Normal 2 3" xfId="217"/>
    <cellStyle name="Normal 3" xfId="65"/>
    <cellStyle name="Normal 3 2" xfId="219"/>
    <cellStyle name="Normal 4" xfId="66"/>
    <cellStyle name="Normal 4 2" xfId="67"/>
    <cellStyle name="Normal 5" xfId="68"/>
    <cellStyle name="Normal 6" xfId="69"/>
    <cellStyle name="Normal 7" xfId="70"/>
    <cellStyle name="Normal 8" xfId="118"/>
    <cellStyle name="Normal_Attachment O &amp; GG Final 11_11_09" xfId="71"/>
    <cellStyle name="Note 2" xfId="220"/>
    <cellStyle name="Output 2" xfId="221"/>
    <cellStyle name="Percent" xfId="72" builtinId="5"/>
    <cellStyle name="Percent [2]" xfId="73"/>
    <cellStyle name="Percent 2" xfId="74"/>
    <cellStyle name="Percent 3" xfId="75"/>
    <cellStyle name="Percent 3 2" xfId="223"/>
    <cellStyle name="Percent 4" xfId="222"/>
    <cellStyle name="PSChar" xfId="76"/>
    <cellStyle name="PSDate" xfId="77"/>
    <cellStyle name="PSDec" xfId="78"/>
    <cellStyle name="PSdesc" xfId="79"/>
    <cellStyle name="PSdesc 2" xfId="224"/>
    <cellStyle name="PSHeading" xfId="80"/>
    <cellStyle name="PSInt" xfId="81"/>
    <cellStyle name="PSSpacer" xfId="82"/>
    <cellStyle name="PStest" xfId="83"/>
    <cellStyle name="PStest 2" xfId="225"/>
    <cellStyle name="R00A" xfId="84"/>
    <cellStyle name="R00B" xfId="85"/>
    <cellStyle name="R00L" xfId="86"/>
    <cellStyle name="R01A" xfId="87"/>
    <cellStyle name="R01B" xfId="88"/>
    <cellStyle name="R01H" xfId="89"/>
    <cellStyle name="R01L" xfId="90"/>
    <cellStyle name="R02A" xfId="91"/>
    <cellStyle name="R02B" xfId="92"/>
    <cellStyle name="R02B 2" xfId="226"/>
    <cellStyle name="R02H" xfId="93"/>
    <cellStyle name="R02L" xfId="94"/>
    <cellStyle name="R03A" xfId="95"/>
    <cellStyle name="R03B" xfId="96"/>
    <cellStyle name="R03B 2" xfId="227"/>
    <cellStyle name="R03H" xfId="97"/>
    <cellStyle name="R03L" xfId="98"/>
    <cellStyle name="R04A" xfId="99"/>
    <cellStyle name="R04B" xfId="100"/>
    <cellStyle name="R04B 2" xfId="228"/>
    <cellStyle name="R04H" xfId="101"/>
    <cellStyle name="R04L" xfId="102"/>
    <cellStyle name="R05A" xfId="103"/>
    <cellStyle name="R05B" xfId="104"/>
    <cellStyle name="R05B 2" xfId="229"/>
    <cellStyle name="R05H" xfId="105"/>
    <cellStyle name="R05L" xfId="106"/>
    <cellStyle name="R05L 2" xfId="230"/>
    <cellStyle name="R06A" xfId="107"/>
    <cellStyle name="R06B" xfId="108"/>
    <cellStyle name="R06B 2" xfId="231"/>
    <cellStyle name="R06H" xfId="109"/>
    <cellStyle name="R06L" xfId="110"/>
    <cellStyle name="R07A" xfId="111"/>
    <cellStyle name="R07B" xfId="112"/>
    <cellStyle name="R07B 2" xfId="232"/>
    <cellStyle name="R07H" xfId="113"/>
    <cellStyle name="R07L" xfId="114"/>
    <cellStyle name="RevList" xfId="115"/>
    <cellStyle name="Subtotal" xfId="116"/>
    <cellStyle name="Title 2" xfId="233"/>
    <cellStyle name="Total 2" xfId="117"/>
    <cellStyle name="Total 2 2" xfId="234"/>
    <cellStyle name="Total 3" xfId="235"/>
    <cellStyle name="Warning Text 2" xfId="236"/>
  </cellStyles>
  <dxfs count="1">
    <dxf>
      <font>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366"/>
  <sheetViews>
    <sheetView tabSelected="1" zoomScale="80" zoomScaleNormal="80" zoomScaleSheetLayoutView="75" workbookViewId="0">
      <selection activeCell="M30" sqref="M30"/>
    </sheetView>
  </sheetViews>
  <sheetFormatPr defaultRowHeight="15.75"/>
  <cols>
    <col min="1" max="1" width="4.21875" style="1" customWidth="1"/>
    <col min="2" max="2" width="1.77734375" style="1" customWidth="1"/>
    <col min="3" max="3" width="44.109375" style="1" customWidth="1"/>
    <col min="4" max="4" width="25.88671875" style="1" customWidth="1"/>
    <col min="5" max="5" width="11.5546875" style="1" customWidth="1"/>
    <col min="6" max="6" width="4.77734375" style="1" customWidth="1"/>
    <col min="7" max="7" width="5.21875" style="1" customWidth="1"/>
    <col min="8" max="8" width="10.6640625" style="1" customWidth="1"/>
    <col min="9" max="9" width="3.33203125" style="1" customWidth="1"/>
    <col min="10" max="10" width="12.77734375" style="1" customWidth="1"/>
    <col min="11" max="11" width="1.44140625" style="1" customWidth="1"/>
    <col min="12" max="12" width="7.21875" style="27" customWidth="1"/>
    <col min="13" max="13" width="9.6640625" style="1" bestFit="1" customWidth="1"/>
    <col min="14" max="14" width="13" style="1" customWidth="1"/>
    <col min="15" max="15" width="17.5546875" style="1" customWidth="1"/>
    <col min="16" max="16" width="14.77734375" style="1" customWidth="1"/>
    <col min="17" max="17" width="11.88671875" style="1" customWidth="1"/>
    <col min="18" max="18" width="19" style="1" bestFit="1" customWidth="1"/>
    <col min="19" max="19" width="9.21875" style="1" bestFit="1" customWidth="1"/>
    <col min="20" max="20" width="10.21875" style="1" customWidth="1"/>
    <col min="21" max="16384" width="8.88671875" style="1"/>
  </cols>
  <sheetData>
    <row r="1" spans="1:14">
      <c r="A1" s="1" t="s">
        <v>13</v>
      </c>
      <c r="C1" s="189"/>
      <c r="D1" s="189"/>
      <c r="E1" s="2"/>
      <c r="F1" s="189"/>
      <c r="G1" s="189"/>
      <c r="H1" s="222" t="s">
        <v>14</v>
      </c>
      <c r="I1" s="223"/>
      <c r="J1" s="223"/>
      <c r="K1" s="223"/>
      <c r="L1" s="223"/>
    </row>
    <row r="2" spans="1:14">
      <c r="A2" s="1" t="s">
        <v>15</v>
      </c>
      <c r="C2" s="189"/>
      <c r="D2" s="189"/>
      <c r="E2" s="2"/>
      <c r="F2" s="189"/>
      <c r="G2" s="189"/>
      <c r="H2" s="222"/>
      <c r="I2" s="222"/>
      <c r="J2" s="222"/>
      <c r="K2" s="222"/>
      <c r="L2" s="222"/>
    </row>
    <row r="3" spans="1:14">
      <c r="C3" s="189"/>
      <c r="D3" s="189"/>
      <c r="E3" s="2"/>
      <c r="F3" s="189"/>
      <c r="G3" s="189"/>
      <c r="H3" s="189"/>
      <c r="I3" s="3"/>
      <c r="J3" s="4"/>
      <c r="K3" s="4"/>
      <c r="L3" s="191"/>
    </row>
    <row r="4" spans="1:14">
      <c r="C4" s="189"/>
      <c r="D4" s="189"/>
      <c r="E4" s="2"/>
      <c r="F4" s="189"/>
      <c r="G4" s="189"/>
      <c r="H4" s="189"/>
      <c r="I4" s="3"/>
      <c r="J4" s="221" t="s">
        <v>16</v>
      </c>
      <c r="K4" s="221"/>
      <c r="L4" s="221"/>
    </row>
    <row r="5" spans="1:14">
      <c r="C5" s="189"/>
      <c r="D5" s="189"/>
      <c r="E5" s="2"/>
      <c r="F5" s="189"/>
      <c r="G5" s="189"/>
      <c r="H5" s="189"/>
      <c r="I5" s="3"/>
      <c r="J5" s="3"/>
      <c r="K5" s="5"/>
      <c r="L5" s="190" t="s">
        <v>17</v>
      </c>
    </row>
    <row r="6" spans="1:14">
      <c r="C6" s="189"/>
      <c r="D6" s="189"/>
      <c r="E6" s="2"/>
      <c r="F6" s="189"/>
      <c r="G6" s="189"/>
      <c r="H6" s="189"/>
      <c r="I6" s="3"/>
      <c r="J6" s="3"/>
      <c r="K6" s="5"/>
      <c r="L6" s="6"/>
    </row>
    <row r="7" spans="1:14">
      <c r="C7" s="189" t="s">
        <v>18</v>
      </c>
      <c r="D7" s="189"/>
      <c r="E7" s="2" t="s">
        <v>19</v>
      </c>
      <c r="F7" s="189"/>
      <c r="G7" s="189"/>
      <c r="H7" s="189"/>
      <c r="I7" s="7"/>
      <c r="J7" s="8"/>
      <c r="K7" s="9"/>
      <c r="L7" s="10" t="s">
        <v>395</v>
      </c>
    </row>
    <row r="8" spans="1:14">
      <c r="C8" s="189"/>
      <c r="D8" s="11" t="s">
        <v>8</v>
      </c>
      <c r="E8" s="11" t="s">
        <v>20</v>
      </c>
      <c r="F8" s="11"/>
      <c r="G8" s="11"/>
      <c r="H8" s="11"/>
      <c r="I8" s="3"/>
      <c r="J8" s="3"/>
      <c r="K8" s="5"/>
      <c r="L8" s="6"/>
    </row>
    <row r="9" spans="1:14">
      <c r="C9" s="5"/>
      <c r="D9" s="5"/>
      <c r="E9" s="5"/>
      <c r="F9" s="5"/>
      <c r="G9" s="5"/>
      <c r="H9" s="5"/>
      <c r="I9" s="5"/>
      <c r="J9" s="5"/>
      <c r="K9" s="5"/>
      <c r="L9" s="6"/>
    </row>
    <row r="10" spans="1:14">
      <c r="A10" s="12"/>
      <c r="B10" s="12"/>
      <c r="C10" s="5"/>
      <c r="D10" s="5"/>
      <c r="E10" s="13" t="s">
        <v>0</v>
      </c>
      <c r="F10" s="5"/>
      <c r="G10" s="5"/>
      <c r="H10" s="5"/>
      <c r="I10" s="5"/>
      <c r="J10" s="5"/>
      <c r="K10" s="5"/>
      <c r="L10" s="6"/>
    </row>
    <row r="11" spans="1:14">
      <c r="A11" s="12"/>
      <c r="B11" s="12"/>
      <c r="C11" s="5"/>
      <c r="D11" s="5" t="s">
        <v>8</v>
      </c>
      <c r="E11" s="14"/>
      <c r="F11" s="5"/>
      <c r="G11" s="5"/>
      <c r="H11" s="5"/>
      <c r="I11" s="5"/>
      <c r="J11" s="5"/>
      <c r="K11" s="5"/>
      <c r="L11" s="6"/>
    </row>
    <row r="12" spans="1:14">
      <c r="A12" s="12" t="s">
        <v>1</v>
      </c>
      <c r="B12" s="12"/>
      <c r="C12" s="5"/>
      <c r="D12" s="5"/>
      <c r="E12" s="14"/>
      <c r="F12" s="5"/>
      <c r="G12" s="5"/>
      <c r="H12" s="5"/>
      <c r="I12" s="5"/>
      <c r="J12" s="12" t="s">
        <v>21</v>
      </c>
      <c r="K12" s="5"/>
      <c r="L12" s="6"/>
    </row>
    <row r="13" spans="1:14" ht="16.5" thickBot="1">
      <c r="A13" s="15" t="s">
        <v>2</v>
      </c>
      <c r="B13" s="16"/>
      <c r="C13" s="5"/>
      <c r="D13" s="5"/>
      <c r="E13" s="5"/>
      <c r="F13" s="5"/>
      <c r="G13" s="5"/>
      <c r="H13" s="5"/>
      <c r="I13" s="5"/>
      <c r="J13" s="15" t="s">
        <v>7</v>
      </c>
      <c r="K13" s="5"/>
      <c r="L13" s="6"/>
    </row>
    <row r="14" spans="1:14">
      <c r="A14" s="12">
        <v>1</v>
      </c>
      <c r="B14" s="12"/>
      <c r="C14" s="5" t="s">
        <v>22</v>
      </c>
      <c r="D14" s="5"/>
      <c r="E14" s="17"/>
      <c r="F14" s="5"/>
      <c r="G14" s="5"/>
      <c r="H14" s="5"/>
      <c r="I14" s="5"/>
      <c r="J14" s="18">
        <f>+J219</f>
        <v>34996881.893206768</v>
      </c>
      <c r="K14" s="5"/>
      <c r="L14" s="6"/>
      <c r="N14" s="184"/>
    </row>
    <row r="15" spans="1:14">
      <c r="A15" s="12"/>
      <c r="B15" s="12"/>
      <c r="C15" s="5"/>
      <c r="D15" s="5"/>
      <c r="E15" s="5"/>
      <c r="F15" s="5"/>
      <c r="G15" s="5"/>
      <c r="H15" s="5"/>
      <c r="I15" s="5"/>
      <c r="J15" s="17"/>
      <c r="K15" s="5"/>
      <c r="L15" s="6"/>
    </row>
    <row r="16" spans="1:14" ht="16.5" thickBot="1">
      <c r="A16" s="12" t="s">
        <v>8</v>
      </c>
      <c r="B16" s="12"/>
      <c r="C16" s="187" t="s">
        <v>23</v>
      </c>
      <c r="D16" s="19" t="s">
        <v>24</v>
      </c>
      <c r="E16" s="15" t="s">
        <v>4</v>
      </c>
      <c r="F16" s="11"/>
      <c r="G16" s="20" t="s">
        <v>25</v>
      </c>
      <c r="H16" s="20"/>
      <c r="I16" s="5"/>
      <c r="J16" s="17"/>
      <c r="K16" s="5"/>
      <c r="L16" s="6"/>
    </row>
    <row r="17" spans="1:22">
      <c r="A17" s="12">
        <v>2</v>
      </c>
      <c r="B17" s="12"/>
      <c r="C17" s="187" t="s">
        <v>26</v>
      </c>
      <c r="D17" s="11" t="s">
        <v>27</v>
      </c>
      <c r="E17" s="11">
        <f>J296</f>
        <v>554025</v>
      </c>
      <c r="F17" s="11"/>
      <c r="G17" s="11" t="s">
        <v>28</v>
      </c>
      <c r="H17" s="21">
        <f>J247</f>
        <v>1</v>
      </c>
      <c r="I17" s="11"/>
      <c r="J17" s="11">
        <f>+H17*E17</f>
        <v>554025</v>
      </c>
      <c r="K17" s="5"/>
      <c r="L17" s="6"/>
    </row>
    <row r="18" spans="1:22">
      <c r="A18" s="12">
        <v>3</v>
      </c>
      <c r="B18" s="12"/>
      <c r="C18" s="187" t="s">
        <v>29</v>
      </c>
      <c r="D18" s="11" t="s">
        <v>30</v>
      </c>
      <c r="E18" s="11">
        <f>J302</f>
        <v>7204688</v>
      </c>
      <c r="F18" s="11"/>
      <c r="G18" s="11" t="str">
        <f t="shared" ref="G18:H20" si="0">+G17</f>
        <v>TP</v>
      </c>
      <c r="H18" s="21">
        <f t="shared" si="0"/>
        <v>1</v>
      </c>
      <c r="I18" s="11"/>
      <c r="J18" s="11">
        <f>+H18*E18</f>
        <v>7204688</v>
      </c>
      <c r="K18" s="5"/>
      <c r="L18" s="6"/>
    </row>
    <row r="19" spans="1:22">
      <c r="A19" s="12">
        <v>4</v>
      </c>
      <c r="B19" s="12"/>
      <c r="C19" s="22" t="s">
        <v>31</v>
      </c>
      <c r="D19" s="11"/>
      <c r="E19" s="23">
        <v>0</v>
      </c>
      <c r="F19" s="11"/>
      <c r="G19" s="11" t="str">
        <f t="shared" si="0"/>
        <v>TP</v>
      </c>
      <c r="H19" s="21">
        <f t="shared" si="0"/>
        <v>1</v>
      </c>
      <c r="I19" s="11"/>
      <c r="J19" s="11">
        <f>+H19*E19</f>
        <v>0</v>
      </c>
      <c r="K19" s="5"/>
      <c r="L19" s="6"/>
    </row>
    <row r="20" spans="1:22" ht="16.5" thickBot="1">
      <c r="A20" s="12">
        <v>5</v>
      </c>
      <c r="B20" s="12"/>
      <c r="C20" s="22" t="s">
        <v>32</v>
      </c>
      <c r="D20" s="11"/>
      <c r="E20" s="23">
        <v>0</v>
      </c>
      <c r="F20" s="11"/>
      <c r="G20" s="11" t="str">
        <f t="shared" si="0"/>
        <v>TP</v>
      </c>
      <c r="H20" s="21">
        <f t="shared" si="0"/>
        <v>1</v>
      </c>
      <c r="I20" s="11"/>
      <c r="J20" s="24">
        <f>+H20*E20</f>
        <v>0</v>
      </c>
      <c r="K20" s="5"/>
      <c r="L20" s="6"/>
    </row>
    <row r="21" spans="1:22">
      <c r="A21" s="12">
        <v>6</v>
      </c>
      <c r="B21" s="12"/>
      <c r="C21" s="187" t="s">
        <v>33</v>
      </c>
      <c r="D21" s="5"/>
      <c r="E21" s="25" t="s">
        <v>8</v>
      </c>
      <c r="F21" s="11"/>
      <c r="G21" s="11"/>
      <c r="H21" s="21"/>
      <c r="I21" s="11"/>
      <c r="J21" s="11">
        <f>SUM(J17:J20)</f>
        <v>7758713</v>
      </c>
      <c r="K21" s="5"/>
      <c r="L21" s="6"/>
    </row>
    <row r="22" spans="1:22">
      <c r="A22" s="12"/>
      <c r="B22" s="12"/>
      <c r="C22" s="187"/>
      <c r="D22" s="5"/>
      <c r="J22" s="11"/>
      <c r="K22" s="5"/>
      <c r="L22" s="6"/>
    </row>
    <row r="23" spans="1:22" s="118" customFormat="1">
      <c r="A23" s="26" t="s">
        <v>34</v>
      </c>
      <c r="B23" s="27"/>
      <c r="C23" s="27" t="s">
        <v>35</v>
      </c>
      <c r="D23" s="6"/>
      <c r="E23" s="19" t="s">
        <v>8</v>
      </c>
      <c r="F23" s="6"/>
      <c r="G23" s="6"/>
      <c r="H23" s="28"/>
      <c r="I23" s="6"/>
      <c r="J23" s="175">
        <v>27185441</v>
      </c>
      <c r="K23" s="5"/>
      <c r="L23" s="6"/>
      <c r="M23" s="1"/>
      <c r="N23" s="29"/>
      <c r="O23" s="30"/>
      <c r="P23" s="39"/>
      <c r="Q23" s="1"/>
      <c r="R23" s="1"/>
      <c r="S23" s="1"/>
      <c r="T23" s="1"/>
      <c r="U23" s="1"/>
      <c r="V23" s="1"/>
    </row>
    <row r="24" spans="1:22" s="118" customFormat="1" ht="16.5" thickBot="1">
      <c r="A24" s="26" t="s">
        <v>36</v>
      </c>
      <c r="B24" s="27"/>
      <c r="C24" s="27" t="s">
        <v>37</v>
      </c>
      <c r="D24" s="6" t="s">
        <v>38</v>
      </c>
      <c r="E24" s="19"/>
      <c r="F24" s="6"/>
      <c r="G24" s="6"/>
      <c r="H24" s="28"/>
      <c r="I24" s="6"/>
      <c r="J24" s="176">
        <v>30499451</v>
      </c>
      <c r="K24" s="5"/>
      <c r="L24" s="6"/>
      <c r="M24" s="1"/>
      <c r="N24" s="29"/>
      <c r="O24" s="30"/>
      <c r="P24" s="29"/>
      <c r="Q24" s="1"/>
      <c r="R24" s="1"/>
      <c r="S24" s="1"/>
      <c r="T24" s="1"/>
      <c r="U24" s="1"/>
      <c r="V24" s="1"/>
    </row>
    <row r="25" spans="1:22" s="118" customFormat="1">
      <c r="A25" s="26" t="s">
        <v>39</v>
      </c>
      <c r="B25" s="27"/>
      <c r="C25" s="27" t="s">
        <v>40</v>
      </c>
      <c r="D25" s="6" t="s">
        <v>41</v>
      </c>
      <c r="E25" s="19"/>
      <c r="F25" s="6"/>
      <c r="G25" s="6"/>
      <c r="H25" s="28"/>
      <c r="I25" s="6"/>
      <c r="J25" s="31">
        <f>J23-J24</f>
        <v>-3314010</v>
      </c>
      <c r="K25" s="5"/>
      <c r="L25" s="6"/>
      <c r="M25" s="1"/>
      <c r="N25" s="29"/>
      <c r="O25" s="54"/>
      <c r="P25" s="29"/>
      <c r="Q25" s="1"/>
      <c r="R25" s="1"/>
      <c r="S25" s="1"/>
      <c r="T25" s="1"/>
      <c r="U25" s="1"/>
      <c r="V25" s="1"/>
    </row>
    <row r="26" spans="1:22" s="118" customFormat="1">
      <c r="A26" s="26" t="s">
        <v>42</v>
      </c>
      <c r="B26" s="27"/>
      <c r="C26" s="27" t="s">
        <v>43</v>
      </c>
      <c r="D26" s="6" t="s">
        <v>44</v>
      </c>
      <c r="E26" s="19"/>
      <c r="F26" s="6"/>
      <c r="G26" s="6"/>
      <c r="H26" s="28"/>
      <c r="I26" s="6"/>
      <c r="J26" s="31">
        <f>E357</f>
        <v>934935.11</v>
      </c>
      <c r="K26" s="5"/>
      <c r="L26" s="6"/>
      <c r="M26" s="1"/>
      <c r="N26" s="29"/>
      <c r="O26" s="29"/>
      <c r="P26" s="29"/>
      <c r="Q26" s="1"/>
      <c r="R26" s="1"/>
      <c r="S26" s="1"/>
      <c r="T26" s="1"/>
      <c r="U26" s="1"/>
      <c r="V26" s="1"/>
    </row>
    <row r="27" spans="1:22" s="118" customFormat="1" ht="16.5" thickBot="1">
      <c r="A27" s="26" t="s">
        <v>45</v>
      </c>
      <c r="B27" s="27"/>
      <c r="C27" s="27" t="s">
        <v>46</v>
      </c>
      <c r="D27" s="6"/>
      <c r="E27" s="19"/>
      <c r="F27" s="6"/>
      <c r="G27" s="6"/>
      <c r="H27" s="28"/>
      <c r="I27" s="6"/>
      <c r="J27" s="176">
        <f>-156268</f>
        <v>-156268</v>
      </c>
      <c r="K27" s="5"/>
      <c r="L27" s="6"/>
      <c r="M27" s="1"/>
      <c r="N27" s="29"/>
      <c r="O27" s="29"/>
      <c r="P27" s="29"/>
      <c r="Q27" s="1"/>
      <c r="R27" s="1"/>
      <c r="S27" s="1"/>
      <c r="T27" s="1"/>
      <c r="V27" s="1"/>
    </row>
    <row r="28" spans="1:22">
      <c r="A28" s="12"/>
      <c r="B28" s="12"/>
      <c r="C28" s="187"/>
      <c r="D28" s="5"/>
      <c r="J28" s="11"/>
      <c r="K28" s="5"/>
      <c r="L28" s="6"/>
      <c r="N28" s="29"/>
      <c r="O28" s="29"/>
      <c r="P28" s="29"/>
    </row>
    <row r="29" spans="1:22" ht="16.5" thickBot="1">
      <c r="A29" s="12">
        <v>7</v>
      </c>
      <c r="B29" s="12"/>
      <c r="C29" s="187" t="s">
        <v>47</v>
      </c>
      <c r="D29" s="32" t="s">
        <v>48</v>
      </c>
      <c r="E29" s="25" t="s">
        <v>8</v>
      </c>
      <c r="F29" s="11"/>
      <c r="G29" s="11"/>
      <c r="H29" s="11"/>
      <c r="I29" s="11"/>
      <c r="J29" s="33">
        <f>+J14-J21+J25+J26+J27</f>
        <v>24702826.003206767</v>
      </c>
      <c r="K29" s="5"/>
      <c r="L29" s="6"/>
      <c r="N29" s="29"/>
      <c r="O29" s="29"/>
      <c r="P29" s="29"/>
    </row>
    <row r="30" spans="1:22" ht="16.5" thickTop="1">
      <c r="A30" s="12"/>
      <c r="B30" s="12"/>
      <c r="D30" s="5"/>
      <c r="E30" s="25"/>
      <c r="F30" s="11"/>
      <c r="G30" s="11"/>
      <c r="H30" s="11"/>
      <c r="I30" s="11"/>
      <c r="K30" s="5"/>
      <c r="L30" s="6"/>
      <c r="N30" s="29"/>
      <c r="O30" s="29"/>
      <c r="P30" s="29"/>
    </row>
    <row r="31" spans="1:22">
      <c r="A31" s="12"/>
      <c r="B31" s="12"/>
      <c r="C31" s="187" t="s">
        <v>49</v>
      </c>
      <c r="D31" s="5"/>
      <c r="E31" s="17"/>
      <c r="F31" s="5"/>
      <c r="G31" s="5"/>
      <c r="H31" s="5"/>
      <c r="I31" s="5"/>
      <c r="J31" s="17"/>
      <c r="K31" s="5"/>
      <c r="L31" s="6"/>
      <c r="N31" s="29"/>
      <c r="O31" s="29"/>
      <c r="P31" s="29"/>
    </row>
    <row r="32" spans="1:22">
      <c r="A32" s="12">
        <v>8</v>
      </c>
      <c r="B32" s="12"/>
      <c r="C32" s="187" t="s">
        <v>50</v>
      </c>
      <c r="E32" s="17"/>
      <c r="F32" s="5"/>
      <c r="G32" s="5"/>
      <c r="H32" s="34" t="s">
        <v>51</v>
      </c>
      <c r="I32" s="5"/>
      <c r="J32" s="36">
        <v>635750</v>
      </c>
      <c r="K32" s="5"/>
      <c r="L32" s="35"/>
      <c r="M32" s="182"/>
      <c r="N32" s="29"/>
      <c r="O32" s="29"/>
      <c r="P32" s="29"/>
    </row>
    <row r="33" spans="1:19">
      <c r="A33" s="12">
        <v>9</v>
      </c>
      <c r="B33" s="12"/>
      <c r="C33" s="187" t="s">
        <v>52</v>
      </c>
      <c r="D33" s="11"/>
      <c r="E33" s="11"/>
      <c r="F33" s="11"/>
      <c r="G33" s="11"/>
      <c r="H33" s="19" t="s">
        <v>53</v>
      </c>
      <c r="I33" s="11"/>
      <c r="J33" s="36">
        <v>0</v>
      </c>
      <c r="K33" s="5"/>
      <c r="L33" s="6"/>
      <c r="M33" s="182"/>
      <c r="N33" s="29"/>
      <c r="O33" s="29"/>
      <c r="P33" s="29"/>
      <c r="Q33" s="215">
        <v>0</v>
      </c>
      <c r="R33" s="37" t="s">
        <v>54</v>
      </c>
      <c r="S33" s="214"/>
    </row>
    <row r="34" spans="1:19">
      <c r="A34" s="12">
        <v>10</v>
      </c>
      <c r="B34" s="12"/>
      <c r="C34" s="22" t="s">
        <v>55</v>
      </c>
      <c r="D34" s="5"/>
      <c r="E34" s="5"/>
      <c r="F34" s="5"/>
      <c r="H34" s="34" t="s">
        <v>56</v>
      </c>
      <c r="I34" s="5"/>
      <c r="J34" s="36">
        <v>987</v>
      </c>
      <c r="K34" s="5"/>
      <c r="L34" s="6"/>
      <c r="M34" s="182"/>
      <c r="N34" s="38"/>
      <c r="O34" s="39"/>
      <c r="P34" s="40"/>
      <c r="Q34" s="41">
        <f>Q33/J94</f>
        <v>0</v>
      </c>
      <c r="R34" s="42" t="s">
        <v>57</v>
      </c>
      <c r="S34" s="213"/>
    </row>
    <row r="35" spans="1:19">
      <c r="A35" s="12">
        <v>11</v>
      </c>
      <c r="B35" s="12"/>
      <c r="C35" s="187" t="s">
        <v>58</v>
      </c>
      <c r="D35" s="5"/>
      <c r="E35" s="5"/>
      <c r="F35" s="5"/>
      <c r="H35" s="34" t="s">
        <v>59</v>
      </c>
      <c r="I35" s="5"/>
      <c r="J35" s="43">
        <v>0</v>
      </c>
      <c r="K35" s="5"/>
      <c r="L35" s="6"/>
      <c r="M35" s="182"/>
      <c r="N35" s="212"/>
      <c r="O35" s="39"/>
      <c r="P35" s="40"/>
      <c r="Q35" s="44"/>
      <c r="R35" s="44"/>
      <c r="S35" s="45"/>
    </row>
    <row r="36" spans="1:19">
      <c r="A36" s="12">
        <v>12</v>
      </c>
      <c r="B36" s="12"/>
      <c r="C36" s="22" t="s">
        <v>60</v>
      </c>
      <c r="D36" s="5"/>
      <c r="E36" s="5"/>
      <c r="F36" s="5"/>
      <c r="G36" s="5"/>
      <c r="H36" s="3"/>
      <c r="I36" s="5"/>
      <c r="J36" s="43">
        <v>0</v>
      </c>
      <c r="K36" s="5"/>
      <c r="L36" s="6"/>
      <c r="M36" s="182"/>
      <c r="N36" s="46"/>
      <c r="O36" s="46"/>
      <c r="P36" s="47"/>
      <c r="Q36" s="48" t="s">
        <v>61</v>
      </c>
      <c r="R36" s="48" t="s">
        <v>62</v>
      </c>
      <c r="S36" s="49" t="s">
        <v>63</v>
      </c>
    </row>
    <row r="37" spans="1:19">
      <c r="A37" s="12">
        <v>13</v>
      </c>
      <c r="B37" s="12"/>
      <c r="C37" s="22" t="s">
        <v>64</v>
      </c>
      <c r="D37" s="5"/>
      <c r="E37" s="5"/>
      <c r="F37" s="5"/>
      <c r="G37" s="5"/>
      <c r="H37" s="34"/>
      <c r="I37" s="5"/>
      <c r="J37" s="43">
        <v>0</v>
      </c>
      <c r="K37" s="5"/>
      <c r="L37" s="6"/>
      <c r="M37" s="182"/>
      <c r="N37" s="39"/>
      <c r="O37" s="50"/>
      <c r="P37" s="211"/>
      <c r="Q37" s="51" t="s">
        <v>65</v>
      </c>
      <c r="R37" s="52">
        <f>Q34*J29</f>
        <v>0</v>
      </c>
      <c r="S37" s="210">
        <v>0</v>
      </c>
    </row>
    <row r="38" spans="1:19" ht="16.5" thickBot="1">
      <c r="A38" s="12">
        <v>14</v>
      </c>
      <c r="B38" s="12"/>
      <c r="C38" s="22" t="s">
        <v>66</v>
      </c>
      <c r="D38" s="5"/>
      <c r="E38" s="5"/>
      <c r="F38" s="5"/>
      <c r="G38" s="5"/>
      <c r="H38" s="3"/>
      <c r="I38" s="5"/>
      <c r="J38" s="53">
        <v>0</v>
      </c>
      <c r="K38" s="5"/>
      <c r="L38" s="6"/>
      <c r="M38" s="182"/>
      <c r="N38" s="39"/>
      <c r="O38" s="54"/>
      <c r="P38" s="55"/>
      <c r="Q38" s="56" t="s">
        <v>67</v>
      </c>
      <c r="R38" s="57">
        <f>R39-R37</f>
        <v>24702826.003206767</v>
      </c>
      <c r="S38" s="58">
        <f>P38-S37</f>
        <v>0</v>
      </c>
    </row>
    <row r="39" spans="1:19">
      <c r="A39" s="12">
        <v>15</v>
      </c>
      <c r="B39" s="12"/>
      <c r="C39" s="189" t="s">
        <v>68</v>
      </c>
      <c r="D39" s="5"/>
      <c r="E39" s="5"/>
      <c r="F39" s="5"/>
      <c r="G39" s="5"/>
      <c r="H39" s="5"/>
      <c r="I39" s="5"/>
      <c r="J39" s="17">
        <f>SUM(J32:J38)</f>
        <v>636737</v>
      </c>
      <c r="K39" s="5"/>
      <c r="L39" s="6"/>
      <c r="M39" s="182"/>
      <c r="N39" s="59"/>
      <c r="O39" s="54"/>
      <c r="P39" s="55"/>
      <c r="Q39" s="60" t="s">
        <v>4</v>
      </c>
      <c r="R39" s="61">
        <f>J29</f>
        <v>24702826.003206767</v>
      </c>
      <c r="S39" s="62">
        <f>SUM(S37:S38)</f>
        <v>0</v>
      </c>
    </row>
    <row r="40" spans="1:19">
      <c r="A40" s="12"/>
      <c r="B40" s="12"/>
      <c r="C40" s="187"/>
      <c r="D40" s="5"/>
      <c r="E40" s="5"/>
      <c r="F40" s="5"/>
      <c r="G40" s="5"/>
      <c r="H40" s="5"/>
      <c r="I40" s="5"/>
      <c r="J40" s="17"/>
      <c r="K40" s="5"/>
      <c r="L40" s="6"/>
      <c r="M40" s="182"/>
    </row>
    <row r="41" spans="1:19">
      <c r="A41" s="12">
        <v>16</v>
      </c>
      <c r="B41" s="12"/>
      <c r="C41" s="187" t="s">
        <v>69</v>
      </c>
      <c r="D41" s="5" t="s">
        <v>70</v>
      </c>
      <c r="E41" s="63">
        <f>IF(J39&gt;0,J29/J39,0)</f>
        <v>38.795964429908686</v>
      </c>
      <c r="F41" s="5"/>
      <c r="G41" s="5"/>
      <c r="H41" s="5"/>
      <c r="I41" s="5"/>
      <c r="K41" s="5"/>
      <c r="L41" s="6"/>
      <c r="M41" s="182"/>
    </row>
    <row r="42" spans="1:19">
      <c r="A42" s="12">
        <v>17</v>
      </c>
      <c r="B42" s="12"/>
      <c r="C42" s="187" t="s">
        <v>71</v>
      </c>
      <c r="D42" s="5" t="s">
        <v>72</v>
      </c>
      <c r="E42" s="63">
        <f>+E41/12</f>
        <v>3.2329970358257238</v>
      </c>
      <c r="F42" s="5"/>
      <c r="G42" s="5"/>
      <c r="H42" s="5"/>
      <c r="I42" s="5"/>
      <c r="K42" s="5"/>
      <c r="L42" s="6"/>
      <c r="M42" s="182"/>
    </row>
    <row r="43" spans="1:19">
      <c r="A43" s="12"/>
      <c r="B43" s="12"/>
      <c r="C43" s="187"/>
      <c r="D43" s="5"/>
      <c r="E43" s="63"/>
      <c r="F43" s="5"/>
      <c r="G43" s="5"/>
      <c r="H43" s="5"/>
      <c r="I43" s="5"/>
      <c r="K43" s="5"/>
      <c r="L43" s="6"/>
      <c r="M43" s="183"/>
    </row>
    <row r="44" spans="1:19">
      <c r="A44" s="12"/>
      <c r="B44" s="12"/>
      <c r="C44" s="187"/>
      <c r="D44" s="5"/>
      <c r="E44" s="64" t="s">
        <v>73</v>
      </c>
      <c r="F44" s="5"/>
      <c r="G44" s="5"/>
      <c r="H44" s="5"/>
      <c r="I44" s="5"/>
      <c r="J44" s="65" t="s">
        <v>74</v>
      </c>
      <c r="K44" s="5"/>
      <c r="L44" s="6"/>
      <c r="M44" s="183"/>
    </row>
    <row r="45" spans="1:19">
      <c r="A45" s="12">
        <v>18</v>
      </c>
      <c r="B45" s="12"/>
      <c r="C45" s="187" t="s">
        <v>75</v>
      </c>
      <c r="D45" s="66" t="s">
        <v>76</v>
      </c>
      <c r="E45" s="63">
        <f>+E41/52</f>
        <v>0.7460762390367055</v>
      </c>
      <c r="F45" s="5"/>
      <c r="G45" s="5"/>
      <c r="H45" s="5"/>
      <c r="I45" s="5"/>
      <c r="J45" s="67">
        <f>+E41/52</f>
        <v>0.7460762390367055</v>
      </c>
      <c r="K45" s="5"/>
      <c r="L45" s="6"/>
    </row>
    <row r="46" spans="1:19">
      <c r="A46" s="12">
        <v>19</v>
      </c>
      <c r="B46" s="12"/>
      <c r="C46" s="187" t="s">
        <v>77</v>
      </c>
      <c r="D46" s="68" t="s">
        <v>78</v>
      </c>
      <c r="E46" s="63">
        <f>+E41/260</f>
        <v>0.14921524780734111</v>
      </c>
      <c r="F46" s="5" t="s">
        <v>79</v>
      </c>
      <c r="H46" s="5"/>
      <c r="I46" s="5"/>
      <c r="J46" s="67">
        <f>+E41/365</f>
        <v>0.10629031350659914</v>
      </c>
      <c r="K46" s="5"/>
      <c r="L46" s="6"/>
    </row>
    <row r="47" spans="1:19">
      <c r="A47" s="12">
        <v>20</v>
      </c>
      <c r="B47" s="12"/>
      <c r="C47" s="187" t="s">
        <v>80</v>
      </c>
      <c r="D47" s="68" t="s">
        <v>81</v>
      </c>
      <c r="E47" s="63">
        <f>+E41/4160*1000</f>
        <v>9.3259529879588197</v>
      </c>
      <c r="F47" s="5" t="s">
        <v>82</v>
      </c>
      <c r="H47" s="5"/>
      <c r="I47" s="5"/>
      <c r="J47" s="69">
        <f>+E41/8760*1000</f>
        <v>4.4287630627749648</v>
      </c>
      <c r="K47" s="5"/>
      <c r="L47" s="6" t="s">
        <v>8</v>
      </c>
    </row>
    <row r="48" spans="1:19">
      <c r="A48" s="12"/>
      <c r="B48" s="12"/>
      <c r="C48" s="187"/>
      <c r="D48" s="5" t="s">
        <v>83</v>
      </c>
      <c r="E48" s="5"/>
      <c r="F48" s="5" t="s">
        <v>84</v>
      </c>
      <c r="H48" s="5"/>
      <c r="I48" s="5"/>
      <c r="K48" s="5"/>
      <c r="L48" s="6" t="s">
        <v>8</v>
      </c>
    </row>
    <row r="49" spans="1:12">
      <c r="A49" s="12"/>
      <c r="B49" s="12"/>
      <c r="C49" s="187"/>
      <c r="D49" s="5"/>
      <c r="E49" s="5"/>
      <c r="F49" s="5"/>
      <c r="H49" s="5"/>
      <c r="I49" s="5"/>
      <c r="K49" s="5"/>
      <c r="L49" s="6" t="s">
        <v>8</v>
      </c>
    </row>
    <row r="50" spans="1:12">
      <c r="A50" s="12">
        <v>21</v>
      </c>
      <c r="B50" s="12"/>
      <c r="C50" s="187" t="s">
        <v>85</v>
      </c>
      <c r="D50" s="5" t="s">
        <v>86</v>
      </c>
      <c r="E50" s="70">
        <v>0</v>
      </c>
      <c r="F50" s="71" t="s">
        <v>87</v>
      </c>
      <c r="G50" s="71"/>
      <c r="H50" s="71"/>
      <c r="I50" s="71"/>
      <c r="J50" s="71">
        <f>E50</f>
        <v>0</v>
      </c>
      <c r="K50" s="71" t="s">
        <v>87</v>
      </c>
      <c r="L50" s="6"/>
    </row>
    <row r="51" spans="1:12">
      <c r="A51" s="12">
        <v>22</v>
      </c>
      <c r="B51" s="12"/>
      <c r="C51" s="187"/>
      <c r="D51" s="5"/>
      <c r="E51" s="70">
        <v>0</v>
      </c>
      <c r="F51" s="71" t="s">
        <v>88</v>
      </c>
      <c r="G51" s="71"/>
      <c r="H51" s="71"/>
      <c r="I51" s="71"/>
      <c r="J51" s="71">
        <f>E51</f>
        <v>0</v>
      </c>
      <c r="K51" s="71" t="s">
        <v>88</v>
      </c>
      <c r="L51" s="6"/>
    </row>
    <row r="52" spans="1:12" s="27" customFormat="1">
      <c r="A52" s="26"/>
      <c r="B52" s="26"/>
      <c r="C52" s="186"/>
      <c r="D52" s="6"/>
      <c r="E52" s="72"/>
      <c r="F52" s="72"/>
      <c r="G52" s="72"/>
      <c r="H52" s="72"/>
      <c r="I52" s="72"/>
      <c r="J52" s="72"/>
      <c r="K52" s="72"/>
      <c r="L52" s="6"/>
    </row>
    <row r="53" spans="1:12" s="27" customFormat="1">
      <c r="A53" s="26"/>
      <c r="B53" s="26"/>
      <c r="C53" s="186"/>
      <c r="D53" s="6"/>
      <c r="E53" s="72"/>
      <c r="F53" s="72"/>
      <c r="G53" s="72"/>
      <c r="H53" s="72"/>
      <c r="I53" s="72"/>
      <c r="J53" s="72"/>
      <c r="K53" s="72"/>
      <c r="L53" s="6"/>
    </row>
    <row r="54" spans="1:12" s="27" customFormat="1">
      <c r="A54" s="26"/>
      <c r="B54" s="26"/>
      <c r="C54" s="186"/>
      <c r="D54" s="6"/>
      <c r="E54" s="72"/>
      <c r="F54" s="72"/>
      <c r="G54" s="72"/>
      <c r="H54" s="72"/>
      <c r="I54" s="72"/>
      <c r="J54" s="72"/>
      <c r="K54" s="72"/>
      <c r="L54" s="6"/>
    </row>
    <row r="55" spans="1:12" s="27" customFormat="1">
      <c r="A55" s="26"/>
      <c r="B55" s="26"/>
      <c r="C55" s="186"/>
      <c r="D55" s="6"/>
      <c r="E55" s="72"/>
      <c r="F55" s="72"/>
      <c r="G55" s="72"/>
      <c r="H55" s="72"/>
      <c r="I55" s="72"/>
      <c r="J55" s="72"/>
      <c r="K55" s="72"/>
      <c r="L55" s="6"/>
    </row>
    <row r="56" spans="1:12" s="27" customFormat="1">
      <c r="A56" s="26"/>
      <c r="B56" s="26"/>
      <c r="C56" s="186"/>
      <c r="D56" s="6"/>
      <c r="E56" s="72"/>
      <c r="F56" s="72"/>
      <c r="G56" s="72"/>
      <c r="H56" s="72"/>
      <c r="I56" s="72"/>
      <c r="J56" s="72"/>
      <c r="K56" s="72"/>
      <c r="L56" s="6"/>
    </row>
    <row r="57" spans="1:12" s="27" customFormat="1">
      <c r="A57" s="26"/>
      <c r="B57" s="26"/>
      <c r="C57" s="186"/>
      <c r="D57" s="6"/>
      <c r="E57" s="72"/>
      <c r="F57" s="72"/>
      <c r="G57" s="72"/>
      <c r="H57" s="72"/>
      <c r="I57" s="72"/>
      <c r="J57" s="72"/>
      <c r="K57" s="72"/>
      <c r="L57" s="6"/>
    </row>
    <row r="58" spans="1:12" s="27" customFormat="1">
      <c r="A58" s="26"/>
      <c r="B58" s="26"/>
      <c r="C58" s="186"/>
      <c r="D58" s="6"/>
      <c r="E58" s="72"/>
      <c r="F58" s="72"/>
      <c r="G58" s="72"/>
      <c r="H58" s="72"/>
      <c r="I58" s="72"/>
      <c r="J58" s="72"/>
      <c r="K58" s="72"/>
      <c r="L58" s="6"/>
    </row>
    <row r="59" spans="1:12" s="27" customFormat="1">
      <c r="A59" s="26"/>
      <c r="B59" s="26"/>
      <c r="C59" s="186"/>
      <c r="D59" s="6"/>
      <c r="E59" s="72"/>
      <c r="F59" s="72"/>
      <c r="G59" s="72"/>
      <c r="H59" s="72"/>
      <c r="I59" s="72"/>
      <c r="J59" s="72"/>
      <c r="K59" s="72"/>
      <c r="L59" s="6"/>
    </row>
    <row r="60" spans="1:12" s="27" customFormat="1">
      <c r="A60" s="26"/>
      <c r="B60" s="26"/>
      <c r="C60" s="186"/>
      <c r="D60" s="6"/>
      <c r="E60" s="72"/>
      <c r="F60" s="72"/>
      <c r="G60" s="72"/>
      <c r="H60" s="72"/>
      <c r="I60" s="72"/>
      <c r="J60" s="72"/>
      <c r="K60" s="72"/>
      <c r="L60" s="6"/>
    </row>
    <row r="61" spans="1:12" s="27" customFormat="1">
      <c r="A61" s="26"/>
      <c r="B61" s="26"/>
      <c r="C61" s="186"/>
      <c r="D61" s="6"/>
      <c r="E61" s="72"/>
      <c r="F61" s="72"/>
      <c r="G61" s="72"/>
      <c r="H61" s="72"/>
      <c r="I61" s="72"/>
      <c r="J61" s="72"/>
      <c r="K61" s="72"/>
      <c r="L61" s="6"/>
    </row>
    <row r="62" spans="1:12" s="27" customFormat="1">
      <c r="A62" s="26"/>
      <c r="B62" s="26"/>
      <c r="C62" s="186"/>
      <c r="D62" s="6"/>
      <c r="E62" s="72"/>
      <c r="F62" s="72"/>
      <c r="G62" s="72"/>
      <c r="H62" s="72"/>
      <c r="I62" s="72"/>
      <c r="J62" s="72"/>
      <c r="K62" s="72"/>
      <c r="L62" s="6"/>
    </row>
    <row r="63" spans="1:12" s="27" customFormat="1">
      <c r="A63" s="26"/>
      <c r="B63" s="26"/>
      <c r="C63" s="186"/>
      <c r="D63" s="6"/>
      <c r="E63" s="72"/>
      <c r="F63" s="72"/>
      <c r="G63" s="72"/>
      <c r="H63" s="72"/>
      <c r="I63" s="72"/>
      <c r="J63" s="72"/>
      <c r="K63" s="72"/>
      <c r="L63" s="6"/>
    </row>
    <row r="64" spans="1:12" s="27" customFormat="1">
      <c r="A64" s="26"/>
      <c r="B64" s="26"/>
      <c r="C64" s="186"/>
      <c r="D64" s="6"/>
      <c r="E64" s="72"/>
      <c r="F64" s="72"/>
      <c r="G64" s="72"/>
      <c r="H64" s="72"/>
      <c r="I64" s="72"/>
      <c r="J64" s="72"/>
      <c r="K64" s="72"/>
      <c r="L64" s="6"/>
    </row>
    <row r="65" spans="1:12" s="27" customFormat="1">
      <c r="A65" s="26"/>
      <c r="B65" s="26"/>
      <c r="C65" s="186"/>
      <c r="D65" s="6"/>
      <c r="E65" s="72"/>
      <c r="F65" s="72"/>
      <c r="G65" s="72"/>
      <c r="H65" s="72"/>
      <c r="I65" s="72"/>
      <c r="J65" s="72"/>
      <c r="K65" s="72"/>
      <c r="L65" s="6"/>
    </row>
    <row r="66" spans="1:12" s="27" customFormat="1">
      <c r="A66" s="26"/>
      <c r="B66" s="26"/>
      <c r="C66" s="186"/>
      <c r="D66" s="6"/>
      <c r="E66" s="72"/>
      <c r="F66" s="72"/>
      <c r="G66" s="72"/>
      <c r="H66" s="72"/>
      <c r="I66" s="72"/>
      <c r="J66" s="72"/>
      <c r="K66" s="72"/>
      <c r="L66" s="6"/>
    </row>
    <row r="67" spans="1:12" s="27" customFormat="1">
      <c r="A67" s="26"/>
      <c r="B67" s="26"/>
      <c r="C67" s="186"/>
      <c r="D67" s="6"/>
      <c r="E67" s="72"/>
      <c r="F67" s="72"/>
      <c r="G67" s="72"/>
      <c r="H67" s="72"/>
      <c r="I67" s="72"/>
      <c r="J67" s="72"/>
      <c r="K67" s="72"/>
      <c r="L67" s="6"/>
    </row>
    <row r="68" spans="1:12" s="27" customFormat="1">
      <c r="A68" s="26"/>
      <c r="B68" s="26"/>
      <c r="C68" s="186"/>
      <c r="D68" s="6"/>
      <c r="E68" s="72"/>
      <c r="F68" s="72"/>
      <c r="G68" s="72"/>
      <c r="H68" s="72"/>
      <c r="I68" s="72"/>
      <c r="J68" s="72"/>
      <c r="K68" s="72"/>
      <c r="L68" s="6"/>
    </row>
    <row r="69" spans="1:12" s="27" customFormat="1">
      <c r="A69" s="26"/>
      <c r="B69" s="26"/>
      <c r="C69" s="186"/>
      <c r="D69" s="6"/>
      <c r="E69" s="72"/>
      <c r="F69" s="72"/>
      <c r="G69" s="72"/>
      <c r="H69" s="72"/>
      <c r="I69" s="72"/>
      <c r="J69" s="72"/>
      <c r="K69" s="72"/>
      <c r="L69" s="6"/>
    </row>
    <row r="70" spans="1:12" s="27" customFormat="1">
      <c r="A70" s="26"/>
      <c r="B70" s="26"/>
      <c r="C70" s="186"/>
      <c r="D70" s="6"/>
      <c r="E70" s="72"/>
      <c r="F70" s="72"/>
      <c r="G70" s="72"/>
      <c r="H70" s="72"/>
      <c r="I70" s="72"/>
      <c r="J70" s="72"/>
      <c r="K70" s="72"/>
      <c r="L70" s="6"/>
    </row>
    <row r="71" spans="1:12" s="27" customFormat="1">
      <c r="A71" s="26"/>
      <c r="B71" s="26"/>
      <c r="C71" s="186"/>
      <c r="D71" s="6"/>
      <c r="E71" s="72"/>
      <c r="F71" s="72"/>
      <c r="G71" s="72"/>
      <c r="H71" s="72"/>
      <c r="I71" s="72"/>
      <c r="J71" s="72"/>
      <c r="K71" s="72"/>
      <c r="L71" s="6"/>
    </row>
    <row r="72" spans="1:12" s="27" customFormat="1">
      <c r="A72" s="26"/>
      <c r="B72" s="26"/>
      <c r="C72" s="186"/>
      <c r="D72" s="6"/>
      <c r="E72" s="72"/>
      <c r="F72" s="72"/>
      <c r="G72" s="72"/>
      <c r="H72" s="72"/>
      <c r="I72" s="72"/>
      <c r="J72" s="72"/>
      <c r="K72" s="72"/>
      <c r="L72" s="6"/>
    </row>
    <row r="73" spans="1:12" s="27" customFormat="1">
      <c r="A73" s="26"/>
      <c r="B73" s="26"/>
      <c r="C73" s="186"/>
      <c r="D73" s="6"/>
      <c r="E73" s="72"/>
      <c r="F73" s="72"/>
      <c r="G73" s="72"/>
      <c r="H73" s="72"/>
      <c r="I73" s="72"/>
      <c r="J73" s="72"/>
      <c r="K73" s="72"/>
      <c r="L73" s="6"/>
    </row>
    <row r="74" spans="1:12" s="27" customFormat="1">
      <c r="A74" s="26"/>
      <c r="B74" s="26"/>
      <c r="C74" s="186"/>
      <c r="D74" s="6"/>
      <c r="E74" s="72"/>
      <c r="F74" s="72"/>
      <c r="G74" s="72"/>
      <c r="H74" s="72"/>
      <c r="I74" s="72"/>
      <c r="J74" s="72"/>
      <c r="K74" s="72"/>
      <c r="L74" s="6"/>
    </row>
    <row r="75" spans="1:12" s="27" customFormat="1">
      <c r="A75" s="26"/>
      <c r="B75" s="26"/>
      <c r="C75" s="186"/>
      <c r="D75" s="6"/>
      <c r="E75" s="72"/>
      <c r="F75" s="72"/>
      <c r="G75" s="72"/>
      <c r="H75" s="72"/>
      <c r="I75" s="72"/>
      <c r="J75" s="72"/>
      <c r="K75" s="72"/>
      <c r="L75" s="6"/>
    </row>
    <row r="76" spans="1:12" s="27" customFormat="1">
      <c r="A76" s="26"/>
      <c r="B76" s="26"/>
      <c r="C76" s="186"/>
      <c r="D76" s="6"/>
      <c r="E76" s="72"/>
      <c r="F76" s="72"/>
      <c r="G76" s="72"/>
      <c r="H76" s="72"/>
      <c r="I76" s="72"/>
      <c r="J76" s="72"/>
      <c r="K76" s="72"/>
      <c r="L76" s="6"/>
    </row>
    <row r="77" spans="1:12">
      <c r="A77" s="228" t="s">
        <v>89</v>
      </c>
      <c r="B77" s="228"/>
      <c r="C77" s="228"/>
      <c r="D77" s="228"/>
      <c r="E77" s="73"/>
      <c r="F77" s="11"/>
      <c r="G77" s="11"/>
      <c r="H77" s="217" t="s">
        <v>90</v>
      </c>
      <c r="I77" s="217"/>
      <c r="J77" s="217"/>
      <c r="K77" s="217"/>
      <c r="L77" s="217"/>
    </row>
    <row r="78" spans="1:12">
      <c r="A78" s="227" t="s">
        <v>91</v>
      </c>
      <c r="B78" s="227"/>
      <c r="C78" s="227"/>
      <c r="D78" s="227"/>
      <c r="E78" s="73"/>
      <c r="F78" s="11"/>
      <c r="G78" s="11"/>
      <c r="H78" s="74"/>
      <c r="I78" s="11"/>
      <c r="J78" s="73"/>
      <c r="K78" s="11"/>
      <c r="L78" s="188"/>
    </row>
    <row r="79" spans="1:12">
      <c r="A79" s="1" t="s">
        <v>13</v>
      </c>
      <c r="C79" s="189"/>
      <c r="D79" s="189"/>
      <c r="E79" s="2"/>
      <c r="F79" s="189"/>
      <c r="G79" s="189"/>
      <c r="H79" s="222" t="s">
        <v>377</v>
      </c>
      <c r="I79" s="223"/>
      <c r="J79" s="223"/>
      <c r="K79" s="223"/>
      <c r="L79" s="223"/>
    </row>
    <row r="80" spans="1:12">
      <c r="A80" s="1" t="s">
        <v>15</v>
      </c>
      <c r="C80" s="189"/>
      <c r="D80" s="189"/>
      <c r="E80" s="2"/>
      <c r="F80" s="189"/>
      <c r="G80" s="189"/>
      <c r="H80" s="222" t="s">
        <v>378</v>
      </c>
      <c r="I80" s="223"/>
      <c r="J80" s="223"/>
      <c r="K80" s="223"/>
      <c r="L80" s="223"/>
    </row>
    <row r="81" spans="1:16">
      <c r="C81" s="189"/>
      <c r="D81" s="189"/>
      <c r="E81" s="2"/>
      <c r="F81" s="189"/>
      <c r="G81" s="189"/>
      <c r="H81" s="189"/>
      <c r="I81" s="3"/>
      <c r="J81" s="221" t="s">
        <v>16</v>
      </c>
      <c r="K81" s="221"/>
      <c r="L81" s="221"/>
    </row>
    <row r="82" spans="1:16">
      <c r="C82" s="189"/>
      <c r="D82" s="189"/>
      <c r="E82" s="2"/>
      <c r="F82" s="189"/>
      <c r="G82" s="189"/>
      <c r="H82" s="189"/>
      <c r="I82" s="3"/>
      <c r="J82" s="3"/>
      <c r="K82" s="220" t="s">
        <v>92</v>
      </c>
      <c r="L82" s="220"/>
    </row>
    <row r="83" spans="1:16">
      <c r="C83" s="189"/>
      <c r="D83" s="189"/>
      <c r="E83" s="2"/>
      <c r="F83" s="189"/>
      <c r="G83" s="189"/>
      <c r="H83" s="189"/>
      <c r="I83" s="3"/>
      <c r="J83" s="3"/>
      <c r="K83" s="5"/>
      <c r="L83" s="190"/>
    </row>
    <row r="84" spans="1:16">
      <c r="C84" s="189" t="s">
        <v>18</v>
      </c>
      <c r="D84" s="189"/>
      <c r="E84" s="2" t="s">
        <v>19</v>
      </c>
      <c r="F84" s="189"/>
      <c r="G84" s="189"/>
      <c r="H84" s="189"/>
      <c r="I84" s="3"/>
      <c r="J84" s="3"/>
      <c r="K84" s="5"/>
      <c r="L84" s="190" t="str">
        <f>L7</f>
        <v>For the 12 months ended 12/31/12</v>
      </c>
    </row>
    <row r="85" spans="1:16">
      <c r="C85" s="189"/>
      <c r="D85" s="11" t="s">
        <v>8</v>
      </c>
      <c r="E85" s="11" t="s">
        <v>20</v>
      </c>
      <c r="F85" s="11"/>
      <c r="G85" s="11"/>
      <c r="H85" s="11"/>
      <c r="I85" s="3"/>
      <c r="J85" s="3"/>
      <c r="K85" s="5"/>
      <c r="L85" s="6"/>
    </row>
    <row r="86" spans="1:16">
      <c r="C86" s="189"/>
      <c r="D86" s="11"/>
      <c r="E86" s="11"/>
      <c r="F86" s="11"/>
      <c r="G86" s="11"/>
      <c r="H86" s="11"/>
      <c r="I86" s="3"/>
      <c r="J86" s="3"/>
      <c r="K86" s="5"/>
      <c r="L86" s="6"/>
    </row>
    <row r="87" spans="1:16">
      <c r="C87" s="187"/>
      <c r="D87" s="5"/>
      <c r="E87" s="11" t="str">
        <f>E10</f>
        <v>Otter Tail Power Company</v>
      </c>
      <c r="F87" s="11"/>
      <c r="G87" s="11"/>
      <c r="H87" s="11"/>
      <c r="I87" s="11"/>
      <c r="J87" s="11"/>
      <c r="K87" s="11"/>
      <c r="L87" s="19"/>
    </row>
    <row r="88" spans="1:16">
      <c r="C88" s="75" t="s">
        <v>10</v>
      </c>
      <c r="D88" s="75" t="s">
        <v>11</v>
      </c>
      <c r="E88" s="75" t="s">
        <v>12</v>
      </c>
      <c r="F88" s="11" t="s">
        <v>8</v>
      </c>
      <c r="G88" s="11"/>
      <c r="H88" s="76" t="s">
        <v>93</v>
      </c>
      <c r="I88" s="11"/>
      <c r="J88" s="77" t="s">
        <v>94</v>
      </c>
      <c r="K88" s="11"/>
      <c r="L88" s="78"/>
    </row>
    <row r="89" spans="1:16">
      <c r="C89" s="187"/>
      <c r="D89" s="79" t="s">
        <v>95</v>
      </c>
      <c r="E89" s="11"/>
      <c r="F89" s="11"/>
      <c r="G89" s="11"/>
      <c r="H89" s="12"/>
      <c r="I89" s="11"/>
      <c r="J89" s="80" t="s">
        <v>3</v>
      </c>
      <c r="K89" s="11"/>
      <c r="L89" s="78"/>
    </row>
    <row r="90" spans="1:16">
      <c r="A90" s="12" t="s">
        <v>1</v>
      </c>
      <c r="B90" s="12"/>
      <c r="C90" s="187"/>
      <c r="D90" s="81" t="s">
        <v>96</v>
      </c>
      <c r="E90" s="80" t="s">
        <v>97</v>
      </c>
      <c r="F90" s="82"/>
      <c r="G90" s="80" t="s">
        <v>98</v>
      </c>
      <c r="I90" s="82"/>
      <c r="J90" s="12" t="s">
        <v>99</v>
      </c>
      <c r="K90" s="11"/>
      <c r="L90" s="78"/>
    </row>
    <row r="91" spans="1:16" ht="16.5" thickBot="1">
      <c r="A91" s="15" t="s">
        <v>2</v>
      </c>
      <c r="B91" s="16"/>
      <c r="C91" s="83" t="s">
        <v>100</v>
      </c>
      <c r="D91" s="11"/>
      <c r="E91" s="11"/>
      <c r="F91" s="11"/>
      <c r="G91" s="11"/>
      <c r="H91" s="11"/>
      <c r="I91" s="11"/>
      <c r="J91" s="11"/>
      <c r="K91" s="11"/>
      <c r="L91" s="19"/>
    </row>
    <row r="92" spans="1:16">
      <c r="A92" s="12"/>
      <c r="B92" s="12"/>
      <c r="C92" s="186" t="s">
        <v>101</v>
      </c>
      <c r="D92" s="11"/>
      <c r="E92" s="11"/>
      <c r="F92" s="11"/>
      <c r="G92" s="11"/>
      <c r="H92" s="11"/>
      <c r="I92" s="11"/>
      <c r="J92" s="11"/>
      <c r="K92" s="11"/>
      <c r="L92" s="19"/>
    </row>
    <row r="93" spans="1:16">
      <c r="A93" s="12">
        <v>1</v>
      </c>
      <c r="B93" s="12"/>
      <c r="C93" s="187" t="s">
        <v>102</v>
      </c>
      <c r="D93" s="19" t="s">
        <v>103</v>
      </c>
      <c r="E93" s="209">
        <v>671780860</v>
      </c>
      <c r="F93" s="11"/>
      <c r="G93" s="11" t="s">
        <v>104</v>
      </c>
      <c r="H93" s="84" t="s">
        <v>8</v>
      </c>
      <c r="I93" s="11"/>
      <c r="J93" s="11" t="s">
        <v>8</v>
      </c>
      <c r="K93" s="11"/>
      <c r="L93" s="19"/>
    </row>
    <row r="94" spans="1:16">
      <c r="A94" s="12">
        <v>2</v>
      </c>
      <c r="B94" s="12"/>
      <c r="C94" s="187" t="s">
        <v>5</v>
      </c>
      <c r="D94" s="19" t="s">
        <v>105</v>
      </c>
      <c r="E94" s="209">
        <v>238061362</v>
      </c>
      <c r="F94" s="11"/>
      <c r="G94" s="11" t="s">
        <v>28</v>
      </c>
      <c r="H94" s="84">
        <f>J247</f>
        <v>1</v>
      </c>
      <c r="I94" s="11"/>
      <c r="J94" s="11">
        <f>+H94*E94</f>
        <v>238061362</v>
      </c>
      <c r="K94" s="11"/>
      <c r="L94" s="19"/>
      <c r="N94" s="27"/>
      <c r="O94" s="27"/>
      <c r="P94" s="27"/>
    </row>
    <row r="95" spans="1:16">
      <c r="A95" s="12">
        <v>3</v>
      </c>
      <c r="B95" s="12"/>
      <c r="C95" s="187" t="s">
        <v>6</v>
      </c>
      <c r="D95" s="19" t="s">
        <v>106</v>
      </c>
      <c r="E95" s="209">
        <v>394845182</v>
      </c>
      <c r="F95" s="11"/>
      <c r="G95" s="11" t="s">
        <v>104</v>
      </c>
      <c r="H95" s="84" t="s">
        <v>8</v>
      </c>
      <c r="I95" s="11"/>
      <c r="J95" s="11" t="s">
        <v>8</v>
      </c>
      <c r="K95" s="11"/>
      <c r="L95" s="19"/>
    </row>
    <row r="96" spans="1:16">
      <c r="A96" s="12">
        <v>4</v>
      </c>
      <c r="B96" s="12"/>
      <c r="C96" s="187" t="s">
        <v>107</v>
      </c>
      <c r="D96" s="19" t="s">
        <v>108</v>
      </c>
      <c r="E96" s="209">
        <v>84368089</v>
      </c>
      <c r="F96" s="11"/>
      <c r="G96" s="11" t="s">
        <v>109</v>
      </c>
      <c r="H96" s="84">
        <f>J264</f>
        <v>0.15268191817791743</v>
      </c>
      <c r="I96" s="11"/>
      <c r="J96" s="11">
        <f>+H96*E96</f>
        <v>12881481.661525255</v>
      </c>
      <c r="K96" s="11"/>
      <c r="L96" s="19"/>
    </row>
    <row r="97" spans="1:12" ht="16.5" thickBot="1">
      <c r="A97" s="12">
        <v>5</v>
      </c>
      <c r="B97" s="12"/>
      <c r="C97" s="187" t="s">
        <v>110</v>
      </c>
      <c r="D97" s="19" t="s">
        <v>111</v>
      </c>
      <c r="E97" s="98">
        <v>0</v>
      </c>
      <c r="F97" s="11"/>
      <c r="G97" s="11" t="s">
        <v>112</v>
      </c>
      <c r="H97" s="84">
        <f>L268</f>
        <v>0.15268191817791743</v>
      </c>
      <c r="I97" s="11"/>
      <c r="J97" s="24">
        <f>+H97*E97</f>
        <v>0</v>
      </c>
      <c r="K97" s="11"/>
      <c r="L97" s="19"/>
    </row>
    <row r="98" spans="1:12">
      <c r="A98" s="12">
        <v>6</v>
      </c>
      <c r="B98" s="12"/>
      <c r="C98" s="189" t="s">
        <v>113</v>
      </c>
      <c r="D98" s="19"/>
      <c r="E98" s="11">
        <f>SUM(E93:E97)</f>
        <v>1389055493</v>
      </c>
      <c r="F98" s="11"/>
      <c r="G98" s="11" t="s">
        <v>114</v>
      </c>
      <c r="H98" s="74">
        <f>IF(J98&gt;0,J98/E98,0)</f>
        <v>0.18065717671189199</v>
      </c>
      <c r="I98" s="11"/>
      <c r="J98" s="11">
        <f>SUM(J93:J97)</f>
        <v>250942843.66152525</v>
      </c>
      <c r="K98" s="11"/>
      <c r="L98" s="85"/>
    </row>
    <row r="99" spans="1:12">
      <c r="C99" s="187"/>
      <c r="D99" s="19"/>
      <c r="E99" s="11"/>
      <c r="F99" s="11"/>
      <c r="G99" s="11"/>
      <c r="H99" s="74"/>
      <c r="I99" s="11"/>
      <c r="J99" s="11"/>
      <c r="K99" s="11"/>
      <c r="L99" s="85"/>
    </row>
    <row r="100" spans="1:12">
      <c r="C100" s="186" t="s">
        <v>115</v>
      </c>
      <c r="D100" s="19"/>
      <c r="E100" s="11"/>
      <c r="F100" s="11"/>
      <c r="G100" s="11"/>
      <c r="H100" s="11"/>
      <c r="I100" s="11"/>
      <c r="J100" s="11"/>
      <c r="K100" s="11"/>
      <c r="L100" s="19"/>
    </row>
    <row r="101" spans="1:12">
      <c r="A101" s="12">
        <v>7</v>
      </c>
      <c r="B101" s="12"/>
      <c r="C101" s="186" t="str">
        <f>+C93</f>
        <v xml:space="preserve">  Production</v>
      </c>
      <c r="D101" s="19" t="s">
        <v>116</v>
      </c>
      <c r="E101" s="23">
        <v>281903249</v>
      </c>
      <c r="F101" s="11"/>
      <c r="G101" s="11" t="str">
        <f t="shared" ref="G101:H105" si="1">+G93</f>
        <v>NA</v>
      </c>
      <c r="H101" s="84" t="str">
        <f t="shared" si="1"/>
        <v xml:space="preserve"> </v>
      </c>
      <c r="I101" s="11"/>
      <c r="J101" s="11" t="s">
        <v>8</v>
      </c>
      <c r="K101" s="11"/>
      <c r="L101" s="19"/>
    </row>
    <row r="102" spans="1:12">
      <c r="A102" s="12">
        <v>8</v>
      </c>
      <c r="B102" s="12"/>
      <c r="C102" s="186" t="str">
        <f>+C94</f>
        <v xml:space="preserve">  Transmission</v>
      </c>
      <c r="D102" s="19" t="s">
        <v>117</v>
      </c>
      <c r="E102" s="23">
        <v>92795273</v>
      </c>
      <c r="F102" s="11"/>
      <c r="G102" s="11" t="str">
        <f t="shared" si="1"/>
        <v>TP</v>
      </c>
      <c r="H102" s="84">
        <f t="shared" si="1"/>
        <v>1</v>
      </c>
      <c r="I102" s="11"/>
      <c r="J102" s="11">
        <f>+H102*E102</f>
        <v>92795273</v>
      </c>
      <c r="K102" s="11"/>
      <c r="L102" s="19"/>
    </row>
    <row r="103" spans="1:12">
      <c r="A103" s="12">
        <v>9</v>
      </c>
      <c r="B103" s="12"/>
      <c r="C103" s="186" t="str">
        <f>+C95</f>
        <v xml:space="preserve">  Distribution</v>
      </c>
      <c r="D103" s="19" t="s">
        <v>118</v>
      </c>
      <c r="E103" s="23">
        <v>168729126</v>
      </c>
      <c r="F103" s="11"/>
      <c r="G103" s="11" t="str">
        <f t="shared" si="1"/>
        <v>NA</v>
      </c>
      <c r="H103" s="84" t="str">
        <f t="shared" si="1"/>
        <v xml:space="preserve"> </v>
      </c>
      <c r="I103" s="11"/>
      <c r="J103" s="11" t="s">
        <v>8</v>
      </c>
      <c r="K103" s="11"/>
      <c r="L103" s="19"/>
    </row>
    <row r="104" spans="1:12">
      <c r="A104" s="12">
        <v>10</v>
      </c>
      <c r="B104" s="12"/>
      <c r="C104" s="186" t="str">
        <f>+C96</f>
        <v xml:space="preserve">  General &amp; Intangible</v>
      </c>
      <c r="D104" s="19" t="s">
        <v>119</v>
      </c>
      <c r="E104" s="23">
        <v>33601498</v>
      </c>
      <c r="F104" s="11"/>
      <c r="G104" s="11" t="str">
        <f t="shared" si="1"/>
        <v>W/S</v>
      </c>
      <c r="H104" s="84">
        <f t="shared" si="1"/>
        <v>0.15268191817791743</v>
      </c>
      <c r="I104" s="11"/>
      <c r="J104" s="11">
        <f>+H104*E104</f>
        <v>5130341.1682914561</v>
      </c>
      <c r="K104" s="11"/>
      <c r="L104" s="19"/>
    </row>
    <row r="105" spans="1:12" ht="16.5" thickBot="1">
      <c r="A105" s="12">
        <v>11</v>
      </c>
      <c r="B105" s="12"/>
      <c r="C105" s="186" t="str">
        <f>+C97</f>
        <v xml:space="preserve">  Common</v>
      </c>
      <c r="D105" s="19" t="s">
        <v>111</v>
      </c>
      <c r="E105" s="98">
        <v>0</v>
      </c>
      <c r="F105" s="11"/>
      <c r="G105" s="11" t="str">
        <f t="shared" si="1"/>
        <v>CE</v>
      </c>
      <c r="H105" s="84">
        <f t="shared" si="1"/>
        <v>0.15268191817791743</v>
      </c>
      <c r="I105" s="11"/>
      <c r="J105" s="24">
        <f>+H105*E105</f>
        <v>0</v>
      </c>
      <c r="K105" s="11"/>
      <c r="L105" s="19"/>
    </row>
    <row r="106" spans="1:12">
      <c r="A106" s="12">
        <v>12</v>
      </c>
      <c r="B106" s="12"/>
      <c r="C106" s="186" t="s">
        <v>120</v>
      </c>
      <c r="D106" s="19"/>
      <c r="E106" s="11">
        <f>SUM(E101:E105)</f>
        <v>577029146</v>
      </c>
      <c r="F106" s="11"/>
      <c r="G106" s="11"/>
      <c r="H106" s="11"/>
      <c r="I106" s="11"/>
      <c r="J106" s="11">
        <f>SUM(J101:J105)</f>
        <v>97925614.16829145</v>
      </c>
      <c r="K106" s="11"/>
      <c r="L106" s="19"/>
    </row>
    <row r="107" spans="1:12">
      <c r="A107" s="12"/>
      <c r="B107" s="12"/>
      <c r="C107" s="27"/>
      <c r="D107" s="19" t="s">
        <v>8</v>
      </c>
      <c r="F107" s="11"/>
      <c r="G107" s="11"/>
      <c r="H107" s="74"/>
      <c r="I107" s="11"/>
      <c r="K107" s="11"/>
      <c r="L107" s="85"/>
    </row>
    <row r="108" spans="1:12">
      <c r="A108" s="12"/>
      <c r="B108" s="12"/>
      <c r="C108" s="186" t="s">
        <v>121</v>
      </c>
      <c r="D108" s="19"/>
      <c r="E108" s="11"/>
      <c r="F108" s="11"/>
      <c r="G108" s="11"/>
      <c r="H108" s="11"/>
      <c r="I108" s="11"/>
      <c r="J108" s="11"/>
      <c r="K108" s="11"/>
      <c r="L108" s="19"/>
    </row>
    <row r="109" spans="1:12">
      <c r="A109" s="12">
        <v>13</v>
      </c>
      <c r="B109" s="12"/>
      <c r="C109" s="186" t="str">
        <f>+C101</f>
        <v xml:space="preserve">  Production</v>
      </c>
      <c r="D109" s="19" t="s">
        <v>122</v>
      </c>
      <c r="E109" s="11">
        <f>E93-E101</f>
        <v>389877611</v>
      </c>
      <c r="F109" s="11"/>
      <c r="G109" s="11"/>
      <c r="H109" s="74"/>
      <c r="I109" s="11"/>
      <c r="J109" s="11" t="s">
        <v>8</v>
      </c>
      <c r="K109" s="11"/>
      <c r="L109" s="85"/>
    </row>
    <row r="110" spans="1:12">
      <c r="A110" s="12">
        <v>14</v>
      </c>
      <c r="B110" s="12"/>
      <c r="C110" s="186" t="str">
        <f>+C102</f>
        <v xml:space="preserve">  Transmission</v>
      </c>
      <c r="D110" s="19" t="s">
        <v>123</v>
      </c>
      <c r="E110" s="11">
        <f>E94-E102</f>
        <v>145266089</v>
      </c>
      <c r="F110" s="11"/>
      <c r="G110" s="11"/>
      <c r="H110" s="84"/>
      <c r="I110" s="11"/>
      <c r="J110" s="11">
        <f>J94-J102</f>
        <v>145266089</v>
      </c>
      <c r="K110" s="11"/>
      <c r="L110" s="85"/>
    </row>
    <row r="111" spans="1:12">
      <c r="A111" s="12">
        <v>15</v>
      </c>
      <c r="B111" s="12"/>
      <c r="C111" s="186" t="str">
        <f>+C103</f>
        <v xml:space="preserve">  Distribution</v>
      </c>
      <c r="D111" s="19" t="s">
        <v>124</v>
      </c>
      <c r="E111" s="11">
        <f>E95-E103</f>
        <v>226116056</v>
      </c>
      <c r="F111" s="11"/>
      <c r="G111" s="11"/>
      <c r="H111" s="74"/>
      <c r="I111" s="11"/>
      <c r="J111" s="11" t="s">
        <v>8</v>
      </c>
      <c r="K111" s="11"/>
      <c r="L111" s="85"/>
    </row>
    <row r="112" spans="1:12">
      <c r="A112" s="12">
        <v>16</v>
      </c>
      <c r="B112" s="12"/>
      <c r="C112" s="186" t="str">
        <f>+C104</f>
        <v xml:space="preserve">  General &amp; Intangible</v>
      </c>
      <c r="D112" s="19" t="s">
        <v>125</v>
      </c>
      <c r="E112" s="11">
        <f>E96-E104</f>
        <v>50766591</v>
      </c>
      <c r="F112" s="11"/>
      <c r="G112" s="11"/>
      <c r="H112" s="74"/>
      <c r="I112" s="11"/>
      <c r="J112" s="11">
        <f>J96-J104</f>
        <v>7751140.493233799</v>
      </c>
      <c r="K112" s="11"/>
      <c r="L112" s="85"/>
    </row>
    <row r="113" spans="1:22" ht="16.5" thickBot="1">
      <c r="A113" s="12">
        <v>17</v>
      </c>
      <c r="B113" s="12"/>
      <c r="C113" s="186" t="str">
        <f>+C105</f>
        <v xml:space="preserve">  Common</v>
      </c>
      <c r="D113" s="19" t="s">
        <v>126</v>
      </c>
      <c r="E113" s="24">
        <f>E97-E105</f>
        <v>0</v>
      </c>
      <c r="F113" s="11"/>
      <c r="G113" s="11"/>
      <c r="H113" s="74"/>
      <c r="I113" s="11"/>
      <c r="J113" s="24">
        <f>J97-J105</f>
        <v>0</v>
      </c>
      <c r="K113" s="11"/>
      <c r="L113" s="85"/>
    </row>
    <row r="114" spans="1:22">
      <c r="A114" s="12">
        <v>18</v>
      </c>
      <c r="B114" s="12"/>
      <c r="C114" s="186" t="s">
        <v>127</v>
      </c>
      <c r="D114" s="19"/>
      <c r="E114" s="11">
        <f>SUM(E109:E113)</f>
        <v>812026347</v>
      </c>
      <c r="F114" s="11"/>
      <c r="G114" s="11" t="s">
        <v>128</v>
      </c>
      <c r="H114" s="74">
        <f>IF(J114&gt;0,J114/E114,0)</f>
        <v>0.18843874962745982</v>
      </c>
      <c r="I114" s="11"/>
      <c r="J114" s="11">
        <f>SUM(J109:J113)</f>
        <v>153017229.4932338</v>
      </c>
      <c r="K114" s="11"/>
      <c r="L114" s="19"/>
    </row>
    <row r="115" spans="1:22">
      <c r="A115" s="12"/>
      <c r="B115" s="12"/>
      <c r="C115" s="27"/>
      <c r="D115" s="19"/>
      <c r="F115" s="11"/>
      <c r="I115" s="11"/>
      <c r="K115" s="11"/>
      <c r="L115" s="85"/>
    </row>
    <row r="116" spans="1:22">
      <c r="A116" s="12"/>
      <c r="B116" s="12"/>
      <c r="C116" s="186" t="s">
        <v>374</v>
      </c>
      <c r="D116" s="19"/>
      <c r="F116" s="11"/>
      <c r="I116" s="11"/>
      <c r="K116" s="11"/>
      <c r="L116" s="85"/>
    </row>
    <row r="117" spans="1:22" s="118" customFormat="1">
      <c r="A117" s="26" t="s">
        <v>129</v>
      </c>
      <c r="B117" s="27"/>
      <c r="C117" s="186" t="s">
        <v>375</v>
      </c>
      <c r="D117" s="19" t="s">
        <v>130</v>
      </c>
      <c r="E117" s="23">
        <v>46648767</v>
      </c>
      <c r="F117" s="19"/>
      <c r="G117" s="19" t="s">
        <v>28</v>
      </c>
      <c r="H117" s="86">
        <f>+J247</f>
        <v>1</v>
      </c>
      <c r="I117" s="19"/>
      <c r="J117" s="19">
        <f>+H117*E117</f>
        <v>46648767</v>
      </c>
      <c r="K117" s="19"/>
      <c r="L117" s="19"/>
      <c r="M117" s="1"/>
      <c r="N117" s="27"/>
      <c r="O117" s="27"/>
      <c r="P117" s="27"/>
      <c r="Q117" s="1"/>
      <c r="R117" s="1"/>
      <c r="S117" s="1"/>
      <c r="T117" s="1"/>
      <c r="U117" s="1"/>
      <c r="V117" s="1"/>
    </row>
    <row r="118" spans="1:22">
      <c r="A118" s="12"/>
      <c r="B118" s="12"/>
      <c r="C118" s="27"/>
      <c r="D118" s="19"/>
      <c r="F118" s="11"/>
      <c r="I118" s="11"/>
      <c r="K118" s="11"/>
      <c r="L118" s="85"/>
    </row>
    <row r="119" spans="1:22">
      <c r="A119" s="12"/>
      <c r="B119" s="12"/>
      <c r="C119" s="192" t="s">
        <v>131</v>
      </c>
      <c r="D119" s="19"/>
      <c r="E119" s="11"/>
      <c r="F119" s="11"/>
      <c r="G119" s="11"/>
      <c r="H119" s="11"/>
      <c r="I119" s="11"/>
      <c r="J119" s="11"/>
      <c r="K119" s="11"/>
      <c r="L119" s="19"/>
    </row>
    <row r="120" spans="1:22">
      <c r="A120" s="12">
        <v>19</v>
      </c>
      <c r="B120" s="12"/>
      <c r="C120" s="186" t="s">
        <v>132</v>
      </c>
      <c r="D120" s="19" t="s">
        <v>133</v>
      </c>
      <c r="E120" s="23">
        <v>0</v>
      </c>
      <c r="F120" s="19"/>
      <c r="G120" s="19" t="str">
        <f>+G101</f>
        <v>NA</v>
      </c>
      <c r="H120" s="87" t="s">
        <v>134</v>
      </c>
      <c r="I120" s="11"/>
      <c r="J120" s="11">
        <v>0</v>
      </c>
      <c r="K120" s="11"/>
      <c r="L120" s="85"/>
    </row>
    <row r="121" spans="1:22">
      <c r="A121" s="12">
        <v>20</v>
      </c>
      <c r="B121" s="12"/>
      <c r="C121" s="186" t="s">
        <v>135</v>
      </c>
      <c r="D121" s="19" t="s">
        <v>136</v>
      </c>
      <c r="E121" s="23">
        <v>-249224952</v>
      </c>
      <c r="F121" s="11"/>
      <c r="G121" s="11" t="s">
        <v>137</v>
      </c>
      <c r="H121" s="84">
        <f>+H114</f>
        <v>0.18843874962745982</v>
      </c>
      <c r="I121" s="11"/>
      <c r="J121" s="11">
        <f t="shared" ref="J121:J126" si="2">E121*H121</f>
        <v>-46963638.330843695</v>
      </c>
      <c r="K121" s="11"/>
      <c r="L121" s="85"/>
    </row>
    <row r="122" spans="1:22">
      <c r="A122" s="12">
        <v>21</v>
      </c>
      <c r="B122" s="12"/>
      <c r="C122" s="186" t="s">
        <v>138</v>
      </c>
      <c r="D122" s="19" t="s">
        <v>139</v>
      </c>
      <c r="E122" s="209">
        <v>-11858540</v>
      </c>
      <c r="F122" s="11"/>
      <c r="G122" s="11" t="s">
        <v>137</v>
      </c>
      <c r="H122" s="84">
        <f>+H121</f>
        <v>0.18843874962745982</v>
      </c>
      <c r="I122" s="11"/>
      <c r="J122" s="11">
        <f t="shared" si="2"/>
        <v>-2234608.4500072175</v>
      </c>
      <c r="K122" s="11"/>
      <c r="L122" s="85"/>
    </row>
    <row r="123" spans="1:22">
      <c r="A123" s="12">
        <v>22</v>
      </c>
      <c r="B123" s="12"/>
      <c r="C123" s="186" t="s">
        <v>394</v>
      </c>
      <c r="D123" s="19" t="s">
        <v>140</v>
      </c>
      <c r="E123" s="209">
        <v>96725829</v>
      </c>
      <c r="F123" s="11"/>
      <c r="G123" s="11" t="str">
        <f>+G122</f>
        <v>NP</v>
      </c>
      <c r="H123" s="84">
        <f>+H122</f>
        <v>0.18843874962745982</v>
      </c>
      <c r="I123" s="11"/>
      <c r="J123" s="11">
        <f t="shared" si="2"/>
        <v>18226894.273439493</v>
      </c>
      <c r="K123" s="11"/>
      <c r="L123" s="85"/>
    </row>
    <row r="124" spans="1:22">
      <c r="A124" s="12">
        <v>23</v>
      </c>
      <c r="B124" s="12"/>
      <c r="C124" s="27" t="s">
        <v>141</v>
      </c>
      <c r="D124" s="27" t="s">
        <v>142</v>
      </c>
      <c r="E124" s="209">
        <v>0</v>
      </c>
      <c r="F124" s="11"/>
      <c r="G124" s="11" t="s">
        <v>137</v>
      </c>
      <c r="H124" s="84">
        <f>+H122</f>
        <v>0.18843874962745982</v>
      </c>
      <c r="I124" s="11"/>
      <c r="J124" s="73">
        <f t="shared" si="2"/>
        <v>0</v>
      </c>
      <c r="K124" s="11"/>
      <c r="L124" s="85"/>
    </row>
    <row r="125" spans="1:22" s="118" customFormat="1">
      <c r="A125" s="26" t="s">
        <v>143</v>
      </c>
      <c r="B125" s="27"/>
      <c r="C125" s="27" t="s">
        <v>144</v>
      </c>
      <c r="D125" s="27" t="s">
        <v>145</v>
      </c>
      <c r="E125" s="208">
        <v>0</v>
      </c>
      <c r="F125" s="19"/>
      <c r="G125" s="19" t="s">
        <v>28</v>
      </c>
      <c r="H125" s="88">
        <f>J247</f>
        <v>1</v>
      </c>
      <c r="I125" s="19"/>
      <c r="J125" s="73">
        <f t="shared" si="2"/>
        <v>0</v>
      </c>
      <c r="K125" s="11"/>
      <c r="L125" s="85"/>
      <c r="M125" s="1"/>
      <c r="N125" s="89"/>
      <c r="O125" s="89"/>
      <c r="P125" s="90"/>
      <c r="Q125" s="1"/>
      <c r="R125" s="1"/>
      <c r="S125" s="1"/>
      <c r="T125" s="1"/>
      <c r="U125" s="1"/>
      <c r="V125" s="1"/>
    </row>
    <row r="126" spans="1:22" s="118" customFormat="1" ht="16.5" thickBot="1">
      <c r="A126" s="26" t="s">
        <v>146</v>
      </c>
      <c r="B126" s="27"/>
      <c r="C126" s="27" t="s">
        <v>147</v>
      </c>
      <c r="D126" s="27" t="s">
        <v>145</v>
      </c>
      <c r="E126" s="208">
        <v>0</v>
      </c>
      <c r="F126" s="19"/>
      <c r="G126" s="19" t="s">
        <v>28</v>
      </c>
      <c r="H126" s="88">
        <f>J247</f>
        <v>1</v>
      </c>
      <c r="I126" s="19"/>
      <c r="J126" s="73">
        <f t="shared" si="2"/>
        <v>0</v>
      </c>
      <c r="K126" s="11"/>
      <c r="L126" s="85"/>
      <c r="M126" s="1"/>
      <c r="N126" s="89"/>
      <c r="O126" s="89"/>
      <c r="P126" s="90"/>
      <c r="Q126" s="1"/>
      <c r="R126" s="1"/>
      <c r="S126" s="1"/>
      <c r="T126" s="1"/>
      <c r="U126" s="1"/>
      <c r="V126" s="1"/>
    </row>
    <row r="127" spans="1:22" s="118" customFormat="1">
      <c r="A127" s="12">
        <v>24</v>
      </c>
      <c r="B127" s="1"/>
      <c r="C127" s="186" t="s">
        <v>148</v>
      </c>
      <c r="D127" s="19"/>
      <c r="E127" s="91">
        <f>SUM(E120:E126)</f>
        <v>-164357663</v>
      </c>
      <c r="F127" s="11"/>
      <c r="G127" s="11"/>
      <c r="H127" s="11"/>
      <c r="I127" s="11"/>
      <c r="J127" s="91">
        <f>SUM(J120:J126)</f>
        <v>-30971352.507411417</v>
      </c>
      <c r="K127" s="11"/>
      <c r="L127" s="19"/>
      <c r="M127" s="1"/>
      <c r="N127" s="207"/>
      <c r="O127" s="207"/>
      <c r="P127" s="206"/>
      <c r="Q127" s="1"/>
      <c r="R127" s="1"/>
      <c r="S127" s="1"/>
      <c r="T127" s="1"/>
      <c r="U127" s="1"/>
      <c r="V127" s="1"/>
    </row>
    <row r="128" spans="1:22">
      <c r="A128" s="12"/>
      <c r="B128" s="12"/>
      <c r="C128" s="27"/>
      <c r="D128" s="19"/>
      <c r="F128" s="11"/>
      <c r="G128" s="11"/>
      <c r="H128" s="74"/>
      <c r="I128" s="11"/>
      <c r="K128" s="11"/>
      <c r="L128" s="85"/>
    </row>
    <row r="129" spans="1:22">
      <c r="A129" s="12">
        <v>25</v>
      </c>
      <c r="B129" s="12"/>
      <c r="C129" s="192" t="s">
        <v>149</v>
      </c>
      <c r="D129" s="19" t="s">
        <v>150</v>
      </c>
      <c r="E129" s="23">
        <v>9038</v>
      </c>
      <c r="F129" s="11"/>
      <c r="G129" s="11" t="str">
        <f>+G102</f>
        <v>TP</v>
      </c>
      <c r="H129" s="84">
        <f>+H102</f>
        <v>1</v>
      </c>
      <c r="I129" s="11"/>
      <c r="J129" s="11">
        <f>+H129*E129</f>
        <v>9038</v>
      </c>
      <c r="K129" s="11"/>
      <c r="L129" s="19"/>
    </row>
    <row r="130" spans="1:22">
      <c r="A130" s="12"/>
      <c r="B130" s="12"/>
      <c r="C130" s="186"/>
      <c r="D130" s="19"/>
      <c r="E130" s="11"/>
      <c r="F130" s="11"/>
      <c r="G130" s="11"/>
      <c r="H130" s="11"/>
      <c r="I130" s="11"/>
      <c r="J130" s="11"/>
      <c r="K130" s="11"/>
      <c r="L130" s="19"/>
    </row>
    <row r="131" spans="1:22">
      <c r="A131" s="12"/>
      <c r="B131" s="12"/>
      <c r="C131" s="186" t="s">
        <v>151</v>
      </c>
      <c r="D131" s="19" t="s">
        <v>8</v>
      </c>
      <c r="E131" s="11"/>
      <c r="F131" s="11"/>
      <c r="G131" s="11"/>
      <c r="H131" s="11"/>
      <c r="I131" s="11"/>
      <c r="J131" s="11"/>
      <c r="K131" s="11"/>
      <c r="L131" s="19"/>
    </row>
    <row r="132" spans="1:22">
      <c r="A132" s="12">
        <v>26</v>
      </c>
      <c r="B132" s="12"/>
      <c r="C132" s="186" t="s">
        <v>152</v>
      </c>
      <c r="D132" s="27" t="s">
        <v>153</v>
      </c>
      <c r="E132" s="11">
        <f>+E179/8</f>
        <v>5721231.625</v>
      </c>
      <c r="F132" s="11"/>
      <c r="G132" s="11"/>
      <c r="H132" s="74"/>
      <c r="I132" s="11"/>
      <c r="J132" s="11">
        <f>+J179/8</f>
        <v>1833048.4301856349</v>
      </c>
      <c r="K132" s="5"/>
      <c r="L132" s="85"/>
    </row>
    <row r="133" spans="1:22">
      <c r="A133" s="12">
        <v>27</v>
      </c>
      <c r="B133" s="12"/>
      <c r="C133" s="186" t="s">
        <v>154</v>
      </c>
      <c r="D133" s="19" t="s">
        <v>155</v>
      </c>
      <c r="E133" s="23">
        <v>4053090</v>
      </c>
      <c r="F133" s="11"/>
      <c r="G133" s="11" t="s">
        <v>156</v>
      </c>
      <c r="H133" s="84">
        <f>J256</f>
        <v>0.85117324906795599</v>
      </c>
      <c r="I133" s="11"/>
      <c r="J133" s="11">
        <f>+H133*E133</f>
        <v>3449881.7840648419</v>
      </c>
      <c r="K133" s="11" t="s">
        <v>8</v>
      </c>
      <c r="L133" s="85"/>
    </row>
    <row r="134" spans="1:22" ht="16.5" thickBot="1">
      <c r="A134" s="12">
        <v>28</v>
      </c>
      <c r="B134" s="12"/>
      <c r="C134" s="186" t="s">
        <v>157</v>
      </c>
      <c r="D134" s="19" t="s">
        <v>158</v>
      </c>
      <c r="E134" s="98">
        <v>931188</v>
      </c>
      <c r="F134" s="11"/>
      <c r="G134" s="11" t="s">
        <v>159</v>
      </c>
      <c r="H134" s="84">
        <f>+H98</f>
        <v>0.18065717671189199</v>
      </c>
      <c r="I134" s="11"/>
      <c r="J134" s="24">
        <f>+H134*E134</f>
        <v>168225.79506799328</v>
      </c>
      <c r="K134" s="11"/>
      <c r="L134" s="85"/>
    </row>
    <row r="135" spans="1:22">
      <c r="A135" s="12">
        <v>29</v>
      </c>
      <c r="B135" s="12"/>
      <c r="C135" s="187" t="s">
        <v>160</v>
      </c>
      <c r="D135" s="5"/>
      <c r="E135" s="11">
        <f>E132+E133+E134</f>
        <v>10705509.625</v>
      </c>
      <c r="F135" s="5"/>
      <c r="G135" s="5"/>
      <c r="H135" s="5"/>
      <c r="I135" s="5"/>
      <c r="J135" s="11">
        <f>J132+J133+J134</f>
        <v>5451156.00931847</v>
      </c>
      <c r="K135" s="5"/>
      <c r="L135" s="6"/>
    </row>
    <row r="136" spans="1:22" ht="16.5" thickBot="1">
      <c r="D136" s="11"/>
      <c r="E136" s="92"/>
      <c r="F136" s="11"/>
      <c r="G136" s="11"/>
      <c r="H136" s="11"/>
      <c r="I136" s="11"/>
      <c r="J136" s="92"/>
      <c r="K136" s="11"/>
      <c r="L136" s="19"/>
    </row>
    <row r="137" spans="1:22" s="118" customFormat="1" ht="16.5" thickBot="1">
      <c r="A137" s="12">
        <v>30</v>
      </c>
      <c r="B137" s="1"/>
      <c r="C137" s="187" t="s">
        <v>161</v>
      </c>
      <c r="D137" s="11"/>
      <c r="E137" s="93">
        <f>+E135+E129+E127+E114+E117</f>
        <v>705031998.625</v>
      </c>
      <c r="F137" s="11"/>
      <c r="G137" s="11"/>
      <c r="H137" s="74"/>
      <c r="I137" s="11"/>
      <c r="J137" s="93">
        <f>+J135+J129+J127+J114+J117</f>
        <v>174154837.99514085</v>
      </c>
      <c r="K137" s="11"/>
      <c r="L137" s="94"/>
      <c r="M137" s="1"/>
      <c r="N137" s="95"/>
      <c r="O137" s="89"/>
      <c r="P137" s="90"/>
      <c r="Q137" s="1"/>
      <c r="R137" s="1"/>
      <c r="S137" s="1"/>
      <c r="T137" s="1"/>
      <c r="U137" s="1"/>
      <c r="V137" s="1"/>
    </row>
    <row r="138" spans="1:22" ht="16.5" thickTop="1">
      <c r="A138" s="12"/>
      <c r="B138" s="12"/>
      <c r="C138" s="187"/>
      <c r="D138" s="11"/>
      <c r="E138" s="73"/>
      <c r="F138" s="11"/>
      <c r="G138" s="11"/>
      <c r="H138" s="74"/>
      <c r="I138" s="11"/>
      <c r="J138" s="73"/>
      <c r="K138" s="11"/>
      <c r="L138" s="85"/>
    </row>
    <row r="139" spans="1:22">
      <c r="A139" s="12"/>
      <c r="B139" s="12"/>
      <c r="C139" s="187"/>
      <c r="D139" s="11"/>
      <c r="E139" s="73"/>
      <c r="F139" s="11"/>
      <c r="G139" s="11"/>
      <c r="H139" s="74"/>
      <c r="I139" s="11"/>
      <c r="J139" s="73"/>
      <c r="K139" s="11"/>
      <c r="L139" s="85"/>
    </row>
    <row r="140" spans="1:22">
      <c r="A140" s="12"/>
      <c r="B140" s="12"/>
      <c r="C140" s="187"/>
      <c r="D140" s="11"/>
      <c r="E140" s="73"/>
      <c r="F140" s="11"/>
      <c r="G140" s="11"/>
      <c r="H140" s="74"/>
      <c r="I140" s="11"/>
      <c r="J140" s="73"/>
      <c r="K140" s="11"/>
      <c r="L140" s="85"/>
    </row>
    <row r="141" spans="1:22">
      <c r="A141" s="12"/>
      <c r="B141" s="12"/>
      <c r="C141" s="187"/>
      <c r="D141" s="11"/>
      <c r="E141" s="73"/>
      <c r="F141" s="11"/>
      <c r="G141" s="11"/>
      <c r="H141" s="74"/>
      <c r="I141" s="11"/>
      <c r="J141" s="73"/>
      <c r="K141" s="11"/>
      <c r="L141" s="85"/>
    </row>
    <row r="142" spans="1:22">
      <c r="A142" s="12"/>
      <c r="B142" s="12"/>
      <c r="C142" s="187"/>
      <c r="D142" s="11"/>
      <c r="E142" s="73"/>
      <c r="F142" s="11"/>
      <c r="G142" s="11"/>
      <c r="H142" s="74"/>
      <c r="I142" s="11"/>
      <c r="J142" s="73"/>
      <c r="K142" s="11"/>
      <c r="L142" s="85"/>
    </row>
    <row r="143" spans="1:22">
      <c r="A143" s="12"/>
      <c r="B143" s="12"/>
      <c r="C143" s="187"/>
      <c r="D143" s="11"/>
      <c r="E143" s="73"/>
      <c r="F143" s="11"/>
      <c r="G143" s="11"/>
      <c r="H143" s="74"/>
      <c r="I143" s="11"/>
      <c r="J143" s="73"/>
      <c r="K143" s="11"/>
      <c r="L143" s="85"/>
    </row>
    <row r="144" spans="1:22">
      <c r="A144" s="12"/>
      <c r="B144" s="12"/>
      <c r="C144" s="187"/>
      <c r="D144" s="11"/>
      <c r="E144" s="73"/>
      <c r="F144" s="11"/>
      <c r="G144" s="11"/>
      <c r="H144" s="74"/>
      <c r="I144" s="11"/>
      <c r="J144" s="73"/>
      <c r="K144" s="11"/>
      <c r="L144" s="85"/>
    </row>
    <row r="145" spans="1:12">
      <c r="A145" s="12"/>
      <c r="B145" s="12"/>
      <c r="C145" s="187"/>
      <c r="D145" s="11"/>
      <c r="E145" s="73"/>
      <c r="F145" s="11"/>
      <c r="G145" s="11"/>
      <c r="H145" s="74"/>
      <c r="I145" s="11"/>
      <c r="J145" s="73"/>
      <c r="K145" s="11"/>
      <c r="L145" s="85"/>
    </row>
    <row r="146" spans="1:12">
      <c r="A146" s="12"/>
      <c r="B146" s="12"/>
      <c r="C146" s="187"/>
      <c r="D146" s="11"/>
      <c r="E146" s="73"/>
      <c r="F146" s="11"/>
      <c r="G146" s="11"/>
      <c r="H146" s="74"/>
      <c r="I146" s="11"/>
      <c r="J146" s="73"/>
      <c r="K146" s="11"/>
      <c r="L146" s="85"/>
    </row>
    <row r="147" spans="1:12">
      <c r="A147" s="12"/>
      <c r="B147" s="12"/>
      <c r="C147" s="187"/>
      <c r="D147" s="11"/>
      <c r="E147" s="73"/>
      <c r="F147" s="11"/>
      <c r="G147" s="11"/>
      <c r="H147" s="74"/>
      <c r="I147" s="11"/>
      <c r="J147" s="73"/>
      <c r="K147" s="11"/>
      <c r="L147" s="85"/>
    </row>
    <row r="148" spans="1:12">
      <c r="A148" s="12"/>
      <c r="B148" s="12"/>
      <c r="C148" s="187"/>
      <c r="D148" s="11"/>
      <c r="E148" s="73"/>
      <c r="F148" s="11"/>
      <c r="G148" s="11"/>
      <c r="H148" s="74"/>
      <c r="I148" s="11"/>
      <c r="J148" s="73"/>
      <c r="K148" s="11"/>
      <c r="L148" s="85"/>
    </row>
    <row r="149" spans="1:12">
      <c r="A149" s="12"/>
      <c r="B149" s="12"/>
      <c r="C149" s="187"/>
      <c r="D149" s="11"/>
      <c r="E149" s="73"/>
      <c r="F149" s="11"/>
      <c r="G149" s="11"/>
      <c r="H149" s="74"/>
      <c r="I149" s="11"/>
      <c r="J149" s="73"/>
      <c r="K149" s="11"/>
      <c r="L149" s="85"/>
    </row>
    <row r="150" spans="1:12">
      <c r="A150" s="12"/>
      <c r="B150" s="12"/>
      <c r="C150" s="187"/>
      <c r="D150" s="11"/>
      <c r="E150" s="73"/>
      <c r="F150" s="11"/>
      <c r="G150" s="11"/>
      <c r="H150" s="74"/>
      <c r="I150" s="11"/>
      <c r="J150" s="73"/>
      <c r="K150" s="11"/>
      <c r="L150" s="85"/>
    </row>
    <row r="151" spans="1:12">
      <c r="A151" s="12"/>
      <c r="B151" s="12"/>
      <c r="C151" s="187"/>
      <c r="D151" s="11"/>
      <c r="E151" s="73"/>
      <c r="F151" s="11"/>
      <c r="G151" s="11"/>
      <c r="H151" s="74"/>
      <c r="I151" s="11"/>
      <c r="J151" s="73"/>
      <c r="K151" s="11"/>
      <c r="L151" s="85"/>
    </row>
    <row r="152" spans="1:12">
      <c r="A152" s="228" t="s">
        <v>162</v>
      </c>
      <c r="B152" s="228"/>
      <c r="C152" s="228"/>
      <c r="D152" s="228"/>
      <c r="E152" s="73"/>
      <c r="F152" s="11"/>
      <c r="G152" s="11"/>
      <c r="H152" s="74"/>
      <c r="I152" s="11"/>
      <c r="J152" s="217" t="s">
        <v>90</v>
      </c>
      <c r="K152" s="217"/>
      <c r="L152" s="217"/>
    </row>
    <row r="153" spans="1:12">
      <c r="A153" s="227" t="s">
        <v>376</v>
      </c>
      <c r="B153" s="227"/>
      <c r="C153" s="227"/>
      <c r="D153" s="11"/>
      <c r="E153" s="73"/>
      <c r="F153" s="11"/>
      <c r="G153" s="11"/>
      <c r="H153" s="74"/>
      <c r="I153" s="11"/>
      <c r="J153" s="73"/>
      <c r="K153" s="11"/>
      <c r="L153" s="188"/>
    </row>
    <row r="154" spans="1:12">
      <c r="A154" s="192"/>
      <c r="B154" s="192"/>
      <c r="C154" s="192"/>
      <c r="D154" s="11"/>
      <c r="E154" s="73"/>
      <c r="F154" s="11"/>
      <c r="G154" s="11"/>
      <c r="H154" s="74"/>
      <c r="I154" s="11"/>
      <c r="J154" s="73"/>
      <c r="K154" s="11"/>
      <c r="L154" s="188"/>
    </row>
    <row r="155" spans="1:12">
      <c r="A155" s="189" t="s">
        <v>396</v>
      </c>
      <c r="B155" s="189"/>
      <c r="C155" s="189"/>
      <c r="D155" s="189"/>
      <c r="E155" s="73"/>
      <c r="F155" s="11"/>
      <c r="G155" s="11"/>
      <c r="H155" s="74"/>
      <c r="I155" s="11"/>
      <c r="J155" s="73"/>
      <c r="K155" s="11"/>
      <c r="L155" s="188"/>
    </row>
    <row r="156" spans="1:12">
      <c r="A156" s="1" t="s">
        <v>13</v>
      </c>
      <c r="C156" s="189"/>
      <c r="D156" s="189"/>
      <c r="E156" s="2"/>
      <c r="F156" s="189"/>
      <c r="G156" s="222" t="s">
        <v>163</v>
      </c>
      <c r="H156" s="223"/>
      <c r="I156" s="223"/>
      <c r="J156" s="223"/>
      <c r="K156" s="223"/>
      <c r="L156" s="223"/>
    </row>
    <row r="157" spans="1:12">
      <c r="A157" s="1" t="s">
        <v>15</v>
      </c>
      <c r="C157" s="189"/>
      <c r="D157" s="189"/>
      <c r="E157" s="222"/>
      <c r="F157" s="222"/>
      <c r="G157" s="222"/>
      <c r="H157" s="222"/>
      <c r="I157" s="222"/>
      <c r="J157" s="222"/>
      <c r="K157" s="222"/>
      <c r="L157" s="222"/>
    </row>
    <row r="158" spans="1:12">
      <c r="C158" s="189"/>
      <c r="D158" s="189"/>
      <c r="E158" s="2"/>
      <c r="F158" s="189"/>
      <c r="G158" s="189"/>
      <c r="H158" s="189"/>
      <c r="I158" s="3"/>
      <c r="J158" s="4"/>
      <c r="K158" s="4"/>
      <c r="L158" s="191"/>
    </row>
    <row r="159" spans="1:12">
      <c r="C159" s="189"/>
      <c r="D159" s="189"/>
      <c r="E159" s="2"/>
      <c r="F159" s="189"/>
      <c r="G159" s="189"/>
      <c r="H159" s="189"/>
      <c r="I159" s="3"/>
      <c r="J159" s="221" t="s">
        <v>16</v>
      </c>
      <c r="K159" s="221"/>
      <c r="L159" s="221"/>
    </row>
    <row r="160" spans="1:12">
      <c r="C160" s="189"/>
      <c r="D160" s="189"/>
      <c r="E160" s="2"/>
      <c r="F160" s="189"/>
      <c r="G160" s="189"/>
      <c r="H160" s="189"/>
      <c r="I160" s="3"/>
      <c r="J160" s="3"/>
      <c r="K160" s="220" t="s">
        <v>164</v>
      </c>
      <c r="L160" s="220"/>
    </row>
    <row r="161" spans="1:12">
      <c r="C161" s="189"/>
      <c r="D161" s="189"/>
      <c r="E161" s="2"/>
      <c r="F161" s="189"/>
      <c r="G161" s="189"/>
      <c r="H161" s="189"/>
      <c r="I161" s="3"/>
      <c r="J161" s="3"/>
      <c r="K161" s="5"/>
      <c r="L161" s="190"/>
    </row>
    <row r="162" spans="1:12">
      <c r="C162" s="189" t="s">
        <v>18</v>
      </c>
      <c r="D162" s="189"/>
      <c r="E162" s="2" t="s">
        <v>165</v>
      </c>
      <c r="F162" s="189"/>
      <c r="G162" s="189"/>
      <c r="H162" s="189"/>
      <c r="I162" s="3"/>
      <c r="J162" s="3"/>
      <c r="K162" s="5"/>
      <c r="L162" s="190" t="str">
        <f>L7</f>
        <v>For the 12 months ended 12/31/12</v>
      </c>
    </row>
    <row r="163" spans="1:12">
      <c r="C163" s="189"/>
      <c r="D163" s="11" t="s">
        <v>8</v>
      </c>
      <c r="E163" s="11" t="s">
        <v>166</v>
      </c>
      <c r="F163" s="11"/>
      <c r="G163" s="11"/>
      <c r="H163" s="11"/>
      <c r="I163" s="3"/>
      <c r="J163" s="3"/>
      <c r="K163" s="5"/>
      <c r="L163" s="6"/>
    </row>
    <row r="164" spans="1:12">
      <c r="C164" s="189"/>
      <c r="D164" s="11"/>
      <c r="E164" s="11"/>
      <c r="F164" s="11"/>
      <c r="G164" s="11"/>
      <c r="H164" s="11"/>
      <c r="I164" s="3"/>
      <c r="J164" s="3"/>
      <c r="K164" s="5"/>
      <c r="L164" s="6"/>
    </row>
    <row r="165" spans="1:12">
      <c r="A165" s="12"/>
      <c r="B165" s="12"/>
      <c r="E165" s="1" t="str">
        <f>E10</f>
        <v>Otter Tail Power Company</v>
      </c>
      <c r="K165" s="11"/>
      <c r="L165" s="19"/>
    </row>
    <row r="166" spans="1:12">
      <c r="A166" s="12"/>
      <c r="B166" s="12"/>
      <c r="C166" s="75" t="s">
        <v>10</v>
      </c>
      <c r="D166" s="75" t="s">
        <v>11</v>
      </c>
      <c r="E166" s="75" t="s">
        <v>12</v>
      </c>
      <c r="F166" s="11" t="s">
        <v>8</v>
      </c>
      <c r="G166" s="11"/>
      <c r="H166" s="76" t="s">
        <v>93</v>
      </c>
      <c r="I166" s="11"/>
      <c r="J166" s="77" t="s">
        <v>94</v>
      </c>
      <c r="K166" s="11"/>
      <c r="L166" s="19"/>
    </row>
    <row r="167" spans="1:12">
      <c r="A167" s="12" t="s">
        <v>1</v>
      </c>
      <c r="B167" s="12"/>
      <c r="C167" s="187"/>
      <c r="D167" s="79" t="s">
        <v>95</v>
      </c>
      <c r="E167" s="11"/>
      <c r="F167" s="11"/>
      <c r="G167" s="11"/>
      <c r="H167" s="12"/>
      <c r="I167" s="11"/>
      <c r="J167" s="80" t="s">
        <v>3</v>
      </c>
      <c r="K167" s="11"/>
      <c r="L167" s="96"/>
    </row>
    <row r="168" spans="1:12" ht="16.5" thickBot="1">
      <c r="A168" s="15" t="s">
        <v>2</v>
      </c>
      <c r="B168" s="16"/>
      <c r="C168" s="187"/>
      <c r="D168" s="81" t="s">
        <v>96</v>
      </c>
      <c r="E168" s="80" t="s">
        <v>97</v>
      </c>
      <c r="F168" s="82"/>
      <c r="G168" s="80" t="s">
        <v>98</v>
      </c>
      <c r="I168" s="82"/>
      <c r="J168" s="12" t="s">
        <v>99</v>
      </c>
      <c r="K168" s="11"/>
      <c r="L168" s="96"/>
    </row>
    <row r="169" spans="1:12">
      <c r="A169" s="12"/>
      <c r="B169" s="12"/>
      <c r="C169" s="187" t="s">
        <v>167</v>
      </c>
      <c r="D169" s="11"/>
      <c r="E169" s="11"/>
      <c r="F169" s="11"/>
      <c r="G169" s="11"/>
      <c r="H169" s="11"/>
      <c r="I169" s="11"/>
      <c r="J169" s="11"/>
      <c r="K169" s="11"/>
      <c r="L169" s="19"/>
    </row>
    <row r="170" spans="1:12">
      <c r="A170" s="12">
        <v>1</v>
      </c>
      <c r="B170" s="12"/>
      <c r="C170" s="187" t="s">
        <v>168</v>
      </c>
      <c r="D170" s="11" t="s">
        <v>169</v>
      </c>
      <c r="E170" s="23">
        <v>17742993</v>
      </c>
      <c r="F170" s="11"/>
      <c r="G170" s="11" t="s">
        <v>156</v>
      </c>
      <c r="H170" s="84">
        <f>J256</f>
        <v>0.85117324906795599</v>
      </c>
      <c r="I170" s="11"/>
      <c r="J170" s="11">
        <f t="shared" ref="J170:J178" si="3">+H170*E170</f>
        <v>15102361</v>
      </c>
      <c r="K170" s="5"/>
      <c r="L170" s="19"/>
    </row>
    <row r="171" spans="1:12">
      <c r="A171" s="26" t="s">
        <v>170</v>
      </c>
      <c r="B171" s="26"/>
      <c r="C171" s="186" t="s">
        <v>171</v>
      </c>
      <c r="D171" s="19"/>
      <c r="E171" s="23">
        <v>0</v>
      </c>
      <c r="F171" s="11"/>
      <c r="G171" s="205"/>
      <c r="H171" s="84">
        <v>1</v>
      </c>
      <c r="I171" s="11"/>
      <c r="J171" s="11">
        <f t="shared" si="3"/>
        <v>0</v>
      </c>
      <c r="K171" s="5"/>
      <c r="L171" s="19"/>
    </row>
    <row r="172" spans="1:12">
      <c r="A172" s="12">
        <v>2</v>
      </c>
      <c r="B172" s="12"/>
      <c r="C172" s="187" t="s">
        <v>172</v>
      </c>
      <c r="D172" s="11" t="s">
        <v>173</v>
      </c>
      <c r="E172" s="23">
        <v>6940367</v>
      </c>
      <c r="F172" s="11"/>
      <c r="G172" s="11" t="s">
        <v>156</v>
      </c>
      <c r="H172" s="84">
        <f>H170</f>
        <v>0.85117324906795599</v>
      </c>
      <c r="I172" s="11"/>
      <c r="J172" s="11">
        <f t="shared" si="3"/>
        <v>5907454.7291140221</v>
      </c>
      <c r="K172" s="5"/>
      <c r="L172" s="19"/>
    </row>
    <row r="173" spans="1:12">
      <c r="A173" s="12">
        <v>3</v>
      </c>
      <c r="B173" s="12"/>
      <c r="C173" s="187" t="s">
        <v>174</v>
      </c>
      <c r="D173" s="11" t="s">
        <v>175</v>
      </c>
      <c r="E173" s="23">
        <v>37381049</v>
      </c>
      <c r="F173" s="11"/>
      <c r="G173" s="11" t="s">
        <v>109</v>
      </c>
      <c r="H173" s="84">
        <f>+H104</f>
        <v>0.15268191817791743</v>
      </c>
      <c r="I173" s="11"/>
      <c r="J173" s="11">
        <f t="shared" si="3"/>
        <v>5707410.2648227224</v>
      </c>
      <c r="K173" s="11"/>
      <c r="L173" s="19" t="s">
        <v>8</v>
      </c>
    </row>
    <row r="174" spans="1:12">
      <c r="A174" s="12">
        <v>4</v>
      </c>
      <c r="B174" s="12"/>
      <c r="C174" s="187" t="s">
        <v>176</v>
      </c>
      <c r="D174" s="11"/>
      <c r="E174" s="23">
        <v>189661</v>
      </c>
      <c r="F174" s="11"/>
      <c r="G174" s="11" t="str">
        <f>+G173</f>
        <v>W/S</v>
      </c>
      <c r="H174" s="84">
        <f>+H173</f>
        <v>0.15268191817791743</v>
      </c>
      <c r="I174" s="11"/>
      <c r="J174" s="11">
        <f t="shared" si="3"/>
        <v>28957.805283541999</v>
      </c>
      <c r="K174" s="11"/>
      <c r="L174" s="19"/>
    </row>
    <row r="175" spans="1:12">
      <c r="A175" s="12">
        <v>5</v>
      </c>
      <c r="B175" s="12"/>
      <c r="C175" s="186" t="s">
        <v>177</v>
      </c>
      <c r="D175" s="19"/>
      <c r="E175" s="23">
        <v>2411161</v>
      </c>
      <c r="F175" s="11"/>
      <c r="G175" s="11" t="str">
        <f>+G174</f>
        <v>W/S</v>
      </c>
      <c r="H175" s="84">
        <f>+H174</f>
        <v>0.15268191817791743</v>
      </c>
      <c r="I175" s="11"/>
      <c r="J175" s="11">
        <f t="shared" si="3"/>
        <v>368140.68651578558</v>
      </c>
      <c r="K175" s="11"/>
      <c r="L175" s="19"/>
    </row>
    <row r="176" spans="1:12">
      <c r="A176" s="12" t="s">
        <v>178</v>
      </c>
      <c r="B176" s="12"/>
      <c r="C176" s="186" t="s">
        <v>179</v>
      </c>
      <c r="D176" s="19"/>
      <c r="E176" s="23">
        <v>187000</v>
      </c>
      <c r="F176" s="19"/>
      <c r="G176" s="97" t="str">
        <f>+G170</f>
        <v>TE</v>
      </c>
      <c r="H176" s="88">
        <f>+H170</f>
        <v>0.85117324906795599</v>
      </c>
      <c r="I176" s="19"/>
      <c r="J176" s="19">
        <f t="shared" si="3"/>
        <v>159169.39757570776</v>
      </c>
      <c r="K176" s="11"/>
      <c r="L176" s="19"/>
    </row>
    <row r="177" spans="1:22">
      <c r="A177" s="12">
        <v>6</v>
      </c>
      <c r="B177" s="12"/>
      <c r="C177" s="187" t="s">
        <v>110</v>
      </c>
      <c r="D177" s="11" t="str">
        <f>+D105</f>
        <v>356.1</v>
      </c>
      <c r="E177" s="23">
        <v>0</v>
      </c>
      <c r="F177" s="11"/>
      <c r="G177" s="11" t="s">
        <v>112</v>
      </c>
      <c r="H177" s="84">
        <f>+H105</f>
        <v>0.15268191817791743</v>
      </c>
      <c r="I177" s="11"/>
      <c r="J177" s="11">
        <f t="shared" si="3"/>
        <v>0</v>
      </c>
      <c r="K177" s="11"/>
      <c r="L177" s="19"/>
    </row>
    <row r="178" spans="1:22" ht="16.5" thickBot="1">
      <c r="A178" s="12">
        <v>7</v>
      </c>
      <c r="B178" s="12"/>
      <c r="C178" s="187" t="s">
        <v>180</v>
      </c>
      <c r="D178" s="11"/>
      <c r="E178" s="98">
        <v>0</v>
      </c>
      <c r="F178" s="11"/>
      <c r="G178" s="11" t="s">
        <v>8</v>
      </c>
      <c r="H178" s="84">
        <v>1</v>
      </c>
      <c r="I178" s="11"/>
      <c r="J178" s="24">
        <f t="shared" si="3"/>
        <v>0</v>
      </c>
      <c r="K178" s="11"/>
      <c r="L178" s="19"/>
    </row>
    <row r="179" spans="1:22">
      <c r="A179" s="26">
        <v>8</v>
      </c>
      <c r="B179" s="26"/>
      <c r="C179" s="186" t="s">
        <v>181</v>
      </c>
      <c r="D179" s="19"/>
      <c r="E179" s="19">
        <f>+E170-E172+E173-E174-E175-E171+E177+E178+E176</f>
        <v>45769853</v>
      </c>
      <c r="F179" s="19"/>
      <c r="G179" s="19"/>
      <c r="H179" s="19"/>
      <c r="I179" s="19"/>
      <c r="J179" s="19">
        <f>+J170-J172+J173-J174-J175-J171+J177+J178+J176</f>
        <v>14664387.441485079</v>
      </c>
      <c r="K179" s="19"/>
      <c r="L179" s="19"/>
      <c r="M179" s="27"/>
      <c r="N179" s="27"/>
      <c r="O179" s="27"/>
      <c r="P179" s="27"/>
    </row>
    <row r="180" spans="1:22">
      <c r="A180" s="12"/>
      <c r="B180" s="12"/>
      <c r="D180" s="11"/>
      <c r="F180" s="11"/>
      <c r="G180" s="11"/>
      <c r="H180" s="11"/>
      <c r="I180" s="11"/>
      <c r="K180" s="11"/>
      <c r="L180" s="19"/>
    </row>
    <row r="181" spans="1:22">
      <c r="A181" s="12"/>
      <c r="B181" s="12"/>
      <c r="C181" s="187" t="s">
        <v>182</v>
      </c>
      <c r="D181" s="11"/>
      <c r="E181" s="11"/>
      <c r="F181" s="11"/>
      <c r="G181" s="11"/>
      <c r="H181" s="11"/>
      <c r="I181" s="11"/>
      <c r="J181" s="11"/>
      <c r="K181" s="11"/>
      <c r="L181" s="19"/>
    </row>
    <row r="182" spans="1:22">
      <c r="A182" s="12">
        <v>9</v>
      </c>
      <c r="B182" s="12"/>
      <c r="C182" s="187" t="str">
        <f>+C170</f>
        <v xml:space="preserve">  Transmission </v>
      </c>
      <c r="D182" s="11" t="s">
        <v>183</v>
      </c>
      <c r="E182" s="23">
        <v>4648070</v>
      </c>
      <c r="F182" s="11"/>
      <c r="G182" s="11" t="s">
        <v>28</v>
      </c>
      <c r="H182" s="84">
        <f>+H129</f>
        <v>1</v>
      </c>
      <c r="I182" s="11"/>
      <c r="J182" s="11">
        <f>+H182*E182</f>
        <v>4648070</v>
      </c>
      <c r="K182" s="11"/>
      <c r="L182" s="85"/>
    </row>
    <row r="183" spans="1:22" s="118" customFormat="1">
      <c r="A183" s="12" t="s">
        <v>184</v>
      </c>
      <c r="B183" s="1"/>
      <c r="C183" s="27" t="s">
        <v>185</v>
      </c>
      <c r="D183" s="19" t="s">
        <v>186</v>
      </c>
      <c r="E183" s="23">
        <v>0</v>
      </c>
      <c r="F183" s="11"/>
      <c r="G183" s="11" t="s">
        <v>28</v>
      </c>
      <c r="H183" s="84">
        <f>J247</f>
        <v>1</v>
      </c>
      <c r="I183" s="11"/>
      <c r="J183" s="11">
        <f>+H183*E183</f>
        <v>0</v>
      </c>
      <c r="K183" s="11"/>
      <c r="L183" s="85"/>
      <c r="M183" s="1"/>
      <c r="N183" s="1"/>
      <c r="O183" s="1"/>
      <c r="P183" s="1"/>
      <c r="Q183" s="1"/>
      <c r="R183" s="1"/>
      <c r="S183" s="1"/>
      <c r="T183" s="1"/>
      <c r="U183" s="1"/>
      <c r="V183" s="1"/>
    </row>
    <row r="184" spans="1:22" s="118" customFormat="1">
      <c r="A184" s="12" t="s">
        <v>187</v>
      </c>
      <c r="B184" s="1"/>
      <c r="C184" s="27" t="s">
        <v>188</v>
      </c>
      <c r="D184" s="19" t="s">
        <v>186</v>
      </c>
      <c r="E184" s="23">
        <v>0</v>
      </c>
      <c r="F184" s="11"/>
      <c r="G184" s="11" t="s">
        <v>28</v>
      </c>
      <c r="H184" s="84">
        <f>J247</f>
        <v>1</v>
      </c>
      <c r="I184" s="11"/>
      <c r="J184" s="11">
        <f>+H184*E184</f>
        <v>0</v>
      </c>
      <c r="K184" s="11"/>
      <c r="L184" s="85"/>
      <c r="M184" s="1"/>
      <c r="N184" s="1"/>
      <c r="O184" s="1"/>
      <c r="P184" s="1"/>
      <c r="Q184" s="1"/>
      <c r="R184" s="1"/>
      <c r="S184" s="1"/>
      <c r="T184" s="1"/>
      <c r="U184" s="1"/>
      <c r="V184" s="1"/>
    </row>
    <row r="185" spans="1:22">
      <c r="A185" s="12">
        <v>10</v>
      </c>
      <c r="B185" s="12"/>
      <c r="C185" s="187" t="s">
        <v>189</v>
      </c>
      <c r="D185" s="11" t="s">
        <v>190</v>
      </c>
      <c r="E185" s="23">
        <v>3094359</v>
      </c>
      <c r="F185" s="11"/>
      <c r="G185" s="11" t="s">
        <v>109</v>
      </c>
      <c r="H185" s="84">
        <f>+H173</f>
        <v>0.15268191817791743</v>
      </c>
      <c r="I185" s="11"/>
      <c r="J185" s="11">
        <f>+H185*E185</f>
        <v>472452.66765110241</v>
      </c>
      <c r="K185" s="11"/>
      <c r="L185" s="85"/>
    </row>
    <row r="186" spans="1:22" ht="16.5" thickBot="1">
      <c r="A186" s="12">
        <v>11</v>
      </c>
      <c r="B186" s="12"/>
      <c r="C186" s="187" t="str">
        <f>+C177</f>
        <v xml:space="preserve">  Common</v>
      </c>
      <c r="D186" s="11" t="s">
        <v>191</v>
      </c>
      <c r="E186" s="98">
        <v>0</v>
      </c>
      <c r="F186" s="11"/>
      <c r="G186" s="11" t="s">
        <v>112</v>
      </c>
      <c r="H186" s="84">
        <f>+H177</f>
        <v>0.15268191817791743</v>
      </c>
      <c r="I186" s="11"/>
      <c r="J186" s="24">
        <f>+H186*E186</f>
        <v>0</v>
      </c>
      <c r="K186" s="11"/>
      <c r="L186" s="85"/>
    </row>
    <row r="187" spans="1:22">
      <c r="A187" s="12">
        <v>12</v>
      </c>
      <c r="B187" s="12"/>
      <c r="C187" s="187" t="s">
        <v>192</v>
      </c>
      <c r="D187" s="11"/>
      <c r="E187" s="11">
        <f>SUM(E182:E186)</f>
        <v>7742429</v>
      </c>
      <c r="F187" s="11"/>
      <c r="G187" s="11"/>
      <c r="H187" s="11"/>
      <c r="I187" s="11"/>
      <c r="J187" s="11">
        <f>SUM(J182:J186)</f>
        <v>5120522.6676511019</v>
      </c>
      <c r="K187" s="11"/>
      <c r="L187" s="19"/>
    </row>
    <row r="188" spans="1:22">
      <c r="A188" s="12"/>
      <c r="B188" s="12"/>
      <c r="C188" s="187"/>
      <c r="D188" s="11"/>
      <c r="E188" s="11"/>
      <c r="F188" s="11"/>
      <c r="G188" s="11"/>
      <c r="H188" s="11"/>
      <c r="I188" s="11"/>
      <c r="J188" s="11"/>
      <c r="K188" s="11"/>
      <c r="L188" s="19"/>
    </row>
    <row r="189" spans="1:22">
      <c r="A189" s="12" t="s">
        <v>8</v>
      </c>
      <c r="B189" s="12"/>
      <c r="C189" s="187" t="s">
        <v>193</v>
      </c>
      <c r="E189" s="11"/>
      <c r="F189" s="11"/>
      <c r="G189" s="11"/>
      <c r="H189" s="11"/>
      <c r="I189" s="11"/>
      <c r="J189" s="11"/>
      <c r="K189" s="11"/>
      <c r="L189" s="19"/>
    </row>
    <row r="190" spans="1:22">
      <c r="A190" s="12"/>
      <c r="B190" s="12"/>
      <c r="C190" s="187" t="s">
        <v>194</v>
      </c>
      <c r="F190" s="11"/>
      <c r="G190" s="11"/>
      <c r="I190" s="11"/>
      <c r="K190" s="11"/>
      <c r="L190" s="85"/>
    </row>
    <row r="191" spans="1:22">
      <c r="A191" s="12">
        <v>13</v>
      </c>
      <c r="B191" s="12"/>
      <c r="C191" s="187" t="s">
        <v>195</v>
      </c>
      <c r="D191" s="11" t="s">
        <v>196</v>
      </c>
      <c r="E191" s="23">
        <v>0</v>
      </c>
      <c r="F191" s="11"/>
      <c r="G191" s="11" t="s">
        <v>109</v>
      </c>
      <c r="H191" s="21">
        <f>+H185</f>
        <v>0.15268191817791743</v>
      </c>
      <c r="I191" s="11"/>
      <c r="J191" s="11">
        <f>+H191*E191</f>
        <v>0</v>
      </c>
      <c r="K191" s="11"/>
      <c r="L191" s="85"/>
    </row>
    <row r="192" spans="1:22">
      <c r="A192" s="12">
        <v>14</v>
      </c>
      <c r="B192" s="12"/>
      <c r="C192" s="187" t="s">
        <v>197</v>
      </c>
      <c r="D192" s="11" t="str">
        <f>+D191</f>
        <v>263.i</v>
      </c>
      <c r="E192" s="23">
        <v>0</v>
      </c>
      <c r="F192" s="11"/>
      <c r="G192" s="11" t="str">
        <f>+G191</f>
        <v>W/S</v>
      </c>
      <c r="H192" s="21">
        <f>+H191</f>
        <v>0.15268191817791743</v>
      </c>
      <c r="I192" s="11"/>
      <c r="J192" s="11">
        <f>+H192*E192</f>
        <v>0</v>
      </c>
      <c r="K192" s="11"/>
      <c r="L192" s="85"/>
    </row>
    <row r="193" spans="1:12">
      <c r="A193" s="12">
        <v>15</v>
      </c>
      <c r="B193" s="12"/>
      <c r="C193" s="187" t="s">
        <v>198</v>
      </c>
      <c r="D193" s="11" t="s">
        <v>8</v>
      </c>
      <c r="F193" s="11"/>
      <c r="G193" s="11"/>
      <c r="I193" s="11"/>
      <c r="K193" s="11"/>
      <c r="L193" s="85"/>
    </row>
    <row r="194" spans="1:12">
      <c r="A194" s="12">
        <v>16</v>
      </c>
      <c r="B194" s="12"/>
      <c r="C194" s="187" t="s">
        <v>199</v>
      </c>
      <c r="D194" s="11" t="s">
        <v>196</v>
      </c>
      <c r="E194" s="23">
        <v>9364341</v>
      </c>
      <c r="F194" s="11"/>
      <c r="G194" s="11" t="s">
        <v>159</v>
      </c>
      <c r="H194" s="21">
        <f>+H98</f>
        <v>0.18065717671189199</v>
      </c>
      <c r="I194" s="11"/>
      <c r="J194" s="11">
        <f>+H194*E194</f>
        <v>1691735.4068274153</v>
      </c>
      <c r="K194" s="11"/>
      <c r="L194" s="85"/>
    </row>
    <row r="195" spans="1:12">
      <c r="A195" s="12">
        <v>17</v>
      </c>
      <c r="B195" s="12"/>
      <c r="C195" s="187" t="s">
        <v>200</v>
      </c>
      <c r="D195" s="11" t="s">
        <v>196</v>
      </c>
      <c r="E195" s="23">
        <v>0</v>
      </c>
      <c r="F195" s="11"/>
      <c r="G195" s="19" t="str">
        <f>+G120</f>
        <v>NA</v>
      </c>
      <c r="H195" s="99" t="s">
        <v>134</v>
      </c>
      <c r="I195" s="11"/>
      <c r="J195" s="11">
        <v>0</v>
      </c>
      <c r="K195" s="11"/>
      <c r="L195" s="85"/>
    </row>
    <row r="196" spans="1:12">
      <c r="A196" s="12">
        <v>18</v>
      </c>
      <c r="B196" s="12"/>
      <c r="C196" s="187" t="s">
        <v>201</v>
      </c>
      <c r="D196" s="11" t="str">
        <f>+D195</f>
        <v>263.i</v>
      </c>
      <c r="E196" s="23">
        <v>780000</v>
      </c>
      <c r="F196" s="11"/>
      <c r="G196" s="11" t="str">
        <f>+G194</f>
        <v>GP</v>
      </c>
      <c r="H196" s="21">
        <f>+H194</f>
        <v>0.18065717671189199</v>
      </c>
      <c r="I196" s="11"/>
      <c r="J196" s="11">
        <f>+H196*E196</f>
        <v>140912.59783527575</v>
      </c>
      <c r="K196" s="11"/>
      <c r="L196" s="85"/>
    </row>
    <row r="197" spans="1:12" ht="16.5" thickBot="1">
      <c r="A197" s="12">
        <v>19</v>
      </c>
      <c r="B197" s="12"/>
      <c r="C197" s="187" t="s">
        <v>202</v>
      </c>
      <c r="D197" s="11"/>
      <c r="E197" s="98">
        <v>0</v>
      </c>
      <c r="F197" s="11"/>
      <c r="G197" s="11" t="s">
        <v>159</v>
      </c>
      <c r="H197" s="21">
        <f>+H194</f>
        <v>0.18065717671189199</v>
      </c>
      <c r="I197" s="11"/>
      <c r="J197" s="24">
        <f>+H197*E197</f>
        <v>0</v>
      </c>
      <c r="K197" s="11"/>
      <c r="L197" s="85"/>
    </row>
    <row r="198" spans="1:12">
      <c r="A198" s="12">
        <v>20</v>
      </c>
      <c r="B198" s="12"/>
      <c r="C198" s="187" t="s">
        <v>203</v>
      </c>
      <c r="D198" s="11"/>
      <c r="E198" s="11">
        <f>SUM(E191:E197)</f>
        <v>10144341</v>
      </c>
      <c r="F198" s="11"/>
      <c r="G198" s="11"/>
      <c r="H198" s="21"/>
      <c r="I198" s="11"/>
      <c r="J198" s="11">
        <f>SUM(J191:J197)</f>
        <v>1832648.0046626911</v>
      </c>
      <c r="K198" s="11"/>
      <c r="L198" s="19"/>
    </row>
    <row r="199" spans="1:12">
      <c r="A199" s="12"/>
      <c r="B199" s="12"/>
      <c r="C199" s="187"/>
      <c r="D199" s="11"/>
      <c r="E199" s="11"/>
      <c r="F199" s="11"/>
      <c r="G199" s="11"/>
      <c r="H199" s="21"/>
      <c r="I199" s="11"/>
      <c r="J199" s="11"/>
      <c r="K199" s="11"/>
      <c r="L199" s="19"/>
    </row>
    <row r="200" spans="1:12">
      <c r="A200" s="12" t="s">
        <v>8</v>
      </c>
      <c r="B200" s="12"/>
      <c r="C200" s="187" t="s">
        <v>204</v>
      </c>
      <c r="D200" s="11" t="s">
        <v>205</v>
      </c>
      <c r="E200" s="11"/>
      <c r="F200" s="11"/>
      <c r="H200" s="100"/>
      <c r="I200" s="11"/>
      <c r="K200" s="11"/>
    </row>
    <row r="201" spans="1:12">
      <c r="A201" s="12">
        <v>21</v>
      </c>
      <c r="B201" s="12"/>
      <c r="C201" s="101" t="s">
        <v>206</v>
      </c>
      <c r="D201" s="11"/>
      <c r="E201" s="102">
        <f>IF(E333&gt;0,1-(((1-E334)*(1-E333))/(1-E334*E333*E335)),0)</f>
        <v>0.39094999999999991</v>
      </c>
      <c r="F201" s="11"/>
      <c r="H201" s="100"/>
      <c r="I201" s="11"/>
      <c r="K201" s="11"/>
    </row>
    <row r="202" spans="1:12">
      <c r="A202" s="12">
        <v>22</v>
      </c>
      <c r="B202" s="12"/>
      <c r="C202" s="1" t="s">
        <v>207</v>
      </c>
      <c r="D202" s="11"/>
      <c r="E202" s="102">
        <f>IF(J287&gt;0,(E201/(1-E201))*(1-J284/J287),0)</f>
        <v>0.45040182093124315</v>
      </c>
      <c r="F202" s="11"/>
      <c r="H202" s="100"/>
      <c r="I202" s="11"/>
      <c r="K202" s="11"/>
    </row>
    <row r="203" spans="1:12">
      <c r="A203" s="12"/>
      <c r="B203" s="12"/>
      <c r="C203" s="187" t="s">
        <v>208</v>
      </c>
      <c r="D203" s="11"/>
      <c r="E203" s="11"/>
      <c r="F203" s="11"/>
      <c r="H203" s="100"/>
      <c r="I203" s="11"/>
      <c r="K203" s="11"/>
    </row>
    <row r="204" spans="1:12">
      <c r="A204" s="12"/>
      <c r="B204" s="12"/>
      <c r="C204" s="187" t="s">
        <v>209</v>
      </c>
      <c r="D204" s="11"/>
      <c r="E204" s="11"/>
      <c r="F204" s="11"/>
      <c r="H204" s="100"/>
      <c r="I204" s="11"/>
      <c r="K204" s="11"/>
    </row>
    <row r="205" spans="1:12">
      <c r="A205" s="12">
        <v>23</v>
      </c>
      <c r="B205" s="12"/>
      <c r="C205" s="101" t="s">
        <v>210</v>
      </c>
      <c r="D205" s="11"/>
      <c r="E205" s="103">
        <f>IF(E201&gt;0,1/(1-E201),0)</f>
        <v>1.6419013217305638</v>
      </c>
      <c r="F205" s="11"/>
      <c r="H205" s="100"/>
      <c r="I205" s="11"/>
      <c r="K205" s="11"/>
    </row>
    <row r="206" spans="1:12">
      <c r="A206" s="12">
        <v>24</v>
      </c>
      <c r="B206" s="12"/>
      <c r="C206" s="187" t="s">
        <v>211</v>
      </c>
      <c r="D206" s="11"/>
      <c r="E206" s="23">
        <v>-2565042</v>
      </c>
      <c r="F206" s="104"/>
      <c r="G206" s="27"/>
      <c r="H206" s="100"/>
      <c r="I206" s="11"/>
      <c r="K206" s="11"/>
    </row>
    <row r="207" spans="1:12">
      <c r="A207" s="12"/>
      <c r="B207" s="12"/>
      <c r="C207" s="187"/>
      <c r="D207" s="11"/>
      <c r="E207" s="11"/>
      <c r="F207" s="11"/>
      <c r="H207" s="100"/>
      <c r="I207" s="11"/>
      <c r="K207" s="11"/>
    </row>
    <row r="208" spans="1:12">
      <c r="A208" s="12">
        <v>25</v>
      </c>
      <c r="B208" s="12"/>
      <c r="C208" s="101" t="s">
        <v>212</v>
      </c>
      <c r="D208" s="105"/>
      <c r="E208" s="11">
        <f>E202*E212</f>
        <v>29338822.363413263</v>
      </c>
      <c r="F208" s="11"/>
      <c r="G208" s="11" t="s">
        <v>104</v>
      </c>
      <c r="H208" s="21"/>
      <c r="I208" s="11"/>
      <c r="J208" s="11">
        <f>E202*J212</f>
        <v>7247185.7527507013</v>
      </c>
      <c r="K208" s="11"/>
      <c r="L208" s="106" t="s">
        <v>8</v>
      </c>
    </row>
    <row r="209" spans="1:15" ht="16.5" thickBot="1">
      <c r="A209" s="12">
        <v>26</v>
      </c>
      <c r="B209" s="12"/>
      <c r="C209" s="1" t="s">
        <v>213</v>
      </c>
      <c r="D209" s="105"/>
      <c r="E209" s="24">
        <f>E205*E206</f>
        <v>-4211545.8500944087</v>
      </c>
      <c r="F209" s="11"/>
      <c r="G209" s="1" t="s">
        <v>137</v>
      </c>
      <c r="H209" s="21">
        <f>H114</f>
        <v>0.18843874962745982</v>
      </c>
      <c r="I209" s="11"/>
      <c r="J209" s="24">
        <f>H209*E209</f>
        <v>-793618.43399050774</v>
      </c>
      <c r="K209" s="11"/>
      <c r="L209" s="106"/>
    </row>
    <row r="210" spans="1:15">
      <c r="A210" s="12">
        <v>27</v>
      </c>
      <c r="B210" s="12"/>
      <c r="C210" s="107" t="s">
        <v>214</v>
      </c>
      <c r="D210" s="1" t="s">
        <v>215</v>
      </c>
      <c r="E210" s="188">
        <f>+E208+E209</f>
        <v>25127276.513318855</v>
      </c>
      <c r="F210" s="11"/>
      <c r="G210" s="11" t="s">
        <v>8</v>
      </c>
      <c r="H210" s="21" t="s">
        <v>8</v>
      </c>
      <c r="I210" s="11"/>
      <c r="J210" s="188">
        <f>+J208+J209</f>
        <v>6453567.3187601939</v>
      </c>
      <c r="K210" s="11"/>
      <c r="L210" s="19"/>
    </row>
    <row r="211" spans="1:15">
      <c r="A211" s="12" t="s">
        <v>8</v>
      </c>
      <c r="B211" s="12"/>
      <c r="D211" s="108"/>
      <c r="E211" s="11"/>
      <c r="F211" s="11"/>
      <c r="G211" s="11"/>
      <c r="H211" s="21"/>
      <c r="I211" s="11"/>
      <c r="J211" s="11"/>
      <c r="K211" s="11"/>
      <c r="L211" s="19"/>
    </row>
    <row r="212" spans="1:15">
      <c r="A212" s="12">
        <v>28</v>
      </c>
      <c r="B212" s="12"/>
      <c r="C212" s="187" t="s">
        <v>216</v>
      </c>
      <c r="D212" s="74"/>
      <c r="E212" s="11">
        <f>+$J287*E137</f>
        <v>65139217.916021772</v>
      </c>
      <c r="F212" s="11"/>
      <c r="G212" s="11" t="s">
        <v>104</v>
      </c>
      <c r="H212" s="100"/>
      <c r="I212" s="11"/>
      <c r="J212" s="11">
        <f>+$J287*J137</f>
        <v>16090489.460647702</v>
      </c>
      <c r="K212" s="11"/>
    </row>
    <row r="213" spans="1:15">
      <c r="A213" s="12"/>
      <c r="B213" s="12"/>
      <c r="C213" s="107" t="s">
        <v>217</v>
      </c>
      <c r="E213" s="11"/>
      <c r="F213" s="11"/>
      <c r="G213" s="11"/>
      <c r="H213" s="100"/>
      <c r="I213" s="11"/>
      <c r="J213" s="11"/>
      <c r="K213" s="11"/>
      <c r="L213" s="85"/>
    </row>
    <row r="214" spans="1:15">
      <c r="A214" s="12"/>
      <c r="B214" s="12"/>
      <c r="C214" s="187"/>
      <c r="E214" s="73"/>
      <c r="F214" s="11"/>
      <c r="G214" s="11"/>
      <c r="H214" s="100"/>
      <c r="I214" s="11"/>
      <c r="J214" s="73"/>
      <c r="K214" s="11"/>
      <c r="L214" s="85"/>
    </row>
    <row r="215" spans="1:15">
      <c r="A215" s="12">
        <v>29</v>
      </c>
      <c r="B215" s="12"/>
      <c r="C215" s="187" t="s">
        <v>218</v>
      </c>
      <c r="D215" s="11"/>
      <c r="E215" s="73">
        <f>+E212+E210+E198+E187+E179</f>
        <v>153923117.42934063</v>
      </c>
      <c r="F215" s="11"/>
      <c r="G215" s="11"/>
      <c r="H215" s="11"/>
      <c r="I215" s="11"/>
      <c r="J215" s="73">
        <f>+J212+J210+J198+J187+J179</f>
        <v>44161614.893206768</v>
      </c>
      <c r="K215" s="5"/>
      <c r="L215" s="6"/>
    </row>
    <row r="216" spans="1:15" ht="15.75" customHeight="1">
      <c r="A216" s="26">
        <v>30</v>
      </c>
      <c r="B216" s="26"/>
      <c r="C216" s="186" t="s">
        <v>219</v>
      </c>
      <c r="D216" s="19"/>
      <c r="E216" s="109"/>
      <c r="F216" s="11"/>
      <c r="G216" s="11"/>
      <c r="H216" s="11"/>
      <c r="I216" s="11"/>
      <c r="J216" s="73"/>
      <c r="K216" s="5"/>
      <c r="L216" s="6"/>
    </row>
    <row r="217" spans="1:15">
      <c r="A217" s="26"/>
      <c r="B217" s="26"/>
      <c r="C217" s="218" t="s">
        <v>220</v>
      </c>
      <c r="D217" s="218"/>
      <c r="K217" s="5"/>
      <c r="L217" s="6"/>
    </row>
    <row r="218" spans="1:15" ht="16.5" thickBot="1">
      <c r="A218" s="26"/>
      <c r="B218" s="26"/>
      <c r="C218" s="186" t="s">
        <v>221</v>
      </c>
      <c r="D218" s="19"/>
      <c r="E218" s="98">
        <v>9164733</v>
      </c>
      <c r="F218" s="11"/>
      <c r="G218" s="11"/>
      <c r="H218" s="11"/>
      <c r="I218" s="11"/>
      <c r="J218" s="98">
        <f>E218</f>
        <v>9164733</v>
      </c>
      <c r="K218" s="5"/>
      <c r="L218" s="6"/>
    </row>
    <row r="219" spans="1:15" ht="16.5" thickBot="1">
      <c r="A219" s="26">
        <v>31</v>
      </c>
      <c r="B219" s="26"/>
      <c r="C219" s="27" t="s">
        <v>222</v>
      </c>
      <c r="D219" s="19"/>
      <c r="E219" s="110">
        <f>E215-E218</f>
        <v>144758384.42934063</v>
      </c>
      <c r="F219" s="19"/>
      <c r="G219" s="19"/>
      <c r="H219" s="19"/>
      <c r="I219" s="19"/>
      <c r="J219" s="110">
        <f>J215-J218</f>
        <v>34996881.893206768</v>
      </c>
      <c r="K219" s="6"/>
      <c r="L219" s="19"/>
      <c r="M219" s="27"/>
      <c r="N219" s="27"/>
      <c r="O219" s="27"/>
    </row>
    <row r="220" spans="1:15" ht="16.5" thickTop="1">
      <c r="A220" s="26"/>
      <c r="B220" s="26"/>
      <c r="C220" s="186" t="s">
        <v>223</v>
      </c>
      <c r="D220" s="19"/>
      <c r="E220" s="73"/>
      <c r="F220" s="11"/>
      <c r="G220" s="11"/>
      <c r="H220" s="11"/>
      <c r="I220" s="11"/>
      <c r="J220" s="73"/>
      <c r="K220" s="5"/>
      <c r="L220" s="6"/>
    </row>
    <row r="221" spans="1:15">
      <c r="A221" s="12"/>
      <c r="B221" s="12"/>
      <c r="C221" s="187"/>
      <c r="D221" s="11"/>
      <c r="E221" s="73"/>
      <c r="F221" s="11"/>
      <c r="G221" s="11"/>
      <c r="H221" s="11"/>
      <c r="I221" s="11"/>
      <c r="J221" s="73"/>
      <c r="K221" s="5"/>
      <c r="L221" s="6"/>
    </row>
    <row r="222" spans="1:15">
      <c r="A222" s="12"/>
      <c r="B222" s="12"/>
      <c r="C222" s="187"/>
      <c r="D222" s="11"/>
      <c r="E222" s="73"/>
      <c r="F222" s="11"/>
      <c r="G222" s="11"/>
      <c r="H222" s="11"/>
      <c r="I222" s="11"/>
      <c r="J222" s="73"/>
      <c r="K222" s="5"/>
      <c r="L222" s="6"/>
    </row>
    <row r="223" spans="1:15">
      <c r="A223" s="12"/>
      <c r="B223" s="12"/>
      <c r="C223" s="187"/>
      <c r="D223" s="11"/>
      <c r="E223" s="73"/>
      <c r="F223" s="11"/>
      <c r="G223" s="11"/>
      <c r="H223" s="11"/>
      <c r="I223" s="11"/>
      <c r="J223" s="73"/>
      <c r="K223" s="5"/>
      <c r="L223" s="6"/>
    </row>
    <row r="224" spans="1:15">
      <c r="A224" s="12"/>
      <c r="B224" s="12"/>
      <c r="C224" s="187"/>
      <c r="D224" s="11"/>
      <c r="E224" s="73"/>
      <c r="F224" s="11"/>
      <c r="G224" s="11"/>
      <c r="H224" s="11"/>
      <c r="I224" s="11"/>
      <c r="J224" s="73"/>
      <c r="K224" s="5"/>
      <c r="L224" s="6"/>
    </row>
    <row r="225" spans="1:12">
      <c r="A225" s="12"/>
      <c r="B225" s="12"/>
      <c r="C225" s="187"/>
      <c r="D225" s="11"/>
      <c r="E225" s="73"/>
      <c r="F225" s="11"/>
      <c r="G225" s="11"/>
      <c r="H225" s="11"/>
      <c r="I225" s="11"/>
      <c r="J225" s="73"/>
      <c r="K225" s="5"/>
      <c r="L225" s="6"/>
    </row>
    <row r="226" spans="1:12">
      <c r="A226" s="12"/>
      <c r="B226" s="12"/>
      <c r="C226" s="187"/>
      <c r="D226" s="11"/>
      <c r="E226" s="73"/>
      <c r="F226" s="11"/>
      <c r="G226" s="11"/>
      <c r="H226" s="11"/>
      <c r="I226" s="11"/>
      <c r="J226" s="73"/>
      <c r="K226" s="5"/>
      <c r="L226" s="6"/>
    </row>
    <row r="227" spans="1:12">
      <c r="A227" s="12"/>
      <c r="B227" s="12"/>
      <c r="C227" s="187"/>
      <c r="D227" s="11"/>
      <c r="E227" s="73"/>
      <c r="F227" s="11"/>
      <c r="G227" s="11"/>
      <c r="H227" s="11"/>
      <c r="I227" s="11"/>
      <c r="J227" s="73"/>
      <c r="K227" s="5"/>
      <c r="L227" s="6"/>
    </row>
    <row r="228" spans="1:12">
      <c r="A228" s="219" t="s">
        <v>89</v>
      </c>
      <c r="B228" s="219"/>
      <c r="C228" s="219"/>
      <c r="D228" s="219"/>
      <c r="E228" s="11"/>
      <c r="F228" s="11"/>
      <c r="G228" s="74"/>
      <c r="H228" s="217" t="s">
        <v>90</v>
      </c>
      <c r="I228" s="217"/>
      <c r="J228" s="217"/>
      <c r="K228" s="217"/>
      <c r="L228" s="217"/>
    </row>
    <row r="229" spans="1:12">
      <c r="A229" s="216" t="s">
        <v>91</v>
      </c>
      <c r="B229" s="216"/>
      <c r="C229" s="216"/>
      <c r="D229" s="73"/>
      <c r="E229" s="11"/>
      <c r="F229" s="11"/>
      <c r="G229" s="74"/>
      <c r="H229" s="11"/>
      <c r="I229" s="11"/>
      <c r="J229" s="85"/>
      <c r="K229" s="188"/>
      <c r="L229" s="1"/>
    </row>
    <row r="230" spans="1:12">
      <c r="A230" s="1" t="s">
        <v>13</v>
      </c>
      <c r="C230" s="189"/>
      <c r="D230" s="189"/>
      <c r="E230" s="2"/>
      <c r="F230" s="189"/>
      <c r="G230" s="189"/>
      <c r="H230" s="222" t="s">
        <v>224</v>
      </c>
      <c r="I230" s="223"/>
      <c r="J230" s="223"/>
      <c r="K230" s="223"/>
      <c r="L230" s="223"/>
    </row>
    <row r="231" spans="1:12">
      <c r="A231" s="1" t="s">
        <v>15</v>
      </c>
      <c r="C231" s="189"/>
      <c r="D231" s="189"/>
      <c r="E231" s="2"/>
      <c r="F231" s="189"/>
      <c r="G231" s="222"/>
      <c r="H231" s="222"/>
      <c r="I231" s="222"/>
      <c r="J231" s="222"/>
      <c r="K231" s="222"/>
      <c r="L231" s="222"/>
    </row>
    <row r="232" spans="1:12">
      <c r="C232" s="189"/>
      <c r="D232" s="189"/>
      <c r="E232" s="2"/>
      <c r="F232" s="189"/>
      <c r="G232" s="189"/>
      <c r="H232" s="189"/>
      <c r="I232" s="3"/>
      <c r="J232" s="221" t="s">
        <v>16</v>
      </c>
      <c r="K232" s="221"/>
      <c r="L232" s="221"/>
    </row>
    <row r="233" spans="1:12">
      <c r="C233" s="189"/>
      <c r="D233" s="189"/>
      <c r="E233" s="2"/>
      <c r="F233" s="189"/>
      <c r="G233" s="189"/>
      <c r="H233" s="189"/>
      <c r="I233" s="3"/>
      <c r="J233" s="3"/>
      <c r="K233" s="220" t="s">
        <v>225</v>
      </c>
      <c r="L233" s="220"/>
    </row>
    <row r="234" spans="1:12">
      <c r="C234" s="189"/>
      <c r="D234" s="189"/>
      <c r="E234" s="2"/>
      <c r="F234" s="189"/>
      <c r="G234" s="189"/>
      <c r="H234" s="189"/>
      <c r="I234" s="3"/>
      <c r="J234" s="3"/>
      <c r="K234" s="190"/>
      <c r="L234" s="190"/>
    </row>
    <row r="235" spans="1:12">
      <c r="C235" s="189" t="s">
        <v>18</v>
      </c>
      <c r="D235" s="189"/>
      <c r="E235" s="2" t="s">
        <v>165</v>
      </c>
      <c r="F235" s="189"/>
      <c r="G235" s="189"/>
      <c r="H235" s="189"/>
      <c r="I235" s="220" t="str">
        <f>L7</f>
        <v>For the 12 months ended 12/31/12</v>
      </c>
      <c r="J235" s="220"/>
      <c r="K235" s="220"/>
      <c r="L235" s="220"/>
    </row>
    <row r="236" spans="1:12">
      <c r="C236" s="189"/>
      <c r="D236" s="11" t="s">
        <v>8</v>
      </c>
      <c r="E236" s="11" t="s">
        <v>166</v>
      </c>
      <c r="F236" s="11"/>
      <c r="G236" s="11"/>
      <c r="H236" s="11"/>
      <c r="I236" s="3"/>
      <c r="J236" s="3"/>
      <c r="K236" s="5"/>
      <c r="L236" s="6"/>
    </row>
    <row r="237" spans="1:12" ht="9" customHeight="1">
      <c r="A237" s="12"/>
      <c r="B237" s="12"/>
      <c r="K237" s="11"/>
      <c r="L237" s="19"/>
    </row>
    <row r="238" spans="1:12">
      <c r="A238" s="12"/>
      <c r="B238" s="12"/>
      <c r="E238" s="1" t="str">
        <f>E10</f>
        <v>Otter Tail Power Company</v>
      </c>
      <c r="K238" s="11"/>
      <c r="L238" s="19"/>
    </row>
    <row r="239" spans="1:12">
      <c r="A239" s="12"/>
      <c r="B239" s="12"/>
      <c r="D239" s="83" t="s">
        <v>226</v>
      </c>
      <c r="F239" s="5"/>
      <c r="G239" s="5"/>
      <c r="H239" s="5"/>
      <c r="I239" s="5"/>
      <c r="J239" s="5"/>
      <c r="K239" s="11"/>
      <c r="L239" s="19"/>
    </row>
    <row r="240" spans="1:12">
      <c r="A240" s="12" t="s">
        <v>1</v>
      </c>
      <c r="B240" s="12"/>
      <c r="C240" s="83"/>
      <c r="D240" s="5"/>
      <c r="E240" s="5"/>
      <c r="F240" s="5"/>
      <c r="G240" s="5"/>
      <c r="H240" s="5"/>
      <c r="I240" s="5"/>
      <c r="J240" s="5"/>
      <c r="K240" s="11"/>
      <c r="L240" s="19"/>
    </row>
    <row r="241" spans="1:20" ht="16.5" thickBot="1">
      <c r="A241" s="15" t="s">
        <v>2</v>
      </c>
      <c r="B241" s="16"/>
      <c r="C241" s="192" t="s">
        <v>227</v>
      </c>
      <c r="D241" s="6"/>
      <c r="E241" s="6"/>
      <c r="F241" s="6"/>
      <c r="G241" s="6"/>
      <c r="H241" s="6"/>
      <c r="I241" s="27"/>
      <c r="J241" s="27"/>
      <c r="K241" s="19"/>
      <c r="L241" s="19"/>
    </row>
    <row r="242" spans="1:20">
      <c r="A242" s="12">
        <v>1</v>
      </c>
      <c r="B242" s="12"/>
      <c r="C242" s="34" t="s">
        <v>228</v>
      </c>
      <c r="D242" s="6"/>
      <c r="E242" s="19"/>
      <c r="F242" s="19"/>
      <c r="G242" s="19"/>
      <c r="H242" s="19"/>
      <c r="I242" s="19"/>
      <c r="J242" s="19">
        <f>E94</f>
        <v>238061362</v>
      </c>
      <c r="K242" s="19"/>
      <c r="L242" s="19"/>
    </row>
    <row r="243" spans="1:20">
      <c r="A243" s="12">
        <v>2</v>
      </c>
      <c r="B243" s="12"/>
      <c r="C243" s="34" t="s">
        <v>229</v>
      </c>
      <c r="D243" s="27"/>
      <c r="E243" s="29"/>
      <c r="F243" s="27"/>
      <c r="G243" s="27"/>
      <c r="H243" s="27"/>
      <c r="I243" s="27"/>
      <c r="J243" s="23">
        <v>0</v>
      </c>
      <c r="K243" s="19"/>
      <c r="L243" s="19"/>
    </row>
    <row r="244" spans="1:20" ht="16.5" thickBot="1">
      <c r="A244" s="12">
        <v>3</v>
      </c>
      <c r="B244" s="12"/>
      <c r="C244" s="111" t="s">
        <v>230</v>
      </c>
      <c r="D244" s="112"/>
      <c r="E244" s="109"/>
      <c r="F244" s="19"/>
      <c r="G244" s="19"/>
      <c r="H244" s="113"/>
      <c r="I244" s="19"/>
      <c r="J244" s="98">
        <v>0</v>
      </c>
      <c r="K244" s="19"/>
      <c r="L244" s="19"/>
    </row>
    <row r="245" spans="1:20">
      <c r="A245" s="12">
        <v>4</v>
      </c>
      <c r="B245" s="12"/>
      <c r="C245" s="34" t="s">
        <v>231</v>
      </c>
      <c r="D245" s="6"/>
      <c r="E245" s="109"/>
      <c r="F245" s="19"/>
      <c r="G245" s="19"/>
      <c r="H245" s="113"/>
      <c r="I245" s="19"/>
      <c r="J245" s="19">
        <f>J242-J243-J244</f>
        <v>238061362</v>
      </c>
      <c r="K245" s="19"/>
      <c r="L245" s="19"/>
    </row>
    <row r="246" spans="1:20" ht="9" customHeight="1">
      <c r="A246" s="12"/>
      <c r="B246" s="12"/>
      <c r="C246" s="27"/>
      <c r="D246" s="6"/>
      <c r="E246" s="109"/>
      <c r="F246" s="19"/>
      <c r="G246" s="19"/>
      <c r="H246" s="113"/>
      <c r="I246" s="19"/>
      <c r="J246" s="27"/>
      <c r="K246" s="19"/>
      <c r="L246" s="19"/>
    </row>
    <row r="247" spans="1:20">
      <c r="A247" s="12">
        <v>5</v>
      </c>
      <c r="B247" s="12"/>
      <c r="C247" s="34" t="s">
        <v>232</v>
      </c>
      <c r="D247" s="114"/>
      <c r="E247" s="115"/>
      <c r="F247" s="116"/>
      <c r="G247" s="116"/>
      <c r="H247" s="117"/>
      <c r="I247" s="19" t="s">
        <v>233</v>
      </c>
      <c r="J247" s="87">
        <f>IF(J242&gt;0,J245/J242,0)</f>
        <v>1</v>
      </c>
      <c r="K247" s="19"/>
      <c r="L247" s="19"/>
      <c r="O247" s="204" t="s">
        <v>234</v>
      </c>
      <c r="P247" s="204"/>
      <c r="Q247" s="204"/>
    </row>
    <row r="248" spans="1:20" ht="9" customHeight="1">
      <c r="A248" s="12"/>
      <c r="B248" s="12"/>
      <c r="C248" s="27"/>
      <c r="D248" s="27"/>
      <c r="E248" s="29"/>
      <c r="F248" s="27"/>
      <c r="G248" s="27"/>
      <c r="H248" s="27"/>
      <c r="I248" s="27"/>
      <c r="J248" s="27"/>
      <c r="K248" s="19"/>
      <c r="L248" s="19"/>
      <c r="O248" s="90"/>
      <c r="P248" s="118"/>
      <c r="Q248" s="89"/>
      <c r="R248" s="90"/>
      <c r="S248" s="118"/>
      <c r="T248" s="118"/>
    </row>
    <row r="249" spans="1:20">
      <c r="A249" s="12"/>
      <c r="B249" s="12"/>
      <c r="C249" s="186" t="s">
        <v>235</v>
      </c>
      <c r="D249" s="27"/>
      <c r="E249" s="29"/>
      <c r="F249" s="27"/>
      <c r="G249" s="27"/>
      <c r="H249" s="27"/>
      <c r="I249" s="27"/>
      <c r="J249" s="27"/>
      <c r="K249" s="19"/>
      <c r="L249" s="19"/>
      <c r="O249" s="224" t="s">
        <v>236</v>
      </c>
      <c r="P249" s="225"/>
      <c r="Q249" s="225"/>
      <c r="R249" s="225"/>
      <c r="S249" s="225"/>
      <c r="T249" s="226"/>
    </row>
    <row r="250" spans="1:20">
      <c r="A250" s="12">
        <v>6</v>
      </c>
      <c r="B250" s="12"/>
      <c r="C250" s="27" t="s">
        <v>237</v>
      </c>
      <c r="D250" s="27"/>
      <c r="E250" s="119"/>
      <c r="F250" s="6"/>
      <c r="G250" s="6"/>
      <c r="H250" s="78"/>
      <c r="I250" s="6"/>
      <c r="J250" s="19">
        <f>E170</f>
        <v>17742993</v>
      </c>
      <c r="K250" s="19"/>
      <c r="L250" s="19"/>
      <c r="O250" s="203"/>
      <c r="P250" s="56"/>
      <c r="Q250" s="120"/>
      <c r="R250" s="121"/>
      <c r="S250" s="56"/>
      <c r="T250" s="122"/>
    </row>
    <row r="251" spans="1:20" ht="16.5" thickBot="1">
      <c r="A251" s="12">
        <v>7</v>
      </c>
      <c r="B251" s="12"/>
      <c r="C251" s="111" t="s">
        <v>238</v>
      </c>
      <c r="D251" s="112"/>
      <c r="E251" s="109"/>
      <c r="F251" s="109"/>
      <c r="G251" s="19"/>
      <c r="H251" s="19"/>
      <c r="I251" s="19"/>
      <c r="J251" s="98">
        <v>2640632</v>
      </c>
      <c r="K251" s="19"/>
      <c r="L251" s="19"/>
      <c r="O251" s="123">
        <f>J251</f>
        <v>2640632</v>
      </c>
      <c r="P251" s="120" t="s">
        <v>239</v>
      </c>
      <c r="Q251" s="120"/>
      <c r="R251" s="121"/>
      <c r="S251" s="56"/>
      <c r="T251" s="122"/>
    </row>
    <row r="252" spans="1:20">
      <c r="A252" s="12">
        <v>8</v>
      </c>
      <c r="B252" s="12"/>
      <c r="C252" s="34" t="s">
        <v>240</v>
      </c>
      <c r="D252" s="114"/>
      <c r="E252" s="115"/>
      <c r="F252" s="116"/>
      <c r="G252" s="116"/>
      <c r="H252" s="117"/>
      <c r="I252" s="116"/>
      <c r="J252" s="19">
        <f>+J250-J251</f>
        <v>15102361</v>
      </c>
      <c r="K252" s="27"/>
      <c r="O252" s="202">
        <v>588023</v>
      </c>
      <c r="P252" s="118" t="s">
        <v>241</v>
      </c>
      <c r="Q252" s="201"/>
      <c r="R252" s="201"/>
      <c r="S252" s="118"/>
      <c r="T252" s="122"/>
    </row>
    <row r="253" spans="1:20">
      <c r="A253" s="12"/>
      <c r="B253" s="12"/>
      <c r="C253" s="34"/>
      <c r="D253" s="6"/>
      <c r="E253" s="109"/>
      <c r="F253" s="19"/>
      <c r="G253" s="19"/>
      <c r="H253" s="19"/>
      <c r="I253" s="27"/>
      <c r="J253" s="27"/>
      <c r="K253" s="27"/>
      <c r="O253" s="200">
        <f>O251-O252</f>
        <v>2052609</v>
      </c>
      <c r="P253" s="118" t="s">
        <v>242</v>
      </c>
      <c r="Q253" s="118"/>
      <c r="R253" s="118"/>
      <c r="S253" s="118"/>
      <c r="T253" s="122"/>
    </row>
    <row r="254" spans="1:20">
      <c r="A254" s="12">
        <v>9</v>
      </c>
      <c r="B254" s="12"/>
      <c r="C254" s="34" t="s">
        <v>243</v>
      </c>
      <c r="D254" s="6"/>
      <c r="E254" s="109"/>
      <c r="F254" s="19"/>
      <c r="G254" s="19"/>
      <c r="H254" s="19"/>
      <c r="I254" s="19"/>
      <c r="J254" s="88">
        <f>IF(J250&gt;0,J252/J250,0)</f>
        <v>0.85117324906795599</v>
      </c>
      <c r="K254" s="27"/>
      <c r="O254" s="124"/>
      <c r="P254" s="199" t="s">
        <v>244</v>
      </c>
      <c r="Q254" s="198"/>
      <c r="R254" s="198"/>
      <c r="S254" s="56"/>
      <c r="T254" s="122"/>
    </row>
    <row r="255" spans="1:20">
      <c r="A255" s="12">
        <v>10</v>
      </c>
      <c r="B255" s="12"/>
      <c r="C255" s="34" t="s">
        <v>245</v>
      </c>
      <c r="D255" s="6"/>
      <c r="E255" s="19"/>
      <c r="F255" s="19"/>
      <c r="G255" s="19"/>
      <c r="H255" s="19"/>
      <c r="I255" s="6" t="s">
        <v>28</v>
      </c>
      <c r="J255" s="125">
        <f>J247</f>
        <v>1</v>
      </c>
      <c r="K255" s="27"/>
      <c r="O255" s="126">
        <v>0</v>
      </c>
      <c r="P255" s="198" t="s">
        <v>246</v>
      </c>
      <c r="Q255" s="56"/>
      <c r="R255" s="198"/>
      <c r="S255" s="56"/>
      <c r="T255" s="122"/>
    </row>
    <row r="256" spans="1:20">
      <c r="A256" s="12">
        <v>11</v>
      </c>
      <c r="B256" s="12"/>
      <c r="C256" s="34" t="s">
        <v>247</v>
      </c>
      <c r="D256" s="6"/>
      <c r="E256" s="6"/>
      <c r="F256" s="6"/>
      <c r="G256" s="6"/>
      <c r="H256" s="6"/>
      <c r="I256" s="6" t="s">
        <v>248</v>
      </c>
      <c r="J256" s="127">
        <f>+J255*J254</f>
        <v>0.85117324906795599</v>
      </c>
      <c r="K256" s="27"/>
      <c r="O256" s="126">
        <v>0</v>
      </c>
      <c r="P256" s="198" t="s">
        <v>249</v>
      </c>
      <c r="Q256" s="56"/>
      <c r="R256" s="198"/>
      <c r="S256" s="56"/>
      <c r="T256" s="122"/>
    </row>
    <row r="257" spans="1:20">
      <c r="A257" s="12"/>
      <c r="B257" s="12"/>
      <c r="D257" s="5"/>
      <c r="E257" s="11"/>
      <c r="F257" s="11"/>
      <c r="G257" s="11"/>
      <c r="H257" s="128"/>
      <c r="I257" s="11"/>
      <c r="O257" s="129">
        <v>0</v>
      </c>
      <c r="P257" s="198" t="s">
        <v>250</v>
      </c>
      <c r="Q257" s="56"/>
      <c r="R257" s="197"/>
      <c r="S257" s="56"/>
      <c r="T257" s="122"/>
    </row>
    <row r="258" spans="1:20">
      <c r="A258" s="12" t="s">
        <v>8</v>
      </c>
      <c r="B258" s="12"/>
      <c r="C258" s="187" t="s">
        <v>251</v>
      </c>
      <c r="D258" s="11"/>
      <c r="E258" s="11"/>
      <c r="F258" s="11"/>
      <c r="G258" s="11"/>
      <c r="H258" s="11"/>
      <c r="I258" s="11"/>
      <c r="J258" s="11"/>
      <c r="K258" s="11"/>
      <c r="L258" s="19"/>
      <c r="O258" s="200">
        <f>SUM(O255:O257)</f>
        <v>0</v>
      </c>
      <c r="P258" s="56" t="s">
        <v>252</v>
      </c>
      <c r="Q258" s="120"/>
      <c r="R258" s="121"/>
      <c r="S258" s="56"/>
      <c r="T258" s="122"/>
    </row>
    <row r="259" spans="1:20" ht="16.5" thickBot="1">
      <c r="A259" s="12" t="s">
        <v>8</v>
      </c>
      <c r="B259" s="12"/>
      <c r="C259" s="187"/>
      <c r="D259" s="24" t="s">
        <v>253</v>
      </c>
      <c r="E259" s="130" t="s">
        <v>254</v>
      </c>
      <c r="F259" s="130" t="s">
        <v>28</v>
      </c>
      <c r="G259" s="11"/>
      <c r="H259" s="130" t="s">
        <v>255</v>
      </c>
      <c r="I259" s="11"/>
      <c r="J259" s="11"/>
      <c r="K259" s="11"/>
      <c r="L259" s="19"/>
      <c r="O259" s="131">
        <f>O253-O258</f>
        <v>2052609</v>
      </c>
      <c r="P259" s="134" t="s">
        <v>256</v>
      </c>
      <c r="Q259" s="132"/>
      <c r="R259" s="133"/>
      <c r="S259" s="134"/>
      <c r="T259" s="135"/>
    </row>
    <row r="260" spans="1:20">
      <c r="A260" s="12">
        <v>12</v>
      </c>
      <c r="B260" s="12"/>
      <c r="C260" s="187" t="s">
        <v>102</v>
      </c>
      <c r="D260" s="11" t="s">
        <v>257</v>
      </c>
      <c r="E260" s="23">
        <v>15501146</v>
      </c>
      <c r="F260" s="136">
        <v>0</v>
      </c>
      <c r="G260" s="136"/>
      <c r="H260" s="11">
        <f>E260*F260</f>
        <v>0</v>
      </c>
      <c r="I260" s="11"/>
      <c r="J260" s="11"/>
      <c r="K260" s="11"/>
      <c r="L260" s="19"/>
    </row>
    <row r="261" spans="1:20">
      <c r="A261" s="12">
        <v>13</v>
      </c>
      <c r="B261" s="12"/>
      <c r="C261" s="187" t="s">
        <v>5</v>
      </c>
      <c r="D261" s="11" t="s">
        <v>258</v>
      </c>
      <c r="E261" s="23">
        <v>6868317</v>
      </c>
      <c r="F261" s="136">
        <f>+J247</f>
        <v>1</v>
      </c>
      <c r="G261" s="136"/>
      <c r="H261" s="11">
        <f>E261*F261</f>
        <v>6868317</v>
      </c>
      <c r="I261" s="11"/>
      <c r="J261" s="11"/>
      <c r="K261" s="11"/>
      <c r="L261" s="19"/>
    </row>
    <row r="262" spans="1:20">
      <c r="A262" s="12">
        <v>14</v>
      </c>
      <c r="B262" s="12"/>
      <c r="C262" s="187" t="s">
        <v>6</v>
      </c>
      <c r="D262" s="11" t="s">
        <v>259</v>
      </c>
      <c r="E262" s="23">
        <v>11869061</v>
      </c>
      <c r="F262" s="136">
        <v>0</v>
      </c>
      <c r="G262" s="136"/>
      <c r="H262" s="11">
        <f>E262*F262</f>
        <v>0</v>
      </c>
      <c r="I262" s="11"/>
      <c r="J262" s="137" t="s">
        <v>260</v>
      </c>
      <c r="K262" s="11"/>
      <c r="L262" s="19"/>
    </row>
    <row r="263" spans="1:20" ht="16.5" thickBot="1">
      <c r="A263" s="12">
        <v>15</v>
      </c>
      <c r="B263" s="12"/>
      <c r="C263" s="187" t="s">
        <v>261</v>
      </c>
      <c r="D263" s="11" t="s">
        <v>262</v>
      </c>
      <c r="E263" s="98">
        <v>10745958</v>
      </c>
      <c r="F263" s="136">
        <v>0</v>
      </c>
      <c r="G263" s="136"/>
      <c r="H263" s="24">
        <f>E263*F263</f>
        <v>0</v>
      </c>
      <c r="I263" s="11"/>
      <c r="J263" s="15" t="s">
        <v>263</v>
      </c>
      <c r="K263" s="11"/>
      <c r="L263" s="19"/>
    </row>
    <row r="264" spans="1:20">
      <c r="A264" s="12">
        <v>16</v>
      </c>
      <c r="B264" s="12"/>
      <c r="C264" s="187" t="s">
        <v>264</v>
      </c>
      <c r="D264" s="11"/>
      <c r="E264" s="11">
        <f>SUM(E260:E263)</f>
        <v>44984482</v>
      </c>
      <c r="F264" s="11"/>
      <c r="G264" s="11"/>
      <c r="H264" s="11">
        <f>SUM(H260:H263)</f>
        <v>6868317</v>
      </c>
      <c r="I264" s="75" t="s">
        <v>265</v>
      </c>
      <c r="J264" s="84">
        <f>IF(H264&gt;0,H264/E264,0)</f>
        <v>0.15268191817791743</v>
      </c>
      <c r="K264" s="128" t="s">
        <v>265</v>
      </c>
      <c r="L264" s="19" t="s">
        <v>266</v>
      </c>
    </row>
    <row r="265" spans="1:20" ht="9" customHeight="1">
      <c r="A265" s="12"/>
      <c r="B265" s="12"/>
      <c r="C265" s="187"/>
      <c r="D265" s="11"/>
      <c r="E265" s="11"/>
      <c r="F265" s="11"/>
      <c r="G265" s="11"/>
      <c r="H265" s="11"/>
      <c r="I265" s="11"/>
      <c r="J265" s="11"/>
      <c r="K265" s="11"/>
      <c r="L265" s="19"/>
    </row>
    <row r="266" spans="1:20">
      <c r="A266" s="12"/>
      <c r="B266" s="12"/>
      <c r="C266" s="187" t="s">
        <v>267</v>
      </c>
      <c r="D266" s="11"/>
      <c r="E266" s="79" t="s">
        <v>254</v>
      </c>
      <c r="F266" s="11"/>
      <c r="G266" s="11"/>
      <c r="H266" s="128" t="s">
        <v>268</v>
      </c>
      <c r="I266" s="100" t="s">
        <v>8</v>
      </c>
      <c r="J266" s="74" t="str">
        <f>+J262</f>
        <v>W&amp;S Allocator</v>
      </c>
      <c r="K266" s="11"/>
      <c r="L266" s="19"/>
    </row>
    <row r="267" spans="1:20">
      <c r="A267" s="12">
        <v>17</v>
      </c>
      <c r="B267" s="12"/>
      <c r="C267" s="187" t="s">
        <v>269</v>
      </c>
      <c r="D267" s="11" t="s">
        <v>270</v>
      </c>
      <c r="E267" s="23">
        <v>1380455196</v>
      </c>
      <c r="F267" s="11"/>
      <c r="H267" s="12" t="s">
        <v>271</v>
      </c>
      <c r="I267" s="138"/>
      <c r="J267" s="12" t="s">
        <v>272</v>
      </c>
      <c r="K267" s="11"/>
      <c r="L267" s="78" t="s">
        <v>112</v>
      </c>
    </row>
    <row r="268" spans="1:20">
      <c r="A268" s="12">
        <v>18</v>
      </c>
      <c r="B268" s="12"/>
      <c r="C268" s="187" t="s">
        <v>273</v>
      </c>
      <c r="D268" s="11" t="s">
        <v>274</v>
      </c>
      <c r="E268" s="23">
        <v>0</v>
      </c>
      <c r="F268" s="11"/>
      <c r="H268" s="21">
        <f>IF(E270&gt;0,E267/E270,0)</f>
        <v>1</v>
      </c>
      <c r="I268" s="128" t="s">
        <v>275</v>
      </c>
      <c r="J268" s="21">
        <f>J264</f>
        <v>0.15268191817791743</v>
      </c>
      <c r="K268" s="100" t="s">
        <v>265</v>
      </c>
      <c r="L268" s="28">
        <f>J268*H268</f>
        <v>0.15268191817791743</v>
      </c>
    </row>
    <row r="269" spans="1:20" ht="16.5" thickBot="1">
      <c r="A269" s="12">
        <v>19</v>
      </c>
      <c r="B269" s="12"/>
      <c r="C269" s="139" t="s">
        <v>276</v>
      </c>
      <c r="D269" s="24" t="s">
        <v>277</v>
      </c>
      <c r="E269" s="98">
        <v>0</v>
      </c>
      <c r="F269" s="11"/>
      <c r="G269" s="11"/>
      <c r="H269" s="11" t="s">
        <v>8</v>
      </c>
      <c r="I269" s="11"/>
      <c r="J269" s="11"/>
      <c r="K269" s="11"/>
      <c r="L269" s="19"/>
    </row>
    <row r="270" spans="1:20">
      <c r="A270" s="12">
        <v>20</v>
      </c>
      <c r="B270" s="12"/>
      <c r="C270" s="187" t="s">
        <v>278</v>
      </c>
      <c r="D270" s="11"/>
      <c r="E270" s="11">
        <f>E267+E268+E269</f>
        <v>1380455196</v>
      </c>
      <c r="F270" s="11"/>
      <c r="G270" s="11"/>
      <c r="H270" s="11"/>
      <c r="I270" s="11"/>
      <c r="J270" s="11"/>
      <c r="K270" s="11"/>
      <c r="L270" s="19"/>
    </row>
    <row r="271" spans="1:20" ht="9" customHeight="1">
      <c r="A271" s="12"/>
      <c r="B271" s="12"/>
      <c r="C271" s="187"/>
      <c r="D271" s="11"/>
      <c r="F271" s="11"/>
      <c r="G271" s="11"/>
      <c r="H271" s="11"/>
      <c r="I271" s="11"/>
      <c r="J271" s="11"/>
      <c r="K271" s="11"/>
      <c r="L271" s="19"/>
    </row>
    <row r="272" spans="1:20" ht="16.5" thickBot="1">
      <c r="A272" s="12"/>
      <c r="B272" s="12"/>
      <c r="C272" s="189" t="s">
        <v>279</v>
      </c>
      <c r="D272" s="11"/>
      <c r="E272" s="11"/>
      <c r="F272" s="11"/>
      <c r="G272" s="11"/>
      <c r="H272" s="11"/>
      <c r="I272" s="11"/>
      <c r="J272" s="130" t="s">
        <v>254</v>
      </c>
      <c r="K272" s="11"/>
      <c r="L272" s="19"/>
    </row>
    <row r="273" spans="1:12">
      <c r="A273" s="12">
        <v>21</v>
      </c>
      <c r="B273" s="12"/>
      <c r="C273" s="3"/>
      <c r="D273" s="11" t="s">
        <v>280</v>
      </c>
      <c r="E273" s="11"/>
      <c r="F273" s="11"/>
      <c r="G273" s="11"/>
      <c r="H273" s="11"/>
      <c r="I273" s="11"/>
      <c r="J273" s="196">
        <v>19136984</v>
      </c>
      <c r="K273" s="11"/>
      <c r="L273" s="19"/>
    </row>
    <row r="274" spans="1:12" ht="9" customHeight="1">
      <c r="A274" s="12"/>
      <c r="B274" s="12"/>
      <c r="C274" s="187"/>
      <c r="D274" s="11"/>
      <c r="E274" s="11"/>
      <c r="F274" s="11"/>
      <c r="G274" s="11"/>
      <c r="H274" s="11"/>
      <c r="I274" s="11"/>
      <c r="J274" s="11"/>
      <c r="K274" s="11"/>
      <c r="L274" s="19"/>
    </row>
    <row r="275" spans="1:12">
      <c r="A275" s="12">
        <v>22</v>
      </c>
      <c r="B275" s="12"/>
      <c r="C275" s="189"/>
      <c r="D275" s="11" t="s">
        <v>281</v>
      </c>
      <c r="E275" s="11"/>
      <c r="F275" s="11"/>
      <c r="G275" s="11"/>
      <c r="H275" s="11"/>
      <c r="I275" s="19"/>
      <c r="J275" s="177">
        <v>0</v>
      </c>
      <c r="K275" s="11"/>
      <c r="L275" s="19"/>
    </row>
    <row r="276" spans="1:12" ht="9" customHeight="1">
      <c r="A276" s="12"/>
      <c r="B276" s="12"/>
      <c r="C276" s="189"/>
      <c r="D276" s="11"/>
      <c r="E276" s="11"/>
      <c r="F276" s="11"/>
      <c r="G276" s="11"/>
      <c r="H276" s="11"/>
      <c r="I276" s="11"/>
      <c r="J276" s="11"/>
      <c r="K276" s="11"/>
      <c r="L276" s="19"/>
    </row>
    <row r="277" spans="1:12">
      <c r="A277" s="12"/>
      <c r="B277" s="12"/>
      <c r="C277" s="189" t="s">
        <v>282</v>
      </c>
      <c r="D277" s="11"/>
      <c r="E277" s="11"/>
      <c r="F277" s="11"/>
      <c r="G277" s="11"/>
      <c r="H277" s="11"/>
      <c r="I277" s="11"/>
      <c r="J277" s="11"/>
      <c r="K277" s="11"/>
      <c r="L277" s="19"/>
    </row>
    <row r="278" spans="1:12">
      <c r="A278" s="12">
        <v>23</v>
      </c>
      <c r="B278" s="12"/>
      <c r="C278" s="189"/>
      <c r="D278" s="11" t="s">
        <v>283</v>
      </c>
      <c r="E278" s="3"/>
      <c r="F278" s="11"/>
      <c r="G278" s="11"/>
      <c r="H278" s="11"/>
      <c r="I278" s="11"/>
      <c r="J278" s="23">
        <v>363567740</v>
      </c>
      <c r="K278" s="11"/>
      <c r="L278" s="19"/>
    </row>
    <row r="279" spans="1:12">
      <c r="A279" s="12">
        <v>24</v>
      </c>
      <c r="B279" s="12"/>
      <c r="C279" s="189"/>
      <c r="D279" s="11" t="s">
        <v>284</v>
      </c>
      <c r="E279" s="11"/>
      <c r="F279" s="11"/>
      <c r="G279" s="11"/>
      <c r="H279" s="11"/>
      <c r="I279" s="11"/>
      <c r="J279" s="140">
        <f>-E285</f>
        <v>0</v>
      </c>
      <c r="K279" s="11"/>
      <c r="L279" s="19"/>
    </row>
    <row r="280" spans="1:12" ht="16.5" thickBot="1">
      <c r="A280" s="12">
        <v>25</v>
      </c>
      <c r="B280" s="12"/>
      <c r="C280" s="189"/>
      <c r="D280" s="11" t="s">
        <v>285</v>
      </c>
      <c r="E280" s="11"/>
      <c r="F280" s="11"/>
      <c r="G280" s="11"/>
      <c r="H280" s="11"/>
      <c r="I280" s="11"/>
      <c r="J280" s="98">
        <v>0</v>
      </c>
      <c r="K280" s="11"/>
      <c r="L280" s="19"/>
    </row>
    <row r="281" spans="1:12">
      <c r="A281" s="12">
        <v>26</v>
      </c>
      <c r="B281" s="12"/>
      <c r="C281" s="3"/>
      <c r="D281" s="11" t="s">
        <v>286</v>
      </c>
      <c r="E281" s="3" t="s">
        <v>287</v>
      </c>
      <c r="F281" s="3"/>
      <c r="G281" s="3"/>
      <c r="H281" s="3"/>
      <c r="I281" s="3"/>
      <c r="J281" s="11">
        <f>+J278+J279+J280</f>
        <v>363567740</v>
      </c>
      <c r="K281" s="11"/>
      <c r="L281" s="19"/>
    </row>
    <row r="282" spans="1:12">
      <c r="A282" s="12"/>
      <c r="B282" s="12"/>
      <c r="C282" s="187"/>
      <c r="D282" s="11"/>
      <c r="E282" s="11"/>
      <c r="F282" s="11"/>
      <c r="G282" s="11"/>
      <c r="H282" s="128" t="s">
        <v>9</v>
      </c>
      <c r="I282" s="11"/>
      <c r="J282" s="11"/>
      <c r="K282" s="11"/>
      <c r="L282" s="19"/>
    </row>
    <row r="283" spans="1:12" ht="16.5" thickBot="1">
      <c r="A283" s="12"/>
      <c r="B283" s="12"/>
      <c r="C283" s="187"/>
      <c r="D283" s="11"/>
      <c r="E283" s="15" t="s">
        <v>254</v>
      </c>
      <c r="F283" s="15" t="s">
        <v>288</v>
      </c>
      <c r="G283" s="11"/>
      <c r="H283" s="15" t="s">
        <v>289</v>
      </c>
      <c r="I283" s="11"/>
      <c r="J283" s="15" t="s">
        <v>290</v>
      </c>
      <c r="K283" s="11"/>
      <c r="L283" s="19"/>
    </row>
    <row r="284" spans="1:12">
      <c r="A284" s="12">
        <v>27</v>
      </c>
      <c r="B284" s="12"/>
      <c r="C284" s="189" t="s">
        <v>291</v>
      </c>
      <c r="E284" s="23">
        <v>330721454</v>
      </c>
      <c r="F284" s="141">
        <f>IF($E$287&gt;0,E284/$E$287,0)</f>
        <v>0.47634538583931929</v>
      </c>
      <c r="G284" s="142"/>
      <c r="H284" s="142">
        <f>IF(E284&gt;0,J273/E284,0)</f>
        <v>5.7864356147877848E-2</v>
      </c>
      <c r="J284" s="142">
        <f>H284*F284</f>
        <v>2.7563419055604662E-2</v>
      </c>
      <c r="K284" s="143" t="s">
        <v>292</v>
      </c>
    </row>
    <row r="285" spans="1:12">
      <c r="A285" s="12">
        <v>28</v>
      </c>
      <c r="B285" s="12"/>
      <c r="C285" s="189" t="s">
        <v>293</v>
      </c>
      <c r="E285" s="23">
        <v>0</v>
      </c>
      <c r="F285" s="141">
        <f>IF($E$287&gt;0,E285/$E$287,0)</f>
        <v>0</v>
      </c>
      <c r="G285" s="142"/>
      <c r="H285" s="142">
        <f>IF(E285&gt;0,J275/E285,0)</f>
        <v>0</v>
      </c>
      <c r="J285" s="142">
        <f>H285*F285</f>
        <v>0</v>
      </c>
      <c r="K285" s="11"/>
    </row>
    <row r="286" spans="1:12" ht="16.5" thickBot="1">
      <c r="A286" s="12">
        <v>29</v>
      </c>
      <c r="B286" s="12"/>
      <c r="C286" s="189" t="s">
        <v>294</v>
      </c>
      <c r="E286" s="24">
        <f>J281</f>
        <v>363567740</v>
      </c>
      <c r="F286" s="141">
        <f>IF($E$287&gt;0,E286/$E$287,0)</f>
        <v>0.52365461416068071</v>
      </c>
      <c r="G286" s="142"/>
      <c r="H286" s="178">
        <v>0.12379999999999999</v>
      </c>
      <c r="J286" s="144">
        <f>H286*F286</f>
        <v>6.4828441233092268E-2</v>
      </c>
      <c r="K286" s="11"/>
    </row>
    <row r="287" spans="1:12">
      <c r="A287" s="12">
        <v>30</v>
      </c>
      <c r="B287" s="12"/>
      <c r="C287" s="187" t="s">
        <v>295</v>
      </c>
      <c r="E287" s="11">
        <f>E286+E285+E284</f>
        <v>694289194</v>
      </c>
      <c r="F287" s="11" t="s">
        <v>8</v>
      </c>
      <c r="G287" s="11"/>
      <c r="H287" s="11"/>
      <c r="I287" s="11"/>
      <c r="J287" s="142">
        <f>SUM(J284:J286)</f>
        <v>9.2391860288696934E-2</v>
      </c>
      <c r="K287" s="143" t="s">
        <v>296</v>
      </c>
    </row>
    <row r="288" spans="1:12" ht="9" customHeight="1">
      <c r="F288" s="11"/>
      <c r="G288" s="11"/>
      <c r="H288" s="11"/>
      <c r="I288" s="11"/>
    </row>
    <row r="289" spans="1:12">
      <c r="A289" s="12"/>
      <c r="B289" s="12"/>
      <c r="C289" s="189" t="s">
        <v>297</v>
      </c>
      <c r="D289" s="3"/>
      <c r="E289" s="3"/>
      <c r="F289" s="3"/>
      <c r="G289" s="3"/>
      <c r="H289" s="3"/>
      <c r="I289" s="3"/>
      <c r="J289" s="3"/>
      <c r="K289" s="3"/>
      <c r="L289" s="34"/>
    </row>
    <row r="290" spans="1:12" ht="9" customHeight="1">
      <c r="A290" s="12"/>
      <c r="B290" s="12"/>
      <c r="C290" s="189"/>
      <c r="D290" s="189"/>
      <c r="E290" s="189"/>
      <c r="F290" s="189"/>
      <c r="G290" s="189"/>
      <c r="H290" s="189"/>
      <c r="I290" s="189"/>
      <c r="K290" s="16"/>
    </row>
    <row r="291" spans="1:12" ht="16.5" thickBot="1">
      <c r="A291" s="12"/>
      <c r="B291" s="12"/>
      <c r="C291" s="189" t="s">
        <v>298</v>
      </c>
      <c r="D291" s="3"/>
      <c r="E291" s="3" t="s">
        <v>299</v>
      </c>
      <c r="F291" s="3" t="s">
        <v>300</v>
      </c>
      <c r="G291" s="3"/>
      <c r="H291" s="3" t="s">
        <v>8</v>
      </c>
      <c r="J291" s="15" t="s">
        <v>301</v>
      </c>
      <c r="K291" s="145"/>
    </row>
    <row r="292" spans="1:12">
      <c r="A292" s="12">
        <v>31</v>
      </c>
      <c r="B292" s="12"/>
      <c r="C292" s="1" t="s">
        <v>302</v>
      </c>
      <c r="D292" s="3"/>
      <c r="E292" s="3"/>
      <c r="G292" s="3"/>
      <c r="J292" s="179">
        <v>0</v>
      </c>
      <c r="K292" s="146"/>
    </row>
    <row r="293" spans="1:12" ht="16.5" thickBot="1">
      <c r="A293" s="12">
        <v>32</v>
      </c>
      <c r="B293" s="12"/>
      <c r="C293" s="92" t="s">
        <v>303</v>
      </c>
      <c r="D293" s="147"/>
      <c r="E293" s="42"/>
      <c r="F293" s="148"/>
      <c r="G293" s="148"/>
      <c r="H293" s="148"/>
      <c r="I293" s="3"/>
      <c r="J293" s="180">
        <v>0</v>
      </c>
      <c r="K293" s="149"/>
    </row>
    <row r="294" spans="1:12">
      <c r="A294" s="12">
        <v>33</v>
      </c>
      <c r="B294" s="12"/>
      <c r="C294" s="1" t="s">
        <v>304</v>
      </c>
      <c r="D294" s="5"/>
      <c r="F294" s="3"/>
      <c r="G294" s="3"/>
      <c r="H294" s="3"/>
      <c r="I294" s="3"/>
      <c r="J294" s="150">
        <f>+J292-J293</f>
        <v>0</v>
      </c>
      <c r="K294" s="146"/>
    </row>
    <row r="295" spans="1:12" ht="9" customHeight="1">
      <c r="A295" s="12"/>
      <c r="B295" s="12"/>
      <c r="C295" s="1" t="s">
        <v>8</v>
      </c>
      <c r="D295" s="5"/>
      <c r="F295" s="3"/>
      <c r="G295" s="3"/>
      <c r="H295" s="71"/>
      <c r="I295" s="3"/>
      <c r="J295" s="151" t="s">
        <v>8</v>
      </c>
      <c r="K295" s="145"/>
      <c r="L295" s="152"/>
    </row>
    <row r="296" spans="1:12">
      <c r="A296" s="12">
        <v>34</v>
      </c>
      <c r="B296" s="12"/>
      <c r="C296" s="189" t="s">
        <v>305</v>
      </c>
      <c r="D296" s="5"/>
      <c r="F296" s="3"/>
      <c r="G296" s="3"/>
      <c r="H296" s="153"/>
      <c r="I296" s="3"/>
      <c r="J296" s="195">
        <v>554025</v>
      </c>
      <c r="K296" s="145"/>
      <c r="L296" s="152"/>
    </row>
    <row r="297" spans="1:12" ht="9" customHeight="1">
      <c r="A297" s="12"/>
      <c r="B297" s="12"/>
      <c r="D297" s="3"/>
      <c r="E297" s="3"/>
      <c r="F297" s="3"/>
      <c r="G297" s="3"/>
      <c r="H297" s="3"/>
      <c r="I297" s="3"/>
      <c r="J297" s="151"/>
      <c r="K297" s="145"/>
      <c r="L297" s="152"/>
    </row>
    <row r="298" spans="1:12">
      <c r="C298" s="189" t="s">
        <v>306</v>
      </c>
      <c r="D298" s="3"/>
      <c r="E298" s="3" t="s">
        <v>307</v>
      </c>
      <c r="F298" s="3"/>
      <c r="G298" s="3"/>
      <c r="H298" s="3"/>
      <c r="I298" s="3"/>
      <c r="L298" s="154"/>
    </row>
    <row r="299" spans="1:12">
      <c r="A299" s="12">
        <v>35</v>
      </c>
      <c r="B299" s="12"/>
      <c r="C299" s="189" t="s">
        <v>308</v>
      </c>
      <c r="D299" s="11"/>
      <c r="E299" s="11"/>
      <c r="F299" s="11"/>
      <c r="G299" s="11"/>
      <c r="H299" s="11"/>
      <c r="I299" s="11"/>
      <c r="J299" s="194">
        <v>16162075</v>
      </c>
      <c r="K299" s="155"/>
      <c r="L299" s="156"/>
    </row>
    <row r="300" spans="1:12">
      <c r="A300" s="12">
        <v>36</v>
      </c>
      <c r="B300" s="12"/>
      <c r="C300" s="157" t="s">
        <v>309</v>
      </c>
      <c r="D300" s="148"/>
      <c r="E300" s="148"/>
      <c r="F300" s="148"/>
      <c r="G300" s="148"/>
      <c r="H300" s="148"/>
      <c r="I300" s="3"/>
      <c r="J300" s="194">
        <v>445494</v>
      </c>
      <c r="L300" s="158"/>
    </row>
    <row r="301" spans="1:12" ht="16.5" thickBot="1">
      <c r="A301" s="26" t="s">
        <v>310</v>
      </c>
      <c r="B301" s="26"/>
      <c r="C301" s="159" t="s">
        <v>311</v>
      </c>
      <c r="D301" s="111"/>
      <c r="E301" s="148"/>
      <c r="F301" s="148"/>
      <c r="G301" s="148"/>
      <c r="H301" s="148"/>
      <c r="I301" s="3"/>
      <c r="J301" s="193">
        <v>8511893</v>
      </c>
      <c r="L301" s="158"/>
    </row>
    <row r="302" spans="1:12">
      <c r="A302" s="12">
        <v>37</v>
      </c>
      <c r="B302" s="12"/>
      <c r="C302" s="160" t="s">
        <v>312</v>
      </c>
      <c r="D302" s="12"/>
      <c r="E302" s="11"/>
      <c r="F302" s="11"/>
      <c r="G302" s="11"/>
      <c r="H302" s="11"/>
      <c r="I302" s="3"/>
      <c r="J302" s="161">
        <f>+J299-J300-J301</f>
        <v>7204688</v>
      </c>
      <c r="K302" s="155"/>
      <c r="L302" s="162"/>
    </row>
    <row r="303" spans="1:12">
      <c r="A303" s="12"/>
      <c r="B303" s="12"/>
      <c r="C303" s="160"/>
      <c r="D303" s="12"/>
      <c r="E303" s="11"/>
      <c r="F303" s="11"/>
      <c r="G303" s="11"/>
      <c r="H303" s="11"/>
      <c r="I303" s="3"/>
      <c r="J303" s="161"/>
      <c r="K303" s="155"/>
      <c r="L303" s="162"/>
    </row>
    <row r="304" spans="1:12">
      <c r="A304" s="12"/>
      <c r="B304" s="12"/>
      <c r="C304" s="160"/>
      <c r="D304" s="12"/>
      <c r="E304" s="11"/>
      <c r="F304" s="11"/>
      <c r="G304" s="11"/>
      <c r="H304" s="11"/>
      <c r="I304" s="3"/>
      <c r="J304" s="161"/>
      <c r="K304" s="155"/>
      <c r="L304" s="162"/>
    </row>
    <row r="305" spans="1:12">
      <c r="A305" s="12"/>
      <c r="B305" s="12"/>
      <c r="C305" s="160"/>
      <c r="D305" s="12"/>
      <c r="E305" s="11"/>
      <c r="F305" s="11"/>
      <c r="G305" s="11"/>
      <c r="H305" s="11"/>
      <c r="I305" s="3"/>
      <c r="J305" s="161"/>
      <c r="K305" s="155"/>
      <c r="L305" s="162"/>
    </row>
    <row r="306" spans="1:12">
      <c r="A306" s="216" t="s">
        <v>89</v>
      </c>
      <c r="B306" s="216"/>
      <c r="C306" s="216"/>
      <c r="D306" s="216"/>
      <c r="E306" s="11"/>
      <c r="F306" s="11"/>
      <c r="G306" s="74"/>
      <c r="H306" s="217" t="s">
        <v>90</v>
      </c>
      <c r="I306" s="217"/>
      <c r="J306" s="217"/>
      <c r="K306" s="217"/>
      <c r="L306" s="217"/>
    </row>
    <row r="307" spans="1:12">
      <c r="A307" s="216" t="s">
        <v>91</v>
      </c>
      <c r="B307" s="216"/>
      <c r="C307" s="216"/>
      <c r="D307" s="216"/>
      <c r="E307" s="11"/>
      <c r="F307" s="11"/>
      <c r="G307" s="74"/>
      <c r="H307" s="11"/>
      <c r="I307" s="11"/>
      <c r="J307" s="85"/>
      <c r="K307" s="188"/>
      <c r="L307" s="1"/>
    </row>
    <row r="308" spans="1:12">
      <c r="A308" s="1" t="s">
        <v>13</v>
      </c>
      <c r="C308" s="189"/>
      <c r="D308" s="189"/>
      <c r="E308" s="2"/>
      <c r="F308" s="189"/>
      <c r="G308" s="189"/>
      <c r="H308" s="222" t="s">
        <v>380</v>
      </c>
      <c r="I308" s="223"/>
      <c r="J308" s="223"/>
      <c r="K308" s="223"/>
      <c r="L308" s="223"/>
    </row>
    <row r="309" spans="1:12">
      <c r="A309" s="1" t="s">
        <v>15</v>
      </c>
      <c r="C309" s="189"/>
      <c r="D309" s="189"/>
      <c r="E309" s="2"/>
      <c r="F309" s="222" t="s">
        <v>379</v>
      </c>
      <c r="G309" s="222"/>
      <c r="H309" s="222"/>
      <c r="I309" s="222"/>
      <c r="J309" s="222"/>
      <c r="K309" s="222"/>
      <c r="L309" s="222"/>
    </row>
    <row r="310" spans="1:12">
      <c r="C310" s="189"/>
      <c r="D310" s="189"/>
      <c r="E310" s="2"/>
      <c r="F310" s="189"/>
      <c r="G310" s="189"/>
      <c r="H310" s="189"/>
      <c r="I310" s="3"/>
      <c r="J310" s="221" t="s">
        <v>16</v>
      </c>
      <c r="K310" s="221"/>
      <c r="L310" s="221"/>
    </row>
    <row r="311" spans="1:12">
      <c r="C311" s="189"/>
      <c r="D311" s="189"/>
      <c r="E311" s="2"/>
      <c r="F311" s="189"/>
      <c r="G311" s="189"/>
      <c r="H311" s="189"/>
      <c r="I311" s="3"/>
      <c r="J311" s="3"/>
      <c r="K311" s="220" t="s">
        <v>313</v>
      </c>
      <c r="L311" s="220"/>
    </row>
    <row r="312" spans="1:12">
      <c r="C312" s="189"/>
      <c r="D312" s="189"/>
      <c r="E312" s="2"/>
      <c r="F312" s="189"/>
      <c r="G312" s="189"/>
      <c r="H312" s="189"/>
      <c r="I312" s="3"/>
      <c r="J312" s="3"/>
      <c r="K312" s="5"/>
      <c r="L312" s="190"/>
    </row>
    <row r="313" spans="1:12">
      <c r="C313" s="189" t="s">
        <v>18</v>
      </c>
      <c r="D313" s="189"/>
      <c r="E313" s="2" t="s">
        <v>165</v>
      </c>
      <c r="F313" s="189"/>
      <c r="G313" s="189"/>
      <c r="H313" s="189"/>
      <c r="I313" s="3"/>
      <c r="J313" s="3"/>
      <c r="K313" s="5"/>
      <c r="L313" s="190" t="str">
        <f>L7</f>
        <v>For the 12 months ended 12/31/12</v>
      </c>
    </row>
    <row r="314" spans="1:12">
      <c r="C314" s="189"/>
      <c r="D314" s="11" t="s">
        <v>8</v>
      </c>
      <c r="E314" s="11" t="s">
        <v>166</v>
      </c>
      <c r="F314" s="11"/>
      <c r="G314" s="11"/>
      <c r="H314" s="11"/>
      <c r="I314" s="3"/>
      <c r="J314" s="3"/>
      <c r="K314" s="5"/>
      <c r="L314" s="6"/>
    </row>
    <row r="315" spans="1:12">
      <c r="A315" s="12"/>
      <c r="B315" s="12"/>
      <c r="C315" s="160"/>
      <c r="D315" s="12"/>
      <c r="E315" s="11"/>
      <c r="F315" s="11"/>
      <c r="G315" s="11"/>
      <c r="H315" s="11"/>
      <c r="I315" s="3"/>
      <c r="J315" s="163"/>
      <c r="K315" s="145"/>
      <c r="L315" s="162"/>
    </row>
    <row r="316" spans="1:12">
      <c r="A316" s="12"/>
      <c r="B316" s="12"/>
      <c r="C316" s="160"/>
      <c r="D316" s="12"/>
      <c r="E316" s="11" t="str">
        <f>E10</f>
        <v>Otter Tail Power Company</v>
      </c>
      <c r="F316" s="11"/>
      <c r="G316" s="11"/>
      <c r="H316" s="11"/>
      <c r="I316" s="3"/>
      <c r="J316" s="163"/>
      <c r="K316" s="145"/>
      <c r="L316" s="162"/>
    </row>
    <row r="317" spans="1:12">
      <c r="A317" s="12"/>
      <c r="B317" s="12"/>
      <c r="C317" s="160"/>
      <c r="D317" s="12"/>
      <c r="E317" s="11"/>
      <c r="F317" s="11"/>
      <c r="G317" s="11"/>
      <c r="H317" s="11"/>
      <c r="I317" s="3"/>
      <c r="J317" s="163"/>
      <c r="K317" s="145"/>
      <c r="L317" s="162"/>
    </row>
    <row r="318" spans="1:12">
      <c r="A318" s="12"/>
      <c r="B318" s="12"/>
      <c r="C318" s="189" t="s">
        <v>314</v>
      </c>
      <c r="D318" s="12"/>
      <c r="E318" s="11"/>
      <c r="F318" s="11"/>
      <c r="G318" s="11"/>
      <c r="H318" s="11"/>
      <c r="I318" s="3"/>
      <c r="J318" s="11"/>
      <c r="K318" s="3"/>
      <c r="L318" s="19"/>
    </row>
    <row r="319" spans="1:12">
      <c r="A319" s="12"/>
      <c r="B319" s="12"/>
      <c r="C319" s="164" t="s">
        <v>315</v>
      </c>
      <c r="D319" s="12"/>
      <c r="E319" s="11"/>
      <c r="F319" s="11"/>
      <c r="G319" s="11"/>
      <c r="H319" s="11"/>
      <c r="I319" s="3"/>
      <c r="J319" s="11"/>
      <c r="K319" s="3"/>
      <c r="L319" s="19"/>
    </row>
    <row r="320" spans="1:12">
      <c r="A320" s="12" t="s">
        <v>316</v>
      </c>
      <c r="B320" s="12"/>
      <c r="C320" s="189"/>
      <c r="D320" s="3"/>
      <c r="E320" s="11"/>
      <c r="F320" s="11"/>
      <c r="G320" s="11"/>
      <c r="H320" s="11"/>
      <c r="I320" s="3"/>
      <c r="J320" s="11"/>
      <c r="K320" s="3"/>
      <c r="L320" s="19"/>
    </row>
    <row r="321" spans="1:12" ht="16.5" thickBot="1">
      <c r="A321" s="15" t="s">
        <v>317</v>
      </c>
      <c r="B321" s="16"/>
      <c r="C321" s="189"/>
      <c r="D321" s="3"/>
      <c r="E321" s="11"/>
      <c r="F321" s="11"/>
      <c r="G321" s="11"/>
      <c r="H321" s="11"/>
      <c r="I321" s="3"/>
      <c r="J321" s="11"/>
      <c r="K321" s="3"/>
      <c r="L321" s="19"/>
    </row>
    <row r="322" spans="1:12">
      <c r="A322" s="165" t="s">
        <v>318</v>
      </c>
      <c r="B322" s="165"/>
      <c r="C322" s="229" t="s">
        <v>381</v>
      </c>
      <c r="D322" s="229"/>
      <c r="E322" s="229"/>
      <c r="F322" s="229"/>
      <c r="G322" s="229"/>
      <c r="H322" s="229"/>
      <c r="I322" s="229"/>
      <c r="J322" s="229"/>
      <c r="K322" s="229"/>
      <c r="L322" s="229"/>
    </row>
    <row r="323" spans="1:12">
      <c r="A323" s="165" t="s">
        <v>319</v>
      </c>
      <c r="B323" s="165"/>
      <c r="C323" s="229" t="s">
        <v>382</v>
      </c>
      <c r="D323" s="229"/>
      <c r="E323" s="229"/>
      <c r="F323" s="229"/>
      <c r="G323" s="229"/>
      <c r="H323" s="229"/>
      <c r="I323" s="229"/>
      <c r="J323" s="229"/>
      <c r="K323" s="229"/>
      <c r="L323" s="229"/>
    </row>
    <row r="324" spans="1:12">
      <c r="A324" s="165" t="s">
        <v>320</v>
      </c>
      <c r="B324" s="165"/>
      <c r="C324" s="229" t="s">
        <v>383</v>
      </c>
      <c r="D324" s="229"/>
      <c r="E324" s="229"/>
      <c r="F324" s="229"/>
      <c r="G324" s="229"/>
      <c r="H324" s="229"/>
      <c r="I324" s="229"/>
      <c r="J324" s="229"/>
      <c r="K324" s="229"/>
      <c r="L324" s="229"/>
    </row>
    <row r="325" spans="1:12">
      <c r="A325" s="165" t="s">
        <v>321</v>
      </c>
      <c r="B325" s="165"/>
      <c r="C325" s="229" t="s">
        <v>383</v>
      </c>
      <c r="D325" s="229"/>
      <c r="E325" s="229"/>
      <c r="F325" s="229"/>
      <c r="G325" s="229"/>
      <c r="H325" s="229"/>
      <c r="I325" s="229"/>
      <c r="J325" s="229"/>
      <c r="K325" s="229"/>
      <c r="L325" s="229"/>
    </row>
    <row r="326" spans="1:12">
      <c r="A326" s="165" t="s">
        <v>322</v>
      </c>
      <c r="B326" s="165"/>
      <c r="C326" s="229" t="s">
        <v>323</v>
      </c>
      <c r="D326" s="229"/>
      <c r="E326" s="229"/>
      <c r="F326" s="229"/>
      <c r="G326" s="229"/>
      <c r="H326" s="229"/>
      <c r="I326" s="229"/>
      <c r="J326" s="229"/>
      <c r="K326" s="229"/>
      <c r="L326" s="229"/>
    </row>
    <row r="327" spans="1:12" ht="47.25" customHeight="1">
      <c r="A327" s="165" t="s">
        <v>324</v>
      </c>
      <c r="B327" s="165"/>
      <c r="C327" s="230" t="s">
        <v>386</v>
      </c>
      <c r="D327" s="230"/>
      <c r="E327" s="230"/>
      <c r="F327" s="230"/>
      <c r="G327" s="230"/>
      <c r="H327" s="230"/>
      <c r="I327" s="230"/>
      <c r="J327" s="230"/>
      <c r="K327" s="230"/>
      <c r="L327" s="230"/>
    </row>
    <row r="328" spans="1:12">
      <c r="A328" s="165" t="s">
        <v>325</v>
      </c>
      <c r="B328" s="165"/>
      <c r="C328" s="229" t="s">
        <v>326</v>
      </c>
      <c r="D328" s="229"/>
      <c r="E328" s="229"/>
      <c r="F328" s="229"/>
      <c r="G328" s="229"/>
      <c r="H328" s="229"/>
      <c r="I328" s="229"/>
      <c r="J328" s="229"/>
      <c r="K328" s="229"/>
      <c r="L328" s="229"/>
    </row>
    <row r="329" spans="1:12" ht="32.25" customHeight="1">
      <c r="A329" s="165" t="s">
        <v>327</v>
      </c>
      <c r="B329" s="165"/>
      <c r="C329" s="229" t="s">
        <v>328</v>
      </c>
      <c r="D329" s="229"/>
      <c r="E329" s="229"/>
      <c r="F329" s="229"/>
      <c r="G329" s="229"/>
      <c r="H329" s="229"/>
      <c r="I329" s="229"/>
      <c r="J329" s="229"/>
      <c r="K329" s="229"/>
      <c r="L329" s="229"/>
    </row>
    <row r="330" spans="1:12" ht="32.25" customHeight="1">
      <c r="A330" s="165" t="s">
        <v>329</v>
      </c>
      <c r="B330" s="165"/>
      <c r="C330" s="230" t="s">
        <v>387</v>
      </c>
      <c r="D330" s="230"/>
      <c r="E330" s="230"/>
      <c r="F330" s="230"/>
      <c r="G330" s="230"/>
      <c r="H330" s="230"/>
      <c r="I330" s="230"/>
      <c r="J330" s="230"/>
      <c r="K330" s="230"/>
      <c r="L330" s="230"/>
    </row>
    <row r="331" spans="1:12" ht="32.25" customHeight="1">
      <c r="A331" s="165" t="s">
        <v>330</v>
      </c>
      <c r="B331" s="165"/>
      <c r="C331" s="230" t="s">
        <v>388</v>
      </c>
      <c r="D331" s="230"/>
      <c r="E331" s="230"/>
      <c r="F331" s="230"/>
      <c r="G331" s="230"/>
      <c r="H331" s="230"/>
      <c r="I331" s="230"/>
      <c r="J331" s="230"/>
      <c r="K331" s="230"/>
      <c r="L331" s="230"/>
    </row>
    <row r="332" spans="1:12" ht="70.5" customHeight="1">
      <c r="A332" s="165" t="s">
        <v>331</v>
      </c>
      <c r="B332" s="165"/>
      <c r="C332" s="230" t="s">
        <v>389</v>
      </c>
      <c r="D332" s="230"/>
      <c r="E332" s="230"/>
      <c r="F332" s="230"/>
      <c r="G332" s="230"/>
      <c r="H332" s="230"/>
      <c r="I332" s="230"/>
      <c r="J332" s="230"/>
      <c r="K332" s="230"/>
      <c r="L332" s="230"/>
    </row>
    <row r="333" spans="1:12">
      <c r="A333" s="165" t="s">
        <v>8</v>
      </c>
      <c r="B333" s="165"/>
      <c r="C333" s="166" t="s">
        <v>332</v>
      </c>
      <c r="D333" s="185" t="s">
        <v>333</v>
      </c>
      <c r="E333" s="167">
        <v>0.35</v>
      </c>
      <c r="F333" s="185"/>
      <c r="G333" s="185"/>
      <c r="H333" s="185"/>
      <c r="I333" s="185"/>
      <c r="J333" s="185"/>
      <c r="K333" s="185"/>
      <c r="L333" s="185"/>
    </row>
    <row r="334" spans="1:12">
      <c r="A334" s="165"/>
      <c r="B334" s="165"/>
      <c r="C334" s="185"/>
      <c r="D334" s="185" t="s">
        <v>334</v>
      </c>
      <c r="E334" s="167">
        <v>6.3E-2</v>
      </c>
      <c r="F334" s="229" t="s">
        <v>335</v>
      </c>
      <c r="G334" s="229"/>
      <c r="H334" s="229"/>
      <c r="I334" s="229"/>
      <c r="J334" s="229"/>
      <c r="K334" s="229"/>
      <c r="L334" s="229"/>
    </row>
    <row r="335" spans="1:12">
      <c r="A335" s="165"/>
      <c r="B335" s="165"/>
      <c r="C335" s="185"/>
      <c r="D335" s="185" t="s">
        <v>336</v>
      </c>
      <c r="E335" s="167">
        <v>0</v>
      </c>
      <c r="F335" s="229" t="s">
        <v>337</v>
      </c>
      <c r="G335" s="229"/>
      <c r="H335" s="229"/>
      <c r="I335" s="229"/>
      <c r="J335" s="229"/>
      <c r="K335" s="229"/>
      <c r="L335" s="229"/>
    </row>
    <row r="336" spans="1:12">
      <c r="A336" s="165" t="s">
        <v>338</v>
      </c>
      <c r="B336" s="165"/>
      <c r="C336" s="229" t="s">
        <v>373</v>
      </c>
      <c r="D336" s="229"/>
      <c r="E336" s="229"/>
      <c r="F336" s="229"/>
      <c r="G336" s="229"/>
      <c r="H336" s="229"/>
      <c r="I336" s="229"/>
      <c r="J336" s="229"/>
      <c r="K336" s="229"/>
      <c r="L336" s="229"/>
    </row>
    <row r="337" spans="1:22" ht="32.25" customHeight="1">
      <c r="A337" s="165" t="s">
        <v>339</v>
      </c>
      <c r="B337" s="165"/>
      <c r="C337" s="229" t="s">
        <v>340</v>
      </c>
      <c r="D337" s="229"/>
      <c r="E337" s="229"/>
      <c r="F337" s="229"/>
      <c r="G337" s="229"/>
      <c r="H337" s="229"/>
      <c r="I337" s="229"/>
      <c r="J337" s="229"/>
      <c r="K337" s="229"/>
      <c r="L337" s="229"/>
    </row>
    <row r="338" spans="1:22" ht="48" customHeight="1">
      <c r="A338" s="165" t="s">
        <v>341</v>
      </c>
      <c r="B338" s="165"/>
      <c r="C338" s="230" t="s">
        <v>397</v>
      </c>
      <c r="D338" s="230"/>
      <c r="E338" s="230"/>
      <c r="F338" s="230"/>
      <c r="G338" s="230"/>
      <c r="H338" s="230"/>
      <c r="I338" s="230"/>
      <c r="J338" s="230"/>
      <c r="K338" s="230"/>
      <c r="L338" s="230"/>
    </row>
    <row r="339" spans="1:22">
      <c r="A339" s="165" t="s">
        <v>342</v>
      </c>
      <c r="B339" s="165"/>
      <c r="C339" s="229" t="s">
        <v>343</v>
      </c>
      <c r="D339" s="229"/>
      <c r="E339" s="229"/>
      <c r="F339" s="229"/>
      <c r="G339" s="229"/>
      <c r="H339" s="229"/>
      <c r="I339" s="229"/>
      <c r="J339" s="229"/>
      <c r="K339" s="229"/>
      <c r="L339" s="229"/>
    </row>
    <row r="340" spans="1:22" ht="32.25" customHeight="1">
      <c r="A340" s="165" t="s">
        <v>344</v>
      </c>
      <c r="B340" s="165"/>
      <c r="C340" s="230" t="s">
        <v>390</v>
      </c>
      <c r="D340" s="230"/>
      <c r="E340" s="230"/>
      <c r="F340" s="230"/>
      <c r="G340" s="230"/>
      <c r="H340" s="230"/>
      <c r="I340" s="230"/>
      <c r="J340" s="230"/>
      <c r="K340" s="230"/>
      <c r="L340" s="230"/>
    </row>
    <row r="341" spans="1:22" ht="32.25" customHeight="1">
      <c r="A341" s="165" t="s">
        <v>345</v>
      </c>
      <c r="B341" s="165"/>
      <c r="C341" s="229" t="s">
        <v>346</v>
      </c>
      <c r="D341" s="229"/>
      <c r="E341" s="229"/>
      <c r="F341" s="229"/>
      <c r="G341" s="229"/>
      <c r="H341" s="229"/>
      <c r="I341" s="229"/>
      <c r="J341" s="229"/>
      <c r="K341" s="229"/>
      <c r="L341" s="229"/>
    </row>
    <row r="342" spans="1:22">
      <c r="A342" s="165" t="s">
        <v>347</v>
      </c>
      <c r="B342" s="165"/>
      <c r="C342" s="229" t="s">
        <v>348</v>
      </c>
      <c r="D342" s="229"/>
      <c r="E342" s="229"/>
      <c r="F342" s="229"/>
      <c r="G342" s="229"/>
      <c r="H342" s="229"/>
      <c r="I342" s="229"/>
      <c r="J342" s="229"/>
      <c r="K342" s="229"/>
      <c r="L342" s="229"/>
    </row>
    <row r="343" spans="1:22" ht="48" customHeight="1">
      <c r="A343" s="165" t="s">
        <v>349</v>
      </c>
      <c r="B343" s="165"/>
      <c r="C343" s="230" t="s">
        <v>391</v>
      </c>
      <c r="D343" s="230"/>
      <c r="E343" s="230"/>
      <c r="F343" s="230"/>
      <c r="G343" s="230"/>
      <c r="H343" s="230"/>
      <c r="I343" s="230"/>
      <c r="J343" s="230"/>
      <c r="K343" s="230"/>
      <c r="L343" s="230"/>
    </row>
    <row r="344" spans="1:22" ht="50.25" customHeight="1">
      <c r="A344" s="168" t="s">
        <v>350</v>
      </c>
      <c r="B344" s="168"/>
      <c r="C344" s="233" t="s">
        <v>392</v>
      </c>
      <c r="D344" s="233"/>
      <c r="E344" s="233"/>
      <c r="F344" s="233"/>
      <c r="G344" s="233"/>
      <c r="H344" s="233"/>
      <c r="I344" s="233"/>
      <c r="J344" s="233"/>
      <c r="K344" s="233"/>
      <c r="L344" s="233"/>
    </row>
    <row r="345" spans="1:22">
      <c r="A345" s="168" t="s">
        <v>351</v>
      </c>
      <c r="B345" s="168"/>
      <c r="C345" s="231" t="s">
        <v>352</v>
      </c>
      <c r="D345" s="231"/>
      <c r="E345" s="231"/>
      <c r="F345" s="231"/>
      <c r="G345" s="231"/>
      <c r="H345" s="231"/>
      <c r="I345" s="231"/>
      <c r="J345" s="231"/>
      <c r="K345" s="231"/>
      <c r="L345" s="231"/>
    </row>
    <row r="346" spans="1:22">
      <c r="A346" s="169" t="s">
        <v>353</v>
      </c>
      <c r="B346" s="169"/>
      <c r="C346" s="231" t="s">
        <v>354</v>
      </c>
      <c r="D346" s="231"/>
      <c r="E346" s="231"/>
      <c r="F346" s="231"/>
      <c r="G346" s="231"/>
      <c r="H346" s="231"/>
      <c r="I346" s="231"/>
      <c r="J346" s="231"/>
      <c r="K346" s="231"/>
      <c r="L346" s="231"/>
      <c r="M346" s="27"/>
    </row>
    <row r="347" spans="1:22" s="27" customFormat="1" ht="32.25" customHeight="1">
      <c r="A347" s="169" t="s">
        <v>355</v>
      </c>
      <c r="B347" s="169"/>
      <c r="C347" s="231" t="s">
        <v>356</v>
      </c>
      <c r="D347" s="231"/>
      <c r="E347" s="231"/>
      <c r="F347" s="231"/>
      <c r="G347" s="231"/>
      <c r="H347" s="231"/>
      <c r="I347" s="231"/>
      <c r="J347" s="231"/>
      <c r="K347" s="231"/>
      <c r="L347" s="231"/>
      <c r="M347" s="1"/>
    </row>
    <row r="348" spans="1:22" ht="32.25" customHeight="1">
      <c r="A348" s="169" t="s">
        <v>357</v>
      </c>
      <c r="B348" s="169"/>
      <c r="C348" s="231" t="s">
        <v>358</v>
      </c>
      <c r="D348" s="231"/>
      <c r="E348" s="231"/>
      <c r="F348" s="231"/>
      <c r="G348" s="231"/>
      <c r="H348" s="231"/>
      <c r="I348" s="231"/>
      <c r="J348" s="231"/>
      <c r="K348" s="231"/>
      <c r="L348" s="231"/>
    </row>
    <row r="349" spans="1:22" s="118" customFormat="1" ht="68.25" customHeight="1">
      <c r="A349" s="181" t="s">
        <v>359</v>
      </c>
      <c r="B349" s="27"/>
      <c r="C349" s="232" t="s">
        <v>393</v>
      </c>
      <c r="D349" s="232"/>
      <c r="E349" s="232"/>
      <c r="F349" s="232"/>
      <c r="G349" s="232"/>
      <c r="H349" s="232"/>
      <c r="I349" s="232"/>
      <c r="J349" s="232"/>
      <c r="K349" s="232"/>
      <c r="L349" s="232"/>
      <c r="M349" s="1"/>
      <c r="N349" s="1"/>
      <c r="O349" s="1"/>
      <c r="P349" s="1"/>
      <c r="Q349" s="1"/>
      <c r="R349" s="1"/>
      <c r="S349" s="1"/>
      <c r="T349" s="1"/>
      <c r="U349" s="1"/>
      <c r="V349" s="1"/>
    </row>
    <row r="350" spans="1:22" s="118" customFormat="1">
      <c r="A350" s="65" t="s">
        <v>360</v>
      </c>
      <c r="B350" s="1"/>
      <c r="C350" s="6" t="s">
        <v>361</v>
      </c>
      <c r="D350" s="6"/>
      <c r="E350" s="6"/>
      <c r="F350" s="6"/>
      <c r="G350" s="6"/>
      <c r="H350" s="6"/>
      <c r="I350" s="5"/>
      <c r="J350" s="6"/>
      <c r="K350" s="6"/>
      <c r="L350" s="6"/>
      <c r="M350" s="1"/>
      <c r="N350" s="1"/>
      <c r="O350" s="1"/>
      <c r="P350" s="1"/>
      <c r="Q350" s="1"/>
      <c r="R350" s="1"/>
      <c r="S350" s="1"/>
      <c r="T350" s="1"/>
      <c r="U350" s="1"/>
      <c r="V350" s="1"/>
    </row>
    <row r="351" spans="1:22" s="118" customFormat="1">
      <c r="A351" s="65" t="s">
        <v>362</v>
      </c>
      <c r="B351" s="1"/>
      <c r="C351" s="6" t="s">
        <v>363</v>
      </c>
      <c r="D351" s="6"/>
      <c r="E351" s="6"/>
      <c r="F351" s="6"/>
      <c r="G351" s="6"/>
      <c r="H351" s="6"/>
      <c r="I351" s="5"/>
      <c r="J351" s="6"/>
      <c r="K351" s="6"/>
      <c r="L351" s="6"/>
      <c r="M351" s="1"/>
      <c r="N351" s="1"/>
      <c r="O351" s="1"/>
      <c r="P351" s="1"/>
      <c r="Q351" s="1"/>
      <c r="R351" s="1"/>
      <c r="S351" s="1"/>
      <c r="T351" s="1"/>
      <c r="U351" s="1"/>
      <c r="V351" s="1"/>
    </row>
    <row r="352" spans="1:22" s="118" customFormat="1">
      <c r="A352" s="65" t="s">
        <v>364</v>
      </c>
      <c r="B352" s="1"/>
      <c r="C352" s="6" t="s">
        <v>365</v>
      </c>
      <c r="D352" s="27"/>
      <c r="E352" s="27"/>
      <c r="F352" s="27"/>
      <c r="G352" s="6"/>
      <c r="H352" s="6"/>
      <c r="I352" s="5"/>
      <c r="J352" s="6"/>
      <c r="K352" s="6"/>
      <c r="L352" s="6"/>
      <c r="M352" s="1"/>
      <c r="N352" s="1"/>
      <c r="O352" s="1"/>
      <c r="P352" s="1"/>
      <c r="Q352" s="1"/>
      <c r="R352" s="1"/>
      <c r="S352" s="1"/>
      <c r="T352" s="1"/>
      <c r="U352" s="1"/>
      <c r="V352" s="1"/>
    </row>
    <row r="353" spans="1:22" s="118" customFormat="1">
      <c r="A353" s="65"/>
      <c r="B353" s="1"/>
      <c r="C353" s="170" t="s">
        <v>366</v>
      </c>
      <c r="D353" s="6" t="s">
        <v>367</v>
      </c>
      <c r="E353" s="171">
        <v>636737</v>
      </c>
      <c r="F353" s="27"/>
      <c r="G353" s="6"/>
      <c r="H353" s="6"/>
      <c r="I353" s="5"/>
      <c r="J353" s="6"/>
      <c r="K353" s="6"/>
      <c r="L353" s="6"/>
      <c r="M353" s="1"/>
      <c r="N353" s="1"/>
      <c r="O353" s="1"/>
      <c r="P353" s="1"/>
      <c r="Q353" s="1"/>
      <c r="R353" s="1"/>
      <c r="S353" s="1"/>
      <c r="T353" s="1"/>
      <c r="U353" s="1"/>
      <c r="V353" s="1"/>
    </row>
    <row r="354" spans="1:22" s="118" customFormat="1">
      <c r="A354" s="65"/>
      <c r="B354" s="1"/>
      <c r="C354" s="170" t="s">
        <v>368</v>
      </c>
      <c r="D354" s="6" t="s">
        <v>367</v>
      </c>
      <c r="E354" s="172">
        <v>614839</v>
      </c>
      <c r="F354" s="27"/>
      <c r="G354" s="6"/>
      <c r="H354" s="6"/>
      <c r="I354" s="5"/>
      <c r="J354" s="6"/>
      <c r="K354" s="6"/>
      <c r="L354" s="6"/>
      <c r="M354" s="1"/>
      <c r="N354" s="1"/>
      <c r="O354" s="1"/>
      <c r="P354" s="1"/>
      <c r="Q354" s="1"/>
      <c r="R354" s="1"/>
      <c r="S354" s="1"/>
      <c r="T354" s="1"/>
      <c r="U354" s="1"/>
      <c r="V354" s="1"/>
    </row>
    <row r="355" spans="1:22" s="118" customFormat="1">
      <c r="A355" s="65"/>
      <c r="B355" s="1"/>
      <c r="C355" s="173" t="s">
        <v>369</v>
      </c>
      <c r="D355" s="6"/>
      <c r="E355" s="171">
        <f>+E353-E354</f>
        <v>21898</v>
      </c>
      <c r="F355" s="27"/>
      <c r="G355" s="6"/>
      <c r="H355" s="6"/>
      <c r="I355" s="5"/>
      <c r="J355" s="6"/>
      <c r="K355" s="6"/>
      <c r="L355" s="6"/>
      <c r="M355" s="1"/>
      <c r="N355" s="1"/>
      <c r="O355" s="1"/>
      <c r="P355" s="1"/>
      <c r="Q355" s="1"/>
      <c r="R355" s="1"/>
      <c r="S355" s="1"/>
      <c r="T355" s="1"/>
      <c r="U355" s="1"/>
      <c r="V355" s="1"/>
    </row>
    <row r="356" spans="1:22" s="118" customFormat="1">
      <c r="A356" s="65"/>
      <c r="B356" s="1"/>
      <c r="C356" s="170" t="s">
        <v>370</v>
      </c>
      <c r="D356" s="6" t="s">
        <v>371</v>
      </c>
      <c r="E356" s="174">
        <v>42.695</v>
      </c>
      <c r="F356" s="27"/>
      <c r="G356" s="6"/>
      <c r="H356" s="6"/>
      <c r="I356" s="5"/>
      <c r="J356" s="6"/>
      <c r="K356" s="6"/>
      <c r="L356" s="6"/>
      <c r="M356" s="1"/>
      <c r="N356" s="1"/>
      <c r="O356" s="1"/>
      <c r="P356" s="1"/>
      <c r="Q356" s="1"/>
      <c r="R356" s="1"/>
      <c r="S356" s="1"/>
      <c r="T356" s="1"/>
      <c r="U356" s="1"/>
      <c r="V356" s="1"/>
    </row>
    <row r="357" spans="1:22" s="118" customFormat="1">
      <c r="A357" s="65"/>
      <c r="B357" s="1"/>
      <c r="C357" s="170" t="s">
        <v>372</v>
      </c>
      <c r="D357" s="6"/>
      <c r="E357" s="171">
        <f>+E355*E356</f>
        <v>934935.11</v>
      </c>
      <c r="F357" s="6"/>
      <c r="G357" s="6"/>
      <c r="H357" s="6"/>
      <c r="I357" s="5"/>
      <c r="J357" s="6"/>
      <c r="K357" s="6"/>
      <c r="L357" s="6"/>
      <c r="M357" s="1"/>
      <c r="N357" s="1"/>
      <c r="O357" s="1"/>
      <c r="P357" s="1"/>
      <c r="Q357" s="1"/>
      <c r="R357" s="1"/>
      <c r="S357" s="1"/>
      <c r="T357" s="1"/>
      <c r="U357" s="1"/>
      <c r="V357" s="1"/>
    </row>
    <row r="358" spans="1:22">
      <c r="A358" s="65"/>
      <c r="B358" s="65"/>
      <c r="C358" s="6"/>
      <c r="D358" s="5"/>
      <c r="E358" s="5"/>
      <c r="F358" s="5"/>
      <c r="G358" s="5"/>
      <c r="H358" s="5"/>
      <c r="I358" s="5"/>
      <c r="J358" s="6"/>
      <c r="K358" s="6"/>
      <c r="L358" s="6"/>
    </row>
    <row r="359" spans="1:22">
      <c r="A359" s="65"/>
      <c r="B359" s="65"/>
      <c r="C359" s="6"/>
      <c r="D359" s="5"/>
      <c r="E359" s="5"/>
      <c r="F359" s="5"/>
      <c r="G359" s="5"/>
      <c r="H359" s="5"/>
      <c r="I359" s="5"/>
      <c r="J359" s="6"/>
      <c r="K359" s="6"/>
      <c r="L359" s="6"/>
    </row>
    <row r="360" spans="1:22">
      <c r="A360" s="65"/>
      <c r="B360" s="65"/>
      <c r="C360" s="6"/>
      <c r="D360" s="5"/>
      <c r="E360" s="5"/>
      <c r="F360" s="5"/>
      <c r="G360" s="5"/>
      <c r="H360" s="5"/>
      <c r="I360" s="5"/>
      <c r="J360" s="6"/>
      <c r="K360" s="6"/>
      <c r="L360" s="6"/>
    </row>
    <row r="361" spans="1:22">
      <c r="A361" s="219" t="s">
        <v>89</v>
      </c>
      <c r="B361" s="219"/>
      <c r="C361" s="219"/>
      <c r="D361" s="219"/>
      <c r="E361" s="11"/>
      <c r="F361" s="11"/>
      <c r="G361" s="74"/>
      <c r="H361" s="217" t="s">
        <v>384</v>
      </c>
      <c r="I361" s="217"/>
      <c r="J361" s="217"/>
      <c r="K361" s="217"/>
      <c r="L361" s="217"/>
    </row>
    <row r="362" spans="1:22">
      <c r="A362" s="216" t="s">
        <v>385</v>
      </c>
      <c r="B362" s="216"/>
      <c r="C362" s="216"/>
      <c r="D362" s="216"/>
      <c r="E362" s="11"/>
      <c r="F362" s="11"/>
      <c r="G362" s="74"/>
      <c r="H362" s="11"/>
      <c r="I362" s="11"/>
      <c r="J362" s="85"/>
      <c r="K362" s="188"/>
      <c r="L362" s="1"/>
    </row>
    <row r="363" spans="1:22">
      <c r="A363" s="186"/>
      <c r="B363" s="186"/>
      <c r="C363" s="186"/>
      <c r="D363" s="186"/>
      <c r="E363" s="5"/>
      <c r="F363" s="5"/>
      <c r="G363" s="5"/>
      <c r="H363" s="5"/>
      <c r="I363" s="5"/>
      <c r="J363" s="5"/>
      <c r="K363" s="5"/>
      <c r="L363" s="6"/>
    </row>
    <row r="364" spans="1:22">
      <c r="C364" s="5"/>
      <c r="D364" s="5"/>
      <c r="E364" s="5"/>
      <c r="F364" s="5"/>
      <c r="G364" s="5"/>
      <c r="H364" s="5"/>
      <c r="I364" s="5"/>
      <c r="J364" s="5"/>
      <c r="K364" s="5"/>
      <c r="L364" s="6"/>
    </row>
    <row r="365" spans="1:22">
      <c r="C365" s="5"/>
      <c r="D365" s="5"/>
      <c r="E365" s="5"/>
      <c r="F365" s="5"/>
      <c r="G365" s="5"/>
      <c r="H365" s="5"/>
      <c r="I365" s="5"/>
      <c r="J365" s="5"/>
      <c r="K365" s="5"/>
      <c r="L365" s="6"/>
    </row>
    <row r="366" spans="1:22">
      <c r="C366" s="27"/>
    </row>
  </sheetData>
  <mergeCells count="64">
    <mergeCell ref="C349:L349"/>
    <mergeCell ref="F335:L335"/>
    <mergeCell ref="C326:L326"/>
    <mergeCell ref="C323:L323"/>
    <mergeCell ref="C330:L330"/>
    <mergeCell ref="C329:L329"/>
    <mergeCell ref="C328:L328"/>
    <mergeCell ref="C327:L327"/>
    <mergeCell ref="C331:L331"/>
    <mergeCell ref="C337:L337"/>
    <mergeCell ref="C344:L344"/>
    <mergeCell ref="C325:L325"/>
    <mergeCell ref="A362:D362"/>
    <mergeCell ref="A361:D361"/>
    <mergeCell ref="H361:L361"/>
    <mergeCell ref="C332:L332"/>
    <mergeCell ref="F334:L334"/>
    <mergeCell ref="C336:L336"/>
    <mergeCell ref="C348:L348"/>
    <mergeCell ref="C347:L347"/>
    <mergeCell ref="C346:L346"/>
    <mergeCell ref="C345:L345"/>
    <mergeCell ref="C343:L343"/>
    <mergeCell ref="C342:L342"/>
    <mergeCell ref="C341:L341"/>
    <mergeCell ref="C340:L340"/>
    <mergeCell ref="C339:L339"/>
    <mergeCell ref="C338:L338"/>
    <mergeCell ref="A77:D77"/>
    <mergeCell ref="H77:L77"/>
    <mergeCell ref="K82:L82"/>
    <mergeCell ref="J81:L81"/>
    <mergeCell ref="H80:L80"/>
    <mergeCell ref="H79:L79"/>
    <mergeCell ref="A307:D307"/>
    <mergeCell ref="K311:L311"/>
    <mergeCell ref="J310:L310"/>
    <mergeCell ref="H308:L308"/>
    <mergeCell ref="C324:L324"/>
    <mergeCell ref="F309:L309"/>
    <mergeCell ref="C322:L322"/>
    <mergeCell ref="O249:T249"/>
    <mergeCell ref="G156:L156"/>
    <mergeCell ref="I235:L235"/>
    <mergeCell ref="A78:D78"/>
    <mergeCell ref="A153:C153"/>
    <mergeCell ref="A152:D152"/>
    <mergeCell ref="J152:L152"/>
    <mergeCell ref="K160:L160"/>
    <mergeCell ref="J159:L159"/>
    <mergeCell ref="E157:L157"/>
    <mergeCell ref="J4:L4"/>
    <mergeCell ref="H2:L2"/>
    <mergeCell ref="H1:L1"/>
    <mergeCell ref="G231:L231"/>
    <mergeCell ref="H230:L230"/>
    <mergeCell ref="A306:D306"/>
    <mergeCell ref="H306:L306"/>
    <mergeCell ref="C217:D217"/>
    <mergeCell ref="A229:C229"/>
    <mergeCell ref="A228:D228"/>
    <mergeCell ref="H228:L228"/>
    <mergeCell ref="K233:L233"/>
    <mergeCell ref="J232:L232"/>
  </mergeCells>
  <phoneticPr fontId="0" type="noConversion"/>
  <conditionalFormatting sqref="N25">
    <cfRule type="cellIs" dxfId="0" priority="1" stopIfTrue="1" operator="equal">
      <formula>"ERROR in RR detail"</formula>
    </cfRule>
  </conditionalFormatting>
  <printOptions horizontalCentered="1" verticalCentered="1"/>
  <pageMargins left="0.75" right="0.75" top="1" bottom="1" header="0.5" footer="0.5"/>
  <pageSetup scale="51" fitToHeight="6" orientation="portrait" horizontalDpi="300" verticalDpi="300" r:id="rId1"/>
  <headerFooter alignWithMargins="0"/>
  <rowBreaks count="4" manualBreakCount="4">
    <brk id="78" max="11" man="1"/>
    <brk id="155" max="16383" man="1"/>
    <brk id="229" max="16383" man="1"/>
    <brk id="307" max="16383"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OTP Attach O</vt:lpstr>
      <vt:lpstr>'OTP Attach O'!Print_Area</vt:lpstr>
    </vt:vector>
  </TitlesOfParts>
  <Company>Otter Tail Power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ama2</dc:creator>
  <cp:lastModifiedBy>Kyle Sem</cp:lastModifiedBy>
  <cp:lastPrinted>2010-08-31T19:02:06Z</cp:lastPrinted>
  <dcterms:created xsi:type="dcterms:W3CDTF">2009-10-01T13:58:58Z</dcterms:created>
  <dcterms:modified xsi:type="dcterms:W3CDTF">2011-11-17T22:14:00Z</dcterms:modified>
</cp:coreProperties>
</file>