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5235" tabRatio="963" activeTab="0"/>
  </bookViews>
  <sheets>
    <sheet name="Cover" sheetId="1" r:id="rId1"/>
    <sheet name="Gross Plant" sheetId="2" r:id="rId2"/>
    <sheet name="Accum Deprec" sheetId="3" r:id="rId3"/>
    <sheet name="CWIP" sheetId="4" r:id="rId4"/>
    <sheet name="Adj to Rate Base" sheetId="5" r:id="rId5"/>
    <sheet name="Land HFFU" sheetId="6" r:id="rId6"/>
    <sheet name="Working Capital" sheetId="7" r:id="rId7"/>
    <sheet name="O&amp;M" sheetId="8" r:id="rId8"/>
    <sheet name="Dep &amp; Amort Exp" sheetId="9" r:id="rId9"/>
    <sheet name="Taxes Other Than Income" sheetId="10" r:id="rId10"/>
    <sheet name="Support for Allocation Factors" sheetId="11" r:id="rId11"/>
    <sheet name="Capital Structure" sheetId="12" r:id="rId12"/>
    <sheet name="Rev Credits" sheetId="13" r:id="rId13"/>
    <sheet name="Prior Year True Up" sheetId="14" r:id="rId14"/>
    <sheet name="True Up Interest Calc" sheetId="15" r:id="rId15"/>
    <sheet name="Divisor" sheetId="16" r:id="rId16"/>
    <sheet name="Revenue Credit MISO Review" sheetId="17" r:id="rId17"/>
    <sheet name="Attachment GG and MM Projects" sheetId="18" r:id="rId18"/>
    <sheet name="PDF Cover Attach O" sheetId="19" r:id="rId19"/>
    <sheet name="PDF Cover Attach GG" sheetId="20" r:id="rId20"/>
    <sheet name="PDF Cover Attach MM" sheetId="21" r:id="rId21"/>
  </sheets>
  <externalReferences>
    <externalReference r:id="rId24"/>
  </externalReferences>
  <definedNames>
    <definedName name="_Order1" hidden="1">255</definedName>
    <definedName name="_Order2" hidden="1">255</definedName>
    <definedName name="ACwvu.DATABASE." hidden="1">'[1]DATABASE'!#REF!</definedName>
    <definedName name="ACwvu.Distplt." localSheetId="2" hidden="1">'Accum Deprec'!#REF!</definedName>
    <definedName name="ACwvu.Distplt." localSheetId="4" hidden="1">'Adj to Rate Base'!#REF!</definedName>
    <definedName name="ACwvu.Distplt." localSheetId="3" hidden="1">'CWIP'!#REF!</definedName>
    <definedName name="ACwvu.Distplt." localSheetId="1" hidden="1">'Gross Plant'!#REF!</definedName>
    <definedName name="ACwvu.Distplt." localSheetId="5" hidden="1">'Land HFFU'!#REF!</definedName>
    <definedName name="ACwvu.Distplt." localSheetId="6" hidden="1">'Working Capital'!#REF!</definedName>
    <definedName name="ACwvu.Plant." localSheetId="2" hidden="1">'Accum Deprec'!#REF!</definedName>
    <definedName name="ACwvu.Plant." localSheetId="4" hidden="1">'Adj to Rate Base'!#REF!</definedName>
    <definedName name="ACwvu.Plant." localSheetId="3" hidden="1">'CWIP'!#REF!</definedName>
    <definedName name="ACwvu.Plant." localSheetId="1" hidden="1">'Gross Plant'!#REF!</definedName>
    <definedName name="ACwvu.Plant." localSheetId="5" hidden="1">'Land HFFU'!#REF!</definedName>
    <definedName name="ACwvu.Plant." localSheetId="6" hidden="1">'Working Capital'!#REF!</definedName>
    <definedName name="AS2DocOpenMode" hidden="1">"AS2DocumentEdit"</definedName>
    <definedName name="er" localSheetId="2" hidden="1">{TRUE,TRUE,-1.25,-15.5,484.5,279.75,FALSE,FALSE,TRUE,TRUE,0,3,#N/A,1,#N/A,6.545454545454545,15.55,1,FALSE,FALSE,3,TRUE,1,FALSE,100,"Swvu.WP1.","ACwvu.WP1.",1,FALSE,FALSE,0.25,0.25,0.25,0.25,1,"","&amp;L&amp;D &amp;T NBW&amp;C&amp;P&amp;R&amp;F",FALSE,FALSE,FALSE,FALSE,1,100,#N/A,#N/A,FALSE,FALSE,#N/A,#N/A,FALSE,FALSE}</definedName>
    <definedName name="er" localSheetId="4" hidden="1">{TRUE,TRUE,-1.25,-15.5,484.5,279.75,FALSE,FALSE,TRUE,TRUE,0,3,#N/A,1,#N/A,6.545454545454545,15.55,1,FALSE,FALSE,3,TRUE,1,FALSE,100,"Swvu.WP1.","ACwvu.WP1.",1,FALSE,FALSE,0.25,0.25,0.25,0.25,1,"","&amp;L&amp;D &amp;T NBW&amp;C&amp;P&amp;R&amp;F",FALSE,FALSE,FALSE,FALSE,1,100,#N/A,#N/A,FALSE,FALSE,#N/A,#N/A,FALSE,FALSE}</definedName>
    <definedName name="er" localSheetId="11" hidden="1">{TRUE,TRUE,-1.25,-15.5,484.5,279.75,FALSE,FALSE,TRUE,TRUE,0,3,#N/A,1,#N/A,6.545454545454545,15.55,1,FALSE,FALSE,3,TRUE,1,FALSE,100,"Swvu.WP1.","ACwvu.WP1.",1,FALSE,FALSE,0.25,0.25,0.25,0.25,1,"","&amp;L&amp;D &amp;T NBW&amp;C&amp;P&amp;R&amp;F",FALSE,FALSE,FALSE,FALSE,1,100,#N/A,#N/A,FALSE,FALSE,#N/A,#N/A,FALSE,FALSE}</definedName>
    <definedName name="er" localSheetId="0" hidden="1">{TRUE,TRUE,-1.25,-15.5,484.5,279.75,FALSE,FALSE,TRUE,TRUE,0,3,#N/A,1,#N/A,6.545454545454545,15.55,1,FALSE,FALSE,3,TRUE,1,FALSE,100,"Swvu.WP1.","ACwvu.WP1.",1,FALSE,FALSE,0.25,0.25,0.25,0.25,1,"","&amp;L&amp;D &amp;T NBW&amp;C&amp;P&amp;R&amp;F",FALSE,FALSE,FALSE,FALSE,1,100,#N/A,#N/A,FALSE,FALSE,#N/A,#N/A,FALSE,FALSE}</definedName>
    <definedName name="er" localSheetId="3" hidden="1">{TRUE,TRUE,-1.25,-15.5,484.5,279.75,FALSE,FALSE,TRUE,TRUE,0,3,#N/A,1,#N/A,6.545454545454545,15.55,1,FALSE,FALSE,3,TRUE,1,FALSE,100,"Swvu.WP1.","ACwvu.WP1.",1,FALSE,FALSE,0.25,0.25,0.25,0.25,1,"","&amp;L&amp;D &amp;T NBW&amp;C&amp;P&amp;R&amp;F",FALSE,FALSE,FALSE,FALSE,1,100,#N/A,#N/A,FALSE,FALSE,#N/A,#N/A,FALSE,FALSE}</definedName>
    <definedName name="er" localSheetId="8" hidden="1">{TRUE,TRUE,-1.25,-15.5,484.5,279.75,FALSE,FALSE,TRUE,TRUE,0,3,#N/A,1,#N/A,6.545454545454545,15.55,1,FALSE,FALSE,3,TRUE,1,FALSE,100,"Swvu.WP1.","ACwvu.WP1.",1,FALSE,FALSE,0.25,0.25,0.25,0.25,1,"","&amp;L&amp;D &amp;T NBW&amp;C&amp;P&amp;R&amp;F",FALSE,FALSE,FALSE,FALSE,1,100,#N/A,#N/A,FALSE,FALSE,#N/A,#N/A,FALSE,FALSE}</definedName>
    <definedName name="er" localSheetId="1" hidden="1">{TRUE,TRUE,-1.25,-15.5,484.5,279.75,FALSE,FALSE,TRUE,TRUE,0,3,#N/A,1,#N/A,6.545454545454545,15.55,1,FALSE,FALSE,3,TRUE,1,FALSE,100,"Swvu.WP1.","ACwvu.WP1.",1,FALSE,FALSE,0.25,0.25,0.25,0.25,1,"","&amp;L&amp;D &amp;T NBW&amp;C&amp;P&amp;R&amp;F",FALSE,FALSE,FALSE,FALSE,1,100,#N/A,#N/A,FALSE,FALSE,#N/A,#N/A,FALSE,FALSE}</definedName>
    <definedName name="er" localSheetId="5" hidden="1">{TRUE,TRUE,-1.25,-15.5,484.5,279.75,FALSE,FALSE,TRUE,TRUE,0,3,#N/A,1,#N/A,6.545454545454545,15.55,1,FALSE,FALSE,3,TRUE,1,FALSE,100,"Swvu.WP1.","ACwvu.WP1.",1,FALSE,FALSE,0.25,0.25,0.25,0.25,1,"","&amp;L&amp;D &amp;T NBW&amp;C&amp;P&amp;R&amp;F",FALSE,FALSE,FALSE,FALSE,1,100,#N/A,#N/A,FALSE,FALSE,#N/A,#N/A,FALSE,FALSE}</definedName>
    <definedName name="er" localSheetId="19" hidden="1">{TRUE,TRUE,-1.25,-15.5,484.5,279.75,FALSE,FALSE,TRUE,TRUE,0,3,#N/A,1,#N/A,6.545454545454545,15.55,1,FALSE,FALSE,3,TRUE,1,FALSE,100,"Swvu.WP1.","ACwvu.WP1.",1,FALSE,FALSE,0.25,0.25,0.25,0.25,1,"","&amp;L&amp;D &amp;T NBW&amp;C&amp;P&amp;R&amp;F",FALSE,FALSE,FALSE,FALSE,1,100,#N/A,#N/A,FALSE,FALSE,#N/A,#N/A,FALSE,FALSE}</definedName>
    <definedName name="er" localSheetId="20" hidden="1">{TRUE,TRUE,-1.25,-15.5,484.5,279.75,FALSE,FALSE,TRUE,TRUE,0,3,#N/A,1,#N/A,6.545454545454545,15.55,1,FALSE,FALSE,3,TRUE,1,FALSE,100,"Swvu.WP1.","ACwvu.WP1.",1,FALSE,FALSE,0.25,0.25,0.25,0.25,1,"","&amp;L&amp;D &amp;T NBW&amp;C&amp;P&amp;R&amp;F",FALSE,FALSE,FALSE,FALSE,1,100,#N/A,#N/A,FALSE,FALSE,#N/A,#N/A,FALSE,FALSE}</definedName>
    <definedName name="er" localSheetId="10" hidden="1">{TRUE,TRUE,-1.25,-15.5,484.5,279.75,FALSE,FALSE,TRUE,TRUE,0,3,#N/A,1,#N/A,6.545454545454545,15.55,1,FALSE,FALSE,3,TRUE,1,FALSE,100,"Swvu.WP1.","ACwvu.WP1.",1,FALSE,FALSE,0.25,0.25,0.25,0.25,1,"","&amp;L&amp;D &amp;T NBW&amp;C&amp;P&amp;R&amp;F",FALSE,FALSE,FALSE,FALSE,1,100,#N/A,#N/A,FALSE,FALSE,#N/A,#N/A,FALSE,FALSE}</definedName>
    <definedName name="er" localSheetId="9" hidden="1">{TRUE,TRUE,-1.25,-15.5,484.5,279.75,FALSE,FALSE,TRUE,TRUE,0,3,#N/A,1,#N/A,6.545454545454545,15.55,1,FALSE,FALSE,3,TRUE,1,FALSE,100,"Swvu.WP1.","ACwvu.WP1.",1,FALSE,FALSE,0.25,0.25,0.25,0.25,1,"","&amp;L&amp;D &amp;T NBW&amp;C&amp;P&amp;R&amp;F",FALSE,FALSE,FALSE,FALSE,1,100,#N/A,#N/A,FALSE,FALSE,#N/A,#N/A,FALSE,FALSE}</definedName>
    <definedName name="er" localSheetId="6" hidden="1">{TRUE,TRUE,-1.25,-15.5,484.5,279.75,FALSE,FALSE,TRUE,TRUE,0,3,#N/A,1,#N/A,6.545454545454545,15.55,1,FALSE,FALSE,3,TRUE,1,FALSE,100,"Swvu.WP1.","ACwvu.WP1.",1,FALSE,FALSE,0.25,0.25,0.25,0.25,1,"","&amp;L&amp;D &amp;T NBW&amp;C&amp;P&amp;R&amp;F",FALSE,FALSE,FALSE,FALSE,1,100,#N/A,#N/A,FALSE,FALSE,#N/A,#N/A,FALSE,FALSE}</definedName>
    <definedName name="er" hidden="1">{TRUE,TRUE,-1.25,-15.5,484.5,279.75,FALSE,FALSE,TRUE,TRUE,0,3,#N/A,1,#N/A,6.545454545454545,15.55,1,FALSE,FALSE,3,TRUE,1,FALSE,100,"Swvu.WP1.","ACwvu.WP1.",1,FALSE,FALSE,0.25,0.25,0.25,0.25,1,"","&amp;L&amp;D &amp;T NBW&amp;C&amp;P&amp;R&amp;F",FALSE,FALSE,FALSE,FALSE,1,100,#N/A,#N/A,FALSE,FALSE,#N/A,#N/A,FALSE,FALSE}</definedName>
    <definedName name="_xlnm.Print_Area" localSheetId="2">'Accum Deprec'!$A$1:$N$70</definedName>
    <definedName name="_xlnm.Print_Area" localSheetId="4">'Adj to Rate Base'!$A$1:$T$82</definedName>
    <definedName name="_xlnm.Print_Area" localSheetId="11">'Capital Structure'!$A$1:$L$34</definedName>
    <definedName name="_xlnm.Print_Area" localSheetId="8">'Dep &amp; Amort Exp'!$A$1:$N$64</definedName>
    <definedName name="_xlnm.Print_Area" localSheetId="1">'Gross Plant'!$A$1:$N$70</definedName>
    <definedName name="_xlnm.Print_Area" localSheetId="5">'Land HFFU'!$A$1:$M$70</definedName>
    <definedName name="_xlnm.Print_Area" localSheetId="10">'Support for Allocation Factors'!$A$1:$J$39</definedName>
    <definedName name="_xlnm.Print_Area" localSheetId="9">'Taxes Other Than Income'!$A$1:$J$31</definedName>
    <definedName name="_xlnm.Print_Area" localSheetId="6">'Working Capital'!$A$1:$H$80</definedName>
    <definedName name="q" localSheetId="2" hidden="1">{"MATALL",#N/A,FALSE,"Sheet4";"matclass",#N/A,FALSE,"Sheet4"}</definedName>
    <definedName name="q" localSheetId="4" hidden="1">{"MATALL",#N/A,FALSE,"Sheet4";"matclass",#N/A,FALSE,"Sheet4"}</definedName>
    <definedName name="q" localSheetId="11" hidden="1">{"MATALL",#N/A,FALSE,"Sheet4";"matclass",#N/A,FALSE,"Sheet4"}</definedName>
    <definedName name="q" localSheetId="0" hidden="1">{"MATALL",#N/A,FALSE,"Sheet4";"matclass",#N/A,FALSE,"Sheet4"}</definedName>
    <definedName name="q" localSheetId="3" hidden="1">{"MATALL",#N/A,FALSE,"Sheet4";"matclass",#N/A,FALSE,"Sheet4"}</definedName>
    <definedName name="q" localSheetId="5" hidden="1">{"MATALL",#N/A,FALSE,"Sheet4";"matclass",#N/A,FALSE,"Sheet4"}</definedName>
    <definedName name="q" localSheetId="19" hidden="1">{"MATALL",#N/A,FALSE,"Sheet4";"matclass",#N/A,FALSE,"Sheet4"}</definedName>
    <definedName name="q" localSheetId="20" hidden="1">{"MATALL",#N/A,FALSE,"Sheet4";"matclass",#N/A,FALSE,"Sheet4"}</definedName>
    <definedName name="q" localSheetId="10" hidden="1">{"MATALL",#N/A,FALSE,"Sheet4";"matclass",#N/A,FALSE,"Sheet4"}</definedName>
    <definedName name="q" localSheetId="6" hidden="1">{"MATALL",#N/A,FALSE,"Sheet4";"matclass",#N/A,FALSE,"Sheet4"}</definedName>
    <definedName name="q" hidden="1">{"MATALL",#N/A,FALSE,"Sheet4";"matclass",#N/A,FALSE,"Sheet4"}</definedName>
    <definedName name="Swvu.DATABASE." hidden="1">'[1]DATABASE'!#REF!</definedName>
    <definedName name="Swvu.Distplt." localSheetId="2" hidden="1">'Accum Deprec'!#REF!</definedName>
    <definedName name="Swvu.Distplt." localSheetId="4" hidden="1">'Adj to Rate Base'!#REF!</definedName>
    <definedName name="Swvu.Distplt." localSheetId="3" hidden="1">'CWIP'!#REF!</definedName>
    <definedName name="Swvu.Distplt." localSheetId="1" hidden="1">'Gross Plant'!#REF!</definedName>
    <definedName name="Swvu.Distplt." localSheetId="5" hidden="1">'Land HFFU'!#REF!</definedName>
    <definedName name="Swvu.Distplt." localSheetId="6" hidden="1">'Working Capital'!#REF!</definedName>
    <definedName name="Swvu.Plant." localSheetId="2" hidden="1">'Accum Deprec'!#REF!</definedName>
    <definedName name="Swvu.Plant." localSheetId="4" hidden="1">'Adj to Rate Base'!#REF!</definedName>
    <definedName name="Swvu.Plant." localSheetId="3" hidden="1">'CWIP'!#REF!</definedName>
    <definedName name="Swvu.Plant." localSheetId="1" hidden="1">'Gross Plant'!#REF!</definedName>
    <definedName name="Swvu.Plant." localSheetId="5" hidden="1">'Land HFFU'!#REF!</definedName>
    <definedName name="Swvu.Plant." localSheetId="6" hidden="1">'Working Capital'!#REF!</definedName>
    <definedName name="TEST" localSheetId="2" hidden="1">{TRUE,TRUE,-1.25,-15.5,484.5,279.75,FALSE,FALSE,TRUE,TRUE,0,3,#N/A,1,#N/A,6.545454545454545,15.55,1,FALSE,FALSE,3,TRUE,1,FALSE,100,"Swvu.WP1.","ACwvu.WP1.",1,FALSE,FALSE,0.25,0.25,0.25,0.25,1,"","&amp;L&amp;D &amp;T NBW&amp;C&amp;P&amp;R&amp;F",FALSE,FALSE,FALSE,FALSE,1,100,#N/A,#N/A,FALSE,FALSE,#N/A,#N/A,FALSE,FALSE}</definedName>
    <definedName name="TEST" localSheetId="4" hidden="1">{TRUE,TRUE,-1.25,-15.5,484.5,279.75,FALSE,FALSE,TRUE,TRUE,0,3,#N/A,1,#N/A,6.545454545454545,15.55,1,FALSE,FALSE,3,TRUE,1,FALSE,100,"Swvu.WP1.","ACwvu.WP1.",1,FALSE,FALSE,0.25,0.25,0.25,0.25,1,"","&amp;L&amp;D &amp;T NBW&amp;C&amp;P&amp;R&amp;F",FALSE,FALSE,FALSE,FALSE,1,100,#N/A,#N/A,FALSE,FALSE,#N/A,#N/A,FALSE,FALSE}</definedName>
    <definedName name="TEST" localSheetId="11" hidden="1">{TRUE,TRUE,-1.25,-15.5,484.5,279.75,FALSE,FALSE,TRUE,TRUE,0,3,#N/A,1,#N/A,6.545454545454545,15.55,1,FALSE,FALSE,3,TRUE,1,FALSE,100,"Swvu.WP1.","ACwvu.WP1.",1,FALSE,FALSE,0.25,0.25,0.25,0.25,1,"","&amp;L&amp;D &amp;T NBW&amp;C&amp;P&amp;R&amp;F",FALSE,FALSE,FALSE,FALSE,1,100,#N/A,#N/A,FALSE,FALSE,#N/A,#N/A,FALSE,FALSE}</definedName>
    <definedName name="TEST" localSheetId="0" hidden="1">{TRUE,TRUE,-1.25,-15.5,484.5,279.75,FALSE,FALSE,TRUE,TRUE,0,3,#N/A,1,#N/A,6.545454545454545,15.55,1,FALSE,FALSE,3,TRUE,1,FALSE,100,"Swvu.WP1.","ACwvu.WP1.",1,FALSE,FALSE,0.25,0.25,0.25,0.25,1,"","&amp;L&amp;D &amp;T NBW&amp;C&amp;P&amp;R&amp;F",FALSE,FALSE,FALSE,FALSE,1,100,#N/A,#N/A,FALSE,FALSE,#N/A,#N/A,FALSE,FALSE}</definedName>
    <definedName name="TEST" localSheetId="3" hidden="1">{TRUE,TRUE,-1.25,-15.5,484.5,279.75,FALSE,FALSE,TRUE,TRUE,0,3,#N/A,1,#N/A,6.545454545454545,15.55,1,FALSE,FALSE,3,TRUE,1,FALSE,100,"Swvu.WP1.","ACwvu.WP1.",1,FALSE,FALSE,0.25,0.25,0.25,0.25,1,"","&amp;L&amp;D &amp;T NBW&amp;C&amp;P&amp;R&amp;F",FALSE,FALSE,FALSE,FALSE,1,100,#N/A,#N/A,FALSE,FALSE,#N/A,#N/A,FALSE,FALSE}</definedName>
    <definedName name="TEST" localSheetId="8" hidden="1">{TRUE,TRUE,-1.25,-15.5,484.5,279.75,FALSE,FALSE,TRUE,TRUE,0,3,#N/A,1,#N/A,6.545454545454545,15.55,1,FALSE,FALSE,3,TRUE,1,FALSE,100,"Swvu.WP1.","ACwvu.WP1.",1,FALSE,FALSE,0.25,0.25,0.25,0.25,1,"","&amp;L&amp;D &amp;T NBW&amp;C&amp;P&amp;R&amp;F",FALSE,FALSE,FALSE,FALSE,1,100,#N/A,#N/A,FALSE,FALSE,#N/A,#N/A,FALSE,FALSE}</definedName>
    <definedName name="TEST" localSheetId="1" hidden="1">{TRUE,TRUE,-1.25,-15.5,484.5,279.75,FALSE,FALSE,TRUE,TRUE,0,3,#N/A,1,#N/A,6.545454545454545,15.55,1,FALSE,FALSE,3,TRUE,1,FALSE,100,"Swvu.WP1.","ACwvu.WP1.",1,FALSE,FALSE,0.25,0.25,0.25,0.25,1,"","&amp;L&amp;D &amp;T NBW&amp;C&amp;P&amp;R&amp;F",FALSE,FALSE,FALSE,FALSE,1,100,#N/A,#N/A,FALSE,FALSE,#N/A,#N/A,FALSE,FALSE}</definedName>
    <definedName name="TEST" localSheetId="5" hidden="1">{TRUE,TRUE,-1.25,-15.5,484.5,279.75,FALSE,FALSE,TRUE,TRUE,0,3,#N/A,1,#N/A,6.545454545454545,15.55,1,FALSE,FALSE,3,TRUE,1,FALSE,100,"Swvu.WP1.","ACwvu.WP1.",1,FALSE,FALSE,0.25,0.25,0.25,0.25,1,"","&amp;L&amp;D &amp;T NBW&amp;C&amp;P&amp;R&amp;F",FALSE,FALSE,FALSE,FALSE,1,100,#N/A,#N/A,FALSE,FALSE,#N/A,#N/A,FALSE,FALSE}</definedName>
    <definedName name="TEST" localSheetId="19" hidden="1">{TRUE,TRUE,-1.25,-15.5,484.5,279.75,FALSE,FALSE,TRUE,TRUE,0,3,#N/A,1,#N/A,6.545454545454545,15.55,1,FALSE,FALSE,3,TRUE,1,FALSE,100,"Swvu.WP1.","ACwvu.WP1.",1,FALSE,FALSE,0.25,0.25,0.25,0.25,1,"","&amp;L&amp;D &amp;T NBW&amp;C&amp;P&amp;R&amp;F",FALSE,FALSE,FALSE,FALSE,1,100,#N/A,#N/A,FALSE,FALSE,#N/A,#N/A,FALSE,FALSE}</definedName>
    <definedName name="TEST" localSheetId="20" hidden="1">{TRUE,TRUE,-1.25,-15.5,484.5,279.75,FALSE,FALSE,TRUE,TRUE,0,3,#N/A,1,#N/A,6.545454545454545,15.55,1,FALSE,FALSE,3,TRUE,1,FALSE,100,"Swvu.WP1.","ACwvu.WP1.",1,FALSE,FALSE,0.25,0.25,0.25,0.25,1,"","&amp;L&amp;D &amp;T NBW&amp;C&amp;P&amp;R&amp;F",FALSE,FALSE,FALSE,FALSE,1,100,#N/A,#N/A,FALSE,FALSE,#N/A,#N/A,FALSE,FALSE}</definedName>
    <definedName name="TEST" localSheetId="10" hidden="1">{TRUE,TRUE,-1.25,-15.5,484.5,279.75,FALSE,FALSE,TRUE,TRUE,0,3,#N/A,1,#N/A,6.545454545454545,15.55,1,FALSE,FALSE,3,TRUE,1,FALSE,100,"Swvu.WP1.","ACwvu.WP1.",1,FALSE,FALSE,0.25,0.25,0.25,0.25,1,"","&amp;L&amp;D &amp;T NBW&amp;C&amp;P&amp;R&amp;F",FALSE,FALSE,FALSE,FALSE,1,100,#N/A,#N/A,FALSE,FALSE,#N/A,#N/A,FALSE,FALSE}</definedName>
    <definedName name="TEST" localSheetId="9" hidden="1">{TRUE,TRUE,-1.25,-15.5,484.5,279.75,FALSE,FALSE,TRUE,TRUE,0,3,#N/A,1,#N/A,6.545454545454545,15.55,1,FALSE,FALSE,3,TRUE,1,FALSE,100,"Swvu.WP1.","ACwvu.WP1.",1,FALSE,FALSE,0.25,0.25,0.25,0.25,1,"","&amp;L&amp;D &amp;T NBW&amp;C&amp;P&amp;R&amp;F",FALSE,FALSE,FALSE,FALSE,1,100,#N/A,#N/A,FALSE,FALSE,#N/A,#N/A,FALSE,FALSE}</definedName>
    <definedName name="TEST" localSheetId="6" hidden="1">{TRUE,TRUE,-1.25,-15.5,484.5,279.75,FALSE,FALSE,TRUE,TRUE,0,3,#N/A,1,#N/A,6.545454545454545,15.55,1,FALSE,FALSE,3,TRUE,1,FALSE,100,"Swvu.WP1.","ACwvu.WP1.",1,FALSE,FALSE,0.25,0.25,0.25,0.25,1,"","&amp;L&amp;D &amp;T NBW&amp;C&amp;P&amp;R&amp;F",FALSE,FALSE,FALSE,FALSE,1,100,#N/A,#N/A,FALSE,FALSE,#N/A,#N/A,FALSE,FALSE}</definedName>
    <definedName name="TEST" hidden="1">{TRUE,TRUE,-1.25,-15.5,484.5,279.75,FALSE,FALSE,TRUE,TRUE,0,3,#N/A,1,#N/A,6.545454545454545,15.55,1,FALSE,FALSE,3,TRUE,1,FALSE,100,"Swvu.WP1.","ACwvu.WP1.",1,FALSE,FALSE,0.25,0.25,0.25,0.25,1,"","&amp;L&amp;D &amp;T NBW&amp;C&amp;P&amp;R&amp;F",FALSE,FALSE,FALSE,FALSE,1,100,#N/A,#N/A,FALSE,FALSE,#N/A,#N/A,FALSE,FALSE}</definedName>
    <definedName name="w" localSheetId="2" hidden="1">{"MATALL",#N/A,FALSE,"Sheet4";"matclass",#N/A,FALSE,"Sheet4"}</definedName>
    <definedName name="w" localSheetId="4" hidden="1">{"MATALL",#N/A,FALSE,"Sheet4";"matclass",#N/A,FALSE,"Sheet4"}</definedName>
    <definedName name="w" localSheetId="11" hidden="1">{"MATALL",#N/A,FALSE,"Sheet4";"matclass",#N/A,FALSE,"Sheet4"}</definedName>
    <definedName name="w" localSheetId="0" hidden="1">{"MATALL",#N/A,FALSE,"Sheet4";"matclass",#N/A,FALSE,"Sheet4"}</definedName>
    <definedName name="w" localSheetId="3" hidden="1">{"MATALL",#N/A,FALSE,"Sheet4";"matclass",#N/A,FALSE,"Sheet4"}</definedName>
    <definedName name="w" localSheetId="5" hidden="1">{"MATALL",#N/A,FALSE,"Sheet4";"matclass",#N/A,FALSE,"Sheet4"}</definedName>
    <definedName name="w" localSheetId="19" hidden="1">{"MATALL",#N/A,FALSE,"Sheet4";"matclass",#N/A,FALSE,"Sheet4"}</definedName>
    <definedName name="w" localSheetId="20" hidden="1">{"MATALL",#N/A,FALSE,"Sheet4";"matclass",#N/A,FALSE,"Sheet4"}</definedName>
    <definedName name="w" localSheetId="10" hidden="1">{"MATALL",#N/A,FALSE,"Sheet4";"matclass",#N/A,FALSE,"Sheet4"}</definedName>
    <definedName name="w" localSheetId="6" hidden="1">{"MATALL",#N/A,FALSE,"Sheet4";"matclass",#N/A,FALSE,"Sheet4"}</definedName>
    <definedName name="w" hidden="1">{"MATALL",#N/A,FALSE,"Sheet4";"matclass",#N/A,FALSE,"Sheet4"}</definedName>
    <definedName name="WORKCAPa" localSheetId="2" hidden="1">{"WCCWCLL",#N/A,FALSE,"Sheet3";"PP",#N/A,FALSE,"Sheet3";"MAT1",#N/A,FALSE,"Sheet3";"MAT2",#N/A,FALSE,"Sheet3"}</definedName>
    <definedName name="WORKCAPa" localSheetId="4" hidden="1">{"WCCWCLL",#N/A,FALSE,"Sheet3";"PP",#N/A,FALSE,"Sheet3";"MAT1",#N/A,FALSE,"Sheet3";"MAT2",#N/A,FALSE,"Sheet3"}</definedName>
    <definedName name="WORKCAPa" localSheetId="11" hidden="1">{"WCCWCLL",#N/A,FALSE,"Sheet3";"PP",#N/A,FALSE,"Sheet3";"MAT1",#N/A,FALSE,"Sheet3";"MAT2",#N/A,FALSE,"Sheet3"}</definedName>
    <definedName name="WORKCAPa" localSheetId="0" hidden="1">{"WCCWCLL",#N/A,FALSE,"Sheet3";"PP",#N/A,FALSE,"Sheet3";"MAT1",#N/A,FALSE,"Sheet3";"MAT2",#N/A,FALSE,"Sheet3"}</definedName>
    <definedName name="WORKCAPa" localSheetId="3" hidden="1">{"WCCWCLL",#N/A,FALSE,"Sheet3";"PP",#N/A,FALSE,"Sheet3";"MAT1",#N/A,FALSE,"Sheet3";"MAT2",#N/A,FALSE,"Sheet3"}</definedName>
    <definedName name="WORKCAPa" localSheetId="8" hidden="1">{"WCCWCLL",#N/A,FALSE,"Sheet3";"PP",#N/A,FALSE,"Sheet3";"MAT1",#N/A,FALSE,"Sheet3";"MAT2",#N/A,FALSE,"Sheet3"}</definedName>
    <definedName name="WORKCAPa" localSheetId="1" hidden="1">{"WCCWCLL",#N/A,FALSE,"Sheet3";"PP",#N/A,FALSE,"Sheet3";"MAT1",#N/A,FALSE,"Sheet3";"MAT2",#N/A,FALSE,"Sheet3"}</definedName>
    <definedName name="WORKCAPa" localSheetId="5" hidden="1">{"WCCWCLL",#N/A,FALSE,"Sheet3";"PP",#N/A,FALSE,"Sheet3";"MAT1",#N/A,FALSE,"Sheet3";"MAT2",#N/A,FALSE,"Sheet3"}</definedName>
    <definedName name="WORKCAPa" localSheetId="7" hidden="1">{"WCCWCLL",#N/A,FALSE,"Sheet3";"PP",#N/A,FALSE,"Sheet3";"MAT1",#N/A,FALSE,"Sheet3";"MAT2",#N/A,FALSE,"Sheet3"}</definedName>
    <definedName name="WORKCAPa" localSheetId="19" hidden="1">{"WCCWCLL",#N/A,FALSE,"Sheet3";"PP",#N/A,FALSE,"Sheet3";"MAT1",#N/A,FALSE,"Sheet3";"MAT2",#N/A,FALSE,"Sheet3"}</definedName>
    <definedName name="WORKCAPa" localSheetId="20" hidden="1">{"WCCWCLL",#N/A,FALSE,"Sheet3";"PP",#N/A,FALSE,"Sheet3";"MAT1",#N/A,FALSE,"Sheet3";"MAT2",#N/A,FALSE,"Sheet3"}</definedName>
    <definedName name="WORKCAPa" localSheetId="10" hidden="1">{"WCCWCLL",#N/A,FALSE,"Sheet3";"PP",#N/A,FALSE,"Sheet3";"MAT1",#N/A,FALSE,"Sheet3";"MAT2",#N/A,FALSE,"Sheet3"}</definedName>
    <definedName name="WORKCAPa" localSheetId="9" hidden="1">{"WCCWCLL",#N/A,FALSE,"Sheet3";"PP",#N/A,FALSE,"Sheet3";"MAT1",#N/A,FALSE,"Sheet3";"MAT2",#N/A,FALSE,"Sheet3"}</definedName>
    <definedName name="WORKCAPa" localSheetId="6" hidden="1">{"WCCWCLL",#N/A,FALSE,"Sheet3";"PP",#N/A,FALSE,"Sheet3";"MAT1",#N/A,FALSE,"Sheet3";"MAT2",#N/A,FALSE,"Sheet3"}</definedName>
    <definedName name="WORKCAPa" hidden="1">{"WCCWCLL",#N/A,FALSE,"Sheet3";"PP",#N/A,FALSE,"Sheet3";"MAT1",#N/A,FALSE,"Sheet3";"MAT2",#N/A,FALSE,"Sheet3"}</definedName>
    <definedName name="wrn.cwip." localSheetId="2" hidden="1">{"CWIP2",#N/A,FALSE,"CWIP";"CWIP3",#N/A,FALSE,"CWIP"}</definedName>
    <definedName name="wrn.cwip." localSheetId="4" hidden="1">{"CWIP2",#N/A,FALSE,"CWIP";"CWIP3",#N/A,FALSE,"CWIP"}</definedName>
    <definedName name="wrn.cwip." localSheetId="11" hidden="1">{"CWIP2",#N/A,FALSE,"CWIP";"CWIP3",#N/A,FALSE,"CWIP"}</definedName>
    <definedName name="wrn.cwip." localSheetId="0" hidden="1">{"CWIP2",#N/A,FALSE,"CWIP";"CWIP3",#N/A,FALSE,"CWIP"}</definedName>
    <definedName name="wrn.cwip." localSheetId="3" hidden="1">{"CWIP2",#N/A,FALSE,"CWIP";"CWIP3",#N/A,FALSE,"CWIP"}</definedName>
    <definedName name="wrn.cwip." localSheetId="8" hidden="1">{"CWIP2",#N/A,FALSE,"CWIP";"CWIP3",#N/A,FALSE,"CWIP"}</definedName>
    <definedName name="wrn.cwip." localSheetId="1" hidden="1">{"CWIP2",#N/A,FALSE,"CWIP";"CWIP3",#N/A,FALSE,"CWIP"}</definedName>
    <definedName name="wrn.cwip." localSheetId="5" hidden="1">{"CWIP2",#N/A,FALSE,"CWIP";"CWIP3",#N/A,FALSE,"CWIP"}</definedName>
    <definedName name="wrn.cwip." localSheetId="7" hidden="1">{"CWIP2",#N/A,FALSE,"CWIP";"CWIP3",#N/A,FALSE,"CWIP"}</definedName>
    <definedName name="wrn.cwip." localSheetId="19" hidden="1">{"CWIP2",#N/A,FALSE,"CWIP";"CWIP3",#N/A,FALSE,"CWIP"}</definedName>
    <definedName name="wrn.cwip." localSheetId="20" hidden="1">{"CWIP2",#N/A,FALSE,"CWIP";"CWIP3",#N/A,FALSE,"CWIP"}</definedName>
    <definedName name="wrn.cwip." localSheetId="10" hidden="1">{"CWIP2",#N/A,FALSE,"CWIP";"CWIP3",#N/A,FALSE,"CWIP"}</definedName>
    <definedName name="wrn.cwip." localSheetId="9" hidden="1">{"CWIP2",#N/A,FALSE,"CWIP";"CWIP3",#N/A,FALSE,"CWIP"}</definedName>
    <definedName name="wrn.cwip." localSheetId="6" hidden="1">{"CWIP2",#N/A,FALSE,"CWIP";"CWIP3",#N/A,FALSE,"CWIP"}</definedName>
    <definedName name="wrn.cwip." hidden="1">{"CWIP2",#N/A,FALSE,"CWIP";"CWIP3",#N/A,FALSE,"CWIP"}</definedName>
    <definedName name="wrn.cwipa" localSheetId="2" hidden="1">{"CWIP2",#N/A,FALSE,"CWIP";"CWIP3",#N/A,FALSE,"CWIP"}</definedName>
    <definedName name="wrn.cwipa" localSheetId="4" hidden="1">{"CWIP2",#N/A,FALSE,"CWIP";"CWIP3",#N/A,FALSE,"CWIP"}</definedName>
    <definedName name="wrn.cwipa" localSheetId="11" hidden="1">{"CWIP2",#N/A,FALSE,"CWIP";"CWIP3",#N/A,FALSE,"CWIP"}</definedName>
    <definedName name="wrn.cwipa" localSheetId="0" hidden="1">{"CWIP2",#N/A,FALSE,"CWIP";"CWIP3",#N/A,FALSE,"CWIP"}</definedName>
    <definedName name="wrn.cwipa" localSheetId="3" hidden="1">{"CWIP2",#N/A,FALSE,"CWIP";"CWIP3",#N/A,FALSE,"CWIP"}</definedName>
    <definedName name="wrn.cwipa" localSheetId="8" hidden="1">{"CWIP2",#N/A,FALSE,"CWIP";"CWIP3",#N/A,FALSE,"CWIP"}</definedName>
    <definedName name="wrn.cwipa" localSheetId="1" hidden="1">{"CWIP2",#N/A,FALSE,"CWIP";"CWIP3",#N/A,FALSE,"CWIP"}</definedName>
    <definedName name="wrn.cwipa" localSheetId="5" hidden="1">{"CWIP2",#N/A,FALSE,"CWIP";"CWIP3",#N/A,FALSE,"CWIP"}</definedName>
    <definedName name="wrn.cwipa" localSheetId="7" hidden="1">{"CWIP2",#N/A,FALSE,"CWIP";"CWIP3",#N/A,FALSE,"CWIP"}</definedName>
    <definedName name="wrn.cwipa" localSheetId="19" hidden="1">{"CWIP2",#N/A,FALSE,"CWIP";"CWIP3",#N/A,FALSE,"CWIP"}</definedName>
    <definedName name="wrn.cwipa" localSheetId="20" hidden="1">{"CWIP2",#N/A,FALSE,"CWIP";"CWIP3",#N/A,FALSE,"CWIP"}</definedName>
    <definedName name="wrn.cwipa" localSheetId="10" hidden="1">{"CWIP2",#N/A,FALSE,"CWIP";"CWIP3",#N/A,FALSE,"CWIP"}</definedName>
    <definedName name="wrn.cwipa" localSheetId="9" hidden="1">{"CWIP2",#N/A,FALSE,"CWIP";"CWIP3",#N/A,FALSE,"CWIP"}</definedName>
    <definedName name="wrn.cwipa" localSheetId="6" hidden="1">{"CWIP2",#N/A,FALSE,"CWIP";"CWIP3",#N/A,FALSE,"CWIP"}</definedName>
    <definedName name="wrn.cwipa" hidden="1">{"CWIP2",#N/A,FALSE,"CWIP";"CWIP3",#N/A,FALSE,"CWIP"}</definedName>
    <definedName name="wrn.Earnings._.Test." localSheetId="2"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4"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1"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0"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3"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8"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5"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7"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9"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20"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0"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9"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6"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full._.print." localSheetId="2"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4"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1"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0"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3"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8"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5"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7"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9"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20"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0"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9"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6"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matdtl." localSheetId="2" hidden="1">{"MATALL",#N/A,FALSE,"Sheet4";"matclass",#N/A,FALSE,"Sheet4"}</definedName>
    <definedName name="wrn.matdtl." localSheetId="4" hidden="1">{"MATALL",#N/A,FALSE,"Sheet4";"matclass",#N/A,FALSE,"Sheet4"}</definedName>
    <definedName name="wrn.matdtl." localSheetId="11" hidden="1">{"MATALL",#N/A,FALSE,"Sheet4";"matclass",#N/A,FALSE,"Sheet4"}</definedName>
    <definedName name="wrn.matdtl." localSheetId="0" hidden="1">{"MATALL",#N/A,FALSE,"Sheet4";"matclass",#N/A,FALSE,"Sheet4"}</definedName>
    <definedName name="wrn.matdtl." localSheetId="3" hidden="1">{"MATALL",#N/A,FALSE,"Sheet4";"matclass",#N/A,FALSE,"Sheet4"}</definedName>
    <definedName name="wrn.matdtl." localSheetId="8" hidden="1">{"MATALL",#N/A,FALSE,"Sheet4";"matclass",#N/A,FALSE,"Sheet4"}</definedName>
    <definedName name="wrn.matdtl." localSheetId="1" hidden="1">{"MATALL",#N/A,FALSE,"Sheet4";"matclass",#N/A,FALSE,"Sheet4"}</definedName>
    <definedName name="wrn.matdtl." localSheetId="5" hidden="1">{"MATALL",#N/A,FALSE,"Sheet4";"matclass",#N/A,FALSE,"Sheet4"}</definedName>
    <definedName name="wrn.matdtl." localSheetId="7" hidden="1">{"MATALL",#N/A,FALSE,"Sheet4";"matclass",#N/A,FALSE,"Sheet4"}</definedName>
    <definedName name="wrn.matdtl." localSheetId="19" hidden="1">{"MATALL",#N/A,FALSE,"Sheet4";"matclass",#N/A,FALSE,"Sheet4"}</definedName>
    <definedName name="wrn.matdtl." localSheetId="20" hidden="1">{"MATALL",#N/A,FALSE,"Sheet4";"matclass",#N/A,FALSE,"Sheet4"}</definedName>
    <definedName name="wrn.matdtl." localSheetId="10" hidden="1">{"MATALL",#N/A,FALSE,"Sheet4";"matclass",#N/A,FALSE,"Sheet4"}</definedName>
    <definedName name="wrn.matdtl." localSheetId="9" hidden="1">{"MATALL",#N/A,FALSE,"Sheet4";"matclass",#N/A,FALSE,"Sheet4"}</definedName>
    <definedName name="wrn.matdtl." localSheetId="6" hidden="1">{"MATALL",#N/A,FALSE,"Sheet4";"matclass",#N/A,FALSE,"Sheet4"}</definedName>
    <definedName name="wrn.matdtl." hidden="1">{"MATALL",#N/A,FALSE,"Sheet4";"matclass",#N/A,FALSE,"Sheet4"}</definedName>
    <definedName name="wrn.matdtla" localSheetId="2" hidden="1">{"MATALL",#N/A,FALSE,"Sheet4";"matclass",#N/A,FALSE,"Sheet4"}</definedName>
    <definedName name="wrn.matdtla" localSheetId="4" hidden="1">{"MATALL",#N/A,FALSE,"Sheet4";"matclass",#N/A,FALSE,"Sheet4"}</definedName>
    <definedName name="wrn.matdtla" localSheetId="11" hidden="1">{"MATALL",#N/A,FALSE,"Sheet4";"matclass",#N/A,FALSE,"Sheet4"}</definedName>
    <definedName name="wrn.matdtla" localSheetId="0" hidden="1">{"MATALL",#N/A,FALSE,"Sheet4";"matclass",#N/A,FALSE,"Sheet4"}</definedName>
    <definedName name="wrn.matdtla" localSheetId="3" hidden="1">{"MATALL",#N/A,FALSE,"Sheet4";"matclass",#N/A,FALSE,"Sheet4"}</definedName>
    <definedName name="wrn.matdtla" localSheetId="8" hidden="1">{"MATALL",#N/A,FALSE,"Sheet4";"matclass",#N/A,FALSE,"Sheet4"}</definedName>
    <definedName name="wrn.matdtla" localSheetId="1" hidden="1">{"MATALL",#N/A,FALSE,"Sheet4";"matclass",#N/A,FALSE,"Sheet4"}</definedName>
    <definedName name="wrn.matdtla" localSheetId="5" hidden="1">{"MATALL",#N/A,FALSE,"Sheet4";"matclass",#N/A,FALSE,"Sheet4"}</definedName>
    <definedName name="wrn.matdtla" localSheetId="7" hidden="1">{"MATALL",#N/A,FALSE,"Sheet4";"matclass",#N/A,FALSE,"Sheet4"}</definedName>
    <definedName name="wrn.matdtla" localSheetId="19" hidden="1">{"MATALL",#N/A,FALSE,"Sheet4";"matclass",#N/A,FALSE,"Sheet4"}</definedName>
    <definedName name="wrn.matdtla" localSheetId="20" hidden="1">{"MATALL",#N/A,FALSE,"Sheet4";"matclass",#N/A,FALSE,"Sheet4"}</definedName>
    <definedName name="wrn.matdtla" localSheetId="10" hidden="1">{"MATALL",#N/A,FALSE,"Sheet4";"matclass",#N/A,FALSE,"Sheet4"}</definedName>
    <definedName name="wrn.matdtla" localSheetId="9" hidden="1">{"MATALL",#N/A,FALSE,"Sheet4";"matclass",#N/A,FALSE,"Sheet4"}</definedName>
    <definedName name="wrn.matdtla" localSheetId="6" hidden="1">{"MATALL",#N/A,FALSE,"Sheet4";"matclass",#N/A,FALSE,"Sheet4"}</definedName>
    <definedName name="wrn.matdtla" hidden="1">{"MATALL",#N/A,FALSE,"Sheet4";"matclass",#N/A,FALSE,"Sheet4"}</definedName>
    <definedName name="wrn.PPJOURNAL._.ENTRY." localSheetId="2" hidden="1">{"PPDEFERREDBAL",#N/A,FALSE,"PRIOR PERIOD ADJMT";#N/A,#N/A,FALSE,"PRIOR PERIOD ADJMT";"PPJOURNALENTRY",#N/A,FALSE,"PRIOR PERIOD ADJMT"}</definedName>
    <definedName name="wrn.PPJOURNAL._.ENTRY." localSheetId="4" hidden="1">{"PPDEFERREDBAL",#N/A,FALSE,"PRIOR PERIOD ADJMT";#N/A,#N/A,FALSE,"PRIOR PERIOD ADJMT";"PPJOURNALENTRY",#N/A,FALSE,"PRIOR PERIOD ADJMT"}</definedName>
    <definedName name="wrn.PPJOURNAL._.ENTRY." localSheetId="11" hidden="1">{"PPDEFERREDBAL",#N/A,FALSE,"PRIOR PERIOD ADJMT";#N/A,#N/A,FALSE,"PRIOR PERIOD ADJMT";"PPJOURNALENTRY",#N/A,FALSE,"PRIOR PERIOD ADJMT"}</definedName>
    <definedName name="wrn.PPJOURNAL._.ENTRY." localSheetId="0" hidden="1">{"PPDEFERREDBAL",#N/A,FALSE,"PRIOR PERIOD ADJMT";#N/A,#N/A,FALSE,"PRIOR PERIOD ADJMT";"PPJOURNALENTRY",#N/A,FALSE,"PRIOR PERIOD ADJMT"}</definedName>
    <definedName name="wrn.PPJOURNAL._.ENTRY." localSheetId="3" hidden="1">{"PPDEFERREDBAL",#N/A,FALSE,"PRIOR PERIOD ADJMT";#N/A,#N/A,FALSE,"PRIOR PERIOD ADJMT";"PPJOURNALENTRY",#N/A,FALSE,"PRIOR PERIOD ADJMT"}</definedName>
    <definedName name="wrn.PPJOURNAL._.ENTRY." localSheetId="8" hidden="1">{"PPDEFERREDBAL",#N/A,FALSE,"PRIOR PERIOD ADJMT";#N/A,#N/A,FALSE,"PRIOR PERIOD ADJMT";"PPJOURNALENTRY",#N/A,FALSE,"PRIOR PERIOD ADJMT"}</definedName>
    <definedName name="wrn.PPJOURNAL._.ENTRY." localSheetId="1" hidden="1">{"PPDEFERREDBAL",#N/A,FALSE,"PRIOR PERIOD ADJMT";#N/A,#N/A,FALSE,"PRIOR PERIOD ADJMT";"PPJOURNALENTRY",#N/A,FALSE,"PRIOR PERIOD ADJMT"}</definedName>
    <definedName name="wrn.PPJOURNAL._.ENTRY." localSheetId="5" hidden="1">{"PPDEFERREDBAL",#N/A,FALSE,"PRIOR PERIOD ADJMT";#N/A,#N/A,FALSE,"PRIOR PERIOD ADJMT";"PPJOURNALENTRY",#N/A,FALSE,"PRIOR PERIOD ADJMT"}</definedName>
    <definedName name="wrn.PPJOURNAL._.ENTRY." localSheetId="19" hidden="1">{"PPDEFERREDBAL",#N/A,FALSE,"PRIOR PERIOD ADJMT";#N/A,#N/A,FALSE,"PRIOR PERIOD ADJMT";"PPJOURNALENTRY",#N/A,FALSE,"PRIOR PERIOD ADJMT"}</definedName>
    <definedName name="wrn.PPJOURNAL._.ENTRY." localSheetId="20" hidden="1">{"PPDEFERREDBAL",#N/A,FALSE,"PRIOR PERIOD ADJMT";#N/A,#N/A,FALSE,"PRIOR PERIOD ADJMT";"PPJOURNALENTRY",#N/A,FALSE,"PRIOR PERIOD ADJMT"}</definedName>
    <definedName name="wrn.PPJOURNAL._.ENTRY." localSheetId="10" hidden="1">{"PPDEFERREDBAL",#N/A,FALSE,"PRIOR PERIOD ADJMT";#N/A,#N/A,FALSE,"PRIOR PERIOD ADJMT";"PPJOURNALENTRY",#N/A,FALSE,"PRIOR PERIOD ADJMT"}</definedName>
    <definedName name="wrn.PPJOURNAL._.ENTRY." localSheetId="9" hidden="1">{"PPDEFERREDBAL",#N/A,FALSE,"PRIOR PERIOD ADJMT";#N/A,#N/A,FALSE,"PRIOR PERIOD ADJMT";"PPJOURNALENTRY",#N/A,FALSE,"PRIOR PERIOD ADJMT"}</definedName>
    <definedName name="wrn.PPJOURNAL._.ENTRY." localSheetId="6" hidden="1">{"PPDEFERREDBAL",#N/A,FALSE,"PRIOR PERIOD ADJMT";#N/A,#N/A,FALSE,"PRIOR PERIOD ADJMT";"PPJOURNALENTRY",#N/A,FALSE,"PRIOR PERIOD ADJMT"}</definedName>
    <definedName name="wrn.PPJOURNAL._.ENTRY." hidden="1">{"PPDEFERREDBAL",#N/A,FALSE,"PRIOR PERIOD ADJMT";#N/A,#N/A,FALSE,"PRIOR PERIOD ADJMT";"PPJOURNALENTRY",#N/A,FALSE,"PRIOR PERIOD ADJMT"}</definedName>
    <definedName name="wrn.PRIOR._.PERIOD._.ADJMT." localSheetId="2" hidden="1">{#N/A,#N/A,FALSE,"PRIOR PERIOD ADJMT"}</definedName>
    <definedName name="wrn.PRIOR._.PERIOD._.ADJMT." localSheetId="4" hidden="1">{#N/A,#N/A,FALSE,"PRIOR PERIOD ADJMT"}</definedName>
    <definedName name="wrn.PRIOR._.PERIOD._.ADJMT." localSheetId="11" hidden="1">{#N/A,#N/A,FALSE,"PRIOR PERIOD ADJMT"}</definedName>
    <definedName name="wrn.PRIOR._.PERIOD._.ADJMT." localSheetId="0" hidden="1">{#N/A,#N/A,FALSE,"PRIOR PERIOD ADJMT"}</definedName>
    <definedName name="wrn.PRIOR._.PERIOD._.ADJMT." localSheetId="3" hidden="1">{#N/A,#N/A,FALSE,"PRIOR PERIOD ADJMT"}</definedName>
    <definedName name="wrn.PRIOR._.PERIOD._.ADJMT." localSheetId="8" hidden="1">{#N/A,#N/A,FALSE,"PRIOR PERIOD ADJMT"}</definedName>
    <definedName name="wrn.PRIOR._.PERIOD._.ADJMT." localSheetId="1" hidden="1">{#N/A,#N/A,FALSE,"PRIOR PERIOD ADJMT"}</definedName>
    <definedName name="wrn.PRIOR._.PERIOD._.ADJMT." localSheetId="5" hidden="1">{#N/A,#N/A,FALSE,"PRIOR PERIOD ADJMT"}</definedName>
    <definedName name="wrn.PRIOR._.PERIOD._.ADJMT." localSheetId="19" hidden="1">{#N/A,#N/A,FALSE,"PRIOR PERIOD ADJMT"}</definedName>
    <definedName name="wrn.PRIOR._.PERIOD._.ADJMT." localSheetId="20" hidden="1">{#N/A,#N/A,FALSE,"PRIOR PERIOD ADJMT"}</definedName>
    <definedName name="wrn.PRIOR._.PERIOD._.ADJMT." localSheetId="10" hidden="1">{#N/A,#N/A,FALSE,"PRIOR PERIOD ADJMT"}</definedName>
    <definedName name="wrn.PRIOR._.PERIOD._.ADJMT." localSheetId="9" hidden="1">{#N/A,#N/A,FALSE,"PRIOR PERIOD ADJMT"}</definedName>
    <definedName name="wrn.PRIOR._.PERIOD._.ADJMT." localSheetId="6" hidden="1">{#N/A,#N/A,FALSE,"PRIOR PERIOD ADJMT"}</definedName>
    <definedName name="wrn.PRIOR._.PERIOD._.ADJMT." hidden="1">{#N/A,#N/A,FALSE,"PRIOR PERIOD ADJMT"}</definedName>
    <definedName name="wrn.Production." localSheetId="2" hidden="1">{"Production",#N/A,FALSE,"Electric O&amp;M Functionalization"}</definedName>
    <definedName name="wrn.Production." localSheetId="4" hidden="1">{"Production",#N/A,FALSE,"Electric O&amp;M Functionalization"}</definedName>
    <definedName name="wrn.Production." localSheetId="11" hidden="1">{"Production",#N/A,FALSE,"Electric O&amp;M Functionalization"}</definedName>
    <definedName name="wrn.Production." localSheetId="0" hidden="1">{"Production",#N/A,FALSE,"Electric O&amp;M Functionalization"}</definedName>
    <definedName name="wrn.Production." localSheetId="3" hidden="1">{"Production",#N/A,FALSE,"Electric O&amp;M Functionalization"}</definedName>
    <definedName name="wrn.Production." localSheetId="8" hidden="1">{"Production",#N/A,FALSE,"Electric O&amp;M Functionalization"}</definedName>
    <definedName name="wrn.Production." localSheetId="1" hidden="1">{"Production",#N/A,FALSE,"Electric O&amp;M Functionalization"}</definedName>
    <definedName name="wrn.Production." localSheetId="5" hidden="1">{"Production",#N/A,FALSE,"Electric O&amp;M Functionalization"}</definedName>
    <definedName name="wrn.Production." localSheetId="7" hidden="1">{"Production",#N/A,FALSE,"Electric O&amp;M Functionalization"}</definedName>
    <definedName name="wrn.Production." localSheetId="19" hidden="1">{"Production",#N/A,FALSE,"Electric O&amp;M Functionalization"}</definedName>
    <definedName name="wrn.Production." localSheetId="20" hidden="1">{"Production",#N/A,FALSE,"Electric O&amp;M Functionalization"}</definedName>
    <definedName name="wrn.Production." localSheetId="10" hidden="1">{"Production",#N/A,FALSE,"Electric O&amp;M Functionalization"}</definedName>
    <definedName name="wrn.Production." localSheetId="9" hidden="1">{"Production",#N/A,FALSE,"Electric O&amp;M Functionalization"}</definedName>
    <definedName name="wrn.Production." localSheetId="6" hidden="1">{"Production",#N/A,FALSE,"Electric O&amp;M Functionalization"}</definedName>
    <definedName name="wrn.Production." hidden="1">{"Production",#N/A,FALSE,"Electric O&amp;M Functionalization"}</definedName>
    <definedName name="wrn.Transmission." localSheetId="2" hidden="1">{"Transmission",#N/A,FALSE,"Electric O&amp;M Functionalization"}</definedName>
    <definedName name="wrn.Transmission." localSheetId="4" hidden="1">{"Transmission",#N/A,FALSE,"Electric O&amp;M Functionalization"}</definedName>
    <definedName name="wrn.Transmission." localSheetId="11" hidden="1">{"Transmission",#N/A,FALSE,"Electric O&amp;M Functionalization"}</definedName>
    <definedName name="wrn.Transmission." localSheetId="0" hidden="1">{"Transmission",#N/A,FALSE,"Electric O&amp;M Functionalization"}</definedName>
    <definedName name="wrn.Transmission." localSheetId="3" hidden="1">{"Transmission",#N/A,FALSE,"Electric O&amp;M Functionalization"}</definedName>
    <definedName name="wrn.Transmission." localSheetId="8" hidden="1">{"Transmission",#N/A,FALSE,"Electric O&amp;M Functionalization"}</definedName>
    <definedName name="wrn.Transmission." localSheetId="1" hidden="1">{"Transmission",#N/A,FALSE,"Electric O&amp;M Functionalization"}</definedName>
    <definedName name="wrn.Transmission." localSheetId="5" hidden="1">{"Transmission",#N/A,FALSE,"Electric O&amp;M Functionalization"}</definedName>
    <definedName name="wrn.Transmission." localSheetId="7" hidden="1">{"Transmission",#N/A,FALSE,"Electric O&amp;M Functionalization"}</definedName>
    <definedName name="wrn.Transmission." localSheetId="19" hidden="1">{"Transmission",#N/A,FALSE,"Electric O&amp;M Functionalization"}</definedName>
    <definedName name="wrn.Transmission." localSheetId="20" hidden="1">{"Transmission",#N/A,FALSE,"Electric O&amp;M Functionalization"}</definedName>
    <definedName name="wrn.Transmission." localSheetId="10" hidden="1">{"Transmission",#N/A,FALSE,"Electric O&amp;M Functionalization"}</definedName>
    <definedName name="wrn.Transmission." localSheetId="9" hidden="1">{"Transmission",#N/A,FALSE,"Electric O&amp;M Functionalization"}</definedName>
    <definedName name="wrn.Transmission." localSheetId="6" hidden="1">{"Transmission",#N/A,FALSE,"Electric O&amp;M Functionalization"}</definedName>
    <definedName name="wrn.Transmission." hidden="1">{"Transmission",#N/A,FALSE,"Electric O&amp;M Functionalization"}</definedName>
    <definedName name="wrn.WORKCAP." localSheetId="2" hidden="1">{"WCCWCLL",#N/A,FALSE,"Sheet3";"PP",#N/A,FALSE,"Sheet3";"MAT1",#N/A,FALSE,"Sheet3";"MAT2",#N/A,FALSE,"Sheet3"}</definedName>
    <definedName name="wrn.WORKCAP." localSheetId="4" hidden="1">{"WCCWCLL",#N/A,FALSE,"Sheet3";"PP",#N/A,FALSE,"Sheet3";"MAT1",#N/A,FALSE,"Sheet3";"MAT2",#N/A,FALSE,"Sheet3"}</definedName>
    <definedName name="wrn.WORKCAP." localSheetId="11" hidden="1">{"WCCWCLL",#N/A,FALSE,"Sheet3";"PP",#N/A,FALSE,"Sheet3";"MAT1",#N/A,FALSE,"Sheet3";"MAT2",#N/A,FALSE,"Sheet3"}</definedName>
    <definedName name="wrn.WORKCAP." localSheetId="0" hidden="1">{"WCCWCLL",#N/A,FALSE,"Sheet3";"PP",#N/A,FALSE,"Sheet3";"MAT1",#N/A,FALSE,"Sheet3";"MAT2",#N/A,FALSE,"Sheet3"}</definedName>
    <definedName name="wrn.WORKCAP." localSheetId="3" hidden="1">{"WCCWCLL",#N/A,FALSE,"Sheet3";"PP",#N/A,FALSE,"Sheet3";"MAT1",#N/A,FALSE,"Sheet3";"MAT2",#N/A,FALSE,"Sheet3"}</definedName>
    <definedName name="wrn.WORKCAP." localSheetId="8" hidden="1">{"WCCWCLL",#N/A,FALSE,"Sheet3";"PP",#N/A,FALSE,"Sheet3";"MAT1",#N/A,FALSE,"Sheet3";"MAT2",#N/A,FALSE,"Sheet3"}</definedName>
    <definedName name="wrn.WORKCAP." localSheetId="1" hidden="1">{"WCCWCLL",#N/A,FALSE,"Sheet3";"PP",#N/A,FALSE,"Sheet3";"MAT1",#N/A,FALSE,"Sheet3";"MAT2",#N/A,FALSE,"Sheet3"}</definedName>
    <definedName name="wrn.WORKCAP." localSheetId="5" hidden="1">{"WCCWCLL",#N/A,FALSE,"Sheet3";"PP",#N/A,FALSE,"Sheet3";"MAT1",#N/A,FALSE,"Sheet3";"MAT2",#N/A,FALSE,"Sheet3"}</definedName>
    <definedName name="wrn.WORKCAP." localSheetId="7" hidden="1">{"WCCWCLL",#N/A,FALSE,"Sheet3";"PP",#N/A,FALSE,"Sheet3";"MAT1",#N/A,FALSE,"Sheet3";"MAT2",#N/A,FALSE,"Sheet3"}</definedName>
    <definedName name="wrn.WORKCAP." localSheetId="19" hidden="1">{"WCCWCLL",#N/A,FALSE,"Sheet3";"PP",#N/A,FALSE,"Sheet3";"MAT1",#N/A,FALSE,"Sheet3";"MAT2",#N/A,FALSE,"Sheet3"}</definedName>
    <definedName name="wrn.WORKCAP." localSheetId="20" hidden="1">{"WCCWCLL",#N/A,FALSE,"Sheet3";"PP",#N/A,FALSE,"Sheet3";"MAT1",#N/A,FALSE,"Sheet3";"MAT2",#N/A,FALSE,"Sheet3"}</definedName>
    <definedName name="wrn.WORKCAP." localSheetId="10" hidden="1">{"WCCWCLL",#N/A,FALSE,"Sheet3";"PP",#N/A,FALSE,"Sheet3";"MAT1",#N/A,FALSE,"Sheet3";"MAT2",#N/A,FALSE,"Sheet3"}</definedName>
    <definedName name="wrn.WORKCAP." localSheetId="9" hidden="1">{"WCCWCLL",#N/A,FALSE,"Sheet3";"PP",#N/A,FALSE,"Sheet3";"MAT1",#N/A,FALSE,"Sheet3";"MAT2",#N/A,FALSE,"Sheet3"}</definedName>
    <definedName name="wrn.WORKCAP." localSheetId="6" hidden="1">{"WCCWCLL",#N/A,FALSE,"Sheet3";"PP",#N/A,FALSE,"Sheet3";"MAT1",#N/A,FALSE,"Sheet3";"MAT2",#N/A,FALSE,"Sheet3"}</definedName>
    <definedName name="wrn.WORKCAP." hidden="1">{"WCCWCLL",#N/A,FALSE,"Sheet3";"PP",#N/A,FALSE,"Sheet3";"MAT1",#N/A,FALSE,"Sheet3";"MAT2",#N/A,FALSE,"Sheet3"}</definedName>
    <definedName name="wvu.DATABASE." localSheetId="2" hidden="1">{TRUE,TRUE,-1.25,-15.5,484.5,279.75,FALSE,FALSE,TRUE,TRUE,0,1,#N/A,1,#N/A,4.390946502057613,21.066666666666666,1,FALSE,FALSE,3,TRUE,1,FALSE,75,"Swvu.DATABASE.","ACwvu.DATABASE.",1,FALSE,FALSE,0.5,0.5,0.5,0.77,2,"","&amp;L&amp;""""&amp;8PREPARED: N. WINTER  &amp;D &amp;T&amp;C&amp;""""&amp;8&amp;P OF &amp;N&amp;R&amp;""""&amp;8J:INCTAX\94MTHEND\&amp;F",FALSE,FALSE,FALSE,FALSE,1,68,#N/A,#N/A,"=R6C1:R142C8","=R1:R5",#N/A,#N/A,FALSE,FALSE}</definedName>
    <definedName name="wvu.DATABASE." localSheetId="4" hidden="1">{TRUE,TRUE,-1.25,-15.5,484.5,279.75,FALSE,FALSE,TRUE,TRUE,0,1,#N/A,1,#N/A,4.390946502057613,21.066666666666666,1,FALSE,FALSE,3,TRUE,1,FALSE,75,"Swvu.DATABASE.","ACwvu.DATABASE.",1,FALSE,FALSE,0.5,0.5,0.5,0.77,2,"","&amp;L&amp;""""&amp;8PREPARED: N. WINTER  &amp;D &amp;T&amp;C&amp;""""&amp;8&amp;P OF &amp;N&amp;R&amp;""""&amp;8J:INCTAX\94MTHEND\&amp;F",FALSE,FALSE,FALSE,FALSE,1,68,#N/A,#N/A,"=R6C1:R142C8","=R1:R5",#N/A,#N/A,FALSE,FALSE}</definedName>
    <definedName name="wvu.DATABASE." localSheetId="11" hidden="1">{TRUE,TRUE,-1.25,-15.5,484.5,279.75,FALSE,FALSE,TRUE,TRUE,0,1,#N/A,1,#N/A,4.390946502057613,21.066666666666666,1,FALSE,FALSE,3,TRUE,1,FALSE,75,"Swvu.DATABASE.","ACwvu.DATABASE.",1,FALSE,FALSE,0.5,0.5,0.5,0.77,2,"","&amp;L&amp;""""&amp;8PREPARED: N. WINTER  &amp;D &amp;T&amp;C&amp;""""&amp;8&amp;P OF &amp;N&amp;R&amp;""""&amp;8J:INCTAX\94MTHEND\&amp;F",FALSE,FALSE,FALSE,FALSE,1,68,#N/A,#N/A,"=R6C1:R142C8","=R1:R5",#N/A,#N/A,FALSE,FALSE}</definedName>
    <definedName name="wvu.DATABASE." localSheetId="0" hidden="1">{TRUE,TRUE,-1.25,-15.5,484.5,279.75,FALSE,FALSE,TRUE,TRUE,0,1,#N/A,1,#N/A,4.390946502057613,21.066666666666666,1,FALSE,FALSE,3,TRUE,1,FALSE,75,"Swvu.DATABASE.","ACwvu.DATABASE.",1,FALSE,FALSE,0.5,0.5,0.5,0.77,2,"","&amp;L&amp;""""&amp;8PREPARED: N. WINTER  &amp;D &amp;T&amp;C&amp;""""&amp;8&amp;P OF &amp;N&amp;R&amp;""""&amp;8J:INCTAX\94MTHEND\&amp;F",FALSE,FALSE,FALSE,FALSE,1,68,#N/A,#N/A,"=R6C1:R142C8","=R1:R5",#N/A,#N/A,FALSE,FALSE}</definedName>
    <definedName name="wvu.DATABASE." localSheetId="3" hidden="1">{TRUE,TRUE,-1.25,-15.5,484.5,279.75,FALSE,FALSE,TRUE,TRUE,0,1,#N/A,1,#N/A,4.390946502057613,21.066666666666666,1,FALSE,FALSE,3,TRUE,1,FALSE,75,"Swvu.DATABASE.","ACwvu.DATABASE.",1,FALSE,FALSE,0.5,0.5,0.5,0.77,2,"","&amp;L&amp;""""&amp;8PREPARED: N. WINTER  &amp;D &amp;T&amp;C&amp;""""&amp;8&amp;P OF &amp;N&amp;R&amp;""""&amp;8J:INCTAX\94MTHEND\&amp;F",FALSE,FALSE,FALSE,FALSE,1,68,#N/A,#N/A,"=R6C1:R142C8","=R1:R5",#N/A,#N/A,FALSE,FALSE}</definedName>
    <definedName name="wvu.DATABASE." localSheetId="8" hidden="1">{TRUE,TRUE,-1.25,-15.5,484.5,279.75,FALSE,FALSE,TRUE,TRUE,0,1,#N/A,1,#N/A,4.390946502057613,21.066666666666666,1,FALSE,FALSE,3,TRUE,1,FALSE,75,"Swvu.DATABASE.","ACwvu.DATABASE.",1,FALSE,FALSE,0.5,0.5,0.5,0.77,2,"","&amp;L&amp;""""&amp;8PREPARED: N. WINTER  &amp;D &amp;T&amp;C&amp;""""&amp;8&amp;P OF &amp;N&amp;R&amp;""""&amp;8J:INCTAX\94MTHEND\&amp;F",FALSE,FALSE,FALSE,FALSE,1,68,#N/A,#N/A,"=R6C1:R142C8","=R1:R5",#N/A,#N/A,FALSE,FALSE}</definedName>
    <definedName name="wvu.DATABASE." localSheetId="1" hidden="1">{TRUE,TRUE,-1.25,-15.5,484.5,279.75,FALSE,FALSE,TRUE,TRUE,0,1,#N/A,1,#N/A,4.390946502057613,21.066666666666666,1,FALSE,FALSE,3,TRUE,1,FALSE,75,"Swvu.DATABASE.","ACwvu.DATABASE.",1,FALSE,FALSE,0.5,0.5,0.5,0.77,2,"","&amp;L&amp;""""&amp;8PREPARED: N. WINTER  &amp;D &amp;T&amp;C&amp;""""&amp;8&amp;P OF &amp;N&amp;R&amp;""""&amp;8J:INCTAX\94MTHEND\&amp;F",FALSE,FALSE,FALSE,FALSE,1,68,#N/A,#N/A,"=R6C1:R142C8","=R1:R5",#N/A,#N/A,FALSE,FALSE}</definedName>
    <definedName name="wvu.DATABASE." localSheetId="5" hidden="1">{TRUE,TRUE,-1.25,-15.5,484.5,279.75,FALSE,FALSE,TRUE,TRUE,0,1,#N/A,1,#N/A,4.390946502057613,21.066666666666666,1,FALSE,FALSE,3,TRUE,1,FALSE,75,"Swvu.DATABASE.","ACwvu.DATABASE.",1,FALSE,FALSE,0.5,0.5,0.5,0.77,2,"","&amp;L&amp;""""&amp;8PREPARED: N. WINTER  &amp;D &amp;T&amp;C&amp;""""&amp;8&amp;P OF &amp;N&amp;R&amp;""""&amp;8J:INCTAX\94MTHEND\&amp;F",FALSE,FALSE,FALSE,FALSE,1,68,#N/A,#N/A,"=R6C1:R142C8","=R1:R5",#N/A,#N/A,FALSE,FALSE}</definedName>
    <definedName name="wvu.DATABASE." localSheetId="19" hidden="1">{TRUE,TRUE,-1.25,-15.5,484.5,279.75,FALSE,FALSE,TRUE,TRUE,0,1,#N/A,1,#N/A,4.390946502057613,21.066666666666666,1,FALSE,FALSE,3,TRUE,1,FALSE,75,"Swvu.DATABASE.","ACwvu.DATABASE.",1,FALSE,FALSE,0.5,0.5,0.5,0.77,2,"","&amp;L&amp;""""&amp;8PREPARED: N. WINTER  &amp;D &amp;T&amp;C&amp;""""&amp;8&amp;P OF &amp;N&amp;R&amp;""""&amp;8J:INCTAX\94MTHEND\&amp;F",FALSE,FALSE,FALSE,FALSE,1,68,#N/A,#N/A,"=R6C1:R142C8","=R1:R5",#N/A,#N/A,FALSE,FALSE}</definedName>
    <definedName name="wvu.DATABASE." localSheetId="20" hidden="1">{TRUE,TRUE,-1.25,-15.5,484.5,279.75,FALSE,FALSE,TRUE,TRUE,0,1,#N/A,1,#N/A,4.390946502057613,21.066666666666666,1,FALSE,FALSE,3,TRUE,1,FALSE,75,"Swvu.DATABASE.","ACwvu.DATABASE.",1,FALSE,FALSE,0.5,0.5,0.5,0.77,2,"","&amp;L&amp;""""&amp;8PREPARED: N. WINTER  &amp;D &amp;T&amp;C&amp;""""&amp;8&amp;P OF &amp;N&amp;R&amp;""""&amp;8J:INCTAX\94MTHEND\&amp;F",FALSE,FALSE,FALSE,FALSE,1,68,#N/A,#N/A,"=R6C1:R142C8","=R1:R5",#N/A,#N/A,FALSE,FALSE}</definedName>
    <definedName name="wvu.DATABASE." localSheetId="10" hidden="1">{TRUE,TRUE,-1.25,-15.5,484.5,279.75,FALSE,FALSE,TRUE,TRUE,0,1,#N/A,1,#N/A,4.390946502057613,21.066666666666666,1,FALSE,FALSE,3,TRUE,1,FALSE,75,"Swvu.DATABASE.","ACwvu.DATABASE.",1,FALSE,FALSE,0.5,0.5,0.5,0.77,2,"","&amp;L&amp;""""&amp;8PREPARED: N. WINTER  &amp;D &amp;T&amp;C&amp;""""&amp;8&amp;P OF &amp;N&amp;R&amp;""""&amp;8J:INCTAX\94MTHEND\&amp;F",FALSE,FALSE,FALSE,FALSE,1,68,#N/A,#N/A,"=R6C1:R142C8","=R1:R5",#N/A,#N/A,FALSE,FALSE}</definedName>
    <definedName name="wvu.DATABASE." localSheetId="9" hidden="1">{TRUE,TRUE,-1.25,-15.5,484.5,279.75,FALSE,FALSE,TRUE,TRUE,0,1,#N/A,1,#N/A,4.390946502057613,21.066666666666666,1,FALSE,FALSE,3,TRUE,1,FALSE,75,"Swvu.DATABASE.","ACwvu.DATABASE.",1,FALSE,FALSE,0.5,0.5,0.5,0.77,2,"","&amp;L&amp;""""&amp;8PREPARED: N. WINTER  &amp;D &amp;T&amp;C&amp;""""&amp;8&amp;P OF &amp;N&amp;R&amp;""""&amp;8J:INCTAX\94MTHEND\&amp;F",FALSE,FALSE,FALSE,FALSE,1,68,#N/A,#N/A,"=R6C1:R142C8","=R1:R5",#N/A,#N/A,FALSE,FALSE}</definedName>
    <definedName name="wvu.DATABASE." localSheetId="6" hidden="1">{TRUE,TRUE,-1.25,-15.5,484.5,279.75,FALSE,FALSE,TRUE,TRUE,0,1,#N/A,1,#N/A,4.390946502057613,21.066666666666666,1,FALSE,FALSE,3,TRUE,1,FALSE,75,"Swvu.DATABASE.","ACwvu.DATABASE.",1,FALSE,FALSE,0.5,0.5,0.5,0.77,2,"","&amp;L&amp;""""&amp;8PREPARED: N. WINTER  &amp;D &amp;T&amp;C&amp;""""&amp;8&amp;P OF &amp;N&amp;R&amp;""""&amp;8J:INCTAX\94MTHEND\&amp;F",FALSE,FALSE,FALSE,FALSE,1,68,#N/A,#N/A,"=R6C1:R142C8","=R1:R5",#N/A,#N/A,FALSE,FALSE}</definedName>
    <definedName name="wvu.DATABASE." hidden="1">{TRUE,TRUE,-1.25,-15.5,484.5,279.75,FALSE,FALSE,TRUE,TRUE,0,1,#N/A,1,#N/A,4.390946502057613,21.066666666666666,1,FALSE,FALSE,3,TRUE,1,FALSE,75,"Swvu.DATABASE.","ACwvu.DATABASE.",1,FALSE,FALSE,0.5,0.5,0.5,0.77,2,"","&amp;L&amp;""""&amp;8PREPARED: N. WINTER  &amp;D &amp;T&amp;C&amp;""""&amp;8&amp;P OF &amp;N&amp;R&amp;""""&amp;8J:INCTAX\94MTHEND\&amp;F",FALSE,FALSE,FALSE,FALSE,1,68,#N/A,#N/A,"=R6C1:R142C8","=R1:R5",#N/A,#N/A,FALSE,FALSE}</definedName>
    <definedName name="wvu.Distplt." localSheetId="2" hidden="1">{FALSE,TRUE,-1.25,-15.5,484.5,274.5,FALSE,TRUE,TRUE,TRUE,0,24,#N/A,1,#N/A,12.03,20,1,FALSE,FALSE,3,TRUE,1,FALSE,75,"Swvu.Distplt.","ACwvu.Distplt.",#N/A,FALSE,FALSE,1,0.75,0.75,0.75,1,"","",FALSE,FALSE,FALSE,FALSE,1,#N/A,1,1,FALSE,FALSE,#N/A,#N/A,FALSE,FALSE,FALSE,1,300,300,FALSE,FALSE,TRUE,TRUE,TRUE}</definedName>
    <definedName name="wvu.Distplt." localSheetId="4" hidden="1">{FALSE,TRUE,-1.25,-15.5,484.5,274.5,FALSE,TRUE,TRUE,TRUE,0,24,#N/A,1,#N/A,12.03,20,1,FALSE,FALSE,3,TRUE,1,FALSE,75,"Swvu.Distplt.","ACwvu.Distplt.",#N/A,FALSE,FALSE,1,0.75,0.75,0.75,1,"","",FALSE,FALSE,FALSE,FALSE,1,#N/A,1,1,FALSE,FALSE,#N/A,#N/A,FALSE,FALSE,FALSE,1,300,300,FALSE,FALSE,TRUE,TRUE,TRUE}</definedName>
    <definedName name="wvu.Distplt." localSheetId="3" hidden="1">{FALSE,TRUE,-1.25,-15.5,484.5,274.5,FALSE,TRUE,TRUE,TRUE,0,24,#N/A,1,#N/A,12.03,20,1,FALSE,FALSE,3,TRUE,1,FALSE,75,"Swvu.Distplt.","ACwvu.Distplt.",#N/A,FALSE,FALSE,1,0.75,0.75,0.75,1,"","",FALSE,FALSE,FALSE,FALSE,1,#N/A,1,1,FALSE,FALSE,#N/A,#N/A,FALSE,FALSE,FALSE,1,300,300,FALSE,FALSE,TRUE,TRUE,TRUE}</definedName>
    <definedName name="wvu.Distplt." localSheetId="1" hidden="1">{FALSE,TRUE,-1.25,-15.5,484.5,274.5,FALSE,TRUE,TRUE,TRUE,0,24,#N/A,1,#N/A,12.03,20,1,FALSE,FALSE,3,TRUE,1,FALSE,75,"Swvu.Distplt.","ACwvu.Distplt.",#N/A,FALSE,FALSE,1,0.75,0.75,0.75,1,"","",FALSE,FALSE,FALSE,FALSE,1,#N/A,1,1,FALSE,FALSE,#N/A,#N/A,FALSE,FALSE,FALSE,1,300,300,FALSE,FALSE,TRUE,TRUE,TRUE}</definedName>
    <definedName name="wvu.Distplt." localSheetId="5" hidden="1">{FALSE,TRUE,-1.25,-15.5,484.5,274.5,FALSE,TRUE,TRUE,TRUE,0,24,#N/A,1,#N/A,12.03,20,1,FALSE,FALSE,3,TRUE,1,FALSE,75,"Swvu.Distplt.","ACwvu.Distplt.",#N/A,FALSE,FALSE,1,0.75,0.75,0.75,1,"","",FALSE,FALSE,FALSE,FALSE,1,#N/A,1,1,FALSE,FALSE,#N/A,#N/A,FALSE,FALSE,FALSE,1,300,300,FALSE,FALSE,TRUE,TRUE,TRUE}</definedName>
    <definedName name="wvu.Distplt." localSheetId="6" hidden="1">{FALSE,TRUE,-1.25,-15.5,484.5,274.5,FALSE,TRUE,TRUE,TRUE,0,24,#N/A,1,#N/A,12.03,20,1,FALSE,FALSE,3,TRUE,1,FALSE,75,"Swvu.Distplt.","ACwvu.Distplt.",#N/A,FALSE,FALSE,1,0.75,0.75,0.75,1,"","",FALSE,FALSE,FALSE,FALSE,1,#N/A,1,1,FALSE,FALSE,#N/A,#N/A,FALSE,FALSE,FALSE,1,300,300,FALSE,FALSE,TRUE,TRUE,TRUE}</definedName>
    <definedName name="wvu.OP." localSheetId="2" hidden="1">{TRUE,TRUE,-1.25,-15.5,484.5,279.75,FALSE,FALSE,TRUE,TRUE,0,1,#N/A,1,#N/A,5.691056910569106,21.066666666666666,1,FALSE,FALSE,3,TRUE,1,FALSE,75,"Swvu.OP.","ACwvu.OP.",1,FALSE,FALSE,0.535,0.535,0,0.73,2,"","&amp;L&amp;""Courier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4" hidden="1">{TRUE,TRUE,-1.25,-15.5,484.5,279.75,FALSE,FALSE,TRUE,TRUE,0,1,#N/A,1,#N/A,5.691056910569106,21.066666666666666,1,FALSE,FALSE,3,TRUE,1,FALSE,75,"Swvu.OP.","ACwvu.OP.",1,FALSE,FALSE,0.535,0.535,0,0.73,2,"","&amp;L&amp;""Courier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11" hidden="1">{TRUE,TRUE,-1.25,-15.5,484.5,279.75,FALSE,FALSE,TRUE,TRUE,0,1,#N/A,1,#N/A,5.691056910569106,21.066666666666666,1,FALSE,FALSE,3,TRUE,1,FALSE,75,"Swvu.OP.","ACwvu.OP.",1,FALSE,FALSE,0.535,0.535,0,0.73,2,"","&amp;L&amp;""Courier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0" hidden="1">{TRUE,TRUE,-1.25,-15.5,484.5,279.75,FALSE,FALSE,TRUE,TRUE,0,1,#N/A,1,#N/A,5.691056910569106,21.066666666666666,1,FALSE,FALSE,3,TRUE,1,FALSE,75,"Swvu.OP.","ACwvu.OP.",1,FALSE,FALSE,0.535,0.535,0,0.73,2,"","&amp;L&amp;""Courier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3" hidden="1">{TRUE,TRUE,-1.25,-15.5,484.5,279.75,FALSE,FALSE,TRUE,TRUE,0,1,#N/A,1,#N/A,5.691056910569106,21.066666666666666,1,FALSE,FALSE,3,TRUE,1,FALSE,75,"Swvu.OP.","ACwvu.OP.",1,FALSE,FALSE,0.535,0.535,0,0.73,2,"","&amp;L&amp;""Courier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8" hidden="1">{TRUE,TRUE,-1.25,-15.5,484.5,279.75,FALSE,FALSE,TRUE,TRUE,0,1,#N/A,1,#N/A,5.691056910569106,21.066666666666666,1,FALSE,FALSE,3,TRUE,1,FALSE,75,"Swvu.OP.","ACwvu.OP.",1,FALSE,FALSE,0.535,0.535,0,0.73,2,"","&amp;L&amp;""Courier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1" hidden="1">{TRUE,TRUE,-1.25,-15.5,484.5,279.75,FALSE,FALSE,TRUE,TRUE,0,1,#N/A,1,#N/A,5.691056910569106,21.066666666666666,1,FALSE,FALSE,3,TRUE,1,FALSE,75,"Swvu.OP.","ACwvu.OP.",1,FALSE,FALSE,0.535,0.535,0,0.73,2,"","&amp;L&amp;""Courier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5" hidden="1">{TRUE,TRUE,-1.25,-15.5,484.5,279.75,FALSE,FALSE,TRUE,TRUE,0,1,#N/A,1,#N/A,5.691056910569106,21.066666666666666,1,FALSE,FALSE,3,TRUE,1,FALSE,75,"Swvu.OP.","ACwvu.OP.",1,FALSE,FALSE,0.535,0.535,0,0.73,2,"","&amp;L&amp;""Courier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19" hidden="1">{TRUE,TRUE,-1.25,-15.5,484.5,279.75,FALSE,FALSE,TRUE,TRUE,0,1,#N/A,1,#N/A,5.691056910569106,21.066666666666666,1,FALSE,FALSE,3,TRUE,1,FALSE,75,"Swvu.OP.","ACwvu.OP.",1,FALSE,FALSE,0.535,0.535,0,0.73,2,"","&amp;L&amp;""Courier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20" hidden="1">{TRUE,TRUE,-1.25,-15.5,484.5,279.75,FALSE,FALSE,TRUE,TRUE,0,1,#N/A,1,#N/A,5.691056910569106,21.066666666666666,1,FALSE,FALSE,3,TRUE,1,FALSE,75,"Swvu.OP.","ACwvu.OP.",1,FALSE,FALSE,0.535,0.535,0,0.73,2,"","&amp;L&amp;""Courier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10" hidden="1">{TRUE,TRUE,-1.25,-15.5,484.5,279.75,FALSE,FALSE,TRUE,TRUE,0,1,#N/A,1,#N/A,5.691056910569106,21.066666666666666,1,FALSE,FALSE,3,TRUE,1,FALSE,75,"Swvu.OP.","ACwvu.OP.",1,FALSE,FALSE,0.535,0.535,0,0.73,2,"","&amp;L&amp;""Courier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9" hidden="1">{TRUE,TRUE,-1.25,-15.5,484.5,279.75,FALSE,FALSE,TRUE,TRUE,0,1,#N/A,1,#N/A,5.691056910569106,21.066666666666666,1,FALSE,FALSE,3,TRUE,1,FALSE,75,"Swvu.OP.","ACwvu.OP.",1,FALSE,FALSE,0.535,0.535,0,0.73,2,"","&amp;L&amp;""Courier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6" hidden="1">{TRUE,TRUE,-1.25,-15.5,484.5,279.75,FALSE,FALSE,TRUE,TRUE,0,1,#N/A,1,#N/A,5.691056910569106,21.066666666666666,1,FALSE,FALSE,3,TRUE,1,FALSE,75,"Swvu.OP.","ACwvu.OP.",1,FALSE,FALSE,0.535,0.535,0,0.73,2,"","&amp;L&amp;""Courier New""&amp;8PREPARED BY N. WINTER &amp;D &amp;T &amp;C&amp;""Courier New""&amp;8&amp;P OF &amp;N&amp;R&amp;""Courier New""&amp;8J:INCTAX\94MTHEND\&amp;F",FALSE,FALSE,FALSE,FALSE,1,#N/A,1,3,"=R11C1:R77C7","=R2:R10",#N/A,#N/A,FALSE,FALSE}</definedName>
    <definedName name="wvu.OP." hidden="1">{TRUE,TRUE,-1.25,-15.5,484.5,279.75,FALSE,FALSE,TRUE,TRUE,0,1,#N/A,1,#N/A,5.691056910569106,21.066666666666666,1,FALSE,FALSE,3,TRUE,1,FALSE,75,"Swvu.OP.","ACwvu.OP.",1,FALSE,FALSE,0.535,0.535,0,0.73,2,"","&amp;L&amp;""Courier New""&amp;8PREPARED BY N. WINTER &amp;D &amp;T &amp;C&amp;""Courier New""&amp;8&amp;P OF &amp;N&amp;R&amp;""Courier New""&amp;8J:INCTAX\94MTHEND\&amp;F",FALSE,FALSE,FALSE,FALSE,1,#N/A,1,3,"=R11C1:R77C7","=R2:R10",#N/A,#N/A,FALSE,FALSE}</definedName>
    <definedName name="wvu.Plant." localSheetId="2" hidden="1">{TRUE,TRUE,-1.25,-15.5,484.5,274.5,FALSE,TRUE,TRUE,TRUE,0,11,#N/A,47,#N/A,11.030303030303031,20.4375,1,FALSE,FALSE,3,TRUE,1,FALSE,75,"Swvu.Plant.","ACwvu.Plant.",#N/A,FALSE,FALSE,0.75,0.75,0.5,0.5,2,"","",FALSE,FALSE,FALSE,FALSE,1,#N/A,1,1,"=R1C2:R60C21",FALSE,#N/A,#N/A,FALSE,FALSE,FALSE,1,300,300,FALSE,FALSE,TRUE,TRUE,TRUE}</definedName>
    <definedName name="wvu.Plant." localSheetId="4" hidden="1">{TRUE,TRUE,-1.25,-15.5,484.5,274.5,FALSE,TRUE,TRUE,TRUE,0,11,#N/A,47,#N/A,11.030303030303031,20.4375,1,FALSE,FALSE,3,TRUE,1,FALSE,75,"Swvu.Plant.","ACwvu.Plant.",#N/A,FALSE,FALSE,0.75,0.75,0.5,0.5,2,"","",FALSE,FALSE,FALSE,FALSE,1,#N/A,1,1,"=R1C2:R60C21",FALSE,#N/A,#N/A,FALSE,FALSE,FALSE,1,300,300,FALSE,FALSE,TRUE,TRUE,TRUE}</definedName>
    <definedName name="wvu.Plant." localSheetId="3" hidden="1">{TRUE,TRUE,-1.25,-15.5,484.5,274.5,FALSE,TRUE,TRUE,TRUE,0,11,#N/A,47,#N/A,11.030303030303031,20.4375,1,FALSE,FALSE,3,TRUE,1,FALSE,75,"Swvu.Plant.","ACwvu.Plant.",#N/A,FALSE,FALSE,0.75,0.75,0.5,0.5,2,"","",FALSE,FALSE,FALSE,FALSE,1,#N/A,1,1,"=R1C2:R60C21",FALSE,#N/A,#N/A,FALSE,FALSE,FALSE,1,300,300,FALSE,FALSE,TRUE,TRUE,TRUE}</definedName>
    <definedName name="wvu.Plant." localSheetId="1" hidden="1">{TRUE,TRUE,-1.25,-15.5,484.5,274.5,FALSE,TRUE,TRUE,TRUE,0,11,#N/A,47,#N/A,11.030303030303031,20.4375,1,FALSE,FALSE,3,TRUE,1,FALSE,75,"Swvu.Plant.","ACwvu.Plant.",#N/A,FALSE,FALSE,0.75,0.75,0.5,0.5,2,"","",FALSE,FALSE,FALSE,FALSE,1,#N/A,1,1,"=R1C2:R60C21",FALSE,#N/A,#N/A,FALSE,FALSE,FALSE,1,300,300,FALSE,FALSE,TRUE,TRUE,TRUE}</definedName>
    <definedName name="wvu.Plant." localSheetId="5" hidden="1">{TRUE,TRUE,-1.25,-15.5,484.5,274.5,FALSE,TRUE,TRUE,TRUE,0,11,#N/A,47,#N/A,11.030303030303031,20.4375,1,FALSE,FALSE,3,TRUE,1,FALSE,75,"Swvu.Plant.","ACwvu.Plant.",#N/A,FALSE,FALSE,0.75,0.75,0.5,0.5,2,"","",FALSE,FALSE,FALSE,FALSE,1,#N/A,1,1,"=R1C2:R60C21",FALSE,#N/A,#N/A,FALSE,FALSE,FALSE,1,300,300,FALSE,FALSE,TRUE,TRUE,TRUE}</definedName>
    <definedName name="wvu.Plant." localSheetId="6" hidden="1">{TRUE,TRUE,-1.25,-15.5,484.5,274.5,FALSE,TRUE,TRUE,TRUE,0,11,#N/A,47,#N/A,11.030303030303031,20.4375,1,FALSE,FALSE,3,TRUE,1,FALSE,75,"Swvu.Plant.","ACwvu.Plant.",#N/A,FALSE,FALSE,0.75,0.75,0.5,0.5,2,"","",FALSE,FALSE,FALSE,FALSE,1,#N/A,1,1,"=R1C2:R60C21",FALSE,#N/A,#N/A,FALSE,FALSE,FALSE,1,300,300,FALSE,FALSE,TRUE,TRUE,TRUE}</definedName>
    <definedName name="wvu.WP1." localSheetId="2" hidden="1">{TRUE,TRUE,-1.25,-15.5,484.5,279.75,FALSE,FALSE,TRUE,TRUE,0,3,#N/A,1,#N/A,6.545454545454545,15.55,1,FALSE,FALSE,3,TRUE,1,FALSE,100,"Swvu.WP1.","ACwvu.WP1.",1,FALSE,FALSE,0.25,0.25,0.25,0.25,1,"","&amp;L&amp;D &amp;T NBW&amp;C&amp;P&amp;R&amp;F",FALSE,FALSE,FALSE,FALSE,1,100,#N/A,#N/A,FALSE,FALSE,#N/A,#N/A,FALSE,FALSE}</definedName>
    <definedName name="wvu.WP1." localSheetId="4" hidden="1">{TRUE,TRUE,-1.25,-15.5,484.5,279.75,FALSE,FALSE,TRUE,TRUE,0,3,#N/A,1,#N/A,6.545454545454545,15.55,1,FALSE,FALSE,3,TRUE,1,FALSE,100,"Swvu.WP1.","ACwvu.WP1.",1,FALSE,FALSE,0.25,0.25,0.25,0.25,1,"","&amp;L&amp;D &amp;T NBW&amp;C&amp;P&amp;R&amp;F",FALSE,FALSE,FALSE,FALSE,1,100,#N/A,#N/A,FALSE,FALSE,#N/A,#N/A,FALSE,FALSE}</definedName>
    <definedName name="wvu.WP1." localSheetId="11" hidden="1">{TRUE,TRUE,-1.25,-15.5,484.5,279.75,FALSE,FALSE,TRUE,TRUE,0,3,#N/A,1,#N/A,6.545454545454545,15.55,1,FALSE,FALSE,3,TRUE,1,FALSE,100,"Swvu.WP1.","ACwvu.WP1.",1,FALSE,FALSE,0.25,0.25,0.25,0.25,1,"","&amp;L&amp;D &amp;T NBW&amp;C&amp;P&amp;R&amp;F",FALSE,FALSE,FALSE,FALSE,1,100,#N/A,#N/A,FALSE,FALSE,#N/A,#N/A,FALSE,FALSE}</definedName>
    <definedName name="wvu.WP1." localSheetId="0" hidden="1">{TRUE,TRUE,-1.25,-15.5,484.5,279.75,FALSE,FALSE,TRUE,TRUE,0,3,#N/A,1,#N/A,6.545454545454545,15.55,1,FALSE,FALSE,3,TRUE,1,FALSE,100,"Swvu.WP1.","ACwvu.WP1.",1,FALSE,FALSE,0.25,0.25,0.25,0.25,1,"","&amp;L&amp;D &amp;T NBW&amp;C&amp;P&amp;R&amp;F",FALSE,FALSE,FALSE,FALSE,1,100,#N/A,#N/A,FALSE,FALSE,#N/A,#N/A,FALSE,FALSE}</definedName>
    <definedName name="wvu.WP1." localSheetId="3" hidden="1">{TRUE,TRUE,-1.25,-15.5,484.5,279.75,FALSE,FALSE,TRUE,TRUE,0,3,#N/A,1,#N/A,6.545454545454545,15.55,1,FALSE,FALSE,3,TRUE,1,FALSE,100,"Swvu.WP1.","ACwvu.WP1.",1,FALSE,FALSE,0.25,0.25,0.25,0.25,1,"","&amp;L&amp;D &amp;T NBW&amp;C&amp;P&amp;R&amp;F",FALSE,FALSE,FALSE,FALSE,1,100,#N/A,#N/A,FALSE,FALSE,#N/A,#N/A,FALSE,FALSE}</definedName>
    <definedName name="wvu.WP1." localSheetId="8" hidden="1">{TRUE,TRUE,-1.25,-15.5,484.5,279.75,FALSE,FALSE,TRUE,TRUE,0,3,#N/A,1,#N/A,6.545454545454545,15.55,1,FALSE,FALSE,3,TRUE,1,FALSE,100,"Swvu.WP1.","ACwvu.WP1.",1,FALSE,FALSE,0.25,0.25,0.25,0.25,1,"","&amp;L&amp;D &amp;T NBW&amp;C&amp;P&amp;R&amp;F",FALSE,FALSE,FALSE,FALSE,1,100,#N/A,#N/A,FALSE,FALSE,#N/A,#N/A,FALSE,FALSE}</definedName>
    <definedName name="wvu.WP1." localSheetId="1" hidden="1">{TRUE,TRUE,-1.25,-15.5,484.5,279.75,FALSE,FALSE,TRUE,TRUE,0,3,#N/A,1,#N/A,6.545454545454545,15.55,1,FALSE,FALSE,3,TRUE,1,FALSE,100,"Swvu.WP1.","ACwvu.WP1.",1,FALSE,FALSE,0.25,0.25,0.25,0.25,1,"","&amp;L&amp;D &amp;T NBW&amp;C&amp;P&amp;R&amp;F",FALSE,FALSE,FALSE,FALSE,1,100,#N/A,#N/A,FALSE,FALSE,#N/A,#N/A,FALSE,FALSE}</definedName>
    <definedName name="wvu.WP1." localSheetId="5" hidden="1">{TRUE,TRUE,-1.25,-15.5,484.5,279.75,FALSE,FALSE,TRUE,TRUE,0,3,#N/A,1,#N/A,6.545454545454545,15.55,1,FALSE,FALSE,3,TRUE,1,FALSE,100,"Swvu.WP1.","ACwvu.WP1.",1,FALSE,FALSE,0.25,0.25,0.25,0.25,1,"","&amp;L&amp;D &amp;T NBW&amp;C&amp;P&amp;R&amp;F",FALSE,FALSE,FALSE,FALSE,1,100,#N/A,#N/A,FALSE,FALSE,#N/A,#N/A,FALSE,FALSE}</definedName>
    <definedName name="wvu.WP1." localSheetId="19" hidden="1">{TRUE,TRUE,-1.25,-15.5,484.5,279.75,FALSE,FALSE,TRUE,TRUE,0,3,#N/A,1,#N/A,6.545454545454545,15.55,1,FALSE,FALSE,3,TRUE,1,FALSE,100,"Swvu.WP1.","ACwvu.WP1.",1,FALSE,FALSE,0.25,0.25,0.25,0.25,1,"","&amp;L&amp;D &amp;T NBW&amp;C&amp;P&amp;R&amp;F",FALSE,FALSE,FALSE,FALSE,1,100,#N/A,#N/A,FALSE,FALSE,#N/A,#N/A,FALSE,FALSE}</definedName>
    <definedName name="wvu.WP1." localSheetId="20" hidden="1">{TRUE,TRUE,-1.25,-15.5,484.5,279.75,FALSE,FALSE,TRUE,TRUE,0,3,#N/A,1,#N/A,6.545454545454545,15.55,1,FALSE,FALSE,3,TRUE,1,FALSE,100,"Swvu.WP1.","ACwvu.WP1.",1,FALSE,FALSE,0.25,0.25,0.25,0.25,1,"","&amp;L&amp;D &amp;T NBW&amp;C&amp;P&amp;R&amp;F",FALSE,FALSE,FALSE,FALSE,1,100,#N/A,#N/A,FALSE,FALSE,#N/A,#N/A,FALSE,FALSE}</definedName>
    <definedName name="wvu.WP1." localSheetId="10" hidden="1">{TRUE,TRUE,-1.25,-15.5,484.5,279.75,FALSE,FALSE,TRUE,TRUE,0,3,#N/A,1,#N/A,6.545454545454545,15.55,1,FALSE,FALSE,3,TRUE,1,FALSE,100,"Swvu.WP1.","ACwvu.WP1.",1,FALSE,FALSE,0.25,0.25,0.25,0.25,1,"","&amp;L&amp;D &amp;T NBW&amp;C&amp;P&amp;R&amp;F",FALSE,FALSE,FALSE,FALSE,1,100,#N/A,#N/A,FALSE,FALSE,#N/A,#N/A,FALSE,FALSE}</definedName>
    <definedName name="wvu.WP1." localSheetId="9" hidden="1">{TRUE,TRUE,-1.25,-15.5,484.5,279.75,FALSE,FALSE,TRUE,TRUE,0,3,#N/A,1,#N/A,6.545454545454545,15.55,1,FALSE,FALSE,3,TRUE,1,FALSE,100,"Swvu.WP1.","ACwvu.WP1.",1,FALSE,FALSE,0.25,0.25,0.25,0.25,1,"","&amp;L&amp;D &amp;T NBW&amp;C&amp;P&amp;R&amp;F",FALSE,FALSE,FALSE,FALSE,1,100,#N/A,#N/A,FALSE,FALSE,#N/A,#N/A,FALSE,FALSE}</definedName>
    <definedName name="wvu.WP1." localSheetId="6" hidden="1">{TRUE,TRUE,-1.25,-15.5,484.5,279.75,FALSE,FALSE,TRUE,TRUE,0,3,#N/A,1,#N/A,6.545454545454545,15.55,1,FALSE,FALSE,3,TRUE,1,FALSE,100,"Swvu.WP1.","ACwvu.WP1.",1,FALSE,FALSE,0.25,0.25,0.25,0.25,1,"","&amp;L&amp;D &amp;T NBW&amp;C&amp;P&amp;R&amp;F",FALSE,FALSE,FALSE,FALSE,1,100,#N/A,#N/A,FALSE,FALSE,#N/A,#N/A,FALSE,FALSE}</definedName>
    <definedName name="wvu.WP1." hidden="1">{TRUE,TRUE,-1.25,-15.5,484.5,279.75,FALSE,FALSE,TRUE,TRUE,0,3,#N/A,1,#N/A,6.545454545454545,15.55,1,FALSE,FALSE,3,TRUE,1,FALSE,100,"Swvu.WP1.","ACwvu.WP1.",1,FALSE,FALSE,0.25,0.25,0.25,0.25,1,"","&amp;L&amp;D &amp;T NBW&amp;C&amp;P&amp;R&amp;F",FALSE,FALSE,FALSE,FALSE,1,100,#N/A,#N/A,FALSE,FALSE,#N/A,#N/A,FALSE,FALSE}</definedName>
    <definedName name="Z_2AB39ABB_3056_11D2_9A0A_002035671DEC_.wvu.PrintArea" localSheetId="2" hidden="1">'Accum Deprec'!$B$1:$N$64</definedName>
    <definedName name="Z_2AB39ABB_3056_11D2_9A0A_002035671DEC_.wvu.PrintArea" localSheetId="4" hidden="1">'Adj to Rate Base'!$B$1:$T$72</definedName>
    <definedName name="Z_2AB39ABB_3056_11D2_9A0A_002035671DEC_.wvu.PrintArea" localSheetId="3" hidden="1">'CWIP'!$B$1:$J$76</definedName>
    <definedName name="Z_2AB39ABB_3056_11D2_9A0A_002035671DEC_.wvu.PrintArea" localSheetId="1" hidden="1">'Gross Plant'!$B$1:$N$64</definedName>
    <definedName name="Z_2AB39ABB_3056_11D2_9A0A_002035671DEC_.wvu.PrintArea" localSheetId="5" hidden="1">'Land HFFU'!$B$1:$P$64</definedName>
    <definedName name="Z_2AB39ABB_3056_11D2_9A0A_002035671DEC_.wvu.PrintArea" localSheetId="6" hidden="1">'Working Capital'!$B$1:$P$68</definedName>
    <definedName name="Z_2EBC390F_35AC_11D2_9A0A_002035671DEC_.wvu.PrintArea" localSheetId="2" hidden="1">'Accum Deprec'!$B$1:$N$64</definedName>
    <definedName name="Z_2EBC390F_35AC_11D2_9A0A_002035671DEC_.wvu.PrintArea" localSheetId="4" hidden="1">'Adj to Rate Base'!$B$1:$T$72</definedName>
    <definedName name="Z_2EBC390F_35AC_11D2_9A0A_002035671DEC_.wvu.PrintArea" localSheetId="3" hidden="1">'CWIP'!$B$1:$J$76</definedName>
    <definedName name="Z_2EBC390F_35AC_11D2_9A0A_002035671DEC_.wvu.PrintArea" localSheetId="1" hidden="1">'Gross Plant'!$B$1:$N$64</definedName>
    <definedName name="Z_2EBC390F_35AC_11D2_9A0A_002035671DEC_.wvu.PrintArea" localSheetId="5" hidden="1">'Land HFFU'!$B$1:$P$64</definedName>
    <definedName name="Z_2EBC390F_35AC_11D2_9A0A_002035671DEC_.wvu.PrintArea" localSheetId="6" hidden="1">'Working Capital'!$B$1:$P$68</definedName>
    <definedName name="Z_695B8C1F_3695_11D2_9A0A_002035671DEC_.wvu.PrintArea" localSheetId="2" hidden="1">'Accum Deprec'!$B$1:$N$64</definedName>
    <definedName name="Z_695B8C1F_3695_11D2_9A0A_002035671DEC_.wvu.PrintArea" localSheetId="4" hidden="1">'Adj to Rate Base'!$B$1:$T$72</definedName>
    <definedName name="Z_695B8C1F_3695_11D2_9A0A_002035671DEC_.wvu.PrintArea" localSheetId="3" hidden="1">'CWIP'!$B$1:$J$76</definedName>
    <definedName name="Z_695B8C1F_3695_11D2_9A0A_002035671DEC_.wvu.PrintArea" localSheetId="1" hidden="1">'Gross Plant'!$B$1:$N$64</definedName>
    <definedName name="Z_695B8C1F_3695_11D2_9A0A_002035671DEC_.wvu.PrintArea" localSheetId="5" hidden="1">'Land HFFU'!$B$1:$P$64</definedName>
    <definedName name="Z_695B8C1F_3695_11D2_9A0A_002035671DEC_.wvu.PrintArea" localSheetId="6" hidden="1">'Working Capital'!$B$1:$P$68</definedName>
    <definedName name="Z_7530C500_3E4D_11D2_9A0A_002035671DEC_.wvu.PrintArea" localSheetId="2" hidden="1">'Accum Deprec'!$B$1:$N$64</definedName>
    <definedName name="Z_7530C500_3E4D_11D2_9A0A_002035671DEC_.wvu.PrintArea" localSheetId="4" hidden="1">'Adj to Rate Base'!$B$1:$T$72</definedName>
    <definedName name="Z_7530C500_3E4D_11D2_9A0A_002035671DEC_.wvu.PrintArea" localSheetId="3" hidden="1">'CWIP'!$B$1:$J$76</definedName>
    <definedName name="Z_7530C500_3E4D_11D2_9A0A_002035671DEC_.wvu.PrintArea" localSheetId="1" hidden="1">'Gross Plant'!$B$1:$N$64</definedName>
    <definedName name="Z_7530C500_3E4D_11D2_9A0A_002035671DEC_.wvu.PrintArea" localSheetId="5" hidden="1">'Land HFFU'!$B$1:$P$64</definedName>
    <definedName name="Z_7530C500_3E4D_11D2_9A0A_002035671DEC_.wvu.PrintArea" localSheetId="6" hidden="1">'Working Capital'!$B$1:$P$68</definedName>
    <definedName name="Z_83CCC42C_3811_11D2_9A0A_002035671DEC_.wvu.PrintArea" localSheetId="2" hidden="1">'Accum Deprec'!$B$1:$N$64</definedName>
    <definedName name="Z_83CCC42C_3811_11D2_9A0A_002035671DEC_.wvu.PrintArea" localSheetId="4" hidden="1">'Adj to Rate Base'!$B$1:$T$72</definedName>
    <definedName name="Z_83CCC42C_3811_11D2_9A0A_002035671DEC_.wvu.PrintArea" localSheetId="3" hidden="1">'CWIP'!$B$1:$J$76</definedName>
    <definedName name="Z_83CCC42C_3811_11D2_9A0A_002035671DEC_.wvu.PrintArea" localSheetId="1" hidden="1">'Gross Plant'!$B$1:$N$64</definedName>
    <definedName name="Z_83CCC42C_3811_11D2_9A0A_002035671DEC_.wvu.PrintArea" localSheetId="5" hidden="1">'Land HFFU'!$B$1:$P$64</definedName>
    <definedName name="Z_83CCC42C_3811_11D2_9A0A_002035671DEC_.wvu.PrintArea" localSheetId="6" hidden="1">'Working Capital'!$B$1:$P$68</definedName>
    <definedName name="Z_85FF1678_2AB5_11D2_9A0A_002035671DEC_.wvu.PrintArea" localSheetId="2" hidden="1">'Accum Deprec'!$A$1:$N$64</definedName>
    <definedName name="Z_85FF1678_2AB5_11D2_9A0A_002035671DEC_.wvu.PrintArea" localSheetId="4" hidden="1">'Adj to Rate Base'!$A$1:$T$72</definedName>
    <definedName name="Z_85FF1678_2AB5_11D2_9A0A_002035671DEC_.wvu.PrintArea" localSheetId="3" hidden="1">'CWIP'!$A$1:$J$76</definedName>
    <definedName name="Z_85FF1678_2AB5_11D2_9A0A_002035671DEC_.wvu.PrintArea" localSheetId="1" hidden="1">'Gross Plant'!$A$1:$N$64</definedName>
    <definedName name="Z_85FF1678_2AB5_11D2_9A0A_002035671DEC_.wvu.PrintArea" localSheetId="5" hidden="1">'Land HFFU'!$A$1:$P$64</definedName>
    <definedName name="Z_85FF1678_2AB5_11D2_9A0A_002035671DEC_.wvu.PrintArea" localSheetId="6" hidden="1">'Working Capital'!$A$1:$P$68</definedName>
    <definedName name="Z_85FF169C_2AB5_11D2_9A0A_002035671DEC_.wvu.PrintArea" localSheetId="2" hidden="1">'Accum Deprec'!$A$1:$N$64</definedName>
    <definedName name="Z_85FF169C_2AB5_11D2_9A0A_002035671DEC_.wvu.PrintArea" localSheetId="4" hidden="1">'Adj to Rate Base'!$A$1:$T$72</definedName>
    <definedName name="Z_85FF169C_2AB5_11D2_9A0A_002035671DEC_.wvu.PrintArea" localSheetId="3" hidden="1">'CWIP'!$A$1:$J$76</definedName>
    <definedName name="Z_85FF169C_2AB5_11D2_9A0A_002035671DEC_.wvu.PrintArea" localSheetId="1" hidden="1">'Gross Plant'!$A$1:$N$64</definedName>
    <definedName name="Z_85FF169C_2AB5_11D2_9A0A_002035671DEC_.wvu.PrintArea" localSheetId="5" hidden="1">'Land HFFU'!$A$1:$P$64</definedName>
    <definedName name="Z_85FF169C_2AB5_11D2_9A0A_002035671DEC_.wvu.PrintArea" localSheetId="6" hidden="1">'Working Capital'!$A$1:$P$68</definedName>
    <definedName name="Z_899A2362_3D94_11D2_9A0A_002035671DEC_.wvu.PrintArea" localSheetId="2" hidden="1">'Accum Deprec'!$B$1:$N$64</definedName>
    <definedName name="Z_899A2362_3D94_11D2_9A0A_002035671DEC_.wvu.PrintArea" localSheetId="4" hidden="1">'Adj to Rate Base'!$B$1:$T$72</definedName>
    <definedName name="Z_899A2362_3D94_11D2_9A0A_002035671DEC_.wvu.PrintArea" localSheetId="3" hidden="1">'CWIP'!$B$1:$J$76</definedName>
    <definedName name="Z_899A2362_3D94_11D2_9A0A_002035671DEC_.wvu.PrintArea" localSheetId="1" hidden="1">'Gross Plant'!$B$1:$N$64</definedName>
    <definedName name="Z_899A2362_3D94_11D2_9A0A_002035671DEC_.wvu.PrintArea" localSheetId="5" hidden="1">'Land HFFU'!$B$1:$P$64</definedName>
    <definedName name="Z_899A2362_3D94_11D2_9A0A_002035671DEC_.wvu.PrintArea" localSheetId="6" hidden="1">'Working Capital'!$B$1:$P$68</definedName>
    <definedName name="Z_96F833DF_38CF_11D2_9A0A_002035671DEC_.wvu.PrintArea" localSheetId="2" hidden="1">'Accum Deprec'!$B$1:$N$64</definedName>
    <definedName name="Z_96F833DF_38CF_11D2_9A0A_002035671DEC_.wvu.PrintArea" localSheetId="4" hidden="1">'Adj to Rate Base'!$B$1:$T$72</definedName>
    <definedName name="Z_96F833DF_38CF_11D2_9A0A_002035671DEC_.wvu.PrintArea" localSheetId="3" hidden="1">'CWIP'!$B$1:$J$76</definedName>
    <definedName name="Z_96F833DF_38CF_11D2_9A0A_002035671DEC_.wvu.PrintArea" localSheetId="1" hidden="1">'Gross Plant'!$B$1:$N$64</definedName>
    <definedName name="Z_96F833DF_38CF_11D2_9A0A_002035671DEC_.wvu.PrintArea" localSheetId="5" hidden="1">'Land HFFU'!$B$1:$P$64</definedName>
    <definedName name="Z_96F833DF_38CF_11D2_9A0A_002035671DEC_.wvu.PrintArea" localSheetId="6" hidden="1">'Working Capital'!$B$1:$P$68</definedName>
    <definedName name="Z_A82EF67A_30F0_11D2_9A0A_002035671DEC_.wvu.PrintArea" localSheetId="2" hidden="1">'Accum Deprec'!$B$1:$N$64</definedName>
    <definedName name="Z_A82EF67A_30F0_11D2_9A0A_002035671DEC_.wvu.PrintArea" localSheetId="4" hidden="1">'Adj to Rate Base'!$B$1:$T$72</definedName>
    <definedName name="Z_A82EF67A_30F0_11D2_9A0A_002035671DEC_.wvu.PrintArea" localSheetId="3" hidden="1">'CWIP'!$B$1:$J$76</definedName>
    <definedName name="Z_A82EF67A_30F0_11D2_9A0A_002035671DEC_.wvu.PrintArea" localSheetId="1" hidden="1">'Gross Plant'!$B$1:$N$64</definedName>
    <definedName name="Z_A82EF67A_30F0_11D2_9A0A_002035671DEC_.wvu.PrintArea" localSheetId="5" hidden="1">'Land HFFU'!$B$1:$P$64</definedName>
    <definedName name="Z_A82EF67A_30F0_11D2_9A0A_002035671DEC_.wvu.PrintArea" localSheetId="6" hidden="1">'Working Capital'!$B$1:$P$68</definedName>
    <definedName name="Z_B219561F_35C5_11D2_9A0A_002035671DEC_.wvu.PrintArea" localSheetId="2" hidden="1">'Accum Deprec'!$B$1:$N$64</definedName>
    <definedName name="Z_B219561F_35C5_11D2_9A0A_002035671DEC_.wvu.PrintArea" localSheetId="4" hidden="1">'Adj to Rate Base'!$B$1:$T$72</definedName>
    <definedName name="Z_B219561F_35C5_11D2_9A0A_002035671DEC_.wvu.PrintArea" localSheetId="3" hidden="1">'CWIP'!$B$1:$J$76</definedName>
    <definedName name="Z_B219561F_35C5_11D2_9A0A_002035671DEC_.wvu.PrintArea" localSheetId="1" hidden="1">'Gross Plant'!$B$1:$N$64</definedName>
    <definedName name="Z_B219561F_35C5_11D2_9A0A_002035671DEC_.wvu.PrintArea" localSheetId="5" hidden="1">'Land HFFU'!$B$1:$P$64</definedName>
    <definedName name="Z_B219561F_35C5_11D2_9A0A_002035671DEC_.wvu.PrintArea" localSheetId="6" hidden="1">'Working Capital'!$B$1:$P$68</definedName>
    <definedName name="Z_B6920318_2AE7_11D2_9A0A_002035671DEC_.wvu.PrintArea" localSheetId="2" hidden="1">'Accum Deprec'!$A$1:$N$64</definedName>
    <definedName name="Z_B6920318_2AE7_11D2_9A0A_002035671DEC_.wvu.PrintArea" localSheetId="4" hidden="1">'Adj to Rate Base'!$A$1:$T$72</definedName>
    <definedName name="Z_B6920318_2AE7_11D2_9A0A_002035671DEC_.wvu.PrintArea" localSheetId="3" hidden="1">'CWIP'!$A$1:$J$76</definedName>
    <definedName name="Z_B6920318_2AE7_11D2_9A0A_002035671DEC_.wvu.PrintArea" localSheetId="1" hidden="1">'Gross Plant'!$A$1:$N$64</definedName>
    <definedName name="Z_B6920318_2AE7_11D2_9A0A_002035671DEC_.wvu.PrintArea" localSheetId="5" hidden="1">'Land HFFU'!$A$1:$P$64</definedName>
    <definedName name="Z_B6920318_2AE7_11D2_9A0A_002035671DEC_.wvu.PrintArea" localSheetId="6" hidden="1">'Working Capital'!$A$1:$P$68</definedName>
    <definedName name="Z_B7219758_2F65_11D2_9A0A_002035671DEC_.wvu.PrintArea" localSheetId="2" hidden="1">'Accum Deprec'!$A$1:$N$64</definedName>
    <definedName name="Z_B7219758_2F65_11D2_9A0A_002035671DEC_.wvu.PrintArea" localSheetId="4" hidden="1">'Adj to Rate Base'!$A$1:$T$72</definedName>
    <definedName name="Z_B7219758_2F65_11D2_9A0A_002035671DEC_.wvu.PrintArea" localSheetId="3" hidden="1">'CWIP'!$A$1:$J$76</definedName>
    <definedName name="Z_B7219758_2F65_11D2_9A0A_002035671DEC_.wvu.PrintArea" localSheetId="1" hidden="1">'Gross Plant'!$A$1:$N$64</definedName>
    <definedName name="Z_B7219758_2F65_11D2_9A0A_002035671DEC_.wvu.PrintArea" localSheetId="5" hidden="1">'Land HFFU'!$A$1:$P$64</definedName>
    <definedName name="Z_B7219758_2F65_11D2_9A0A_002035671DEC_.wvu.PrintArea" localSheetId="6" hidden="1">'Working Capital'!$A$1:$P$68</definedName>
    <definedName name="Z_B8997BC0_3CD6_11D2_9A0A_002035671DEC_.wvu.PrintArea" localSheetId="2" hidden="1">'Accum Deprec'!$B$1:$N$64</definedName>
    <definedName name="Z_B8997BC0_3CD6_11D2_9A0A_002035671DEC_.wvu.PrintArea" localSheetId="4" hidden="1">'Adj to Rate Base'!$B$1:$T$72</definedName>
    <definedName name="Z_B8997BC0_3CD6_11D2_9A0A_002035671DEC_.wvu.PrintArea" localSheetId="3" hidden="1">'CWIP'!$B$1:$J$76</definedName>
    <definedName name="Z_B8997BC0_3CD6_11D2_9A0A_002035671DEC_.wvu.PrintArea" localSheetId="1" hidden="1">'Gross Plant'!$B$1:$N$64</definedName>
    <definedName name="Z_B8997BC0_3CD6_11D2_9A0A_002035671DEC_.wvu.PrintArea" localSheetId="5" hidden="1">'Land HFFU'!$B$1:$P$64</definedName>
    <definedName name="Z_B8997BC0_3CD6_11D2_9A0A_002035671DEC_.wvu.PrintArea" localSheetId="6" hidden="1">'Working Capital'!$B$1:$P$68</definedName>
    <definedName name="Z_D20BDA67_374C_11D2_9A0A_002035671DEC_.wvu.PrintArea" localSheetId="2" hidden="1">'Accum Deprec'!$B$1:$N$64</definedName>
    <definedName name="Z_D20BDA67_374C_11D2_9A0A_002035671DEC_.wvu.PrintArea" localSheetId="4" hidden="1">'Adj to Rate Base'!$B$1:$T$72</definedName>
    <definedName name="Z_D20BDA67_374C_11D2_9A0A_002035671DEC_.wvu.PrintArea" localSheetId="3" hidden="1">'CWIP'!$B$1:$J$76</definedName>
    <definedName name="Z_D20BDA67_374C_11D2_9A0A_002035671DEC_.wvu.PrintArea" localSheetId="1" hidden="1">'Gross Plant'!$B$1:$N$64</definedName>
    <definedName name="Z_D20BDA67_374C_11D2_9A0A_002035671DEC_.wvu.PrintArea" localSheetId="5" hidden="1">'Land HFFU'!$B$1:$P$64</definedName>
    <definedName name="Z_D20BDA67_374C_11D2_9A0A_002035671DEC_.wvu.PrintArea" localSheetId="6" hidden="1">'Working Capital'!$B$1:$P$68</definedName>
    <definedName name="Z_D7887CBF_30F6_11D2_9A0A_002035671DEC_.wvu.PrintArea" localSheetId="2" hidden="1">'Accum Deprec'!$B$1:$N$64</definedName>
    <definedName name="Z_D7887CBF_30F6_11D2_9A0A_002035671DEC_.wvu.PrintArea" localSheetId="4" hidden="1">'Adj to Rate Base'!$B$1:$T$72</definedName>
    <definedName name="Z_D7887CBF_30F6_11D2_9A0A_002035671DEC_.wvu.PrintArea" localSheetId="3" hidden="1">'CWIP'!$B$1:$J$76</definedName>
    <definedName name="Z_D7887CBF_30F6_11D2_9A0A_002035671DEC_.wvu.PrintArea" localSheetId="1" hidden="1">'Gross Plant'!$B$1:$N$64</definedName>
    <definedName name="Z_D7887CBF_30F6_11D2_9A0A_002035671DEC_.wvu.PrintArea" localSheetId="5" hidden="1">'Land HFFU'!$B$1:$P$64</definedName>
    <definedName name="Z_D7887CBF_30F6_11D2_9A0A_002035671DEC_.wvu.PrintArea" localSheetId="6" hidden="1">'Working Capital'!$B$1:$P$68</definedName>
    <definedName name="Z_DBF8361F_30FA_11D2_9A0A_002035671DEC_.wvu.PrintArea" localSheetId="2" hidden="1">'Accum Deprec'!$B$1:$N$64</definedName>
    <definedName name="Z_DBF8361F_30FA_11D2_9A0A_002035671DEC_.wvu.PrintArea" localSheetId="4" hidden="1">'Adj to Rate Base'!$B$1:$T$72</definedName>
    <definedName name="Z_DBF8361F_30FA_11D2_9A0A_002035671DEC_.wvu.PrintArea" localSheetId="3" hidden="1">'CWIP'!$B$1:$J$76</definedName>
    <definedName name="Z_DBF8361F_30FA_11D2_9A0A_002035671DEC_.wvu.PrintArea" localSheetId="1" hidden="1">'Gross Plant'!$B$1:$N$64</definedName>
    <definedName name="Z_DBF8361F_30FA_11D2_9A0A_002035671DEC_.wvu.PrintArea" localSheetId="5" hidden="1">'Land HFFU'!$B$1:$P$64</definedName>
    <definedName name="Z_DBF8361F_30FA_11D2_9A0A_002035671DEC_.wvu.PrintArea" localSheetId="6" hidden="1">'Working Capital'!$B$1:$P$68</definedName>
    <definedName name="Z_E400ADB6_2875_11D2_9A0A_002035671DEC_.wvu.PrintArea" localSheetId="2" hidden="1">'Accum Deprec'!$A$1:$N$64</definedName>
    <definedName name="Z_E400ADB6_2875_11D2_9A0A_002035671DEC_.wvu.PrintArea" localSheetId="4" hidden="1">'Adj to Rate Base'!$A$1:$T$72</definedName>
    <definedName name="Z_E400ADB6_2875_11D2_9A0A_002035671DEC_.wvu.PrintArea" localSheetId="3" hidden="1">'CWIP'!$A$1:$J$76</definedName>
    <definedName name="Z_E400ADB6_2875_11D2_9A0A_002035671DEC_.wvu.PrintArea" localSheetId="1" hidden="1">'Gross Plant'!$A$1:$N$64</definedName>
    <definedName name="Z_E400ADB6_2875_11D2_9A0A_002035671DEC_.wvu.PrintArea" localSheetId="5" hidden="1">'Land HFFU'!$A$1:$P$64</definedName>
    <definedName name="Z_E400ADB6_2875_11D2_9A0A_002035671DEC_.wvu.PrintArea" localSheetId="6" hidden="1">'Working Capital'!$A$1:$P$68</definedName>
    <definedName name="Z_E400ADFD_2875_11D2_9A0A_002035671DEC_.wvu.PrintArea" localSheetId="2" hidden="1">'Accum Deprec'!$A$1:$N$64</definedName>
    <definedName name="Z_E400ADFD_2875_11D2_9A0A_002035671DEC_.wvu.PrintArea" localSheetId="4" hidden="1">'Adj to Rate Base'!$A$1:$T$72</definedName>
    <definedName name="Z_E400ADFD_2875_11D2_9A0A_002035671DEC_.wvu.PrintArea" localSheetId="3" hidden="1">'CWIP'!$A$1:$J$76</definedName>
    <definedName name="Z_E400ADFD_2875_11D2_9A0A_002035671DEC_.wvu.PrintArea" localSheetId="1" hidden="1">'Gross Plant'!$A$1:$N$64</definedName>
    <definedName name="Z_E400ADFD_2875_11D2_9A0A_002035671DEC_.wvu.PrintArea" localSheetId="5" hidden="1">'Land HFFU'!$A$1:$P$64</definedName>
    <definedName name="Z_E400ADFD_2875_11D2_9A0A_002035671DEC_.wvu.PrintArea" localSheetId="6" hidden="1">'Working Capital'!$A$1:$P$68</definedName>
    <definedName name="Z_E400AE47_2875_11D2_9A0A_002035671DEC_.wvu.PrintArea" localSheetId="2" hidden="1">'Accum Deprec'!$A$1:$N$64</definedName>
    <definedName name="Z_E400AE47_2875_11D2_9A0A_002035671DEC_.wvu.PrintArea" localSheetId="4" hidden="1">'Adj to Rate Base'!$A$1:$T$72</definedName>
    <definedName name="Z_E400AE47_2875_11D2_9A0A_002035671DEC_.wvu.PrintArea" localSheetId="3" hidden="1">'CWIP'!$A$1:$J$76</definedName>
    <definedName name="Z_E400AE47_2875_11D2_9A0A_002035671DEC_.wvu.PrintArea" localSheetId="1" hidden="1">'Gross Plant'!$A$1:$N$64</definedName>
    <definedName name="Z_E400AE47_2875_11D2_9A0A_002035671DEC_.wvu.PrintArea" localSheetId="5" hidden="1">'Land HFFU'!$A$1:$P$64</definedName>
    <definedName name="Z_E400AE47_2875_11D2_9A0A_002035671DEC_.wvu.PrintArea" localSheetId="6" hidden="1">'Working Capital'!$A$1:$P$68</definedName>
  </definedNames>
  <calcPr fullCalcOnLoad="1"/>
</workbook>
</file>

<file path=xl/comments11.xml><?xml version="1.0" encoding="utf-8"?>
<comments xmlns="http://schemas.openxmlformats.org/spreadsheetml/2006/main">
  <authors>
    <author>Thomas Kramer</author>
  </authors>
  <commentList>
    <comment ref="F35" authorId="0">
      <text>
        <r>
          <rPr>
            <b/>
            <sz val="8"/>
            <rFont val="Tahoma"/>
            <family val="0"/>
          </rPr>
          <t>Thomas Kramer:</t>
        </r>
        <r>
          <rPr>
            <sz val="8"/>
            <rFont val="Tahoma"/>
            <family val="0"/>
          </rPr>
          <t xml:space="preserve">
Total Electric PIS excluding Common
and Nuc Fuel</t>
        </r>
      </text>
    </comment>
    <comment ref="F36" authorId="0">
      <text>
        <r>
          <rPr>
            <b/>
            <sz val="8"/>
            <rFont val="Tahoma"/>
            <family val="0"/>
          </rPr>
          <t>Thomas Kramer:</t>
        </r>
        <r>
          <rPr>
            <sz val="8"/>
            <rFont val="Tahoma"/>
            <family val="0"/>
          </rPr>
          <t xml:space="preserve">
Total Gas PIS excluding Common
</t>
        </r>
      </text>
    </comment>
  </commentList>
</comments>
</file>

<file path=xl/comments5.xml><?xml version="1.0" encoding="utf-8"?>
<comments xmlns="http://schemas.openxmlformats.org/spreadsheetml/2006/main">
  <authors>
    <author>Authorized User</author>
    <author>Thomas Kramer</author>
    <author>akra02</author>
  </authors>
  <commentList>
    <comment ref="H38" authorId="0">
      <text>
        <r>
          <rPr>
            <b/>
            <sz val="8"/>
            <rFont val="Tahoma"/>
            <family val="0"/>
          </rPr>
          <t>Authorized User:</t>
        </r>
        <r>
          <rPr>
            <sz val="8"/>
            <rFont val="Tahoma"/>
            <family val="0"/>
          </rPr>
          <t xml:space="preserve">
Plant + Non-Plant
</t>
        </r>
      </text>
    </comment>
    <comment ref="H50" authorId="0">
      <text>
        <r>
          <rPr>
            <b/>
            <sz val="8"/>
            <rFont val="Tahoma"/>
            <family val="0"/>
          </rPr>
          <t>Authorized User:</t>
        </r>
        <r>
          <rPr>
            <sz val="8"/>
            <rFont val="Tahoma"/>
            <family val="0"/>
          </rPr>
          <t xml:space="preserve">
Plant + Non-Plant
</t>
        </r>
      </text>
    </comment>
    <comment ref="L7" authorId="1">
      <text>
        <r>
          <rPr>
            <b/>
            <sz val="8"/>
            <rFont val="Tahoma"/>
            <family val="0"/>
          </rPr>
          <t>Thomas Kramer:</t>
        </r>
        <r>
          <rPr>
            <sz val="8"/>
            <rFont val="Tahoma"/>
            <family val="0"/>
          </rPr>
          <t xml:space="preserve">
Not applicable to NSP due to recovery of ITC election</t>
        </r>
      </text>
    </comment>
    <comment ref="J38" authorId="1">
      <text>
        <r>
          <rPr>
            <b/>
            <sz val="8"/>
            <rFont val="Tahoma"/>
            <family val="0"/>
          </rPr>
          <t>Thomas Kramer:</t>
        </r>
        <r>
          <rPr>
            <sz val="8"/>
            <rFont val="Tahoma"/>
            <family val="0"/>
          </rPr>
          <t xml:space="preserve">
Plant and Non-Plant</t>
        </r>
      </text>
    </comment>
    <comment ref="J50" authorId="1">
      <text>
        <r>
          <rPr>
            <b/>
            <sz val="8"/>
            <rFont val="Tahoma"/>
            <family val="0"/>
          </rPr>
          <t>Thomas Kramer:</t>
        </r>
        <r>
          <rPr>
            <sz val="8"/>
            <rFont val="Tahoma"/>
            <family val="0"/>
          </rPr>
          <t xml:space="preserve">
Plant and Non-Plant</t>
        </r>
      </text>
    </comment>
    <comment ref="H64" authorId="2">
      <text>
        <r>
          <rPr>
            <b/>
            <sz val="8"/>
            <rFont val="Tahoma"/>
            <family val="0"/>
          </rPr>
          <t>Plant &amp; Non-Plant same for EOY</t>
        </r>
        <r>
          <rPr>
            <sz val="8"/>
            <rFont val="Tahoma"/>
            <family val="0"/>
          </rPr>
          <t xml:space="preserve">
</t>
        </r>
      </text>
    </comment>
    <comment ref="J64" authorId="2">
      <text>
        <r>
          <rPr>
            <b/>
            <sz val="8"/>
            <rFont val="Tahoma"/>
            <family val="0"/>
          </rPr>
          <t>Plant &amp; Non-Plant for EOY</t>
        </r>
        <r>
          <rPr>
            <sz val="8"/>
            <rFont val="Tahoma"/>
            <family val="0"/>
          </rPr>
          <t xml:space="preserve">
</t>
        </r>
      </text>
    </comment>
    <comment ref="J79" authorId="2">
      <text>
        <r>
          <rPr>
            <b/>
            <sz val="8"/>
            <rFont val="Tahoma"/>
            <family val="0"/>
          </rPr>
          <t>BOY/EOY Balance</t>
        </r>
        <r>
          <rPr>
            <sz val="8"/>
            <rFont val="Tahoma"/>
            <family val="0"/>
          </rPr>
          <t xml:space="preserve">
</t>
        </r>
      </text>
    </comment>
    <comment ref="R38" authorId="1">
      <text>
        <r>
          <rPr>
            <b/>
            <sz val="8"/>
            <rFont val="Tahoma"/>
            <family val="0"/>
          </rPr>
          <t>Thomas Kramer:</t>
        </r>
        <r>
          <rPr>
            <sz val="8"/>
            <rFont val="Tahoma"/>
            <family val="0"/>
          </rPr>
          <t xml:space="preserve">
Value must be neagative balance</t>
        </r>
      </text>
    </comment>
  </commentList>
</comments>
</file>

<file path=xl/comments8.xml><?xml version="1.0" encoding="utf-8"?>
<comments xmlns="http://schemas.openxmlformats.org/spreadsheetml/2006/main">
  <authors>
    <author>Thomas Kramer</author>
  </authors>
  <commentList>
    <comment ref="F75" authorId="0">
      <text>
        <r>
          <rPr>
            <b/>
            <sz val="8"/>
            <rFont val="Tahoma"/>
            <family val="0"/>
          </rPr>
          <t>Thomas Kramer:</t>
        </r>
        <r>
          <rPr>
            <sz val="8"/>
            <rFont val="Tahoma"/>
            <family val="0"/>
          </rPr>
          <t xml:space="preserve">
Budgeted A&amp;G Transmission related less FERC Assessment included in this balance and excluding NERC annual fee. MISO advises not to include</t>
        </r>
      </text>
    </comment>
  </commentList>
</comments>
</file>

<file path=xl/comments9.xml><?xml version="1.0" encoding="utf-8"?>
<comments xmlns="http://schemas.openxmlformats.org/spreadsheetml/2006/main">
  <authors>
    <author>007</author>
    <author>Thomas Kramer</author>
  </authors>
  <commentList>
    <comment ref="L42" authorId="0">
      <text>
        <r>
          <rPr>
            <b/>
            <sz val="8"/>
            <rFont val="Tahoma"/>
            <family val="0"/>
          </rPr>
          <t>007:</t>
        </r>
        <r>
          <rPr>
            <sz val="8"/>
            <rFont val="Tahoma"/>
            <family val="0"/>
          </rPr>
          <t xml:space="preserve">
Due to template update approved by FERC in Dec 2011, intangible software depreciation now included in formula rate calculation</t>
        </r>
      </text>
    </comment>
    <comment ref="J42" authorId="0">
      <text>
        <r>
          <rPr>
            <b/>
            <sz val="8"/>
            <rFont val="Tahoma"/>
            <family val="0"/>
          </rPr>
          <t>007:</t>
        </r>
        <r>
          <rPr>
            <sz val="8"/>
            <rFont val="Tahoma"/>
            <family val="0"/>
          </rPr>
          <t xml:space="preserve">
Due to template update approved by FERC in Dec 2011, intangible software depreciation now included in formula rate calculation</t>
        </r>
      </text>
    </comment>
    <comment ref="F42" authorId="1">
      <text>
        <r>
          <rPr>
            <b/>
            <sz val="8"/>
            <rFont val="Tahoma"/>
            <family val="0"/>
          </rPr>
          <t>Thomas Kramer:</t>
        </r>
        <r>
          <rPr>
            <sz val="8"/>
            <rFont val="Tahoma"/>
            <family val="0"/>
          </rPr>
          <t xml:space="preserve">
Value must be negative balance</t>
        </r>
      </text>
    </comment>
  </commentList>
</comments>
</file>

<file path=xl/sharedStrings.xml><?xml version="1.0" encoding="utf-8"?>
<sst xmlns="http://schemas.openxmlformats.org/spreadsheetml/2006/main" count="1076" uniqueCount="426">
  <si>
    <t>Structures</t>
  </si>
  <si>
    <t>Preferred Stock</t>
  </si>
  <si>
    <t>Overhead Lines</t>
  </si>
  <si>
    <t>Rents</t>
  </si>
  <si>
    <t>Underground Lines</t>
  </si>
  <si>
    <t>Working Capital</t>
  </si>
  <si>
    <t xml:space="preserve">     TRANSMISSION EXPENSES</t>
  </si>
  <si>
    <t>Plant Related</t>
  </si>
  <si>
    <t>Northern States Power Company</t>
  </si>
  <si>
    <t>Total Northern States Power Company</t>
  </si>
  <si>
    <t>Common</t>
  </si>
  <si>
    <t>Northern States Power Company-MN</t>
  </si>
  <si>
    <t>Northern States Power Company - WI</t>
  </si>
  <si>
    <t>Accumulated Depreciation and Amorization</t>
  </si>
  <si>
    <t>Accumulated</t>
  </si>
  <si>
    <t>Adjustments to Rate Base</t>
  </si>
  <si>
    <t>Accumulated Deferred Income Taxes</t>
  </si>
  <si>
    <t>Other Rate Base Adjustments</t>
  </si>
  <si>
    <t>to Rate Base</t>
  </si>
  <si>
    <t>Unamortized</t>
  </si>
  <si>
    <t>Abandon Plant</t>
  </si>
  <si>
    <t>Account 253</t>
  </si>
  <si>
    <t>Pre-Funded AFUDC</t>
  </si>
  <si>
    <t>Land Held for Future Use - Transmission Only</t>
  </si>
  <si>
    <t>Materials &amp;</t>
  </si>
  <si>
    <t>Supplies</t>
  </si>
  <si>
    <t>Account 165</t>
  </si>
  <si>
    <t>Less:  SFAS 106 Deferred Taxes</t>
  </si>
  <si>
    <t>Less:  SFAS 109 Deferred Taxes</t>
  </si>
  <si>
    <t>NSP-MN</t>
  </si>
  <si>
    <t>NSP-WI</t>
  </si>
  <si>
    <t>NSP</t>
  </si>
  <si>
    <t>561.0</t>
  </si>
  <si>
    <t>561.1</t>
  </si>
  <si>
    <t>561.2</t>
  </si>
  <si>
    <t>561.3</t>
  </si>
  <si>
    <t>561.5</t>
  </si>
  <si>
    <t>561.6</t>
  </si>
  <si>
    <t>561.8</t>
  </si>
  <si>
    <t>Load Dispatching - Reliability</t>
  </si>
  <si>
    <t>Load Dispatching - Monitor &amp; Operate Transmission System</t>
  </si>
  <si>
    <t>Load Dispatching - Transmission Service &amp; Scheduling</t>
  </si>
  <si>
    <t>Scheduling, System Control &amp; Dispatch Services</t>
  </si>
  <si>
    <t>561.4</t>
  </si>
  <si>
    <t>Reliability, Planning and Standards Development</t>
  </si>
  <si>
    <t>Transmission Service Studies</t>
  </si>
  <si>
    <t>Generation Interconnection Studies</t>
  </si>
  <si>
    <t>Reliability, Planning &amp; Standards Development Services</t>
  </si>
  <si>
    <t>564</t>
  </si>
  <si>
    <t>Underground Lines Expense</t>
  </si>
  <si>
    <t>569.1</t>
  </si>
  <si>
    <t>Computer Hardware</t>
  </si>
  <si>
    <t>569.2</t>
  </si>
  <si>
    <t>569.3</t>
  </si>
  <si>
    <t>569.4</t>
  </si>
  <si>
    <t>Miscellaneous Regional Transmission Plant</t>
  </si>
  <si>
    <t>Less:  Load Serving Entity Expenses Incl. In Transmission O&amp;M</t>
  </si>
  <si>
    <t>Less:  Account 565 - Transmission of Electricity by Others</t>
  </si>
  <si>
    <t xml:space="preserve">          TOTAL NET TRANSMISSION EXPENSE</t>
  </si>
  <si>
    <t xml:space="preserve">           Account 561.4 - Scheduling, system Control &amp; Dispatch</t>
  </si>
  <si>
    <t xml:space="preserve">           Account 561.8 - Reliability, Planning &amp; Standards Dev</t>
  </si>
  <si>
    <t>Regulatory Commission Expenses -  Retail Related</t>
  </si>
  <si>
    <t>Regulatory Commission Expenses -  Transmission Related</t>
  </si>
  <si>
    <t>General Advertising Expenses</t>
  </si>
  <si>
    <t>Miscellaneous General Expense - Other</t>
  </si>
  <si>
    <t xml:space="preserve">          NET ADMINISTRATIVE AND GENERAL EXPENSE</t>
  </si>
  <si>
    <t xml:space="preserve">         TOTAL O&amp;M EXPENSE</t>
  </si>
  <si>
    <t>Total Northern States Power</t>
  </si>
  <si>
    <t>Amortization Exp</t>
  </si>
  <si>
    <t>Abandon</t>
  </si>
  <si>
    <t>Plant Amort.</t>
  </si>
  <si>
    <t>Payroll Taxes</t>
  </si>
  <si>
    <t>Highway and Vehicle</t>
  </si>
  <si>
    <t>Property Taxes</t>
  </si>
  <si>
    <t>Payments in Lieu of Taxes</t>
  </si>
  <si>
    <t>Taxes Other Than Income Taxes and Investment Tax Credit</t>
  </si>
  <si>
    <t>Investment Tax Credit Amortized</t>
  </si>
  <si>
    <t>Supporting Calculations for Allocation Factors</t>
  </si>
  <si>
    <t>Transmission Expenses included in OATT Ancillary Services</t>
  </si>
  <si>
    <t xml:space="preserve">     Account 561.1 - Load Dispatch-Reliability</t>
  </si>
  <si>
    <t xml:space="preserve">     Account 561.2 - Load Dispatch-Monitor &amp; Operate Transmission System</t>
  </si>
  <si>
    <t xml:space="preserve">     Account 561.3 - Load Dispatch-Transmission Service &amp; Scheduling</t>
  </si>
  <si>
    <t>Total Transmission Expenses included in OATT Ancillary Services</t>
  </si>
  <si>
    <t>Total Wages &amp; Salaries</t>
  </si>
  <si>
    <t>Water</t>
  </si>
  <si>
    <t>Total Plant</t>
  </si>
  <si>
    <t>Long-Term Debt</t>
  </si>
  <si>
    <t>Long-Term Debt Balance</t>
  </si>
  <si>
    <t>Long-Term Debt Interest</t>
  </si>
  <si>
    <t>Cost of Long-Term Debt</t>
  </si>
  <si>
    <t>Proprietary Capital</t>
  </si>
  <si>
    <t>Less:  Preferred Stock</t>
  </si>
  <si>
    <t>Less:  Account 216.1 - Unappropriated Undistribution Subs Earnings</t>
  </si>
  <si>
    <t>Total Common Stock</t>
  </si>
  <si>
    <t>Capital Structure</t>
  </si>
  <si>
    <t>Common Stock</t>
  </si>
  <si>
    <t>TOTAL</t>
  </si>
  <si>
    <t>Gas</t>
  </si>
  <si>
    <t>Computer Software</t>
  </si>
  <si>
    <t>Miscellaneous Transmission Expenses</t>
  </si>
  <si>
    <t>Miscellaneous Transmission Plant</t>
  </si>
  <si>
    <t xml:space="preserve">          TOTAL TRANSMISSION</t>
  </si>
  <si>
    <t>Operation and Maintenance Expenses</t>
  </si>
  <si>
    <t>Property Insurance</t>
  </si>
  <si>
    <t>Communication Equipment</t>
  </si>
  <si>
    <t>Production</t>
  </si>
  <si>
    <t xml:space="preserve"> </t>
  </si>
  <si>
    <t>Depreciation &amp;</t>
  </si>
  <si>
    <t>Amortization</t>
  </si>
  <si>
    <t>Electric</t>
  </si>
  <si>
    <t>Total Taxes Other Than Income</t>
  </si>
  <si>
    <t>Load Dispatching</t>
  </si>
  <si>
    <t>Station Expenses</t>
  </si>
  <si>
    <t>Overhead Line Expenses</t>
  </si>
  <si>
    <t xml:space="preserve">     Total Operation</t>
  </si>
  <si>
    <t>MAINTENANCE</t>
  </si>
  <si>
    <t xml:space="preserve">     Total Maintenance</t>
  </si>
  <si>
    <t>Percentage</t>
  </si>
  <si>
    <t>Administration and General Salaries</t>
  </si>
  <si>
    <t>Office Supplies and Expense</t>
  </si>
  <si>
    <t>Administrative Expense Transferred</t>
  </si>
  <si>
    <t>Outside Service Employed</t>
  </si>
  <si>
    <t>May</t>
  </si>
  <si>
    <t>No.</t>
  </si>
  <si>
    <t>Total</t>
  </si>
  <si>
    <t>Transmission</t>
  </si>
  <si>
    <t>Distribution</t>
  </si>
  <si>
    <t>General</t>
  </si>
  <si>
    <t>1</t>
  </si>
  <si>
    <t>Gross Plant in Service</t>
  </si>
  <si>
    <t>13 Month Average</t>
  </si>
  <si>
    <t>Total Average</t>
  </si>
  <si>
    <t xml:space="preserve">Plant in </t>
  </si>
  <si>
    <t>Service</t>
  </si>
  <si>
    <t>Description</t>
  </si>
  <si>
    <t xml:space="preserve">     ADMINISTRATION AND GENERAL</t>
  </si>
  <si>
    <t>Station Equipment</t>
  </si>
  <si>
    <t>Total Depreciation and Amortization Expense</t>
  </si>
  <si>
    <t>FERC Annual Charges</t>
  </si>
  <si>
    <t>Weighted</t>
  </si>
  <si>
    <t>Cost</t>
  </si>
  <si>
    <t>Supervision and Engineering</t>
  </si>
  <si>
    <t>Labor Related</t>
  </si>
  <si>
    <t>Adjustments</t>
  </si>
  <si>
    <t xml:space="preserve">  </t>
  </si>
  <si>
    <t>OPERATION</t>
  </si>
  <si>
    <t>Prepayments</t>
  </si>
  <si>
    <t>Line</t>
  </si>
  <si>
    <t>February</t>
  </si>
  <si>
    <t>March</t>
  </si>
  <si>
    <t>April</t>
  </si>
  <si>
    <t>June</t>
  </si>
  <si>
    <t>July</t>
  </si>
  <si>
    <t>August</t>
  </si>
  <si>
    <t>September</t>
  </si>
  <si>
    <t>October</t>
  </si>
  <si>
    <t>November</t>
  </si>
  <si>
    <t>Account</t>
  </si>
  <si>
    <t>Intangible</t>
  </si>
  <si>
    <t>Injury and Damages</t>
  </si>
  <si>
    <t>Employee Pensions and Benefits</t>
  </si>
  <si>
    <t>Duplicate Charges</t>
  </si>
  <si>
    <t>Maintenance General Plant</t>
  </si>
  <si>
    <t>Transmission of Electricity by Others</t>
  </si>
  <si>
    <t>Depreciation and Amortization Expense</t>
  </si>
  <si>
    <t xml:space="preserve">Account </t>
  </si>
  <si>
    <t>Balance</t>
  </si>
  <si>
    <t>Less Exsclusions</t>
  </si>
  <si>
    <t>Operation Supervision</t>
  </si>
  <si>
    <t>Ancillary Serv Mkt Admin</t>
  </si>
  <si>
    <t>Mkt Monitoring/Compliance</t>
  </si>
  <si>
    <t>Regional Market Rents</t>
  </si>
  <si>
    <t xml:space="preserve">           InterChange</t>
  </si>
  <si>
    <t>Construction Work in Progress</t>
  </si>
  <si>
    <t>Chisago</t>
  </si>
  <si>
    <t>BRIGO</t>
  </si>
  <si>
    <t>Apple River</t>
  </si>
  <si>
    <t>CapX 2020</t>
  </si>
  <si>
    <t>Key Assumptions:</t>
  </si>
  <si>
    <t>For each project, where CWIP is to be recovered in rate base, CWIP will be estimated and the totals reported below.</t>
  </si>
  <si>
    <t>The State Commission Approved Certificate of Need Date will be the first month that the CWIP project will be included in the formula and used to calculate the 13 month average.</t>
  </si>
  <si>
    <t>AFUDC will be capitalized for projects where CWIP is included in rate base and will be reported in the FERC Form No. 1.</t>
  </si>
  <si>
    <t>Pre-Funded AFUDC will be recorded and included in the formula as an offset to rate base for those projects recovered in rate base, to ensure no double recovery.</t>
  </si>
  <si>
    <t>State Commission Approved Certificate of Need Date</t>
  </si>
  <si>
    <t>Estimated In-Service Date</t>
  </si>
  <si>
    <t>December 2012</t>
  </si>
  <si>
    <t>Per Book Construction Work in Progress Balances</t>
  </si>
  <si>
    <t>Construction Work in Progress Balances in Formula</t>
  </si>
  <si>
    <t>CWIP</t>
  </si>
  <si>
    <t xml:space="preserve">Allocated to Transmission based on </t>
  </si>
  <si>
    <t>SubTotal</t>
  </si>
  <si>
    <t>General &amp;</t>
  </si>
  <si>
    <t xml:space="preserve">General &amp; </t>
  </si>
  <si>
    <t>BOY/EOY Average</t>
  </si>
  <si>
    <t>Net BOY/EOY Average</t>
  </si>
  <si>
    <t>Workpapers Pursuant to the Annual Rate</t>
  </si>
  <si>
    <t>Calculation and True-Up Procedures</t>
  </si>
  <si>
    <t>All Other</t>
  </si>
  <si>
    <t>see below</t>
  </si>
  <si>
    <t>Account 282 - ADIT</t>
  </si>
  <si>
    <t xml:space="preserve">Transmission Plant Balance </t>
  </si>
  <si>
    <t>Divisor (kW)</t>
  </si>
  <si>
    <t>Plus:</t>
  </si>
  <si>
    <t>System Peak</t>
  </si>
  <si>
    <t>Network</t>
  </si>
  <si>
    <t>Load</t>
  </si>
  <si>
    <t>Divisor</t>
  </si>
  <si>
    <t>12 Month Average</t>
  </si>
  <si>
    <t>April 2009</t>
  </si>
  <si>
    <t>Gross Receipts (1)</t>
  </si>
  <si>
    <t>Other (1)</t>
  </si>
  <si>
    <t>(1) NSP M does not budget Gross Receipts Tax or Other Tax</t>
  </si>
  <si>
    <t>Transmission Plant Included in OATT Ancillary Services (Step Up Generation)</t>
  </si>
  <si>
    <t>Other (excludes A&amp;G)</t>
  </si>
  <si>
    <t>Accum Def ITC</t>
  </si>
  <si>
    <t xml:space="preserve">Northern States Power Company-MN </t>
  </si>
  <si>
    <t xml:space="preserve">Northern States Power Company - WI </t>
  </si>
  <si>
    <t xml:space="preserve">Long-Term Debt </t>
  </si>
  <si>
    <t xml:space="preserve">Common Equity </t>
  </si>
  <si>
    <t xml:space="preserve">Total Northern States Power - WI </t>
  </si>
  <si>
    <t xml:space="preserve">Total Northern States Power - MN </t>
  </si>
  <si>
    <t xml:space="preserve">Taxes Other Than Income Taxes </t>
  </si>
  <si>
    <t xml:space="preserve">Transmission Plant Included in ISO Rates Allocation Factor (TP) </t>
  </si>
  <si>
    <t xml:space="preserve">Transmission Expense Allocation Factor (TE) </t>
  </si>
  <si>
    <t xml:space="preserve">Wages &amp; Salaries Allocation Factor (W/S) </t>
  </si>
  <si>
    <t xml:space="preserve">Common Plant Allocation Factor (CE) </t>
  </si>
  <si>
    <t>NET REVENUE REQUIREMENT</t>
  </si>
  <si>
    <t xml:space="preserve">  Average of 12 coincident system peaks for requirements (RQ) service       </t>
  </si>
  <si>
    <t xml:space="preserve">  Plus 12 CP of Network Load not in line 8</t>
  </si>
  <si>
    <t xml:space="preserve">  Plus Contract Demand of firm P-T-P over one year</t>
  </si>
  <si>
    <t>Divisor (sum lines 8-14)</t>
  </si>
  <si>
    <t>Annual Cost ($/kW/Yr)</t>
  </si>
  <si>
    <t>Historic Year Actual Divisor</t>
  </si>
  <si>
    <t>Projected Year Divisor</t>
  </si>
  <si>
    <t>Difference between Historic &amp; Projected Year Divisor</t>
  </si>
  <si>
    <t>Prior Year Projected Annual Cost ($ per kw per yr.)</t>
  </si>
  <si>
    <t>Projected Year Divisor True-up (Difference * Prior Year Projected Annual Cost)</t>
  </si>
  <si>
    <t>Total True Level</t>
  </si>
  <si>
    <t>Proof (Annual Cost Difference x Actual Volumes)</t>
  </si>
  <si>
    <t>Immaterial diff</t>
  </si>
  <si>
    <t>To Attachment O line items 6a, 6b, 6c and 6d</t>
  </si>
  <si>
    <t xml:space="preserve">Total True Up Level </t>
  </si>
  <si>
    <t>Interest Calculation With Quarterly Compounding</t>
  </si>
  <si>
    <t>Interest</t>
  </si>
  <si>
    <t>Cumulative Interest</t>
  </si>
  <si>
    <t>Average Rate for 19 months</t>
  </si>
  <si>
    <t>Prior Year True Up Calculation</t>
  </si>
  <si>
    <t>Prior Year True Up Interest Calculation</t>
  </si>
  <si>
    <t>MISO</t>
  </si>
  <si>
    <t>Prefunded Amort</t>
  </si>
  <si>
    <t>Transmission Plant Excluded from ISO Rates</t>
  </si>
  <si>
    <t xml:space="preserve">Revenue </t>
  </si>
  <si>
    <t>Line No.</t>
  </si>
  <si>
    <t>Credits</t>
  </si>
  <si>
    <t>PTP - Firm</t>
  </si>
  <si>
    <t>Firm Transmission</t>
  </si>
  <si>
    <t>GFA's</t>
  </si>
  <si>
    <t>PTP - Non Firm</t>
  </si>
  <si>
    <t>Sch 1-Sch, Sys Ctrl &amp; D</t>
  </si>
  <si>
    <t>Sch 2 - Reactive Supply</t>
  </si>
  <si>
    <t>Total NSP Revenue</t>
  </si>
  <si>
    <t>Attachment O</t>
  </si>
  <si>
    <t>Line 35</t>
  </si>
  <si>
    <t>Line 36</t>
  </si>
  <si>
    <t>Total Revenue Credits not in divisor</t>
  </si>
  <si>
    <t>Line 37</t>
  </si>
  <si>
    <t>Line 36a</t>
  </si>
  <si>
    <t>Transmission charges for all transactions</t>
  </si>
  <si>
    <t>Transmission charges for all transactions in divisor</t>
  </si>
  <si>
    <t>Transmission charges associated with Sch 26</t>
  </si>
  <si>
    <t>Revenue Credits - MISO Review Copy</t>
  </si>
  <si>
    <t>Account 447 - Sales for Resale (Note Q)</t>
  </si>
  <si>
    <t>a.</t>
  </si>
  <si>
    <t>Bundled Non-RQ Sales for Resale</t>
  </si>
  <si>
    <t>b.</t>
  </si>
  <si>
    <t>Bundled Sales for Resale included in the Divisor</t>
  </si>
  <si>
    <t>Total Account 447</t>
  </si>
  <si>
    <t>Account 454 - Rent From Electric Property</t>
  </si>
  <si>
    <t>Transmission-Related Rent (JDE 801698.517900)</t>
  </si>
  <si>
    <t>Account 456 - Other Electric Revenue</t>
  </si>
  <si>
    <t>Transmission charges for all transmission transactions</t>
  </si>
  <si>
    <t>Transmission charges for al transmission transactions</t>
  </si>
  <si>
    <t>c.</t>
  </si>
  <si>
    <t>Transmission charges associated with Schedule 26</t>
  </si>
  <si>
    <t>Total Account 456</t>
  </si>
  <si>
    <t>Note Q:</t>
  </si>
  <si>
    <t>Revenue  Credits</t>
  </si>
  <si>
    <t>in Account No. 456.1 and all other uses are to be included in the divisor.</t>
  </si>
  <si>
    <t>Line 33 must equal zero since all short-term power sales must be unbundled and the transmission component reflected</t>
  </si>
  <si>
    <t xml:space="preserve">   Included in the Divisor </t>
  </si>
  <si>
    <t>Interest Rate (@ NSP Actual Short Term Borrowing Rate)</t>
  </si>
  <si>
    <t>Net Volume Change Under Recovery</t>
  </si>
  <si>
    <t>50% NSP Pricing Zone Share</t>
  </si>
  <si>
    <t>Shared Cost</t>
  </si>
  <si>
    <t>P1366</t>
  </si>
  <si>
    <t>P1456</t>
  </si>
  <si>
    <t>P286*</t>
  </si>
  <si>
    <t>P1024*</t>
  </si>
  <si>
    <t>P1457</t>
  </si>
  <si>
    <t>P1953</t>
  </si>
  <si>
    <t>Yankee (Colvill) Gen Station</t>
  </si>
  <si>
    <t>Cannon Falls</t>
  </si>
  <si>
    <t>Nobles Gen Station</t>
  </si>
  <si>
    <t>St. Cloud / Sauk River</t>
  </si>
  <si>
    <t>* - 13-Mo Avg CWIP is provided for these projects.</t>
  </si>
  <si>
    <t>Attachment GG Projects</t>
  </si>
  <si>
    <t>GRE Load</t>
  </si>
  <si>
    <t>December 2011</t>
  </si>
  <si>
    <t xml:space="preserve">Less: </t>
  </si>
  <si>
    <t xml:space="preserve">          TOTAL ADMINISTRATIVE AND GENERAL</t>
  </si>
  <si>
    <t>Less:  FERC Annual Charges</t>
  </si>
  <si>
    <t xml:space="preserve">Less:  EPRI Dues Charged to A&amp;G </t>
  </si>
  <si>
    <t>Less:  Regulatory Commission Expense (excluding FERC Annual)</t>
  </si>
  <si>
    <t>Less:  Non-Safety Advertising Expense</t>
  </si>
  <si>
    <t>Refund Obligation</t>
  </si>
  <si>
    <t>Less Exclusions</t>
  </si>
  <si>
    <t>Contracts - WPPI</t>
  </si>
  <si>
    <t>Contracts - UPA</t>
  </si>
  <si>
    <t>Contracts - UND</t>
  </si>
  <si>
    <t>Contracts - Granite Falls</t>
  </si>
  <si>
    <t>Contracts - EGF</t>
  </si>
  <si>
    <t>*</t>
  </si>
  <si>
    <t xml:space="preserve">* These revenues are not credited back as the costs associated with them is not included in the Revenue Requirement calculation. </t>
  </si>
  <si>
    <t>Plus Trans Related Reg. Comm. Exp.</t>
  </si>
  <si>
    <t>Less:  SFAS 109 Deferred Taxes (budget #'s exclude 109)</t>
  </si>
  <si>
    <t>P1458</t>
  </si>
  <si>
    <t>P2765</t>
  </si>
  <si>
    <t>G349  37774-01 Upgrades for G349</t>
  </si>
  <si>
    <t>Ulik Wind Farm (G185)</t>
  </si>
  <si>
    <t>Prefunded Amortization at Total Company level, reported herein on NSP Mn section</t>
  </si>
  <si>
    <t>Total Sch 26 includes true-up</t>
  </si>
  <si>
    <t>Northern States Power Companies</t>
  </si>
  <si>
    <t>Attachment GG</t>
  </si>
  <si>
    <t>MISO Schedule 10 Passthrough</t>
  </si>
  <si>
    <t>January 2012</t>
  </si>
  <si>
    <t>1st Qtr 2011</t>
  </si>
  <si>
    <t>2nd Qtr 2011</t>
  </si>
  <si>
    <t>3rd Qtr 2011</t>
  </si>
  <si>
    <t>4th Qtr 2011</t>
  </si>
  <si>
    <t xml:space="preserve">NSP Actual Short Term Borrowing </t>
  </si>
  <si>
    <t>Network - Whls</t>
  </si>
  <si>
    <t>Sch 1 - Sch, Sys Ctrl &amp; D</t>
  </si>
  <si>
    <t>Sch 1 - Sch, Sys Ctrl &amp; D - Whls</t>
  </si>
  <si>
    <t>Sch 2 - Reactive Supply - Whls</t>
  </si>
  <si>
    <t>Sch 24 - Bal Auth</t>
  </si>
  <si>
    <t>Other RTO GFA Revenue</t>
  </si>
  <si>
    <t>Joint Pricing Zone - GRE</t>
  </si>
  <si>
    <t>Joint Pricing Zone - SMMPA</t>
  </si>
  <si>
    <t>Facilities</t>
  </si>
  <si>
    <t>GRE Cr Lk Facilities</t>
  </si>
  <si>
    <t>GRE 500kV tsmn O&amp;M</t>
  </si>
  <si>
    <t>JPZ</t>
  </si>
  <si>
    <t>Done</t>
  </si>
  <si>
    <t>The LaCrosse project within the CapX 2020 series of projects is managed by NSP Mn and therefore all cost information is included in NSP Mn section above</t>
  </si>
  <si>
    <t>Various</t>
  </si>
  <si>
    <t>July 2011</t>
  </si>
  <si>
    <t>historic 2010 FF1 M&amp;S and Prepayments</t>
  </si>
  <si>
    <t>historic 2010 FF1 Materials &amp; Supplies</t>
  </si>
  <si>
    <t>Est. Trans Plant</t>
  </si>
  <si>
    <t>Pg 227, ln 8-c</t>
  </si>
  <si>
    <t>Total 154</t>
  </si>
  <si>
    <t>Pg 227, ln 12-c</t>
  </si>
  <si>
    <t>NSP Mn</t>
  </si>
  <si>
    <t>NSP Wi</t>
  </si>
  <si>
    <t>Pg 200, ln 15-c</t>
  </si>
  <si>
    <t>Pg 201, ln 15-d</t>
  </si>
  <si>
    <t>Elec % of total</t>
  </si>
  <si>
    <t>Total Project Cost</t>
  </si>
  <si>
    <t>Attachment GG Revenue Requirement</t>
  </si>
  <si>
    <t>Attachment MM Revenue Requirement</t>
  </si>
  <si>
    <t>Trans Expansion Plan Att GG</t>
  </si>
  <si>
    <t>Trans Expansion Plan Att MM</t>
  </si>
  <si>
    <t>Transmission charges associated with Sch 26a</t>
  </si>
  <si>
    <t>Brookings CWIP</t>
  </si>
  <si>
    <t>Attachment MM Projects</t>
  </si>
  <si>
    <t>Line 36b</t>
  </si>
  <si>
    <t>Attachment MM</t>
  </si>
  <si>
    <t>2013 Workpapers</t>
  </si>
  <si>
    <t>January 2013</t>
  </si>
  <si>
    <t>December 2013</t>
  </si>
  <si>
    <t>August 2011</t>
  </si>
  <si>
    <t>September 2011</t>
  </si>
  <si>
    <t>October 2011</t>
  </si>
  <si>
    <t>November 2011</t>
  </si>
  <si>
    <t>February 2012</t>
  </si>
  <si>
    <t>March 2012</t>
  </si>
  <si>
    <t>April 2012</t>
  </si>
  <si>
    <t>May 2012</t>
  </si>
  <si>
    <t>June 2012</t>
  </si>
  <si>
    <t>July 2012</t>
  </si>
  <si>
    <t>Budgeted 12 Months Ended December 31, 2013</t>
  </si>
  <si>
    <t>For the 12 Months Ended 12/31/13</t>
  </si>
  <si>
    <t>Actual 2011</t>
  </si>
  <si>
    <t>Budget 2011</t>
  </si>
  <si>
    <t>Tied to CFM - Cross Tie GG/MM when Completed.</t>
  </si>
  <si>
    <t>Bemidji PIS</t>
  </si>
  <si>
    <t>Twin Cities - Fargo CWIP</t>
  </si>
  <si>
    <t>Twin Cities - Fargo PIS</t>
  </si>
  <si>
    <t>Twin Cities - Rochester CWIP</t>
  </si>
  <si>
    <t>Twin Cities - Rochester PIS</t>
  </si>
  <si>
    <t>Brookings In Service  PIS</t>
  </si>
  <si>
    <t>P279</t>
  </si>
  <si>
    <t>P286</t>
  </si>
  <si>
    <t>P1024</t>
  </si>
  <si>
    <t>P2119</t>
  </si>
  <si>
    <t>G809 Network Upgrades</t>
  </si>
  <si>
    <t>G417 Network Upgrades</t>
  </si>
  <si>
    <t>P2109</t>
  </si>
  <si>
    <t>Attachment GG Actual Revenue Requirement 2013</t>
  </si>
  <si>
    <t>Attachment MM Actual Revenue Requirement 2013</t>
  </si>
  <si>
    <t>P2178</t>
  </si>
  <si>
    <t>P2307</t>
  </si>
  <si>
    <t>P1285</t>
  </si>
  <si>
    <t>G362 Pleasant Valley - Byron</t>
  </si>
  <si>
    <t>St. Cloud Loop</t>
  </si>
  <si>
    <t>Glenco - West Waconia</t>
  </si>
  <si>
    <t>1st Qtr 2012</t>
  </si>
  <si>
    <t>2nd Qtr 2012</t>
  </si>
  <si>
    <t>3rd Qtr 2012</t>
  </si>
  <si>
    <t>4th Qtr 2012</t>
  </si>
  <si>
    <t>Interest form Jan 1, 2011 the Dec 31, 2012</t>
  </si>
  <si>
    <t>Net Revenue Requirement Under Recovery</t>
  </si>
  <si>
    <t>Total 2013</t>
  </si>
  <si>
    <t>PIS Only</t>
  </si>
  <si>
    <t>Revision 3</t>
  </si>
  <si>
    <t>January 15, 2013</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</si>
</sst>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_)"/>
    <numFmt numFmtId="166" formatCode="#,##0.00&quot; $&quot;;\-#,##0.00&quot; $&quot;"/>
    <numFmt numFmtId="167" formatCode="_-* #,##0.0_-;\-* #,##0.0_-;_-* &quot;-&quot;??_-;_-@_-"/>
    <numFmt numFmtId="168" formatCode="m\-d\-yy"/>
    <numFmt numFmtId="169" formatCode="0.0000%"/>
    <numFmt numFmtId="170" formatCode="_(* #,##0_);_(* \(#,##0\);_(* &quot;-&quot;??_);_(@_)"/>
    <numFmt numFmtId="171" formatCode="0.0000"/>
    <numFmt numFmtId="172" formatCode="mmmm\ d\ h:mm\ AM/PM"/>
    <numFmt numFmtId="173" formatCode="#,##0.0_);\(#,##0.0\)"/>
    <numFmt numFmtId="174" formatCode="#,##0.000"/>
    <numFmt numFmtId="175" formatCode="0.000"/>
    <numFmt numFmtId="176" formatCode="_(&quot;$&quot;* #,##0_);_(&quot;$&quot;* \(#,##0\);_(&quot;$&quot;* &quot;-&quot;??_);_(@_)"/>
    <numFmt numFmtId="177" formatCode="_(* #,##0.0_);_(* \(#,##0.0\);_(* &quot;-&quot;??_);_(@_)"/>
    <numFmt numFmtId="178" formatCode="_(* #,##0.000_);_(* \(#,##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mmmm\-yy"/>
    <numFmt numFmtId="184" formatCode="0.0%"/>
    <numFmt numFmtId="185" formatCode="0.000%"/>
    <numFmt numFmtId="186" formatCode="0.0"/>
    <numFmt numFmtId="187" formatCode="&quot;$&quot;#,##0"/>
    <numFmt numFmtId="188" formatCode="#,##0.000_);\(#,##0.000\)"/>
    <numFmt numFmtId="189" formatCode="0.0000000%"/>
    <numFmt numFmtId="190" formatCode="_(&quot;$&quot;* #,##0.000_);_(&quot;$&quot;* \(#,##0.000\);_(&quot;$&quot;* &quot;-&quot;??_);_(@_)"/>
    <numFmt numFmtId="191" formatCode="&quot;$&quot;#,##0.00"/>
    <numFmt numFmtId="192" formatCode="0.00000"/>
    <numFmt numFmtId="193" formatCode="0.000000"/>
    <numFmt numFmtId="194" formatCode="0.00000%"/>
    <numFmt numFmtId="195" formatCode="0.000000%"/>
    <numFmt numFmtId="196" formatCode="0.00000000%"/>
  </numFmts>
  <fonts count="57">
    <font>
      <sz val="12"/>
      <name val="Arial"/>
      <family val="0"/>
    </font>
    <font>
      <b/>
      <sz val="10"/>
      <name val="Arial"/>
      <family val="0"/>
    </font>
    <font>
      <sz val="11"/>
      <name val="??"/>
      <family val="3"/>
    </font>
    <font>
      <sz val="10"/>
      <name val="Arial"/>
      <family val="0"/>
    </font>
    <font>
      <u val="single"/>
      <sz val="9"/>
      <color indexed="36"/>
      <name val="Arial"/>
      <family val="2"/>
    </font>
    <font>
      <sz val="8"/>
      <name val="Arial"/>
      <family val="2"/>
    </font>
    <font>
      <b/>
      <u val="single"/>
      <sz val="11"/>
      <color indexed="37"/>
      <name val="Arial"/>
      <family val="2"/>
    </font>
    <font>
      <sz val="10"/>
      <color indexed="12"/>
      <name val="Arial"/>
      <family val="2"/>
    </font>
    <font>
      <u val="single"/>
      <sz val="9"/>
      <color indexed="12"/>
      <name val="Arial"/>
      <family val="2"/>
    </font>
    <font>
      <sz val="7"/>
      <name val="Small Fonts"/>
      <family val="0"/>
    </font>
    <font>
      <b/>
      <i/>
      <sz val="16"/>
      <name val="Helv"/>
      <family val="0"/>
    </font>
    <font>
      <sz val="10"/>
      <color indexed="12"/>
      <name val="MS Sans Serif"/>
      <family val="0"/>
    </font>
    <font>
      <b/>
      <sz val="10"/>
      <color indexed="12"/>
      <name val="MS Sans Serif"/>
      <family val="0"/>
    </font>
    <font>
      <sz val="8"/>
      <color indexed="12"/>
      <name val="Arial"/>
      <family val="2"/>
    </font>
    <font>
      <sz val="12"/>
      <name val="Garamond"/>
      <family val="0"/>
    </font>
    <font>
      <b/>
      <sz val="9"/>
      <name val="Arial"/>
      <family val="2"/>
    </font>
    <font>
      <sz val="9"/>
      <color indexed="8"/>
      <name val="Arial"/>
      <family val="2"/>
    </font>
    <font>
      <b/>
      <sz val="9"/>
      <color indexed="8"/>
      <name val="Arial"/>
      <family val="2"/>
    </font>
    <font>
      <b/>
      <i/>
      <sz val="9"/>
      <color indexed="8"/>
      <name val="Arial"/>
      <family val="2"/>
    </font>
    <font>
      <sz val="9"/>
      <name val="Arial"/>
      <family val="2"/>
    </font>
    <font>
      <sz val="9"/>
      <color indexed="12"/>
      <name val="Arial"/>
      <family val="2"/>
    </font>
    <font>
      <i/>
      <sz val="9"/>
      <color indexed="8"/>
      <name val="Arial"/>
      <family val="2"/>
    </font>
    <font>
      <sz val="9"/>
      <color indexed="9"/>
      <name val="Arial"/>
      <family val="2"/>
    </font>
    <font>
      <sz val="9"/>
      <color indexed="18"/>
      <name val="Arial"/>
      <family val="2"/>
    </font>
    <font>
      <b/>
      <sz val="18"/>
      <name val="Arial"/>
      <family val="2"/>
    </font>
    <font>
      <b/>
      <sz val="12"/>
      <name val="Arial"/>
      <family val="2"/>
    </font>
    <font>
      <sz val="8"/>
      <name val="Tahoma"/>
      <family val="0"/>
    </font>
    <font>
      <b/>
      <sz val="8"/>
      <name val="Tahoma"/>
      <family val="0"/>
    </font>
    <font>
      <b/>
      <sz val="9"/>
      <color indexed="10"/>
      <name val="Arial"/>
      <family val="2"/>
    </font>
    <font>
      <sz val="10"/>
      <color indexed="8"/>
      <name val="Arial"/>
      <family val="2"/>
    </font>
    <font>
      <b/>
      <sz val="10"/>
      <color indexed="8"/>
      <name val="Arial"/>
      <family val="2"/>
    </font>
    <font>
      <b/>
      <i/>
      <sz val="10"/>
      <color indexed="8"/>
      <name val="Arial"/>
      <family val="2"/>
    </font>
    <font>
      <sz val="11"/>
      <name val="Times New Roman"/>
      <family val="1"/>
    </font>
    <font>
      <b/>
      <u val="single"/>
      <sz val="10"/>
      <color indexed="8"/>
      <name val="Arial"/>
      <family val="2"/>
    </font>
    <font>
      <i/>
      <sz val="10"/>
      <color indexed="8"/>
      <name val="Arial"/>
      <family val="2"/>
    </font>
    <font>
      <b/>
      <sz val="9"/>
      <color indexed="12"/>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name val="MS Sans Serif"/>
      <family val="0"/>
    </font>
    <font>
      <b/>
      <sz val="18"/>
      <color indexed="56"/>
      <name val="Cambria"/>
      <family val="2"/>
    </font>
    <font>
      <sz val="11"/>
      <color indexed="10"/>
      <name val="Calibri"/>
      <family val="2"/>
    </font>
    <font>
      <b/>
      <sz val="10"/>
      <color indexed="10"/>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mediumGray"/>
    </fill>
    <fill>
      <patternFill patternType="solid">
        <fgColor indexed="9"/>
        <bgColor indexed="64"/>
      </patternFill>
    </fill>
    <fill>
      <patternFill patternType="solid">
        <fgColor indexed="41"/>
        <bgColor indexed="64"/>
      </patternFill>
    </fill>
  </fills>
  <borders count="24">
    <border>
      <left/>
      <right/>
      <top/>
      <bottom/>
      <diagonal/>
    </border>
    <border>
      <left style="double"/>
      <right>
        <color indexed="63"/>
      </right>
      <top>
        <color indexed="63"/>
      </top>
      <bottom style="hair"/>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double">
        <color indexed="12"/>
      </left>
      <right style="double">
        <color indexed="12"/>
      </right>
      <top style="double">
        <color indexed="12"/>
      </top>
      <bottom style="dotted">
        <color indexed="12"/>
      </bottom>
    </border>
    <border>
      <left style="thick">
        <color indexed="12"/>
      </left>
      <right style="thick">
        <color indexed="12"/>
      </right>
      <top style="thick">
        <color indexed="12"/>
      </top>
      <bottom>
        <color indexed="63"/>
      </bottom>
    </border>
    <border>
      <left>
        <color indexed="63"/>
      </left>
      <right>
        <color indexed="63"/>
      </right>
      <top style="thin"/>
      <bottom style="double"/>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double">
        <color indexed="8"/>
      </bottom>
    </border>
    <border>
      <left>
        <color indexed="63"/>
      </left>
      <right>
        <color indexed="63"/>
      </right>
      <top style="double"/>
      <bottom>
        <color indexed="63"/>
      </bottom>
    </border>
    <border>
      <left style="thin"/>
      <right style="thin"/>
      <top>
        <color indexed="63"/>
      </top>
      <bottom style="thin"/>
    </border>
    <border>
      <left>
        <color indexed="63"/>
      </left>
      <right>
        <color indexed="63"/>
      </right>
      <top style="thin"/>
      <bottom style="thin"/>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168" fontId="1" fillId="8" borderId="1">
      <alignment horizontal="center" vertical="center"/>
      <protection/>
    </xf>
    <xf numFmtId="0" fontId="39" fillId="3" borderId="0" applyNumberFormat="0" applyBorder="0" applyAlignment="0" applyProtection="0"/>
    <xf numFmtId="0" fontId="40" fillId="20" borderId="2" applyNumberFormat="0" applyAlignment="0" applyProtection="0"/>
    <xf numFmtId="0" fontId="41" fillId="2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6" fontId="2" fillId="0" borderId="0">
      <alignment/>
      <protection locked="0"/>
    </xf>
    <xf numFmtId="0" fontId="43" fillId="0" borderId="0" applyNumberFormat="0" applyFill="0" applyBorder="0" applyAlignment="0" applyProtection="0"/>
    <xf numFmtId="167" fontId="3" fillId="0" borderId="0">
      <alignment/>
      <protection locked="0"/>
    </xf>
    <xf numFmtId="0" fontId="4" fillId="0" borderId="0" applyNumberFormat="0" applyFill="0" applyBorder="0" applyAlignment="0" applyProtection="0"/>
    <xf numFmtId="0" fontId="44" fillId="4" borderId="0" applyNumberFormat="0" applyBorder="0" applyAlignment="0" applyProtection="0"/>
    <xf numFmtId="38" fontId="5" fillId="20" borderId="0" applyNumberFormat="0" applyBorder="0" applyAlignment="0" applyProtection="0"/>
    <xf numFmtId="0" fontId="6" fillId="0" borderId="0" applyNumberForma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166" fontId="3" fillId="0" borderId="0">
      <alignment/>
      <protection locked="0"/>
    </xf>
    <xf numFmtId="166" fontId="3" fillId="0" borderId="0">
      <alignment/>
      <protection locked="0"/>
    </xf>
    <xf numFmtId="0" fontId="7" fillId="0" borderId="7" applyNumberFormat="0" applyFill="0" applyAlignment="0" applyProtection="0"/>
    <xf numFmtId="0" fontId="8" fillId="0" borderId="0" applyNumberFormat="0" applyFill="0" applyBorder="0" applyAlignment="0" applyProtection="0"/>
    <xf numFmtId="0" fontId="48" fillId="7" borderId="2" applyNumberFormat="0" applyAlignment="0" applyProtection="0"/>
    <xf numFmtId="10" fontId="5" fillId="22" borderId="8" applyNumberFormat="0" applyBorder="0" applyAlignment="0" applyProtection="0"/>
    <xf numFmtId="0" fontId="49" fillId="0" borderId="9" applyNumberFormat="0" applyFill="0" applyAlignment="0" applyProtection="0"/>
    <xf numFmtId="0" fontId="50" fillId="23" borderId="0" applyNumberFormat="0" applyBorder="0" applyAlignment="0" applyProtection="0"/>
    <xf numFmtId="37" fontId="9" fillId="0" borderId="0">
      <alignment/>
      <protection/>
    </xf>
    <xf numFmtId="165" fontId="10" fillId="0" borderId="0">
      <alignment/>
      <protection/>
    </xf>
    <xf numFmtId="0" fontId="3" fillId="0" borderId="0">
      <alignment/>
      <protection/>
    </xf>
    <xf numFmtId="0" fontId="14" fillId="0" borderId="0">
      <alignment/>
      <protection/>
    </xf>
    <xf numFmtId="38" fontId="0" fillId="0" borderId="0">
      <alignment/>
      <protection/>
    </xf>
    <xf numFmtId="38" fontId="0" fillId="0" borderId="0">
      <alignment/>
      <protection/>
    </xf>
    <xf numFmtId="0" fontId="0" fillId="0" borderId="0">
      <alignment/>
      <protection/>
    </xf>
    <xf numFmtId="38" fontId="0" fillId="0" borderId="0">
      <alignment/>
      <protection/>
    </xf>
    <xf numFmtId="38" fontId="0" fillId="0" borderId="0">
      <alignment/>
      <protection/>
    </xf>
    <xf numFmtId="0" fontId="3" fillId="0" borderId="0">
      <alignment/>
      <protection/>
    </xf>
    <xf numFmtId="0" fontId="29" fillId="22" borderId="10" applyNumberFormat="0" applyFont="0" applyAlignment="0" applyProtection="0"/>
    <xf numFmtId="0" fontId="51" fillId="20" borderId="11" applyNumberFormat="0" applyAlignment="0" applyProtection="0"/>
    <xf numFmtId="9" fontId="0"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0" fontId="42" fillId="0" borderId="0" applyNumberFormat="0" applyFont="0" applyFill="0" applyBorder="0" applyAlignment="0" applyProtection="0"/>
    <xf numFmtId="15" fontId="42" fillId="0" borderId="0" applyFont="0" applyFill="0" applyBorder="0" applyAlignment="0" applyProtection="0"/>
    <xf numFmtId="0" fontId="52" fillId="0" borderId="12">
      <alignment horizontal="center"/>
      <protection/>
    </xf>
    <xf numFmtId="0" fontId="11" fillId="0" borderId="13">
      <alignment/>
      <protection/>
    </xf>
    <xf numFmtId="0" fontId="12" fillId="0" borderId="14">
      <alignment/>
      <protection/>
    </xf>
    <xf numFmtId="0" fontId="3" fillId="0" borderId="0">
      <alignment/>
      <protection/>
    </xf>
    <xf numFmtId="0" fontId="53" fillId="0" borderId="0" applyNumberFormat="0" applyFill="0" applyBorder="0" applyAlignment="0" applyProtection="0"/>
    <xf numFmtId="166" fontId="3" fillId="0" borderId="15">
      <alignment/>
      <protection locked="0"/>
    </xf>
    <xf numFmtId="37" fontId="5" fillId="23" borderId="0" applyNumberFormat="0" applyBorder="0" applyAlignment="0" applyProtection="0"/>
    <xf numFmtId="37" fontId="5" fillId="0" borderId="0">
      <alignment/>
      <protection/>
    </xf>
    <xf numFmtId="3" fontId="13" fillId="0" borderId="7" applyProtection="0">
      <alignment/>
    </xf>
    <xf numFmtId="0" fontId="54" fillId="0" borderId="0" applyNumberFormat="0" applyFill="0" applyBorder="0" applyAlignment="0" applyProtection="0"/>
  </cellStyleXfs>
  <cellXfs count="449">
    <xf numFmtId="0" fontId="0" fillId="0" borderId="0" xfId="0" applyAlignment="1">
      <alignment/>
    </xf>
    <xf numFmtId="0" fontId="15" fillId="0" borderId="0" xfId="74" applyFont="1" applyAlignment="1">
      <alignment horizontal="left" vertical="center"/>
      <protection/>
    </xf>
    <xf numFmtId="0" fontId="16" fillId="0" borderId="0" xfId="71" applyFont="1">
      <alignment/>
      <protection/>
    </xf>
    <xf numFmtId="0" fontId="16" fillId="0" borderId="0" xfId="71" applyFont="1" applyAlignment="1">
      <alignment horizontal="right"/>
      <protection/>
    </xf>
    <xf numFmtId="0" fontId="17" fillId="0" borderId="0" xfId="71" applyFont="1" applyAlignment="1">
      <alignment horizontal="right"/>
      <protection/>
    </xf>
    <xf numFmtId="0" fontId="17" fillId="0" borderId="0" xfId="71" applyFont="1" applyAlignment="1">
      <alignment horizontal="left"/>
      <protection/>
    </xf>
    <xf numFmtId="164" fontId="17" fillId="0" borderId="0" xfId="75" applyNumberFormat="1" applyFont="1" applyAlignment="1" applyProtection="1">
      <alignment/>
      <protection/>
    </xf>
    <xf numFmtId="0" fontId="17" fillId="0" borderId="0" xfId="71" applyFont="1" applyAlignment="1" applyProtection="1">
      <alignment horizontal="right"/>
      <protection locked="0"/>
    </xf>
    <xf numFmtId="0" fontId="16" fillId="0" borderId="0" xfId="71" applyFont="1" applyAlignment="1">
      <alignment horizontal="left"/>
      <protection/>
    </xf>
    <xf numFmtId="0" fontId="18" fillId="0" borderId="0" xfId="71" applyFont="1">
      <alignment/>
      <protection/>
    </xf>
    <xf numFmtId="0" fontId="17" fillId="0" borderId="0" xfId="71" applyFont="1" applyAlignment="1">
      <alignment horizontal="center"/>
      <protection/>
    </xf>
    <xf numFmtId="0" fontId="17" fillId="0" borderId="0" xfId="71" applyFont="1" applyBorder="1" applyAlignment="1">
      <alignment horizontal="center"/>
      <protection/>
    </xf>
    <xf numFmtId="0" fontId="17" fillId="0" borderId="16" xfId="71" applyFont="1" applyBorder="1" applyAlignment="1">
      <alignment horizontal="left"/>
      <protection/>
    </xf>
    <xf numFmtId="0" fontId="16" fillId="0" borderId="16" xfId="71" applyFont="1" applyBorder="1">
      <alignment/>
      <protection/>
    </xf>
    <xf numFmtId="0" fontId="17" fillId="0" borderId="16" xfId="71" applyFont="1" applyBorder="1" applyAlignment="1">
      <alignment horizontal="center"/>
      <protection/>
    </xf>
    <xf numFmtId="0" fontId="17" fillId="0" borderId="17" xfId="71" applyFont="1" applyBorder="1" applyAlignment="1">
      <alignment horizontal="center"/>
      <protection/>
    </xf>
    <xf numFmtId="0" fontId="16" fillId="0" borderId="18" xfId="71" applyFont="1" applyBorder="1" applyAlignment="1">
      <alignment horizontal="right"/>
      <protection/>
    </xf>
    <xf numFmtId="0" fontId="15" fillId="0" borderId="17" xfId="0" applyFont="1" applyBorder="1" applyAlignment="1">
      <alignment/>
    </xf>
    <xf numFmtId="0" fontId="16" fillId="0" borderId="0" xfId="71" applyFont="1" applyBorder="1" applyAlignment="1">
      <alignment horizontal="right"/>
      <protection/>
    </xf>
    <xf numFmtId="0" fontId="19" fillId="0" borderId="0" xfId="0" applyFont="1" applyAlignment="1">
      <alignment/>
    </xf>
    <xf numFmtId="37" fontId="16" fillId="0" borderId="0" xfId="71" applyNumberFormat="1" applyFont="1">
      <alignment/>
      <protection/>
    </xf>
    <xf numFmtId="5" fontId="19" fillId="0" borderId="0" xfId="71" applyNumberFormat="1" applyFont="1" applyAlignment="1">
      <alignment horizontal="right"/>
      <protection/>
    </xf>
    <xf numFmtId="37" fontId="19" fillId="0" borderId="0" xfId="71" applyNumberFormat="1" applyFont="1" applyAlignment="1">
      <alignment horizontal="right"/>
      <protection/>
    </xf>
    <xf numFmtId="169" fontId="16" fillId="0" borderId="0" xfId="71" applyNumberFormat="1" applyFont="1">
      <alignment/>
      <protection/>
    </xf>
    <xf numFmtId="37" fontId="16" fillId="0" borderId="0" xfId="71" applyNumberFormat="1" applyFont="1" applyAlignment="1" applyProtection="1">
      <alignment horizontal="right"/>
      <protection/>
    </xf>
    <xf numFmtId="37" fontId="19" fillId="0" borderId="0" xfId="71" applyNumberFormat="1" applyFont="1" applyAlignment="1" applyProtection="1">
      <alignment horizontal="right"/>
      <protection/>
    </xf>
    <xf numFmtId="37" fontId="16" fillId="0" borderId="0" xfId="71" applyNumberFormat="1" applyFont="1" applyAlignment="1">
      <alignment horizontal="right"/>
      <protection/>
    </xf>
    <xf numFmtId="5" fontId="16" fillId="0" borderId="0" xfId="71" applyNumberFormat="1" applyFont="1">
      <alignment/>
      <protection/>
    </xf>
    <xf numFmtId="37" fontId="19" fillId="0" borderId="17" xfId="71" applyNumberFormat="1" applyFont="1" applyBorder="1" applyAlignment="1">
      <alignment horizontal="right"/>
      <protection/>
    </xf>
    <xf numFmtId="5" fontId="19" fillId="0" borderId="19" xfId="0" applyNumberFormat="1" applyFont="1" applyBorder="1" applyAlignment="1">
      <alignment/>
    </xf>
    <xf numFmtId="0" fontId="15" fillId="0" borderId="17" xfId="0" applyFont="1" applyBorder="1" applyAlignment="1">
      <alignment horizontal="center"/>
    </xf>
    <xf numFmtId="0" fontId="15" fillId="0" borderId="0" xfId="0" applyFont="1" applyAlignment="1">
      <alignment horizontal="center"/>
    </xf>
    <xf numFmtId="5" fontId="19" fillId="0" borderId="0" xfId="0" applyNumberFormat="1" applyFont="1" applyAlignment="1">
      <alignment/>
    </xf>
    <xf numFmtId="9" fontId="19" fillId="0" borderId="0" xfId="0" applyNumberFormat="1" applyFont="1" applyAlignment="1">
      <alignment/>
    </xf>
    <xf numFmtId="10" fontId="19" fillId="0" borderId="0" xfId="0" applyNumberFormat="1" applyFont="1" applyAlignment="1">
      <alignment/>
    </xf>
    <xf numFmtId="10" fontId="16" fillId="0" borderId="0" xfId="71" applyNumberFormat="1" applyFont="1">
      <alignment/>
      <protection/>
    </xf>
    <xf numFmtId="169" fontId="19" fillId="0" borderId="0" xfId="0" applyNumberFormat="1" applyFont="1" applyAlignment="1">
      <alignment/>
    </xf>
    <xf numFmtId="37" fontId="19" fillId="0" borderId="0" xfId="0" applyNumberFormat="1" applyFont="1" applyAlignment="1">
      <alignment/>
    </xf>
    <xf numFmtId="37" fontId="19" fillId="0" borderId="17" xfId="0" applyNumberFormat="1" applyFont="1" applyBorder="1" applyAlignment="1">
      <alignment/>
    </xf>
    <xf numFmtId="9" fontId="19" fillId="0" borderId="17" xfId="0" applyNumberFormat="1" applyFont="1" applyBorder="1" applyAlignment="1">
      <alignment/>
    </xf>
    <xf numFmtId="10" fontId="16" fillId="0" borderId="17" xfId="71" applyNumberFormat="1" applyFont="1" applyBorder="1">
      <alignment/>
      <protection/>
    </xf>
    <xf numFmtId="10" fontId="16" fillId="0" borderId="19" xfId="71" applyNumberFormat="1" applyFont="1" applyBorder="1">
      <alignment/>
      <protection/>
    </xf>
    <xf numFmtId="0" fontId="17" fillId="0" borderId="17" xfId="71" applyFont="1" applyBorder="1">
      <alignment/>
      <protection/>
    </xf>
    <xf numFmtId="0" fontId="21" fillId="0" borderId="0" xfId="71" applyFont="1" applyAlignment="1">
      <alignment horizontal="left"/>
      <protection/>
    </xf>
    <xf numFmtId="38" fontId="16" fillId="0" borderId="0" xfId="72" applyFont="1">
      <alignment/>
      <protection/>
    </xf>
    <xf numFmtId="0" fontId="21" fillId="0" borderId="0" xfId="71" applyFont="1">
      <alignment/>
      <protection/>
    </xf>
    <xf numFmtId="5" fontId="16" fillId="0" borderId="19" xfId="71" applyNumberFormat="1" applyFont="1" applyBorder="1">
      <alignment/>
      <protection/>
    </xf>
    <xf numFmtId="38" fontId="17" fillId="0" borderId="0" xfId="75" applyFont="1">
      <alignment/>
      <protection/>
    </xf>
    <xf numFmtId="164" fontId="17" fillId="0" borderId="0" xfId="75" applyNumberFormat="1" applyFont="1" applyAlignment="1" applyProtection="1">
      <alignment horizontal="right"/>
      <protection/>
    </xf>
    <xf numFmtId="38" fontId="16" fillId="0" borderId="0" xfId="75" applyFont="1">
      <alignment/>
      <protection/>
    </xf>
    <xf numFmtId="164" fontId="17" fillId="0" borderId="0" xfId="75" applyNumberFormat="1" applyFont="1" applyAlignment="1" applyProtection="1">
      <alignment horizontal="right"/>
      <protection locked="0"/>
    </xf>
    <xf numFmtId="38" fontId="16" fillId="0" borderId="0" xfId="75" applyFont="1" applyAlignment="1">
      <alignment/>
      <protection/>
    </xf>
    <xf numFmtId="38" fontId="16" fillId="0" borderId="0" xfId="76" applyFont="1">
      <alignment/>
      <protection/>
    </xf>
    <xf numFmtId="38" fontId="16" fillId="0" borderId="0" xfId="75" applyFont="1" applyBorder="1">
      <alignment/>
      <protection/>
    </xf>
    <xf numFmtId="164" fontId="17" fillId="0" borderId="0" xfId="75" applyNumberFormat="1" applyFont="1" applyAlignment="1" applyProtection="1">
      <alignment horizontal="center"/>
      <protection/>
    </xf>
    <xf numFmtId="164" fontId="17" fillId="0" borderId="0" xfId="75" applyNumberFormat="1" applyFont="1" applyBorder="1" applyAlignment="1" applyProtection="1">
      <alignment horizontal="center"/>
      <protection/>
    </xf>
    <xf numFmtId="164" fontId="16" fillId="0" borderId="0" xfId="75" applyNumberFormat="1" applyFont="1" applyAlignment="1" applyProtection="1">
      <alignment horizontal="center"/>
      <protection/>
    </xf>
    <xf numFmtId="38" fontId="17" fillId="0" borderId="0" xfId="75" applyFont="1" applyAlignment="1">
      <alignment horizontal="center"/>
      <protection/>
    </xf>
    <xf numFmtId="38" fontId="16" fillId="0" borderId="16" xfId="75" applyFont="1" applyBorder="1" applyAlignment="1">
      <alignment/>
      <protection/>
    </xf>
    <xf numFmtId="164" fontId="17" fillId="0" borderId="16" xfId="75" applyNumberFormat="1" applyFont="1" applyBorder="1" applyAlignment="1" applyProtection="1">
      <alignment horizontal="center"/>
      <protection/>
    </xf>
    <xf numFmtId="38" fontId="16" fillId="0" borderId="0" xfId="75" applyFont="1" applyAlignment="1" quotePrefix="1">
      <alignment/>
      <protection/>
    </xf>
    <xf numFmtId="164" fontId="17" fillId="0" borderId="17" xfId="75" applyNumberFormat="1" applyFont="1" applyBorder="1" applyAlignment="1" applyProtection="1">
      <alignment horizontal="left"/>
      <protection/>
    </xf>
    <xf numFmtId="38" fontId="17" fillId="0" borderId="17" xfId="75" applyFont="1" applyBorder="1">
      <alignment/>
      <protection/>
    </xf>
    <xf numFmtId="38" fontId="16" fillId="0" borderId="18" xfId="75" applyFont="1" applyBorder="1">
      <alignment/>
      <protection/>
    </xf>
    <xf numFmtId="38" fontId="16" fillId="0" borderId="0" xfId="75" applyFont="1" applyAlignment="1" quotePrefix="1">
      <alignment horizontal="left"/>
      <protection/>
    </xf>
    <xf numFmtId="49" fontId="16" fillId="0" borderId="0" xfId="75" applyNumberFormat="1" applyFont="1" applyAlignment="1" applyProtection="1">
      <alignment horizontal="left"/>
      <protection/>
    </xf>
    <xf numFmtId="5" fontId="19" fillId="0" borderId="0" xfId="75" applyNumberFormat="1" applyFont="1" applyProtection="1">
      <alignment/>
      <protection/>
    </xf>
    <xf numFmtId="38" fontId="20" fillId="0" borderId="0" xfId="75" applyFont="1" applyBorder="1">
      <alignment/>
      <protection/>
    </xf>
    <xf numFmtId="5" fontId="20" fillId="0" borderId="0" xfId="75" applyNumberFormat="1" applyFont="1" applyProtection="1">
      <alignment/>
      <protection/>
    </xf>
    <xf numFmtId="38" fontId="19" fillId="0" borderId="0" xfId="75" applyFont="1" applyBorder="1">
      <alignment/>
      <protection/>
    </xf>
    <xf numFmtId="37" fontId="20" fillId="0" borderId="0" xfId="75" applyNumberFormat="1" applyFont="1" applyBorder="1" applyAlignment="1">
      <alignment horizontal="right"/>
      <protection/>
    </xf>
    <xf numFmtId="37" fontId="19" fillId="0" borderId="0" xfId="75" applyNumberFormat="1" applyFont="1" applyProtection="1">
      <alignment/>
      <protection/>
    </xf>
    <xf numFmtId="37" fontId="16" fillId="0" borderId="18" xfId="75" applyNumberFormat="1" applyFont="1" applyBorder="1" applyProtection="1">
      <alignment/>
      <protection/>
    </xf>
    <xf numFmtId="37" fontId="16" fillId="0" borderId="0" xfId="75" applyNumberFormat="1" applyFont="1" applyProtection="1">
      <alignment/>
      <protection/>
    </xf>
    <xf numFmtId="37" fontId="16" fillId="0" borderId="18" xfId="75" applyNumberFormat="1" applyFont="1" applyBorder="1" applyAlignment="1">
      <alignment horizontal="right"/>
      <protection/>
    </xf>
    <xf numFmtId="37" fontId="16" fillId="0" borderId="0" xfId="75" applyNumberFormat="1" applyFont="1" applyBorder="1" applyAlignment="1">
      <alignment horizontal="right"/>
      <protection/>
    </xf>
    <xf numFmtId="37" fontId="19" fillId="0" borderId="18" xfId="75" applyNumberFormat="1" applyFont="1" applyBorder="1" applyProtection="1">
      <alignment/>
      <protection/>
    </xf>
    <xf numFmtId="164" fontId="17" fillId="0" borderId="0" xfId="75" applyNumberFormat="1" applyFont="1" applyAlignment="1" applyProtection="1" quotePrefix="1">
      <alignment horizontal="left"/>
      <protection/>
    </xf>
    <xf numFmtId="5" fontId="17" fillId="0" borderId="19" xfId="75" applyNumberFormat="1" applyFont="1" applyBorder="1" applyProtection="1">
      <alignment/>
      <protection/>
    </xf>
    <xf numFmtId="37" fontId="17" fillId="0" borderId="0" xfId="75" applyNumberFormat="1" applyFont="1" applyProtection="1">
      <alignment/>
      <protection/>
    </xf>
    <xf numFmtId="5" fontId="16" fillId="0" borderId="0" xfId="75" applyNumberFormat="1" applyFont="1" applyProtection="1">
      <alignment/>
      <protection/>
    </xf>
    <xf numFmtId="37" fontId="17" fillId="0" borderId="0" xfId="75" applyNumberFormat="1" applyFont="1" applyBorder="1" applyAlignment="1">
      <alignment horizontal="right"/>
      <protection/>
    </xf>
    <xf numFmtId="5" fontId="15" fillId="0" borderId="19" xfId="75" applyNumberFormat="1" applyFont="1" applyBorder="1" applyProtection="1">
      <alignment/>
      <protection/>
    </xf>
    <xf numFmtId="38" fontId="19" fillId="0" borderId="18" xfId="75" applyFont="1" applyBorder="1">
      <alignment/>
      <protection/>
    </xf>
    <xf numFmtId="37" fontId="20" fillId="0" borderId="0" xfId="75" applyNumberFormat="1" applyFont="1" applyProtection="1">
      <alignment/>
      <protection/>
    </xf>
    <xf numFmtId="38" fontId="19" fillId="0" borderId="0" xfId="75" applyFont="1">
      <alignment/>
      <protection/>
    </xf>
    <xf numFmtId="5" fontId="17" fillId="0" borderId="19" xfId="75" applyNumberFormat="1" applyFont="1" applyFill="1" applyBorder="1" applyProtection="1">
      <alignment/>
      <protection/>
    </xf>
    <xf numFmtId="38" fontId="16" fillId="0" borderId="0" xfId="75" applyFont="1" applyFill="1">
      <alignment/>
      <protection/>
    </xf>
    <xf numFmtId="37" fontId="16" fillId="0" borderId="18" xfId="71" applyNumberFormat="1" applyFont="1" applyBorder="1" applyAlignment="1">
      <alignment horizontal="right"/>
      <protection/>
    </xf>
    <xf numFmtId="37" fontId="19" fillId="0" borderId="18" xfId="71" applyNumberFormat="1" applyFont="1" applyBorder="1" applyAlignment="1">
      <alignment horizontal="right"/>
      <protection/>
    </xf>
    <xf numFmtId="5" fontId="16" fillId="0" borderId="20" xfId="71" applyNumberFormat="1" applyFont="1" applyBorder="1" applyAlignment="1" applyProtection="1">
      <alignment horizontal="right"/>
      <protection/>
    </xf>
    <xf numFmtId="0" fontId="16" fillId="0" borderId="21" xfId="71" applyFont="1" applyBorder="1" applyAlignment="1">
      <alignment horizontal="right"/>
      <protection/>
    </xf>
    <xf numFmtId="0" fontId="17" fillId="0" borderId="0" xfId="71" applyFont="1" applyBorder="1">
      <alignment/>
      <protection/>
    </xf>
    <xf numFmtId="5" fontId="19" fillId="0" borderId="19" xfId="71" applyNumberFormat="1" applyFont="1" applyBorder="1" applyAlignment="1">
      <alignment horizontal="right"/>
      <protection/>
    </xf>
    <xf numFmtId="9" fontId="17" fillId="0" borderId="0" xfId="80" applyFont="1" applyAlignment="1">
      <alignment horizontal="left"/>
    </xf>
    <xf numFmtId="0" fontId="16" fillId="0" borderId="0" xfId="71" applyFont="1" applyBorder="1">
      <alignment/>
      <protection/>
    </xf>
    <xf numFmtId="0" fontId="17" fillId="0" borderId="0" xfId="71" applyFont="1">
      <alignment/>
      <protection/>
    </xf>
    <xf numFmtId="0" fontId="17" fillId="0" borderId="0" xfId="71" applyFont="1" applyBorder="1" applyAlignment="1">
      <alignment horizontal="centerContinuous"/>
      <protection/>
    </xf>
    <xf numFmtId="38" fontId="17" fillId="0" borderId="0" xfId="73" applyFont="1" applyAlignment="1">
      <alignment horizontal="left"/>
      <protection/>
    </xf>
    <xf numFmtId="0" fontId="16" fillId="0" borderId="0" xfId="71" applyFont="1" applyAlignment="1">
      <alignment horizontal="center"/>
      <protection/>
    </xf>
    <xf numFmtId="38" fontId="17" fillId="0" borderId="16" xfId="73" applyFont="1" applyBorder="1" applyAlignment="1">
      <alignment horizontal="left"/>
      <protection/>
    </xf>
    <xf numFmtId="0" fontId="16" fillId="0" borderId="0" xfId="71" applyFont="1" applyBorder="1" applyAlignment="1">
      <alignment horizontal="center"/>
      <protection/>
    </xf>
    <xf numFmtId="0" fontId="19" fillId="0" borderId="0" xfId="0" applyFont="1" applyBorder="1" applyAlignment="1">
      <alignment/>
    </xf>
    <xf numFmtId="49" fontId="16" fillId="0" borderId="0" xfId="73" applyNumberFormat="1" applyFont="1" applyAlignment="1" applyProtection="1">
      <alignment horizontal="left"/>
      <protection/>
    </xf>
    <xf numFmtId="5" fontId="19" fillId="0" borderId="0" xfId="71" applyNumberFormat="1" applyFont="1" applyBorder="1" applyProtection="1">
      <alignment/>
      <protection/>
    </xf>
    <xf numFmtId="37" fontId="16" fillId="0" borderId="0" xfId="71" applyNumberFormat="1" applyFont="1" applyBorder="1" applyProtection="1">
      <alignment/>
      <protection/>
    </xf>
    <xf numFmtId="37" fontId="16" fillId="0" borderId="0" xfId="71" applyNumberFormat="1" applyFont="1" applyBorder="1" applyAlignment="1">
      <alignment horizontal="right"/>
      <protection/>
    </xf>
    <xf numFmtId="37" fontId="16" fillId="0" borderId="0" xfId="71" applyNumberFormat="1" applyFont="1" applyProtection="1">
      <alignment/>
      <protection/>
    </xf>
    <xf numFmtId="37" fontId="16" fillId="0" borderId="18" xfId="71" applyNumberFormat="1" applyFont="1" applyBorder="1" applyProtection="1">
      <alignment/>
      <protection/>
    </xf>
    <xf numFmtId="5" fontId="17" fillId="0" borderId="19" xfId="71" applyNumberFormat="1" applyFont="1" applyBorder="1" applyProtection="1">
      <alignment/>
      <protection/>
    </xf>
    <xf numFmtId="5" fontId="17" fillId="0" borderId="19" xfId="71" applyNumberFormat="1" applyFont="1" applyBorder="1" applyAlignment="1" applyProtection="1">
      <alignment horizontal="right"/>
      <protection/>
    </xf>
    <xf numFmtId="5" fontId="17" fillId="0" borderId="0" xfId="71" applyNumberFormat="1" applyFont="1" applyBorder="1" applyProtection="1">
      <alignment/>
      <protection/>
    </xf>
    <xf numFmtId="5" fontId="17" fillId="0" borderId="0" xfId="71" applyNumberFormat="1" applyFont="1" applyBorder="1" applyAlignment="1" applyProtection="1">
      <alignment horizontal="right"/>
      <protection/>
    </xf>
    <xf numFmtId="5" fontId="20" fillId="0" borderId="0" xfId="71" applyNumberFormat="1" applyFont="1" applyBorder="1" applyProtection="1">
      <alignment/>
      <protection/>
    </xf>
    <xf numFmtId="5" fontId="16" fillId="0" borderId="0" xfId="71" applyNumberFormat="1" applyFont="1" applyBorder="1" applyAlignment="1">
      <alignment horizontal="right"/>
      <protection/>
    </xf>
    <xf numFmtId="37" fontId="20" fillId="0" borderId="0" xfId="71" applyNumberFormat="1" applyFont="1" applyProtection="1">
      <alignment/>
      <protection/>
    </xf>
    <xf numFmtId="38" fontId="19" fillId="0" borderId="17" xfId="75" applyFont="1" applyBorder="1">
      <alignment/>
      <protection/>
    </xf>
    <xf numFmtId="37" fontId="16" fillId="0" borderId="17" xfId="75" applyNumberFormat="1" applyFont="1" applyBorder="1" applyProtection="1">
      <alignment/>
      <protection/>
    </xf>
    <xf numFmtId="37" fontId="16" fillId="0" borderId="0" xfId="75" applyNumberFormat="1" applyFont="1" applyBorder="1" applyProtection="1">
      <alignment/>
      <protection/>
    </xf>
    <xf numFmtId="164" fontId="16" fillId="0" borderId="0" xfId="75" applyNumberFormat="1" applyFont="1" applyAlignment="1" applyProtection="1">
      <alignment horizontal="left"/>
      <protection/>
    </xf>
    <xf numFmtId="5" fontId="17" fillId="0" borderId="0" xfId="75" applyNumberFormat="1" applyFont="1" applyBorder="1" applyProtection="1">
      <alignment/>
      <protection/>
    </xf>
    <xf numFmtId="164" fontId="17" fillId="0" borderId="0" xfId="75" applyNumberFormat="1" applyFont="1" applyAlignment="1" applyProtection="1">
      <alignment horizontal="left"/>
      <protection/>
    </xf>
    <xf numFmtId="0" fontId="15" fillId="0" borderId="0" xfId="0" applyFont="1" applyAlignment="1">
      <alignment/>
    </xf>
    <xf numFmtId="5" fontId="20" fillId="0" borderId="0" xfId="75" applyNumberFormat="1" applyFont="1" applyBorder="1" applyProtection="1">
      <alignment/>
      <protection/>
    </xf>
    <xf numFmtId="38" fontId="20" fillId="0" borderId="17" xfId="75" applyFont="1" applyBorder="1">
      <alignment/>
      <protection/>
    </xf>
    <xf numFmtId="5" fontId="16" fillId="0" borderId="0" xfId="75" applyNumberFormat="1" applyFont="1" applyBorder="1" applyProtection="1">
      <alignment/>
      <protection/>
    </xf>
    <xf numFmtId="38" fontId="17" fillId="0" borderId="0" xfId="75" applyFont="1" applyBorder="1">
      <alignment/>
      <protection/>
    </xf>
    <xf numFmtId="37" fontId="17" fillId="0" borderId="0" xfId="75" applyNumberFormat="1" applyFont="1" applyBorder="1" applyProtection="1">
      <alignment/>
      <protection/>
    </xf>
    <xf numFmtId="5" fontId="15" fillId="0" borderId="0" xfId="75" applyNumberFormat="1" applyFont="1" applyBorder="1" applyProtection="1">
      <alignment/>
      <protection/>
    </xf>
    <xf numFmtId="7" fontId="19" fillId="0" borderId="0" xfId="0" applyNumberFormat="1" applyFont="1" applyAlignment="1">
      <alignment/>
    </xf>
    <xf numFmtId="5" fontId="19" fillId="0" borderId="17" xfId="75" applyNumberFormat="1" applyFont="1" applyBorder="1" applyProtection="1">
      <alignment/>
      <protection/>
    </xf>
    <xf numFmtId="38" fontId="17" fillId="0" borderId="17" xfId="76" applyFont="1" applyBorder="1">
      <alignment/>
      <protection/>
    </xf>
    <xf numFmtId="38" fontId="17" fillId="0" borderId="0" xfId="76" applyFont="1" applyBorder="1" applyAlignment="1">
      <alignment horizontal="center"/>
      <protection/>
    </xf>
    <xf numFmtId="38" fontId="16" fillId="0" borderId="0" xfId="75" applyFont="1" applyAlignment="1">
      <alignment horizontal="left"/>
      <protection/>
    </xf>
    <xf numFmtId="38" fontId="17" fillId="0" borderId="0" xfId="76" applyFont="1" applyBorder="1">
      <alignment/>
      <protection/>
    </xf>
    <xf numFmtId="164" fontId="17" fillId="0" borderId="17" xfId="75" applyNumberFormat="1" applyFont="1" applyBorder="1" applyAlignment="1" applyProtection="1">
      <alignment horizontal="center"/>
      <protection/>
    </xf>
    <xf numFmtId="0" fontId="16" fillId="0" borderId="0" xfId="75" applyNumberFormat="1" applyFont="1" applyAlignment="1">
      <alignment horizontal="right"/>
      <protection/>
    </xf>
    <xf numFmtId="38" fontId="16" fillId="24" borderId="0" xfId="75" applyFont="1" applyFill="1">
      <alignment/>
      <protection/>
    </xf>
    <xf numFmtId="37" fontId="19" fillId="0" borderId="0" xfId="71" applyNumberFormat="1" applyFont="1" applyFill="1" applyAlignment="1">
      <alignment horizontal="right"/>
      <protection/>
    </xf>
    <xf numFmtId="0" fontId="19" fillId="0" borderId="0" xfId="71" applyFont="1" applyFill="1">
      <alignment/>
      <protection/>
    </xf>
    <xf numFmtId="0" fontId="22" fillId="0" borderId="0" xfId="71" applyFont="1">
      <alignment/>
      <protection/>
    </xf>
    <xf numFmtId="38" fontId="17" fillId="0" borderId="0" xfId="75" applyFont="1" applyFill="1">
      <alignment/>
      <protection/>
    </xf>
    <xf numFmtId="38" fontId="20" fillId="0" borderId="0" xfId="75" applyFont="1" applyFill="1" applyBorder="1">
      <alignment/>
      <protection/>
    </xf>
    <xf numFmtId="37" fontId="16" fillId="0" borderId="0" xfId="75" applyNumberFormat="1" applyFont="1" applyFill="1" applyProtection="1">
      <alignment/>
      <protection/>
    </xf>
    <xf numFmtId="37" fontId="16" fillId="0" borderId="0" xfId="75" applyNumberFormat="1" applyFont="1" applyFill="1" applyBorder="1" applyProtection="1">
      <alignment/>
      <protection/>
    </xf>
    <xf numFmtId="0" fontId="19" fillId="0" borderId="0" xfId="0" applyFont="1" applyFill="1" applyAlignment="1">
      <alignment/>
    </xf>
    <xf numFmtId="0" fontId="15" fillId="0" borderId="0" xfId="0" applyFont="1" applyFill="1" applyAlignment="1">
      <alignment/>
    </xf>
    <xf numFmtId="37" fontId="20" fillId="0" borderId="0" xfId="71" applyNumberFormat="1" applyFont="1" applyFill="1" applyAlignment="1">
      <alignment horizontal="right"/>
      <protection/>
    </xf>
    <xf numFmtId="37" fontId="16" fillId="0" borderId="0" xfId="71" applyNumberFormat="1" applyFont="1" applyFill="1" applyAlignment="1" applyProtection="1">
      <alignment horizontal="right"/>
      <protection/>
    </xf>
    <xf numFmtId="37" fontId="16" fillId="0" borderId="0" xfId="71" applyNumberFormat="1" applyFont="1" applyFill="1" applyAlignment="1">
      <alignment horizontal="right"/>
      <protection/>
    </xf>
    <xf numFmtId="0" fontId="23" fillId="0" borderId="0" xfId="71" applyFont="1" applyFill="1" applyAlignment="1">
      <alignment horizontal="right"/>
      <protection/>
    </xf>
    <xf numFmtId="5" fontId="20" fillId="0" borderId="0" xfId="75" applyNumberFormat="1" applyFont="1" applyFill="1" applyProtection="1">
      <alignment/>
      <protection/>
    </xf>
    <xf numFmtId="37" fontId="20" fillId="0" borderId="0" xfId="75" applyNumberFormat="1" applyFont="1" applyFill="1" applyProtection="1">
      <alignment/>
      <protection/>
    </xf>
    <xf numFmtId="37" fontId="20" fillId="0" borderId="0" xfId="75" applyNumberFormat="1" applyFont="1" applyFill="1" applyBorder="1">
      <alignment/>
      <protection/>
    </xf>
    <xf numFmtId="38" fontId="17" fillId="0" borderId="0" xfId="75" applyFont="1" applyFill="1" applyBorder="1">
      <alignment/>
      <protection/>
    </xf>
    <xf numFmtId="37" fontId="17" fillId="0" borderId="0" xfId="75" applyNumberFormat="1" applyFont="1" applyFill="1" applyBorder="1" applyProtection="1">
      <alignment/>
      <protection/>
    </xf>
    <xf numFmtId="5" fontId="16" fillId="0" borderId="0" xfId="75" applyNumberFormat="1" applyFont="1" applyFill="1" applyBorder="1" applyProtection="1">
      <alignment/>
      <protection/>
    </xf>
    <xf numFmtId="38" fontId="20" fillId="0" borderId="17" xfId="75" applyFont="1" applyFill="1" applyBorder="1">
      <alignment/>
      <protection/>
    </xf>
    <xf numFmtId="37" fontId="17" fillId="0" borderId="0" xfId="75" applyNumberFormat="1" applyFont="1" applyFill="1" applyProtection="1">
      <alignment/>
      <protection/>
    </xf>
    <xf numFmtId="5" fontId="16" fillId="0" borderId="0" xfId="75" applyNumberFormat="1" applyFont="1" applyFill="1" applyProtection="1">
      <alignment/>
      <protection/>
    </xf>
    <xf numFmtId="37" fontId="16" fillId="0" borderId="18" xfId="75" applyNumberFormat="1" applyFont="1" applyFill="1" applyBorder="1" applyProtection="1">
      <alignment/>
      <protection/>
    </xf>
    <xf numFmtId="37" fontId="20" fillId="0" borderId="0" xfId="71" applyNumberFormat="1" applyFont="1" applyFill="1" applyProtection="1">
      <alignment/>
      <protection/>
    </xf>
    <xf numFmtId="5" fontId="20" fillId="0" borderId="0" xfId="71" applyNumberFormat="1" applyFont="1" applyFill="1" applyBorder="1" applyProtection="1">
      <alignment/>
      <protection/>
    </xf>
    <xf numFmtId="5" fontId="20" fillId="0" borderId="0" xfId="71" applyNumberFormat="1" applyFont="1" applyFill="1" applyAlignment="1">
      <alignment horizontal="right"/>
      <protection/>
    </xf>
    <xf numFmtId="5" fontId="20" fillId="0" borderId="19" xfId="71" applyNumberFormat="1" applyFont="1" applyFill="1" applyBorder="1" applyAlignment="1">
      <alignment horizontal="right"/>
      <protection/>
    </xf>
    <xf numFmtId="37" fontId="20" fillId="0" borderId="17" xfId="71" applyNumberFormat="1" applyFont="1" applyFill="1" applyBorder="1" applyAlignment="1">
      <alignment horizontal="right"/>
      <protection/>
    </xf>
    <xf numFmtId="5" fontId="19" fillId="0" borderId="0" xfId="75" applyNumberFormat="1" applyFont="1" applyFill="1" applyProtection="1">
      <alignment/>
      <protection/>
    </xf>
    <xf numFmtId="37" fontId="19" fillId="0" borderId="0" xfId="75" applyNumberFormat="1" applyFont="1" applyFill="1" applyProtection="1">
      <alignment/>
      <protection/>
    </xf>
    <xf numFmtId="0" fontId="24" fillId="0" borderId="0" xfId="0" applyFont="1" applyAlignment="1">
      <alignment/>
    </xf>
    <xf numFmtId="0" fontId="0" fillId="0" borderId="0" xfId="0" applyFill="1" applyBorder="1" applyAlignment="1">
      <alignment/>
    </xf>
    <xf numFmtId="0" fontId="25" fillId="0" borderId="0" xfId="0" applyFont="1" applyAlignment="1">
      <alignment horizontal="right"/>
    </xf>
    <xf numFmtId="171" fontId="19" fillId="0" borderId="0" xfId="0" applyNumberFormat="1" applyFont="1" applyAlignment="1">
      <alignment horizontal="center"/>
    </xf>
    <xf numFmtId="37" fontId="16" fillId="0" borderId="0" xfId="75" applyNumberFormat="1" applyFont="1" applyAlignment="1" applyProtection="1">
      <alignment horizontal="center"/>
      <protection/>
    </xf>
    <xf numFmtId="5" fontId="16" fillId="0" borderId="0" xfId="71" applyNumberFormat="1" applyFont="1" applyFill="1">
      <alignment/>
      <protection/>
    </xf>
    <xf numFmtId="37" fontId="16" fillId="0" borderId="0" xfId="71" applyNumberFormat="1" applyFont="1" applyFill="1">
      <alignment/>
      <protection/>
    </xf>
    <xf numFmtId="5" fontId="17" fillId="0" borderId="12" xfId="75" applyNumberFormat="1" applyFont="1" applyBorder="1" applyProtection="1">
      <alignment/>
      <protection/>
    </xf>
    <xf numFmtId="38" fontId="28" fillId="0" borderId="0" xfId="75" applyFont="1" applyFill="1">
      <alignment/>
      <protection/>
    </xf>
    <xf numFmtId="164" fontId="17" fillId="0" borderId="0" xfId="75" applyNumberFormat="1" applyFont="1" applyFill="1" applyAlignment="1" applyProtection="1">
      <alignment horizontal="left"/>
      <protection/>
    </xf>
    <xf numFmtId="37" fontId="17" fillId="0" borderId="0" xfId="75" applyNumberFormat="1" applyFont="1" applyFill="1" applyBorder="1" applyAlignment="1">
      <alignment horizontal="right"/>
      <protection/>
    </xf>
    <xf numFmtId="5" fontId="17" fillId="0" borderId="0" xfId="75" applyNumberFormat="1" applyFont="1" applyFill="1" applyBorder="1" applyAlignment="1" applyProtection="1">
      <alignment horizontal="center"/>
      <protection/>
    </xf>
    <xf numFmtId="5" fontId="17" fillId="0" borderId="22" xfId="75" applyNumberFormat="1" applyFont="1" applyFill="1" applyBorder="1" applyProtection="1">
      <alignment/>
      <protection/>
    </xf>
    <xf numFmtId="5" fontId="17" fillId="0" borderId="15" xfId="75" applyNumberFormat="1" applyFont="1" applyFill="1" applyBorder="1" applyProtection="1">
      <alignment/>
      <protection/>
    </xf>
    <xf numFmtId="37" fontId="29" fillId="0" borderId="0" xfId="75" applyNumberFormat="1" applyFont="1" applyAlignment="1">
      <alignment/>
      <protection/>
    </xf>
    <xf numFmtId="164" fontId="17" fillId="7" borderId="17" xfId="75" applyNumberFormat="1" applyFont="1" applyFill="1" applyBorder="1" applyAlignment="1" applyProtection="1">
      <alignment horizontal="left"/>
      <protection/>
    </xf>
    <xf numFmtId="38" fontId="17" fillId="7" borderId="17" xfId="75" applyFont="1" applyFill="1" applyBorder="1">
      <alignment/>
      <protection/>
    </xf>
    <xf numFmtId="38" fontId="28" fillId="0" borderId="0" xfId="75" applyFont="1">
      <alignment/>
      <protection/>
    </xf>
    <xf numFmtId="0" fontId="17" fillId="7" borderId="17" xfId="71" applyFont="1" applyFill="1" applyBorder="1">
      <alignment/>
      <protection/>
    </xf>
    <xf numFmtId="0" fontId="16" fillId="7" borderId="17" xfId="71" applyFont="1" applyFill="1" applyBorder="1">
      <alignment/>
      <protection/>
    </xf>
    <xf numFmtId="0" fontId="17" fillId="7" borderId="17" xfId="71" applyFont="1" applyFill="1" applyBorder="1" applyAlignment="1">
      <alignment horizontal="left"/>
      <protection/>
    </xf>
    <xf numFmtId="0" fontId="15" fillId="7" borderId="17" xfId="0" applyFont="1" applyFill="1" applyBorder="1" applyAlignment="1">
      <alignment/>
    </xf>
    <xf numFmtId="38" fontId="22" fillId="0" borderId="0" xfId="75" applyFont="1" applyAlignment="1">
      <alignment/>
      <protection/>
    </xf>
    <xf numFmtId="37" fontId="19" fillId="0" borderId="0" xfId="75" applyNumberFormat="1" applyFont="1" applyBorder="1">
      <alignment/>
      <protection/>
    </xf>
    <xf numFmtId="0" fontId="19" fillId="0" borderId="0" xfId="0" applyFont="1" applyFill="1" applyAlignment="1">
      <alignment/>
    </xf>
    <xf numFmtId="0" fontId="19" fillId="0" borderId="0" xfId="0" applyNumberFormat="1" applyFont="1" applyFill="1" applyAlignment="1">
      <alignment/>
    </xf>
    <xf numFmtId="3" fontId="19" fillId="0" borderId="0" xfId="0" applyNumberFormat="1" applyFont="1" applyFill="1" applyAlignment="1">
      <alignment/>
    </xf>
    <xf numFmtId="0" fontId="19" fillId="0" borderId="0" xfId="0" applyNumberFormat="1" applyFont="1" applyFill="1" applyAlignment="1">
      <alignment/>
    </xf>
    <xf numFmtId="3" fontId="19" fillId="0" borderId="0" xfId="0" applyNumberFormat="1" applyFont="1" applyFill="1" applyBorder="1" applyAlignment="1">
      <alignment/>
    </xf>
    <xf numFmtId="3" fontId="19" fillId="0" borderId="23" xfId="0" applyNumberFormat="1" applyFont="1" applyFill="1" applyBorder="1" applyAlignment="1">
      <alignment/>
    </xf>
    <xf numFmtId="174" fontId="19" fillId="0" borderId="0" xfId="0" applyNumberFormat="1" applyFont="1" applyFill="1" applyAlignment="1">
      <alignment/>
    </xf>
    <xf numFmtId="3" fontId="19" fillId="0" borderId="17" xfId="0" applyNumberFormat="1" applyFont="1" applyFill="1" applyBorder="1" applyAlignment="1">
      <alignment/>
    </xf>
    <xf numFmtId="175" fontId="19" fillId="0" borderId="0" xfId="0" applyNumberFormat="1" applyFont="1" applyFill="1" applyAlignment="1">
      <alignment/>
    </xf>
    <xf numFmtId="42" fontId="19" fillId="0" borderId="0" xfId="0" applyNumberFormat="1" applyFont="1" applyFill="1" applyAlignment="1">
      <alignment/>
    </xf>
    <xf numFmtId="0" fontId="19" fillId="0" borderId="0" xfId="0" applyFont="1" applyFill="1" applyAlignment="1">
      <alignment horizontal="right"/>
    </xf>
    <xf numFmtId="0" fontId="15" fillId="0" borderId="0" xfId="0" applyFont="1" applyFill="1" applyAlignment="1">
      <alignment/>
    </xf>
    <xf numFmtId="0" fontId="19" fillId="0" borderId="0" xfId="0" applyFont="1" applyFill="1" applyAlignment="1">
      <alignment horizontal="center"/>
    </xf>
    <xf numFmtId="42" fontId="19" fillId="0" borderId="0" xfId="0" applyNumberFormat="1" applyFont="1" applyAlignment="1">
      <alignment/>
    </xf>
    <xf numFmtId="10" fontId="19" fillId="0" borderId="0" xfId="80" applyNumberFormat="1" applyFont="1" applyAlignment="1">
      <alignment/>
    </xf>
    <xf numFmtId="0" fontId="19" fillId="0" borderId="0" xfId="0" applyFont="1" applyAlignment="1">
      <alignment horizontal="center"/>
    </xf>
    <xf numFmtId="170" fontId="19" fillId="0" borderId="0" xfId="43" applyNumberFormat="1" applyFont="1" applyAlignment="1">
      <alignment/>
    </xf>
    <xf numFmtId="170" fontId="19" fillId="0" borderId="0" xfId="0" applyNumberFormat="1" applyFont="1" applyAlignment="1">
      <alignment/>
    </xf>
    <xf numFmtId="170" fontId="19" fillId="0" borderId="8" xfId="0" applyNumberFormat="1" applyFont="1" applyBorder="1" applyAlignment="1">
      <alignment/>
    </xf>
    <xf numFmtId="0" fontId="19" fillId="0" borderId="0" xfId="0" applyFont="1" applyAlignment="1">
      <alignment horizontal="right"/>
    </xf>
    <xf numFmtId="43" fontId="19" fillId="0" borderId="0" xfId="43" applyFont="1" applyAlignment="1">
      <alignment/>
    </xf>
    <xf numFmtId="17" fontId="19" fillId="0" borderId="0" xfId="0" applyNumberFormat="1" applyFont="1" applyAlignment="1">
      <alignment/>
    </xf>
    <xf numFmtId="43" fontId="19" fillId="0" borderId="0" xfId="0" applyNumberFormat="1" applyFont="1" applyAlignment="1">
      <alignment/>
    </xf>
    <xf numFmtId="170" fontId="19" fillId="0" borderId="0" xfId="43" applyNumberFormat="1" applyFont="1" applyFill="1" applyAlignment="1">
      <alignment/>
    </xf>
    <xf numFmtId="178" fontId="19" fillId="0" borderId="0" xfId="43" applyNumberFormat="1" applyFont="1" applyFill="1" applyBorder="1" applyAlignment="1">
      <alignment/>
    </xf>
    <xf numFmtId="0" fontId="3" fillId="0" borderId="0" xfId="0" applyFont="1" applyFill="1" applyAlignment="1">
      <alignment/>
    </xf>
    <xf numFmtId="0" fontId="3" fillId="0" borderId="0" xfId="0" applyFont="1" applyAlignment="1">
      <alignment/>
    </xf>
    <xf numFmtId="0" fontId="1" fillId="0" borderId="0" xfId="0" applyFont="1" applyAlignment="1">
      <alignment horizontal="center"/>
    </xf>
    <xf numFmtId="187" fontId="3" fillId="0" borderId="0" xfId="0" applyNumberFormat="1" applyFont="1" applyAlignment="1">
      <alignment horizontal="center"/>
    </xf>
    <xf numFmtId="0" fontId="1" fillId="0" borderId="0" xfId="74" applyFont="1" applyAlignment="1">
      <alignment horizontal="left" vertical="center"/>
      <protection/>
    </xf>
    <xf numFmtId="164" fontId="30" fillId="0" borderId="0" xfId="75" applyNumberFormat="1" applyFont="1" applyAlignment="1" applyProtection="1">
      <alignment horizontal="right"/>
      <protection/>
    </xf>
    <xf numFmtId="0" fontId="30" fillId="0" borderId="0" xfId="71" applyFont="1" applyAlignment="1">
      <alignment horizontal="left"/>
      <protection/>
    </xf>
    <xf numFmtId="17" fontId="3" fillId="0" borderId="0" xfId="0" applyNumberFormat="1" applyFont="1" applyAlignment="1">
      <alignment/>
    </xf>
    <xf numFmtId="17" fontId="1" fillId="0" borderId="0" xfId="0" applyNumberFormat="1" applyFont="1" applyAlignment="1">
      <alignment horizontal="center" wrapText="1"/>
    </xf>
    <xf numFmtId="37" fontId="3" fillId="0" borderId="0" xfId="0" applyNumberFormat="1" applyFont="1" applyAlignment="1">
      <alignment/>
    </xf>
    <xf numFmtId="37" fontId="3" fillId="0" borderId="17" xfId="0" applyNumberFormat="1" applyFont="1" applyBorder="1" applyAlignment="1">
      <alignment/>
    </xf>
    <xf numFmtId="5" fontId="3" fillId="0" borderId="0" xfId="0" applyNumberFormat="1" applyFont="1" applyAlignment="1">
      <alignment/>
    </xf>
    <xf numFmtId="0" fontId="3" fillId="0" borderId="0" xfId="0" applyFont="1" applyBorder="1" applyAlignment="1">
      <alignment/>
    </xf>
    <xf numFmtId="5" fontId="3" fillId="0" borderId="0" xfId="0" applyNumberFormat="1" applyFont="1" applyBorder="1" applyAlignment="1">
      <alignment/>
    </xf>
    <xf numFmtId="37" fontId="3" fillId="0" borderId="0" xfId="0" applyNumberFormat="1" applyFont="1" applyBorder="1" applyAlignment="1">
      <alignment/>
    </xf>
    <xf numFmtId="37" fontId="3" fillId="0" borderId="23" xfId="0" applyNumberFormat="1" applyFont="1" applyBorder="1" applyAlignment="1">
      <alignment/>
    </xf>
    <xf numFmtId="37" fontId="30" fillId="0" borderId="0" xfId="75" applyNumberFormat="1" applyFont="1" applyAlignment="1" applyProtection="1">
      <alignment/>
      <protection/>
    </xf>
    <xf numFmtId="37" fontId="30" fillId="0" borderId="0" xfId="75" applyNumberFormat="1" applyFont="1">
      <alignment/>
      <protection/>
    </xf>
    <xf numFmtId="37" fontId="29" fillId="0" borderId="0" xfId="75" applyNumberFormat="1" applyFont="1">
      <alignment/>
      <protection/>
    </xf>
    <xf numFmtId="37" fontId="30" fillId="0" borderId="0" xfId="75" applyNumberFormat="1" applyFont="1" applyAlignment="1" applyProtection="1">
      <alignment horizontal="right"/>
      <protection locked="0"/>
    </xf>
    <xf numFmtId="37" fontId="29" fillId="0" borderId="0" xfId="76" applyNumberFormat="1" applyFont="1">
      <alignment/>
      <protection/>
    </xf>
    <xf numFmtId="37" fontId="3" fillId="0" borderId="0" xfId="75" applyNumberFormat="1" applyFont="1" applyFill="1">
      <alignment/>
      <protection/>
    </xf>
    <xf numFmtId="37" fontId="30" fillId="0" borderId="0" xfId="75" applyNumberFormat="1" applyFont="1" applyAlignment="1">
      <alignment horizontal="center"/>
      <protection/>
    </xf>
    <xf numFmtId="37" fontId="30" fillId="0" borderId="0" xfId="75" applyNumberFormat="1" applyFont="1" applyAlignment="1" applyProtection="1">
      <alignment horizontal="center"/>
      <protection/>
    </xf>
    <xf numFmtId="37" fontId="1" fillId="0" borderId="0" xfId="0" applyNumberFormat="1" applyFont="1" applyAlignment="1">
      <alignment horizontal="center"/>
    </xf>
    <xf numFmtId="37" fontId="30" fillId="0" borderId="0" xfId="75" applyNumberFormat="1" applyFont="1" applyBorder="1" applyAlignment="1" applyProtection="1">
      <alignment horizontal="center"/>
      <protection/>
    </xf>
    <xf numFmtId="37" fontId="29" fillId="0" borderId="16" xfId="75" applyNumberFormat="1" applyFont="1" applyBorder="1" applyAlignment="1">
      <alignment/>
      <protection/>
    </xf>
    <xf numFmtId="37" fontId="30" fillId="0" borderId="16" xfId="75" applyNumberFormat="1" applyFont="1" applyBorder="1" applyAlignment="1" applyProtection="1">
      <alignment horizontal="center"/>
      <protection/>
    </xf>
    <xf numFmtId="37" fontId="29" fillId="0" borderId="0" xfId="75" applyNumberFormat="1" applyFont="1" applyAlignment="1" quotePrefix="1">
      <alignment/>
      <protection/>
    </xf>
    <xf numFmtId="37" fontId="30" fillId="0" borderId="17" xfId="75" applyNumberFormat="1" applyFont="1" applyBorder="1" applyAlignment="1" applyProtection="1">
      <alignment horizontal="left"/>
      <protection/>
    </xf>
    <xf numFmtId="37" fontId="30" fillId="0" borderId="17" xfId="75" applyNumberFormat="1" applyFont="1" applyBorder="1">
      <alignment/>
      <protection/>
    </xf>
    <xf numFmtId="37" fontId="29" fillId="0" borderId="18" xfId="75" applyNumberFormat="1" applyFont="1" applyBorder="1">
      <alignment/>
      <protection/>
    </xf>
    <xf numFmtId="37" fontId="29" fillId="0" borderId="0" xfId="75" applyNumberFormat="1" applyFont="1" applyAlignment="1" quotePrefix="1">
      <alignment horizontal="left"/>
      <protection/>
    </xf>
    <xf numFmtId="37" fontId="29" fillId="0" borderId="0" xfId="75" applyNumberFormat="1" applyFont="1" applyAlignment="1" applyProtection="1" quotePrefix="1">
      <alignment horizontal="left"/>
      <protection/>
    </xf>
    <xf numFmtId="37" fontId="3" fillId="0" borderId="0" xfId="75" applyNumberFormat="1" applyFont="1" applyBorder="1">
      <alignment/>
      <protection/>
    </xf>
    <xf numFmtId="37" fontId="7" fillId="0" borderId="0" xfId="75" applyNumberFormat="1" applyFont="1" applyBorder="1">
      <alignment/>
      <protection/>
    </xf>
    <xf numFmtId="37" fontId="3" fillId="0" borderId="0" xfId="75" applyNumberFormat="1" applyFont="1" applyProtection="1">
      <alignment/>
      <protection/>
    </xf>
    <xf numFmtId="37" fontId="29" fillId="0" borderId="0" xfId="75" applyNumberFormat="1" applyFont="1" applyAlignment="1" applyProtection="1">
      <alignment horizontal="left"/>
      <protection/>
    </xf>
    <xf numFmtId="37" fontId="29" fillId="0" borderId="18" xfId="75" applyNumberFormat="1" applyFont="1" applyBorder="1" applyProtection="1">
      <alignment/>
      <protection/>
    </xf>
    <xf numFmtId="37" fontId="29" fillId="0" borderId="0" xfId="75" applyNumberFormat="1" applyFont="1" applyProtection="1">
      <alignment/>
      <protection/>
    </xf>
    <xf numFmtId="37" fontId="29" fillId="0" borderId="0" xfId="75" applyNumberFormat="1" applyFont="1" applyBorder="1" applyAlignment="1">
      <alignment horizontal="right"/>
      <protection/>
    </xf>
    <xf numFmtId="37" fontId="3" fillId="0" borderId="18" xfId="75" applyNumberFormat="1" applyFont="1" applyBorder="1" applyProtection="1">
      <alignment/>
      <protection/>
    </xf>
    <xf numFmtId="37" fontId="30" fillId="0" borderId="0" xfId="75" applyNumberFormat="1" applyFont="1" applyAlignment="1" applyProtection="1" quotePrefix="1">
      <alignment horizontal="left"/>
      <protection/>
    </xf>
    <xf numFmtId="37" fontId="30" fillId="0" borderId="19" xfId="75" applyNumberFormat="1" applyFont="1" applyBorder="1" applyProtection="1">
      <alignment/>
      <protection/>
    </xf>
    <xf numFmtId="37" fontId="30" fillId="0" borderId="0" xfId="75" applyNumberFormat="1" applyFont="1" applyBorder="1" applyAlignment="1">
      <alignment horizontal="right"/>
      <protection/>
    </xf>
    <xf numFmtId="37" fontId="3" fillId="0" borderId="0" xfId="75" applyNumberFormat="1" applyFont="1">
      <alignment/>
      <protection/>
    </xf>
    <xf numFmtId="17" fontId="1" fillId="0" borderId="0" xfId="0" applyNumberFormat="1" applyFont="1" applyBorder="1" applyAlignment="1">
      <alignment horizontal="center" wrapText="1"/>
    </xf>
    <xf numFmtId="0" fontId="29" fillId="0" borderId="0" xfId="71" applyFont="1">
      <alignment/>
      <protection/>
    </xf>
    <xf numFmtId="0" fontId="29" fillId="0" borderId="0" xfId="71" applyFont="1" applyAlignment="1">
      <alignment horizontal="right"/>
      <protection/>
    </xf>
    <xf numFmtId="0" fontId="30" fillId="0" borderId="0" xfId="71" applyFont="1" applyAlignment="1">
      <alignment horizontal="right"/>
      <protection/>
    </xf>
    <xf numFmtId="0" fontId="30" fillId="0" borderId="0" xfId="71" applyFont="1" applyAlignment="1" applyProtection="1">
      <alignment horizontal="right"/>
      <protection locked="0"/>
    </xf>
    <xf numFmtId="0" fontId="29" fillId="0" borderId="0" xfId="71" applyFont="1" applyAlignment="1">
      <alignment horizontal="left"/>
      <protection/>
    </xf>
    <xf numFmtId="0" fontId="31" fillId="0" borderId="0" xfId="71" applyFont="1">
      <alignment/>
      <protection/>
    </xf>
    <xf numFmtId="0" fontId="30" fillId="0" borderId="0" xfId="71" applyFont="1" applyAlignment="1">
      <alignment horizontal="center"/>
      <protection/>
    </xf>
    <xf numFmtId="0" fontId="30" fillId="0" borderId="0" xfId="71" applyFont="1" applyBorder="1" applyAlignment="1">
      <alignment horizontal="center"/>
      <protection/>
    </xf>
    <xf numFmtId="0" fontId="30" fillId="0" borderId="16" xfId="71" applyFont="1" applyBorder="1" applyAlignment="1">
      <alignment horizontal="left"/>
      <protection/>
    </xf>
    <xf numFmtId="0" fontId="29" fillId="0" borderId="16" xfId="71" applyFont="1" applyBorder="1">
      <alignment/>
      <protection/>
    </xf>
    <xf numFmtId="0" fontId="30" fillId="0" borderId="16" xfId="71" applyFont="1" applyBorder="1" applyAlignment="1">
      <alignment horizontal="center"/>
      <protection/>
    </xf>
    <xf numFmtId="0" fontId="30" fillId="0" borderId="17" xfId="71" applyFont="1" applyBorder="1" applyAlignment="1">
      <alignment horizontal="center"/>
      <protection/>
    </xf>
    <xf numFmtId="0" fontId="29" fillId="0" borderId="18" xfId="71" applyFont="1" applyBorder="1" applyAlignment="1">
      <alignment horizontal="right"/>
      <protection/>
    </xf>
    <xf numFmtId="0" fontId="30" fillId="0" borderId="17" xfId="71" applyFont="1" applyBorder="1">
      <alignment/>
      <protection/>
    </xf>
    <xf numFmtId="0" fontId="29" fillId="0" borderId="17" xfId="71" applyFont="1" applyBorder="1">
      <alignment/>
      <protection/>
    </xf>
    <xf numFmtId="0" fontId="29" fillId="0" borderId="0" xfId="71" applyFont="1" applyBorder="1" applyAlignment="1">
      <alignment horizontal="right"/>
      <protection/>
    </xf>
    <xf numFmtId="37" fontId="29" fillId="0" borderId="0" xfId="71" applyNumberFormat="1" applyFont="1">
      <alignment/>
      <protection/>
    </xf>
    <xf numFmtId="38" fontId="29" fillId="0" borderId="0" xfId="72" applyFont="1">
      <alignment/>
      <protection/>
    </xf>
    <xf numFmtId="37" fontId="7" fillId="0" borderId="0" xfId="71" applyNumberFormat="1" applyFont="1" applyAlignment="1">
      <alignment horizontal="right"/>
      <protection/>
    </xf>
    <xf numFmtId="5" fontId="29" fillId="0" borderId="0" xfId="71" applyNumberFormat="1" applyFont="1" applyAlignment="1" applyProtection="1">
      <alignment horizontal="right"/>
      <protection/>
    </xf>
    <xf numFmtId="37" fontId="29" fillId="0" borderId="0" xfId="71" applyNumberFormat="1" applyFont="1" applyAlignment="1">
      <alignment horizontal="right"/>
      <protection/>
    </xf>
    <xf numFmtId="0" fontId="31" fillId="0" borderId="17" xfId="71" applyFont="1" applyBorder="1">
      <alignment/>
      <protection/>
    </xf>
    <xf numFmtId="5" fontId="29" fillId="0" borderId="0" xfId="71" applyNumberFormat="1" applyFont="1">
      <alignment/>
      <protection/>
    </xf>
    <xf numFmtId="37" fontId="29" fillId="0" borderId="0" xfId="71" applyNumberFormat="1" applyFont="1" applyBorder="1">
      <alignment/>
      <protection/>
    </xf>
    <xf numFmtId="0" fontId="32" fillId="0" borderId="0" xfId="0" applyNumberFormat="1" applyFont="1" applyFill="1" applyAlignment="1">
      <alignment horizontal="right"/>
    </xf>
    <xf numFmtId="0" fontId="32" fillId="0" borderId="0" xfId="0" applyNumberFormat="1" applyFont="1" applyFill="1" applyAlignment="1">
      <alignment/>
    </xf>
    <xf numFmtId="0" fontId="32" fillId="0" borderId="0" xfId="0" applyNumberFormat="1" applyFont="1" applyFill="1" applyAlignment="1">
      <alignment horizontal="center"/>
    </xf>
    <xf numFmtId="170" fontId="19" fillId="0" borderId="23" xfId="43" applyNumberFormat="1" applyFont="1" applyFill="1" applyBorder="1" applyAlignment="1">
      <alignment/>
    </xf>
    <xf numFmtId="5" fontId="17" fillId="0" borderId="0" xfId="75" applyNumberFormat="1" applyFont="1" applyFill="1" applyBorder="1" applyProtection="1">
      <alignment/>
      <protection/>
    </xf>
    <xf numFmtId="5" fontId="17" fillId="0" borderId="8" xfId="75" applyNumberFormat="1" applyFont="1" applyFill="1" applyBorder="1" applyProtection="1">
      <alignment/>
      <protection/>
    </xf>
    <xf numFmtId="0" fontId="19" fillId="0" borderId="0" xfId="0" applyFont="1" applyAlignment="1">
      <alignment/>
    </xf>
    <xf numFmtId="43" fontId="19" fillId="0" borderId="0" xfId="43" applyFont="1" applyAlignment="1">
      <alignment/>
    </xf>
    <xf numFmtId="0" fontId="19" fillId="0" borderId="0" xfId="0" applyFont="1" applyAlignment="1">
      <alignment horizontal="center" wrapText="1"/>
    </xf>
    <xf numFmtId="43" fontId="19" fillId="0" borderId="0" xfId="43" applyFont="1" applyAlignment="1">
      <alignment horizontal="center" wrapText="1"/>
    </xf>
    <xf numFmtId="170" fontId="19" fillId="0" borderId="0" xfId="43" applyNumberFormat="1" applyFont="1" applyAlignment="1">
      <alignment/>
    </xf>
    <xf numFmtId="0" fontId="19" fillId="0" borderId="0" xfId="0" applyFont="1" applyFill="1" applyAlignment="1">
      <alignment/>
    </xf>
    <xf numFmtId="170" fontId="19" fillId="0" borderId="23" xfId="43" applyNumberFormat="1" applyFont="1" applyBorder="1" applyAlignment="1">
      <alignment/>
    </xf>
    <xf numFmtId="5" fontId="16" fillId="0" borderId="17" xfId="75" applyNumberFormat="1" applyFont="1" applyBorder="1" applyProtection="1">
      <alignment/>
      <protection/>
    </xf>
    <xf numFmtId="37" fontId="29" fillId="0" borderId="17" xfId="75" applyNumberFormat="1" applyFont="1" applyBorder="1" applyAlignment="1">
      <alignment horizontal="center"/>
      <protection/>
    </xf>
    <xf numFmtId="164" fontId="30" fillId="0" borderId="0" xfId="73" applyNumberFormat="1" applyFont="1" applyAlignment="1" applyProtection="1">
      <alignment horizontal="left"/>
      <protection/>
    </xf>
    <xf numFmtId="0" fontId="29" fillId="0" borderId="0" xfId="71" applyFont="1" applyBorder="1">
      <alignment/>
      <protection/>
    </xf>
    <xf numFmtId="164" fontId="30" fillId="0" borderId="0" xfId="75" applyNumberFormat="1" applyFont="1" applyAlignment="1" applyProtection="1">
      <alignment horizontal="right"/>
      <protection locked="0"/>
    </xf>
    <xf numFmtId="0" fontId="30" fillId="0" borderId="0" xfId="71" applyFont="1">
      <alignment/>
      <protection/>
    </xf>
    <xf numFmtId="0" fontId="30" fillId="0" borderId="0" xfId="71" applyFont="1" applyAlignment="1" applyProtection="1">
      <alignment horizontal="left"/>
      <protection locked="0"/>
    </xf>
    <xf numFmtId="0" fontId="29" fillId="0" borderId="0" xfId="71" applyFont="1" applyAlignment="1">
      <alignment horizontal="center"/>
      <protection/>
    </xf>
    <xf numFmtId="0" fontId="30" fillId="0" borderId="0" xfId="71" applyFont="1" applyBorder="1">
      <alignment/>
      <protection/>
    </xf>
    <xf numFmtId="43" fontId="17" fillId="0" borderId="0" xfId="43" applyFont="1" applyAlignment="1">
      <alignment horizontal="center"/>
    </xf>
    <xf numFmtId="43" fontId="16" fillId="0" borderId="0" xfId="43" applyFont="1" applyAlignment="1">
      <alignment horizontal="center"/>
    </xf>
    <xf numFmtId="0" fontId="33" fillId="0" borderId="0" xfId="71" applyFont="1" applyAlignment="1">
      <alignment horizontal="left"/>
      <protection/>
    </xf>
    <xf numFmtId="189" fontId="16" fillId="0" borderId="0" xfId="80" applyNumberFormat="1" applyFont="1" applyAlignment="1">
      <alignment horizontal="center"/>
    </xf>
    <xf numFmtId="0" fontId="34" fillId="0" borderId="0" xfId="71" applyFont="1" applyAlignment="1">
      <alignment horizontal="left"/>
      <protection/>
    </xf>
    <xf numFmtId="5" fontId="7" fillId="0" borderId="0" xfId="71" applyNumberFormat="1" applyFont="1" applyFill="1" applyBorder="1">
      <alignment/>
      <protection/>
    </xf>
    <xf numFmtId="5" fontId="29" fillId="0" borderId="0" xfId="71" applyNumberFormat="1" applyFont="1" applyProtection="1">
      <alignment/>
      <protection/>
    </xf>
    <xf numFmtId="0" fontId="29" fillId="0" borderId="0" xfId="71" applyFont="1" applyAlignment="1" quotePrefix="1">
      <alignment horizontal="left"/>
      <protection/>
    </xf>
    <xf numFmtId="37" fontId="7" fillId="0" borderId="0" xfId="71" applyNumberFormat="1" applyFont="1" applyFill="1" applyProtection="1">
      <alignment/>
      <protection/>
    </xf>
    <xf numFmtId="37" fontId="7" fillId="0" borderId="0" xfId="71" applyNumberFormat="1" applyFont="1" applyFill="1" applyBorder="1">
      <alignment/>
      <protection/>
    </xf>
    <xf numFmtId="37" fontId="29" fillId="0" borderId="0" xfId="71" applyNumberFormat="1" applyFont="1" applyProtection="1">
      <alignment/>
      <protection/>
    </xf>
    <xf numFmtId="5" fontId="29" fillId="0" borderId="18" xfId="71" applyNumberFormat="1" applyFont="1" applyBorder="1" applyProtection="1">
      <alignment/>
      <protection/>
    </xf>
    <xf numFmtId="37" fontId="29" fillId="0" borderId="0" xfId="71" applyNumberFormat="1" applyFont="1" applyBorder="1" applyProtection="1">
      <alignment/>
      <protection/>
    </xf>
    <xf numFmtId="37" fontId="29" fillId="0" borderId="17" xfId="71" applyNumberFormat="1" applyFont="1" applyBorder="1" applyProtection="1">
      <alignment/>
      <protection/>
    </xf>
    <xf numFmtId="5" fontId="29" fillId="0" borderId="20" xfId="71" applyNumberFormat="1" applyFont="1" applyBorder="1" applyProtection="1">
      <alignment/>
      <protection/>
    </xf>
    <xf numFmtId="5" fontId="29" fillId="0" borderId="0" xfId="71" applyNumberFormat="1" applyFont="1" applyBorder="1" applyProtection="1">
      <alignment/>
      <protection/>
    </xf>
    <xf numFmtId="5" fontId="7" fillId="0" borderId="0" xfId="71" applyNumberFormat="1" applyFont="1" applyProtection="1">
      <alignment/>
      <protection/>
    </xf>
    <xf numFmtId="5" fontId="7" fillId="0" borderId="19" xfId="71" applyNumberFormat="1" applyFont="1" applyBorder="1" applyProtection="1">
      <alignment/>
      <protection/>
    </xf>
    <xf numFmtId="5" fontId="7" fillId="0" borderId="17" xfId="71" applyNumberFormat="1" applyFont="1" applyFill="1" applyBorder="1" applyProtection="1">
      <alignment/>
      <protection/>
    </xf>
    <xf numFmtId="37" fontId="7" fillId="23" borderId="17" xfId="71" applyNumberFormat="1" applyFont="1" applyFill="1" applyBorder="1" applyProtection="1">
      <alignment/>
      <protection/>
    </xf>
    <xf numFmtId="5" fontId="7" fillId="0" borderId="17" xfId="71" applyNumberFormat="1" applyFont="1" applyBorder="1" applyProtection="1">
      <alignment/>
      <protection/>
    </xf>
    <xf numFmtId="5" fontId="29" fillId="0" borderId="19" xfId="71" applyNumberFormat="1" applyFont="1" applyBorder="1" applyProtection="1">
      <alignment/>
      <protection/>
    </xf>
    <xf numFmtId="38" fontId="29" fillId="0" borderId="0" xfId="71" applyNumberFormat="1" applyFont="1" applyProtection="1">
      <alignment/>
      <protection/>
    </xf>
    <xf numFmtId="37" fontId="29" fillId="0" borderId="0" xfId="71" applyNumberFormat="1" applyFont="1" applyFill="1">
      <alignment/>
      <protection/>
    </xf>
    <xf numFmtId="37" fontId="29" fillId="0" borderId="0" xfId="71" applyNumberFormat="1" applyFont="1" applyFill="1" applyProtection="1">
      <alignment/>
      <protection/>
    </xf>
    <xf numFmtId="37" fontId="29" fillId="0" borderId="0" xfId="71" applyNumberFormat="1" applyFont="1" applyAlignment="1">
      <alignment horizontal="left"/>
      <protection/>
    </xf>
    <xf numFmtId="5" fontId="29" fillId="0" borderId="19" xfId="71" applyNumberFormat="1" applyFont="1" applyBorder="1">
      <alignment/>
      <protection/>
    </xf>
    <xf numFmtId="0" fontId="29" fillId="0" borderId="0" xfId="71" applyFont="1" applyFill="1">
      <alignment/>
      <protection/>
    </xf>
    <xf numFmtId="5" fontId="29" fillId="0" borderId="19" xfId="71" applyNumberFormat="1" applyFont="1" applyFill="1" applyBorder="1">
      <alignment/>
      <protection/>
    </xf>
    <xf numFmtId="170" fontId="29" fillId="0" borderId="0" xfId="43" applyNumberFormat="1" applyFont="1" applyAlignment="1">
      <alignment/>
    </xf>
    <xf numFmtId="37" fontId="7" fillId="23" borderId="0" xfId="71" applyNumberFormat="1" applyFont="1" applyFill="1" applyBorder="1" applyProtection="1">
      <alignment/>
      <protection/>
    </xf>
    <xf numFmtId="0" fontId="29" fillId="0" borderId="0" xfId="71" applyFont="1" applyFill="1" applyBorder="1">
      <alignment/>
      <protection/>
    </xf>
    <xf numFmtId="0" fontId="29" fillId="0" borderId="0" xfId="71" applyFont="1" applyFill="1" applyBorder="1" applyAlignment="1">
      <alignment horizontal="center"/>
      <protection/>
    </xf>
    <xf numFmtId="0" fontId="30" fillId="0" borderId="0" xfId="71" applyFont="1" applyFill="1" applyBorder="1" applyAlignment="1">
      <alignment horizontal="center"/>
      <protection/>
    </xf>
    <xf numFmtId="5" fontId="29" fillId="0" borderId="0" xfId="71" applyNumberFormat="1" applyFont="1" applyFill="1" applyBorder="1">
      <alignment/>
      <protection/>
    </xf>
    <xf numFmtId="37" fontId="29" fillId="0" borderId="0" xfId="71" applyNumberFormat="1" applyFont="1" applyFill="1" applyBorder="1">
      <alignment/>
      <protection/>
    </xf>
    <xf numFmtId="42" fontId="19" fillId="0" borderId="19" xfId="0" applyNumberFormat="1" applyFont="1" applyFill="1" applyBorder="1" applyAlignment="1">
      <alignment horizontal="right"/>
    </xf>
    <xf numFmtId="176" fontId="19" fillId="0" borderId="19" xfId="46" applyNumberFormat="1" applyFont="1" applyFill="1" applyBorder="1" applyAlignment="1">
      <alignment/>
    </xf>
    <xf numFmtId="176" fontId="19" fillId="0" borderId="15" xfId="0" applyNumberFormat="1" applyFont="1" applyFill="1" applyBorder="1" applyAlignment="1">
      <alignment/>
    </xf>
    <xf numFmtId="5" fontId="7" fillId="0" borderId="0" xfId="71" applyNumberFormat="1" applyFont="1" applyFill="1" applyProtection="1">
      <alignment/>
      <protection/>
    </xf>
    <xf numFmtId="5" fontId="29" fillId="0" borderId="18" xfId="71" applyNumberFormat="1" applyFont="1" applyFill="1" applyBorder="1" applyProtection="1">
      <alignment/>
      <protection/>
    </xf>
    <xf numFmtId="37" fontId="7" fillId="0" borderId="0" xfId="71" applyNumberFormat="1" applyFont="1" applyFill="1" applyBorder="1" applyProtection="1">
      <alignment/>
      <protection/>
    </xf>
    <xf numFmtId="37" fontId="7" fillId="0" borderId="17" xfId="71" applyNumberFormat="1" applyFont="1" applyFill="1" applyBorder="1" applyProtection="1">
      <alignment/>
      <protection/>
    </xf>
    <xf numFmtId="37" fontId="3" fillId="0" borderId="0" xfId="0" applyNumberFormat="1" applyFont="1" applyFill="1" applyAlignment="1">
      <alignment/>
    </xf>
    <xf numFmtId="17" fontId="19" fillId="0" borderId="0" xfId="0" applyNumberFormat="1" applyFont="1" applyFill="1" applyAlignment="1">
      <alignment/>
    </xf>
    <xf numFmtId="10" fontId="19" fillId="0" borderId="0" xfId="80" applyNumberFormat="1" applyFont="1" applyFill="1" applyAlignment="1">
      <alignment/>
    </xf>
    <xf numFmtId="3" fontId="19" fillId="0" borderId="0" xfId="0" applyNumberFormat="1" applyFont="1" applyFill="1" applyAlignment="1">
      <alignment/>
    </xf>
    <xf numFmtId="190" fontId="19" fillId="0" borderId="0" xfId="0" applyNumberFormat="1" applyFont="1" applyFill="1" applyAlignment="1">
      <alignment/>
    </xf>
    <xf numFmtId="37" fontId="20" fillId="25" borderId="0" xfId="71" applyNumberFormat="1" applyFont="1" applyFill="1" applyAlignment="1">
      <alignment horizontal="right"/>
      <protection/>
    </xf>
    <xf numFmtId="0" fontId="16" fillId="25" borderId="0" xfId="71" applyFont="1" applyFill="1">
      <alignment/>
      <protection/>
    </xf>
    <xf numFmtId="37" fontId="16" fillId="25" borderId="0" xfId="71" applyNumberFormat="1" applyFont="1" applyFill="1" applyAlignment="1" applyProtection="1">
      <alignment horizontal="right"/>
      <protection/>
    </xf>
    <xf numFmtId="37" fontId="16" fillId="25" borderId="0" xfId="71" applyNumberFormat="1" applyFont="1" applyFill="1" applyAlignment="1">
      <alignment horizontal="right"/>
      <protection/>
    </xf>
    <xf numFmtId="38" fontId="20" fillId="25" borderId="0" xfId="75" applyFont="1" applyFill="1" applyBorder="1">
      <alignment/>
      <protection/>
    </xf>
    <xf numFmtId="5" fontId="20" fillId="25" borderId="0" xfId="75" applyNumberFormat="1" applyFont="1" applyFill="1" applyProtection="1">
      <alignment/>
      <protection/>
    </xf>
    <xf numFmtId="0" fontId="19" fillId="25" borderId="0" xfId="0" applyFont="1" applyFill="1" applyAlignment="1">
      <alignment/>
    </xf>
    <xf numFmtId="5" fontId="7" fillId="25" borderId="0" xfId="71" applyNumberFormat="1" applyFont="1" applyFill="1" applyAlignment="1">
      <alignment horizontal="right"/>
      <protection/>
    </xf>
    <xf numFmtId="37" fontId="3" fillId="0" borderId="0" xfId="0" applyNumberFormat="1" applyFont="1" applyFill="1" applyBorder="1" applyAlignment="1">
      <alignment/>
    </xf>
    <xf numFmtId="37" fontId="7" fillId="25" borderId="0" xfId="71" applyNumberFormat="1" applyFont="1" applyFill="1" applyBorder="1" applyAlignment="1">
      <alignment horizontal="right"/>
      <protection/>
    </xf>
    <xf numFmtId="0" fontId="29" fillId="25" borderId="0" xfId="71" applyFont="1" applyFill="1">
      <alignment/>
      <protection/>
    </xf>
    <xf numFmtId="37" fontId="7" fillId="25" borderId="17" xfId="71" applyNumberFormat="1" applyFont="1" applyFill="1" applyBorder="1" applyAlignment="1">
      <alignment horizontal="right"/>
      <protection/>
    </xf>
    <xf numFmtId="37" fontId="3" fillId="0" borderId="17" xfId="0" applyNumberFormat="1" applyFont="1" applyFill="1" applyBorder="1" applyAlignment="1">
      <alignment/>
    </xf>
    <xf numFmtId="37" fontId="3" fillId="0" borderId="0" xfId="75" applyNumberFormat="1" applyFont="1" applyFill="1" applyBorder="1">
      <alignment/>
      <protection/>
    </xf>
    <xf numFmtId="37" fontId="7" fillId="0" borderId="0" xfId="75" applyNumberFormat="1" applyFont="1" applyFill="1" applyBorder="1">
      <alignment/>
      <protection/>
    </xf>
    <xf numFmtId="37" fontId="29" fillId="0" borderId="0" xfId="75" applyNumberFormat="1" applyFont="1" applyFill="1">
      <alignment/>
      <protection/>
    </xf>
    <xf numFmtId="170" fontId="19" fillId="0" borderId="0" xfId="43" applyNumberFormat="1" applyFont="1" applyFill="1" applyAlignment="1">
      <alignment/>
    </xf>
    <xf numFmtId="37" fontId="20" fillId="0" borderId="0" xfId="75" applyNumberFormat="1" applyFont="1" applyFill="1" applyBorder="1" applyAlignment="1">
      <alignment horizontal="right"/>
      <protection/>
    </xf>
    <xf numFmtId="38" fontId="35" fillId="0" borderId="0" xfId="75" applyFont="1" applyFill="1" applyBorder="1">
      <alignment/>
      <protection/>
    </xf>
    <xf numFmtId="38" fontId="20" fillId="0" borderId="0" xfId="75" applyFont="1" applyFill="1">
      <alignment/>
      <protection/>
    </xf>
    <xf numFmtId="38" fontId="35" fillId="0" borderId="0" xfId="75" applyFont="1" applyFill="1">
      <alignment/>
      <protection/>
    </xf>
    <xf numFmtId="0" fontId="24" fillId="0" borderId="0" xfId="0" applyFont="1" applyAlignment="1">
      <alignment horizontal="center"/>
    </xf>
    <xf numFmtId="37" fontId="3" fillId="0" borderId="17" xfId="71" applyNumberFormat="1" applyFont="1" applyFill="1" applyBorder="1" applyProtection="1">
      <alignment/>
      <protection/>
    </xf>
    <xf numFmtId="37" fontId="3" fillId="0" borderId="0" xfId="71" applyNumberFormat="1" applyFont="1" applyFill="1" applyProtection="1">
      <alignment/>
      <protection/>
    </xf>
    <xf numFmtId="0" fontId="19" fillId="4" borderId="0" xfId="71" applyFont="1" applyFill="1" applyAlignment="1">
      <alignment horizontal="left"/>
      <protection/>
    </xf>
    <xf numFmtId="37" fontId="3" fillId="26" borderId="0" xfId="0" applyNumberFormat="1" applyFont="1" applyFill="1" applyAlignment="1">
      <alignment/>
    </xf>
    <xf numFmtId="0" fontId="16" fillId="4" borderId="0" xfId="71" applyFont="1" applyFill="1" applyAlignment="1">
      <alignment horizontal="left"/>
      <protection/>
    </xf>
    <xf numFmtId="38" fontId="16" fillId="4" borderId="0" xfId="75" applyFont="1" applyFill="1" applyAlignment="1">
      <alignment/>
      <protection/>
    </xf>
    <xf numFmtId="17" fontId="16" fillId="0" borderId="0" xfId="75" applyNumberFormat="1" applyFont="1" applyBorder="1" applyAlignment="1" quotePrefix="1">
      <alignment horizontal="right"/>
      <protection/>
    </xf>
    <xf numFmtId="0" fontId="16" fillId="0" borderId="0" xfId="75" applyNumberFormat="1" applyFont="1" applyBorder="1" applyAlignment="1">
      <alignment horizontal="right"/>
      <protection/>
    </xf>
    <xf numFmtId="0" fontId="16" fillId="0" borderId="0" xfId="75" applyNumberFormat="1" applyFont="1" applyBorder="1" applyAlignment="1" quotePrefix="1">
      <alignment horizontal="right"/>
      <protection/>
    </xf>
    <xf numFmtId="17" fontId="16" fillId="0" borderId="0" xfId="75" applyNumberFormat="1" applyFont="1" applyAlignment="1" quotePrefix="1">
      <alignment horizontal="center"/>
      <protection/>
    </xf>
    <xf numFmtId="0" fontId="16" fillId="0" borderId="0" xfId="75" applyNumberFormat="1" applyFont="1" applyAlignment="1" quotePrefix="1">
      <alignment horizontal="center"/>
      <protection/>
    </xf>
    <xf numFmtId="37" fontId="29" fillId="4" borderId="0" xfId="75" applyNumberFormat="1" applyFont="1" applyFill="1" applyAlignment="1">
      <alignment/>
      <protection/>
    </xf>
    <xf numFmtId="0" fontId="3" fillId="0" borderId="0" xfId="77" applyFont="1">
      <alignment/>
      <protection/>
    </xf>
    <xf numFmtId="0" fontId="29" fillId="4" borderId="0" xfId="71" applyFont="1" applyFill="1" applyAlignment="1">
      <alignment horizontal="left"/>
      <protection/>
    </xf>
    <xf numFmtId="164" fontId="17" fillId="0" borderId="0" xfId="75" applyNumberFormat="1" applyFont="1" applyFill="1" applyAlignment="1" applyProtection="1">
      <alignment horizontal="center"/>
      <protection/>
    </xf>
    <xf numFmtId="164" fontId="17" fillId="0" borderId="17" xfId="75" applyNumberFormat="1" applyFont="1" applyFill="1" applyBorder="1" applyAlignment="1" applyProtection="1">
      <alignment horizontal="center"/>
      <protection/>
    </xf>
    <xf numFmtId="38" fontId="19" fillId="0" borderId="0" xfId="75" applyFont="1" applyFill="1" applyBorder="1">
      <alignment/>
      <protection/>
    </xf>
    <xf numFmtId="38" fontId="16" fillId="0" borderId="18" xfId="75" applyFont="1" applyFill="1" applyBorder="1">
      <alignment/>
      <protection/>
    </xf>
    <xf numFmtId="38" fontId="19" fillId="0" borderId="17" xfId="75" applyFont="1" applyFill="1" applyBorder="1">
      <alignment/>
      <protection/>
    </xf>
    <xf numFmtId="5" fontId="29" fillId="0" borderId="23" xfId="71" applyNumberFormat="1" applyFont="1" applyBorder="1" applyAlignment="1" applyProtection="1">
      <alignment horizontal="right"/>
      <protection/>
    </xf>
    <xf numFmtId="0" fontId="3" fillId="0" borderId="0" xfId="71" applyFont="1" applyAlignment="1">
      <alignment horizontal="right"/>
      <protection/>
    </xf>
    <xf numFmtId="0" fontId="3" fillId="0" borderId="0" xfId="71" applyFont="1">
      <alignment/>
      <protection/>
    </xf>
    <xf numFmtId="0" fontId="3" fillId="0" borderId="0" xfId="71" applyFont="1" applyBorder="1" applyAlignment="1">
      <alignment horizontal="right"/>
      <protection/>
    </xf>
    <xf numFmtId="37" fontId="3" fillId="0" borderId="0" xfId="71" applyNumberFormat="1" applyFont="1" applyBorder="1">
      <alignment/>
      <protection/>
    </xf>
    <xf numFmtId="0" fontId="3" fillId="0" borderId="0" xfId="71" applyFont="1" applyBorder="1">
      <alignment/>
      <protection/>
    </xf>
    <xf numFmtId="0" fontId="1" fillId="0" borderId="0" xfId="71" applyFont="1" applyBorder="1" applyAlignment="1">
      <alignment horizontal="center"/>
      <protection/>
    </xf>
    <xf numFmtId="5" fontId="3" fillId="0" borderId="0" xfId="71" applyNumberFormat="1" applyFont="1" applyBorder="1">
      <alignment/>
      <protection/>
    </xf>
    <xf numFmtId="37" fontId="3" fillId="0" borderId="0" xfId="71" applyNumberFormat="1" applyFont="1" applyFill="1">
      <alignment/>
      <protection/>
    </xf>
    <xf numFmtId="5" fontId="3" fillId="0" borderId="0" xfId="71" applyNumberFormat="1" applyFont="1" applyFill="1">
      <alignment/>
      <protection/>
    </xf>
    <xf numFmtId="37" fontId="3" fillId="0" borderId="0" xfId="71" applyNumberFormat="1" applyFont="1" applyFill="1" applyBorder="1">
      <alignment/>
      <protection/>
    </xf>
    <xf numFmtId="172" fontId="36" fillId="0" borderId="0" xfId="0" applyNumberFormat="1" applyFont="1" applyFill="1" applyBorder="1" applyAlignment="1" quotePrefix="1">
      <alignment horizontal="center"/>
    </xf>
    <xf numFmtId="10" fontId="20" fillId="0" borderId="0" xfId="80" applyNumberFormat="1" applyFont="1" applyFill="1" applyAlignment="1">
      <alignment/>
    </xf>
    <xf numFmtId="37" fontId="16" fillId="0" borderId="0" xfId="0" applyNumberFormat="1" applyFont="1" applyFill="1" applyAlignment="1">
      <alignment horizontal="right"/>
    </xf>
    <xf numFmtId="170" fontId="16" fillId="0" borderId="0" xfId="43" applyNumberFormat="1" applyFont="1" applyAlignment="1">
      <alignment/>
    </xf>
    <xf numFmtId="170" fontId="16" fillId="0" borderId="17" xfId="43" applyNumberFormat="1" applyFont="1" applyBorder="1" applyAlignment="1">
      <alignment/>
    </xf>
    <xf numFmtId="5" fontId="20" fillId="0" borderId="0" xfId="71" applyNumberFormat="1" applyFont="1" applyAlignment="1">
      <alignment horizontal="right"/>
      <protection/>
    </xf>
    <xf numFmtId="37" fontId="20" fillId="0" borderId="0" xfId="71" applyNumberFormat="1" applyFont="1" applyAlignment="1">
      <alignment horizontal="right"/>
      <protection/>
    </xf>
    <xf numFmtId="37" fontId="20" fillId="0" borderId="17" xfId="71" applyNumberFormat="1" applyFont="1" applyBorder="1" applyAlignment="1">
      <alignment horizontal="right"/>
      <protection/>
    </xf>
    <xf numFmtId="0" fontId="55" fillId="0" borderId="0" xfId="0" applyFont="1" applyAlignment="1">
      <alignment/>
    </xf>
    <xf numFmtId="37" fontId="16" fillId="0" borderId="0" xfId="71" applyNumberFormat="1" applyFont="1" applyFill="1" applyBorder="1" applyProtection="1">
      <alignment/>
      <protection/>
    </xf>
    <xf numFmtId="37" fontId="16" fillId="0" borderId="0" xfId="71" applyNumberFormat="1" applyFont="1" applyFill="1" applyProtection="1">
      <alignment/>
      <protection/>
    </xf>
    <xf numFmtId="0" fontId="16" fillId="0" borderId="0" xfId="71" applyFont="1" applyFill="1" applyAlignment="1">
      <alignment horizontal="right"/>
      <protection/>
    </xf>
    <xf numFmtId="5" fontId="3" fillId="23" borderId="19" xfId="71" applyNumberFormat="1" applyFont="1" applyFill="1" applyBorder="1" applyProtection="1">
      <alignment/>
      <protection/>
    </xf>
    <xf numFmtId="37" fontId="3" fillId="23" borderId="0" xfId="71" applyNumberFormat="1" applyFont="1" applyFill="1" applyProtection="1">
      <alignment/>
      <protection/>
    </xf>
    <xf numFmtId="37" fontId="3" fillId="23" borderId="17" xfId="71" applyNumberFormat="1" applyFont="1" applyFill="1" applyBorder="1" applyProtection="1">
      <alignment/>
      <protection/>
    </xf>
    <xf numFmtId="5" fontId="29" fillId="23" borderId="20" xfId="71" applyNumberFormat="1" applyFont="1" applyFill="1" applyBorder="1" applyProtection="1">
      <alignment/>
      <protection/>
    </xf>
    <xf numFmtId="37" fontId="29" fillId="23" borderId="0" xfId="71" applyNumberFormat="1" applyFont="1" applyFill="1" applyProtection="1">
      <alignment/>
      <protection/>
    </xf>
    <xf numFmtId="37" fontId="3" fillId="23" borderId="0" xfId="0" applyNumberFormat="1" applyFont="1" applyFill="1" applyBorder="1" applyAlignment="1">
      <alignment/>
    </xf>
    <xf numFmtId="5" fontId="29" fillId="23" borderId="19" xfId="71" applyNumberFormat="1" applyFont="1" applyFill="1" applyBorder="1">
      <alignment/>
      <protection/>
    </xf>
    <xf numFmtId="5" fontId="7" fillId="0" borderId="0" xfId="71" applyNumberFormat="1" applyFont="1" applyFill="1" applyAlignment="1">
      <alignment horizontal="right"/>
      <protection/>
    </xf>
    <xf numFmtId="37" fontId="7" fillId="0" borderId="17" xfId="71" applyNumberFormat="1" applyFont="1" applyFill="1" applyBorder="1" applyAlignment="1">
      <alignment horizontal="right"/>
      <protection/>
    </xf>
    <xf numFmtId="37" fontId="7" fillId="0" borderId="0" xfId="71" applyNumberFormat="1" applyFont="1" applyFill="1" applyAlignment="1">
      <alignment horizontal="right"/>
      <protection/>
    </xf>
    <xf numFmtId="5" fontId="29" fillId="0" borderId="0" xfId="71" applyNumberFormat="1" applyFont="1" applyFill="1" applyAlignment="1" applyProtection="1">
      <alignment horizontal="right"/>
      <protection/>
    </xf>
    <xf numFmtId="37" fontId="29" fillId="0" borderId="0" xfId="71" applyNumberFormat="1" applyFont="1" applyFill="1" applyAlignment="1">
      <alignment horizontal="right"/>
      <protection/>
    </xf>
    <xf numFmtId="37" fontId="7" fillId="0" borderId="0" xfId="71" applyNumberFormat="1" applyFont="1" applyFill="1" applyBorder="1" applyAlignment="1">
      <alignment horizontal="right"/>
      <protection/>
    </xf>
    <xf numFmtId="37" fontId="7" fillId="25" borderId="0" xfId="71" applyNumberFormat="1" applyFont="1" applyFill="1" applyProtection="1">
      <alignment/>
      <protection/>
    </xf>
    <xf numFmtId="5" fontId="7" fillId="25" borderId="0" xfId="71" applyNumberFormat="1" applyFont="1" applyFill="1" applyProtection="1">
      <alignment/>
      <protection/>
    </xf>
    <xf numFmtId="5" fontId="29" fillId="0" borderId="19" xfId="71" applyNumberFormat="1" applyFont="1" applyFill="1" applyBorder="1" applyProtection="1">
      <alignment/>
      <protection/>
    </xf>
    <xf numFmtId="170" fontId="0" fillId="0" borderId="0" xfId="0" applyNumberFormat="1" applyAlignment="1">
      <alignment/>
    </xf>
    <xf numFmtId="38" fontId="16" fillId="0" borderId="0" xfId="75" applyFont="1" applyAlignment="1">
      <alignment horizontal="center"/>
      <protection/>
    </xf>
    <xf numFmtId="5" fontId="29" fillId="26" borderId="19" xfId="71" applyNumberFormat="1" applyFont="1" applyFill="1" applyBorder="1">
      <alignment/>
      <protection/>
    </xf>
    <xf numFmtId="0" fontId="0" fillId="0" borderId="0" xfId="0" applyFill="1" applyBorder="1" applyAlignment="1">
      <alignment horizontal="center"/>
    </xf>
    <xf numFmtId="37" fontId="20" fillId="25" borderId="0" xfId="75" applyNumberFormat="1" applyFont="1" applyFill="1" applyBorder="1">
      <alignment/>
      <protection/>
    </xf>
    <xf numFmtId="0" fontId="14" fillId="0" borderId="0" xfId="0" applyFont="1" applyAlignment="1">
      <alignment horizontal="left" wrapText="1"/>
    </xf>
    <xf numFmtId="38" fontId="17" fillId="0" borderId="17" xfId="75" applyFont="1" applyBorder="1" applyAlignment="1">
      <alignment horizontal="center"/>
      <protection/>
    </xf>
    <xf numFmtId="0" fontId="15" fillId="0" borderId="17" xfId="0" applyFont="1" applyBorder="1" applyAlignment="1">
      <alignment horizontal="center"/>
    </xf>
    <xf numFmtId="15" fontId="3" fillId="0" borderId="0" xfId="0" applyNumberFormat="1" applyFont="1" applyAlignment="1" quotePrefix="1">
      <alignment horizontal="center"/>
    </xf>
    <xf numFmtId="0" fontId="25" fillId="0" borderId="0" xfId="0" applyFont="1" applyAlignment="1">
      <alignment horizontal="center"/>
    </xf>
    <xf numFmtId="15" fontId="25" fillId="0" borderId="0" xfId="0" applyNumberFormat="1" applyFont="1" applyAlignment="1" quotePrefix="1">
      <alignment horizontal="center"/>
    </xf>
  </cellXfs>
  <cellStyles count="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omma 2" xfId="45"/>
    <cellStyle name="Currency" xfId="46"/>
    <cellStyle name="Currency [0]" xfId="47"/>
    <cellStyle name="Currency 2" xfId="48"/>
    <cellStyle name="Date" xfId="49"/>
    <cellStyle name="Explanatory Text" xfId="50"/>
    <cellStyle name="Fixed" xfId="51"/>
    <cellStyle name="Followed Hyperlink" xfId="52"/>
    <cellStyle name="Good" xfId="53"/>
    <cellStyle name="Grey" xfId="54"/>
    <cellStyle name="HEADER" xfId="55"/>
    <cellStyle name="Heading 1" xfId="56"/>
    <cellStyle name="Heading 2" xfId="57"/>
    <cellStyle name="Heading 3" xfId="58"/>
    <cellStyle name="Heading 4" xfId="59"/>
    <cellStyle name="Heading1" xfId="60"/>
    <cellStyle name="Heading2" xfId="61"/>
    <cellStyle name="HIGHLIGHT" xfId="62"/>
    <cellStyle name="Hyperlink" xfId="63"/>
    <cellStyle name="Input" xfId="64"/>
    <cellStyle name="Input [yellow]" xfId="65"/>
    <cellStyle name="Linked Cell" xfId="66"/>
    <cellStyle name="Neutral" xfId="67"/>
    <cellStyle name="no dec" xfId="68"/>
    <cellStyle name="Normal - Style1" xfId="69"/>
    <cellStyle name="Normal 2" xfId="70"/>
    <cellStyle name="Normal_0112 No Link Exp" xfId="71"/>
    <cellStyle name="Normal_0212 A Statements" xfId="72"/>
    <cellStyle name="Normal_Book2" xfId="73"/>
    <cellStyle name="Normal_Book2_12-31-2004 SPS BK Revised Revenue Credit" xfId="74"/>
    <cellStyle name="Normal_Book4_1" xfId="75"/>
    <cellStyle name="Normal_Budgeted A Statements" xfId="76"/>
    <cellStyle name="Normal_SHEET" xfId="77"/>
    <cellStyle name="Note" xfId="78"/>
    <cellStyle name="Output" xfId="79"/>
    <cellStyle name="Percent" xfId="80"/>
    <cellStyle name="Percent [2]" xfId="81"/>
    <cellStyle name="Percent 2" xfId="82"/>
    <cellStyle name="PSChar" xfId="83"/>
    <cellStyle name="PSDate" xfId="84"/>
    <cellStyle name="PSHeading" xfId="85"/>
    <cellStyle name="RangeBelow" xfId="86"/>
    <cellStyle name="SubRoutine" xfId="87"/>
    <cellStyle name="þ(Î'_x000C_ïþ÷_x000C_âþÖ_x0006__x0002_Þ”_x0013__x0007__x0001__x0001__x0000__x0002_ÿÿÿÿÿÿÿÿÿÿÿÿÿÿÿ¯_x0000_&quot;_x0002_a_x0014_ _x0000__x0000__x0000_þ&quot;ÿÿÿÿ_x0000__x0000_Î_x0005__x0005__x0000__x0000__x0000__x0000__x0000__x0000__x0000__x0000__x0000__x0000__x0000__x0000__x0000__x0000__x0000_Í!Ë_x0000__x0000__x0000__x0000__x0000__x0000__x0000__x0000__x0000__x0000_           _x0000__x0000__x0000__x0000__x0000_           _x0000__x0000__x0000__x0000__x0000__x0000__x0000__x0000__x0003_   &#13;rting Windows 3.1 ....&#13;TXT GOTO WINSTART&#13;asdlkjhasldkjhalkjshdfalhsdflkjahsdlkjhasdlkjhasldkjhljkhasjjdhajshdjhfjd" xfId="88"/>
    <cellStyle name="Title" xfId="89"/>
    <cellStyle name="Total" xfId="90"/>
    <cellStyle name="Unprot" xfId="91"/>
    <cellStyle name="Unprot$" xfId="92"/>
    <cellStyle name="Unprotect" xfId="93"/>
    <cellStyle name="Warning Text" xfId="9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lue\team\INCTAX\93RTN\FEDERAL\NSP(MN)\93GLD2A.XLW"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BASE"/>
      <sheetName val="Reconcil"/>
      <sheetName val="SCH C"/>
      <sheetName val="01-04"/>
      <sheetName val="UB ACC"/>
      <sheetName val="UB 481(a)"/>
      <sheetName val="01-06"/>
      <sheetName val="01-11"/>
      <sheetName val="04-01"/>
      <sheetName val="05-01"/>
      <sheetName val="06-01"/>
      <sheetName val="09-01"/>
      <sheetName val="09-02"/>
      <sheetName val="09-05"/>
      <sheetName val="09-06"/>
      <sheetName val="09-07"/>
      <sheetName val="09-09"/>
      <sheetName val="10-02"/>
      <sheetName val="10-03"/>
      <sheetName val="10-04"/>
      <sheetName val="13-02"/>
      <sheetName val="MGR SEV"/>
      <sheetName val="NONMGR SEV"/>
      <sheetName val="13-03"/>
      <sheetName val="ST OPT RECAP"/>
      <sheetName val="13-04"/>
      <sheetName val="13-07"/>
      <sheetName val="VAC ACC"/>
      <sheetName val="13-08"/>
      <sheetName val="17-05"/>
      <sheetName val="FUEL CR"/>
      <sheetName val="18-02"/>
      <sheetName val="18-06"/>
      <sheetName val="18-07"/>
      <sheetName val="19-01"/>
      <sheetName val="CHAR CONT-BLMT"/>
      <sheetName val="19-02"/>
      <sheetName val="20-01"/>
      <sheetName val="20-03"/>
      <sheetName val="RAR - 87_88"/>
      <sheetName val="20-07"/>
      <sheetName val="25-03"/>
      <sheetName val="FAS106"/>
      <sheetName val="25-07"/>
      <sheetName val="26-02"/>
      <sheetName val="LCM"/>
      <sheetName val="26-04"/>
      <sheetName val="26-05"/>
      <sheetName val="LOBBY GROSS-UP"/>
      <sheetName val="26-06"/>
      <sheetName val="26-08"/>
      <sheetName val="26-11"/>
      <sheetName val="26-13"/>
      <sheetName val="LIC AMORT"/>
      <sheetName val="26-14 | 05-04"/>
      <sheetName val="PRIVATE FUEL "/>
      <sheetName val="26-17"/>
      <sheetName val="START-UP AMORT"/>
      <sheetName val="SEREN"/>
      <sheetName val="26-20"/>
      <sheetName val="26-22"/>
      <sheetName val="26-26"/>
      <sheetName val="CIP notes"/>
      <sheetName val="26-31 | 05-06 | 18-11"/>
      <sheetName val="ELEC CIP"/>
      <sheetName val="CIP REC"/>
      <sheetName val="CIP INC STMT"/>
      <sheetName val="CIP BAL SHT"/>
      <sheetName val="26-32 | 05-07 | 18-12"/>
      <sheetName val="GAS CIP"/>
      <sheetName val="26-33"/>
      <sheetName val="26-37"/>
      <sheetName val="26-38"/>
      <sheetName val="26-39"/>
      <sheetName val="TEMP"/>
      <sheetName val="Module1"/>
      <sheetName val="YE DEFN"/>
      <sheetName val="REPORT"/>
      <sheetName val="WORKPAPER1"/>
      <sheetName val="Macro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B1:C18"/>
  <sheetViews>
    <sheetView showGridLines="0" tabSelected="1" workbookViewId="0" topLeftCell="A1">
      <selection activeCell="B20" sqref="B20"/>
    </sheetView>
  </sheetViews>
  <sheetFormatPr defaultColWidth="8.88671875" defaultRowHeight="15"/>
  <cols>
    <col min="1" max="1" width="13.5546875" style="0" customWidth="1"/>
    <col min="2" max="2" width="54.5546875" style="0" bestFit="1" customWidth="1"/>
  </cols>
  <sheetData>
    <row r="1" ht="15.75">
      <c r="C1" s="170" t="s">
        <v>377</v>
      </c>
    </row>
    <row r="14" ht="23.25">
      <c r="B14" s="168" t="s">
        <v>195</v>
      </c>
    </row>
    <row r="15" ht="23.25">
      <c r="B15" s="379" t="s">
        <v>196</v>
      </c>
    </row>
    <row r="16" ht="18">
      <c r="B16" s="410" t="s">
        <v>425</v>
      </c>
    </row>
    <row r="17" ht="15">
      <c r="B17" s="441" t="s">
        <v>424</v>
      </c>
    </row>
    <row r="18" ht="15">
      <c r="B18" s="169"/>
    </row>
  </sheetData>
  <printOptions/>
  <pageMargins left="0.5" right="0.25" top="0.5" bottom="0.25" header="0.75" footer="0.5"/>
  <pageSetup fitToHeight="1" fitToWidth="1" horizontalDpi="1200" verticalDpi="1200" orientation="portrait" r:id="rId1"/>
</worksheet>
</file>

<file path=xl/worksheets/sheet10.xml><?xml version="1.0" encoding="utf-8"?>
<worksheet xmlns="http://schemas.openxmlformats.org/spreadsheetml/2006/main" xmlns:r="http://schemas.openxmlformats.org/officeDocument/2006/relationships">
  <sheetPr>
    <tabColor indexed="42"/>
    <pageSetUpPr fitToPage="1"/>
  </sheetPr>
  <dimension ref="A1:J31"/>
  <sheetViews>
    <sheetView showGridLines="0" workbookViewId="0" topLeftCell="A1">
      <selection activeCell="P31" sqref="P31"/>
    </sheetView>
  </sheetViews>
  <sheetFormatPr defaultColWidth="8.88671875" defaultRowHeight="15"/>
  <cols>
    <col min="1" max="1" width="3.99609375" style="8" customWidth="1"/>
    <col min="2" max="2" width="2.3359375" style="2" customWidth="1"/>
    <col min="3" max="3" width="3.21484375" style="2" customWidth="1"/>
    <col min="4" max="4" width="27.21484375" style="2" customWidth="1"/>
    <col min="5" max="5" width="0.88671875" style="2" customWidth="1"/>
    <col min="6" max="6" width="11.77734375" style="2" customWidth="1"/>
    <col min="7" max="7" width="0.88671875" style="2" customWidth="1"/>
    <col min="8" max="8" width="10.4453125" style="3" customWidth="1"/>
    <col min="9" max="9" width="0.88671875" style="2" customWidth="1"/>
    <col min="10" max="10" width="10.4453125" style="2" bestFit="1" customWidth="1"/>
    <col min="11" max="16384" width="7.99609375" style="2" customWidth="1"/>
  </cols>
  <sheetData>
    <row r="1" spans="1:10" ht="12">
      <c r="A1" s="1" t="s">
        <v>8</v>
      </c>
      <c r="J1" s="48" t="str">
        <f>Cover!C1</f>
        <v>2013 Workpapers</v>
      </c>
    </row>
    <row r="2" spans="1:10" ht="12">
      <c r="A2" s="5" t="s">
        <v>75</v>
      </c>
      <c r="J2" s="4"/>
    </row>
    <row r="3" spans="1:10" ht="12">
      <c r="A3" s="6" t="s">
        <v>390</v>
      </c>
      <c r="J3" s="7"/>
    </row>
    <row r="4" ht="12">
      <c r="A4" s="384" t="s">
        <v>352</v>
      </c>
    </row>
    <row r="5" spans="4:5" ht="12">
      <c r="D5" s="9"/>
      <c r="E5" s="9"/>
    </row>
    <row r="6" spans="4:10" ht="12">
      <c r="D6" s="9"/>
      <c r="E6" s="9"/>
      <c r="J6" s="10"/>
    </row>
    <row r="7" spans="1:10" ht="12">
      <c r="A7" s="5" t="s">
        <v>147</v>
      </c>
      <c r="F7" s="10"/>
      <c r="G7" s="11"/>
      <c r="H7" s="10"/>
      <c r="I7" s="10"/>
      <c r="J7" s="10" t="s">
        <v>124</v>
      </c>
    </row>
    <row r="8" spans="1:10" ht="12">
      <c r="A8" s="12" t="s">
        <v>123</v>
      </c>
      <c r="C8" s="13"/>
      <c r="D8" s="12" t="s">
        <v>134</v>
      </c>
      <c r="E8" s="11"/>
      <c r="F8" s="14" t="s">
        <v>29</v>
      </c>
      <c r="G8" s="11"/>
      <c r="H8" s="15" t="s">
        <v>30</v>
      </c>
      <c r="I8" s="10"/>
      <c r="J8" s="15" t="s">
        <v>31</v>
      </c>
    </row>
    <row r="9" spans="6:10" ht="12">
      <c r="F9" s="16"/>
      <c r="H9" s="16"/>
      <c r="J9" s="16"/>
    </row>
    <row r="10" spans="1:10" ht="12">
      <c r="A10" s="8">
        <v>1</v>
      </c>
      <c r="B10" s="186" t="s">
        <v>221</v>
      </c>
      <c r="C10" s="187"/>
      <c r="D10" s="187"/>
      <c r="F10" s="18"/>
      <c r="H10" s="18"/>
      <c r="J10" s="18"/>
    </row>
    <row r="11" spans="1:10" ht="12">
      <c r="A11" s="8">
        <f aca="true" t="shared" si="0" ref="A11:A26">+A10+1</f>
        <v>2</v>
      </c>
      <c r="C11" s="43" t="s">
        <v>142</v>
      </c>
      <c r="F11" s="24"/>
      <c r="G11" s="20"/>
      <c r="H11" s="24"/>
      <c r="I11" s="20"/>
      <c r="J11" s="24"/>
    </row>
    <row r="12" spans="1:10" ht="12">
      <c r="A12" s="8">
        <f t="shared" si="0"/>
        <v>3</v>
      </c>
      <c r="D12" s="2" t="s">
        <v>71</v>
      </c>
      <c r="F12" s="163">
        <v>30586935</v>
      </c>
      <c r="G12" s="20"/>
      <c r="H12" s="163">
        <v>3340653.31</v>
      </c>
      <c r="I12" s="20"/>
      <c r="J12" s="21">
        <f>SUM(F12:H12)</f>
        <v>33927588.31</v>
      </c>
    </row>
    <row r="13" spans="1:10" ht="12">
      <c r="A13" s="8">
        <f t="shared" si="0"/>
        <v>4</v>
      </c>
      <c r="C13" s="44"/>
      <c r="D13" s="2" t="s">
        <v>72</v>
      </c>
      <c r="F13" s="147">
        <v>0</v>
      </c>
      <c r="G13" s="20"/>
      <c r="H13" s="147">
        <v>0</v>
      </c>
      <c r="I13" s="20"/>
      <c r="J13" s="22">
        <f>SUM(F13:H13)</f>
        <v>0</v>
      </c>
    </row>
    <row r="14" spans="1:10" ht="12">
      <c r="A14" s="8">
        <f t="shared" si="0"/>
        <v>5</v>
      </c>
      <c r="C14" s="8"/>
      <c r="F14" s="148"/>
      <c r="G14" s="20"/>
      <c r="H14" s="148"/>
      <c r="I14" s="20"/>
      <c r="J14" s="25"/>
    </row>
    <row r="15" spans="1:10" ht="12">
      <c r="A15" s="8">
        <f t="shared" si="0"/>
        <v>6</v>
      </c>
      <c r="D15" s="8"/>
      <c r="E15" s="8"/>
      <c r="F15" s="149"/>
      <c r="G15" s="20"/>
      <c r="H15" s="149"/>
      <c r="I15" s="20"/>
      <c r="J15" s="22"/>
    </row>
    <row r="16" spans="1:10" ht="12">
      <c r="A16" s="8">
        <f t="shared" si="0"/>
        <v>7</v>
      </c>
      <c r="C16" s="45" t="s">
        <v>7</v>
      </c>
      <c r="F16" s="149"/>
      <c r="G16" s="20"/>
      <c r="H16" s="149"/>
      <c r="I16" s="20"/>
      <c r="J16" s="22"/>
    </row>
    <row r="17" spans="1:10" ht="12">
      <c r="A17" s="8">
        <f t="shared" si="0"/>
        <v>8</v>
      </c>
      <c r="C17" s="8"/>
      <c r="D17" s="2" t="s">
        <v>73</v>
      </c>
      <c r="F17" s="147">
        <v>166101100</v>
      </c>
      <c r="G17" s="20"/>
      <c r="H17" s="147">
        <v>639000</v>
      </c>
      <c r="I17" s="20"/>
      <c r="J17" s="22">
        <f>SUM(F17:H17)</f>
        <v>166740100</v>
      </c>
    </row>
    <row r="18" spans="1:10" ht="12">
      <c r="A18" s="8">
        <f t="shared" si="0"/>
        <v>9</v>
      </c>
      <c r="D18" s="2" t="s">
        <v>209</v>
      </c>
      <c r="F18" s="147">
        <v>0</v>
      </c>
      <c r="G18" s="20"/>
      <c r="H18" s="147">
        <v>18538545</v>
      </c>
      <c r="I18" s="20"/>
      <c r="J18" s="22">
        <f>SUM(F18:H18)</f>
        <v>18538545</v>
      </c>
    </row>
    <row r="19" spans="1:10" ht="12">
      <c r="A19" s="8">
        <f t="shared" si="0"/>
        <v>10</v>
      </c>
      <c r="C19" s="44"/>
      <c r="D19" s="2" t="s">
        <v>210</v>
      </c>
      <c r="F19" s="147">
        <v>0</v>
      </c>
      <c r="G19" s="20"/>
      <c r="H19" s="147">
        <v>0</v>
      </c>
      <c r="I19" s="20"/>
      <c r="J19" s="22">
        <f>SUM(F19:H19)</f>
        <v>0</v>
      </c>
    </row>
    <row r="20" spans="1:10" ht="12">
      <c r="A20" s="8">
        <f t="shared" si="0"/>
        <v>11</v>
      </c>
      <c r="D20" s="2" t="s">
        <v>74</v>
      </c>
      <c r="F20" s="147">
        <v>0</v>
      </c>
      <c r="G20" s="20"/>
      <c r="H20" s="147">
        <v>0</v>
      </c>
      <c r="I20" s="20"/>
      <c r="J20" s="22">
        <f>SUM(F20:H20)</f>
        <v>0</v>
      </c>
    </row>
    <row r="21" spans="1:10" ht="12">
      <c r="A21" s="8">
        <f t="shared" si="0"/>
        <v>12</v>
      </c>
      <c r="F21" s="88"/>
      <c r="G21" s="20"/>
      <c r="H21" s="88"/>
      <c r="I21" s="20"/>
      <c r="J21" s="89"/>
    </row>
    <row r="22" spans="1:10" ht="12">
      <c r="A22" s="8">
        <f t="shared" si="0"/>
        <v>13</v>
      </c>
      <c r="F22" s="26"/>
      <c r="G22" s="20"/>
      <c r="H22" s="26"/>
      <c r="I22" s="20"/>
      <c r="J22" s="26"/>
    </row>
    <row r="23" spans="1:10" ht="12.75" thickBot="1">
      <c r="A23" s="8">
        <f t="shared" si="0"/>
        <v>14</v>
      </c>
      <c r="D23" s="8" t="s">
        <v>110</v>
      </c>
      <c r="E23" s="8"/>
      <c r="F23" s="90">
        <f>SUM(F11:F21)</f>
        <v>196688035</v>
      </c>
      <c r="G23" s="20"/>
      <c r="H23" s="90">
        <f>SUM(H11:H21)</f>
        <v>22518198.31</v>
      </c>
      <c r="I23" s="20"/>
      <c r="J23" s="90">
        <f>SUM(F23:H23)</f>
        <v>219206233.31</v>
      </c>
    </row>
    <row r="24" spans="1:10" ht="12.75" thickTop="1">
      <c r="A24" s="8">
        <f t="shared" si="0"/>
        <v>15</v>
      </c>
      <c r="F24" s="3"/>
      <c r="J24" s="91"/>
    </row>
    <row r="25" ht="12">
      <c r="A25" s="8">
        <f t="shared" si="0"/>
        <v>16</v>
      </c>
    </row>
    <row r="26" spans="1:10" ht="12.75" thickBot="1">
      <c r="A26" s="8">
        <f t="shared" si="0"/>
        <v>17</v>
      </c>
      <c r="B26" s="92" t="s">
        <v>76</v>
      </c>
      <c r="C26" s="92"/>
      <c r="D26" s="92"/>
      <c r="F26" s="164">
        <v>-2329000</v>
      </c>
      <c r="G26" s="20"/>
      <c r="H26" s="164">
        <v>-599560</v>
      </c>
      <c r="I26" s="20"/>
      <c r="J26" s="93">
        <f>SUM(F26:H26)</f>
        <v>-2928560</v>
      </c>
    </row>
    <row r="27" ht="12.75" thickTop="1"/>
    <row r="29" ht="12">
      <c r="E29" s="8"/>
    </row>
    <row r="30" ht="12">
      <c r="A30" s="2"/>
    </row>
    <row r="31" ht="12">
      <c r="A31" s="2" t="s">
        <v>211</v>
      </c>
    </row>
  </sheetData>
  <printOptions/>
  <pageMargins left="0.5" right="0.25" top="0.5" bottom="0.25" header="0.75" footer="0.5"/>
  <pageSetup fitToHeight="1" fitToWidth="1" horizontalDpi="1200" verticalDpi="1200" orientation="portrait" r:id="rId1"/>
  <headerFooter alignWithMargins="0">
    <oddFooter>&amp;CPage  &amp;P  of  &amp;N</oddFooter>
  </headerFooter>
</worksheet>
</file>

<file path=xl/worksheets/sheet11.xml><?xml version="1.0" encoding="utf-8"?>
<worksheet xmlns="http://schemas.openxmlformats.org/spreadsheetml/2006/main" xmlns:r="http://schemas.openxmlformats.org/officeDocument/2006/relationships">
  <sheetPr>
    <tabColor indexed="42"/>
    <pageSetUpPr fitToPage="1"/>
  </sheetPr>
  <dimension ref="A1:K39"/>
  <sheetViews>
    <sheetView showGridLines="0" workbookViewId="0" topLeftCell="A1">
      <selection activeCell="P31" sqref="P31"/>
    </sheetView>
  </sheetViews>
  <sheetFormatPr defaultColWidth="8.88671875" defaultRowHeight="15"/>
  <cols>
    <col min="1" max="1" width="3.99609375" style="8" customWidth="1"/>
    <col min="2" max="2" width="2.3359375" style="2" customWidth="1"/>
    <col min="3" max="3" width="3.21484375" style="2" customWidth="1"/>
    <col min="4" max="4" width="50.6640625" style="2" bestFit="1" customWidth="1"/>
    <col min="5" max="5" width="0.88671875" style="2" customWidth="1"/>
    <col min="6" max="6" width="11.77734375" style="2" customWidth="1"/>
    <col min="7" max="7" width="0.88671875" style="2" customWidth="1"/>
    <col min="8" max="8" width="12.10546875" style="3" bestFit="1" customWidth="1"/>
    <col min="9" max="9" width="0.88671875" style="2" customWidth="1"/>
    <col min="10" max="10" width="13.10546875" style="2" bestFit="1" customWidth="1"/>
    <col min="11" max="16384" width="7.99609375" style="2" customWidth="1"/>
  </cols>
  <sheetData>
    <row r="1" spans="1:10" ht="12">
      <c r="A1" s="1" t="s">
        <v>8</v>
      </c>
      <c r="J1" s="48" t="str">
        <f>Cover!C1</f>
        <v>2013 Workpapers</v>
      </c>
    </row>
    <row r="2" spans="1:10" ht="12">
      <c r="A2" s="5" t="s">
        <v>77</v>
      </c>
      <c r="J2" s="4"/>
    </row>
    <row r="3" spans="1:10" ht="12">
      <c r="A3" s="6" t="s">
        <v>390</v>
      </c>
      <c r="J3" s="7"/>
    </row>
    <row r="4" ht="12">
      <c r="A4" s="384" t="s">
        <v>352</v>
      </c>
    </row>
    <row r="5" ht="12">
      <c r="E5" s="9"/>
    </row>
    <row r="6" spans="4:10" ht="12">
      <c r="D6" s="9"/>
      <c r="E6" s="9"/>
      <c r="J6" s="10"/>
    </row>
    <row r="7" spans="1:10" ht="12">
      <c r="A7" s="5" t="s">
        <v>147</v>
      </c>
      <c r="F7" s="10"/>
      <c r="G7" s="11"/>
      <c r="H7" s="10"/>
      <c r="I7" s="10"/>
      <c r="J7" s="10" t="s">
        <v>124</v>
      </c>
    </row>
    <row r="8" spans="1:10" ht="12">
      <c r="A8" s="12" t="s">
        <v>123</v>
      </c>
      <c r="C8" s="13"/>
      <c r="D8" s="12" t="s">
        <v>134</v>
      </c>
      <c r="E8" s="11"/>
      <c r="F8" s="14" t="s">
        <v>29</v>
      </c>
      <c r="G8" s="11"/>
      <c r="H8" s="15" t="s">
        <v>30</v>
      </c>
      <c r="I8" s="10"/>
      <c r="J8" s="15" t="s">
        <v>31</v>
      </c>
    </row>
    <row r="9" spans="6:10" ht="12">
      <c r="F9" s="16"/>
      <c r="H9" s="16"/>
      <c r="J9" s="16"/>
    </row>
    <row r="10" spans="1:10" ht="12">
      <c r="A10" s="8">
        <v>1</v>
      </c>
      <c r="B10" s="186" t="s">
        <v>222</v>
      </c>
      <c r="C10" s="187"/>
      <c r="D10" s="187"/>
      <c r="F10" s="18"/>
      <c r="H10" s="18"/>
      <c r="J10" s="18"/>
    </row>
    <row r="11" spans="1:11" ht="12">
      <c r="A11" s="8">
        <f aca="true" t="shared" si="0" ref="A11:A39">+A10+1</f>
        <v>2</v>
      </c>
      <c r="C11" s="43"/>
      <c r="D11" s="2" t="s">
        <v>200</v>
      </c>
      <c r="F11" s="163">
        <f>'Gross Plant'!F48</f>
        <v>2201805153</v>
      </c>
      <c r="G11" s="20"/>
      <c r="H11" s="163">
        <f>'Gross Plant'!F70</f>
        <v>604294175.8715384</v>
      </c>
      <c r="I11" s="20"/>
      <c r="J11" s="21">
        <f>SUM(F11:H11)</f>
        <v>2806099328.871538</v>
      </c>
      <c r="K11" s="139"/>
    </row>
    <row r="12" spans="1:11" ht="12">
      <c r="A12" s="8">
        <f t="shared" si="0"/>
        <v>3</v>
      </c>
      <c r="C12" s="43"/>
      <c r="D12" s="2" t="s">
        <v>250</v>
      </c>
      <c r="F12" s="147">
        <v>0</v>
      </c>
      <c r="G12" s="20"/>
      <c r="H12" s="147">
        <v>0</v>
      </c>
      <c r="I12" s="20"/>
      <c r="J12" s="138">
        <f>SUM(F12:H12)</f>
        <v>0</v>
      </c>
      <c r="K12" s="139"/>
    </row>
    <row r="13" spans="1:10" ht="12">
      <c r="A13" s="8">
        <f t="shared" si="0"/>
        <v>4</v>
      </c>
      <c r="D13" s="2" t="s">
        <v>212</v>
      </c>
      <c r="F13" s="147">
        <v>72776000</v>
      </c>
      <c r="G13" s="20"/>
      <c r="H13" s="147">
        <v>9146913.750000002</v>
      </c>
      <c r="I13" s="20"/>
      <c r="J13" s="138">
        <f>SUM(F13:H13)</f>
        <v>81922913.75</v>
      </c>
    </row>
    <row r="14" spans="1:8" ht="12">
      <c r="A14" s="8">
        <f t="shared" si="0"/>
        <v>5</v>
      </c>
      <c r="C14" s="44"/>
      <c r="H14" s="421"/>
    </row>
    <row r="15" spans="1:10" ht="12">
      <c r="A15" s="8">
        <f t="shared" si="0"/>
        <v>6</v>
      </c>
      <c r="C15" s="8"/>
      <c r="F15" s="24"/>
      <c r="G15" s="20"/>
      <c r="H15" s="148"/>
      <c r="I15" s="20"/>
      <c r="J15" s="25"/>
    </row>
    <row r="16" spans="1:10" ht="12">
      <c r="A16" s="8">
        <f t="shared" si="0"/>
        <v>7</v>
      </c>
      <c r="B16" s="186" t="s">
        <v>223</v>
      </c>
      <c r="C16" s="186"/>
      <c r="D16" s="188"/>
      <c r="E16" s="8"/>
      <c r="F16" s="26"/>
      <c r="G16" s="20"/>
      <c r="H16" s="149"/>
      <c r="I16" s="20"/>
      <c r="J16" s="22"/>
    </row>
    <row r="17" spans="1:10" ht="12">
      <c r="A17" s="8">
        <f t="shared" si="0"/>
        <v>8</v>
      </c>
      <c r="C17" s="45"/>
      <c r="D17" s="2" t="s">
        <v>78</v>
      </c>
      <c r="F17" s="26"/>
      <c r="G17" s="20"/>
      <c r="H17" s="149"/>
      <c r="I17" s="20"/>
      <c r="J17" s="22"/>
    </row>
    <row r="18" spans="1:10" ht="12">
      <c r="A18" s="8">
        <f t="shared" si="0"/>
        <v>9</v>
      </c>
      <c r="C18" s="8"/>
      <c r="D18" s="2" t="s">
        <v>79</v>
      </c>
      <c r="F18" s="163">
        <v>99974</v>
      </c>
      <c r="G18" s="27"/>
      <c r="H18" s="163"/>
      <c r="I18" s="27"/>
      <c r="J18" s="21">
        <f>SUM(F18:H18)</f>
        <v>99974</v>
      </c>
    </row>
    <row r="19" spans="1:10" ht="12">
      <c r="A19" s="8">
        <f t="shared" si="0"/>
        <v>10</v>
      </c>
      <c r="D19" s="2" t="s">
        <v>80</v>
      </c>
      <c r="F19" s="147">
        <v>5499008</v>
      </c>
      <c r="G19" s="20"/>
      <c r="H19" s="147">
        <v>1780064</v>
      </c>
      <c r="I19" s="20"/>
      <c r="J19" s="22">
        <f>SUM(F19:H19)</f>
        <v>7279072</v>
      </c>
    </row>
    <row r="20" spans="1:10" ht="12">
      <c r="A20" s="8">
        <f t="shared" si="0"/>
        <v>11</v>
      </c>
      <c r="C20" s="44"/>
      <c r="D20" s="2" t="s">
        <v>81</v>
      </c>
      <c r="F20" s="165">
        <v>39990</v>
      </c>
      <c r="G20" s="20"/>
      <c r="H20" s="165"/>
      <c r="I20" s="20"/>
      <c r="J20" s="28">
        <f>SUM(F20:H20)</f>
        <v>39990</v>
      </c>
    </row>
    <row r="21" spans="1:10" ht="12">
      <c r="A21" s="8">
        <f t="shared" si="0"/>
        <v>12</v>
      </c>
      <c r="F21" s="19"/>
      <c r="G21" s="19"/>
      <c r="H21" s="19"/>
      <c r="I21" s="19"/>
      <c r="J21" s="19"/>
    </row>
    <row r="22" spans="1:10" ht="12.75" thickBot="1">
      <c r="A22" s="8">
        <f t="shared" si="0"/>
        <v>13</v>
      </c>
      <c r="D22" s="2" t="s">
        <v>82</v>
      </c>
      <c r="F22" s="29">
        <f>SUM(F18:F20)</f>
        <v>5638972</v>
      </c>
      <c r="G22" s="19"/>
      <c r="H22" s="29">
        <f>SUM(H18:H20)</f>
        <v>1780064</v>
      </c>
      <c r="I22" s="19"/>
      <c r="J22" s="29">
        <f>SUM(J18:J20)</f>
        <v>7419036</v>
      </c>
    </row>
    <row r="23" spans="1:10" ht="12.75" thickTop="1">
      <c r="A23" s="8">
        <f t="shared" si="0"/>
        <v>14</v>
      </c>
      <c r="F23" s="26"/>
      <c r="G23" s="20"/>
      <c r="H23" s="26"/>
      <c r="I23" s="20"/>
      <c r="J23" s="26"/>
    </row>
    <row r="24" spans="1:10" ht="12">
      <c r="A24" s="8">
        <f t="shared" si="0"/>
        <v>15</v>
      </c>
      <c r="B24" s="19"/>
      <c r="C24" s="19"/>
      <c r="D24" s="19"/>
      <c r="E24" s="19"/>
      <c r="F24" s="19"/>
      <c r="G24" s="19"/>
      <c r="H24" s="19"/>
      <c r="I24" s="19"/>
      <c r="J24" s="19"/>
    </row>
    <row r="25" spans="1:10" ht="12">
      <c r="A25" s="8">
        <f t="shared" si="0"/>
        <v>16</v>
      </c>
      <c r="B25" s="189" t="s">
        <v>224</v>
      </c>
      <c r="C25" s="189"/>
      <c r="D25" s="189"/>
      <c r="E25" s="19"/>
      <c r="F25" s="19"/>
      <c r="G25" s="19"/>
      <c r="H25" s="19"/>
      <c r="I25" s="19"/>
      <c r="J25" s="19"/>
    </row>
    <row r="26" spans="1:10" ht="12">
      <c r="A26" s="8">
        <f t="shared" si="0"/>
        <v>17</v>
      </c>
      <c r="B26" s="19"/>
      <c r="C26" s="19"/>
      <c r="D26" s="19" t="s">
        <v>105</v>
      </c>
      <c r="E26" s="19"/>
      <c r="F26" s="415">
        <v>268076470.7</v>
      </c>
      <c r="G26" s="173"/>
      <c r="H26" s="163">
        <v>12764557.789999997</v>
      </c>
      <c r="I26" s="27"/>
      <c r="J26" s="21">
        <f>SUM(F26:H26)</f>
        <v>280841028.49</v>
      </c>
    </row>
    <row r="27" spans="1:10" ht="12">
      <c r="A27" s="8">
        <f t="shared" si="0"/>
        <v>18</v>
      </c>
      <c r="B27" s="19"/>
      <c r="C27" s="19"/>
      <c r="D27" s="19" t="s">
        <v>125</v>
      </c>
      <c r="E27" s="19"/>
      <c r="F27" s="416">
        <v>20305048.249999996</v>
      </c>
      <c r="G27" s="174"/>
      <c r="H27" s="147">
        <v>6048245.95</v>
      </c>
      <c r="I27" s="20"/>
      <c r="J27" s="22">
        <f>SUM(F27:H27)</f>
        <v>26353294.199999996</v>
      </c>
    </row>
    <row r="28" spans="1:10" ht="12">
      <c r="A28" s="8">
        <f t="shared" si="0"/>
        <v>19</v>
      </c>
      <c r="D28" s="2" t="s">
        <v>126</v>
      </c>
      <c r="F28" s="416">
        <v>52347828.70000001</v>
      </c>
      <c r="G28" s="174"/>
      <c r="H28" s="147">
        <v>11531643.370000001</v>
      </c>
      <c r="I28" s="20"/>
      <c r="J28" s="22">
        <f>SUM(F28:H28)</f>
        <v>63879472.07000001</v>
      </c>
    </row>
    <row r="29" spans="1:10" ht="12">
      <c r="A29" s="8">
        <f t="shared" si="0"/>
        <v>20</v>
      </c>
      <c r="D29" s="2" t="s">
        <v>213</v>
      </c>
      <c r="F29" s="417">
        <v>16133533.080000002</v>
      </c>
      <c r="G29" s="174"/>
      <c r="H29" s="165">
        <v>3581390</v>
      </c>
      <c r="I29" s="20"/>
      <c r="J29" s="28">
        <f>SUM(F29:H29)</f>
        <v>19714923.080000002</v>
      </c>
    </row>
    <row r="30" spans="1:5" ht="12">
      <c r="A30" s="8">
        <f t="shared" si="0"/>
        <v>21</v>
      </c>
      <c r="E30" s="8"/>
    </row>
    <row r="31" spans="1:10" ht="12.75" thickBot="1">
      <c r="A31" s="8">
        <f t="shared" si="0"/>
        <v>22</v>
      </c>
      <c r="D31" s="2" t="s">
        <v>83</v>
      </c>
      <c r="F31" s="46">
        <f>SUM(F26:F29)</f>
        <v>356862880.72999996</v>
      </c>
      <c r="H31" s="46">
        <f>SUM(H26:H29)</f>
        <v>33925837.11</v>
      </c>
      <c r="J31" s="46">
        <f>SUM(J26:J29)</f>
        <v>390788717.84</v>
      </c>
    </row>
    <row r="32" ht="12.75" thickTop="1">
      <c r="A32" s="8">
        <f t="shared" si="0"/>
        <v>23</v>
      </c>
    </row>
    <row r="33" ht="12">
      <c r="A33" s="8">
        <f t="shared" si="0"/>
        <v>24</v>
      </c>
    </row>
    <row r="34" spans="1:4" ht="12">
      <c r="A34" s="8">
        <f t="shared" si="0"/>
        <v>25</v>
      </c>
      <c r="B34" s="186" t="s">
        <v>225</v>
      </c>
      <c r="C34" s="187"/>
      <c r="D34" s="187"/>
    </row>
    <row r="35" spans="1:10" ht="12">
      <c r="A35" s="8">
        <f t="shared" si="0"/>
        <v>26</v>
      </c>
      <c r="D35" s="2" t="s">
        <v>109</v>
      </c>
      <c r="F35" s="163">
        <f>15186194000-480327000-2044004000</f>
        <v>12661863000</v>
      </c>
      <c r="G35" s="27"/>
      <c r="H35" s="163">
        <v>1860483107.2507691</v>
      </c>
      <c r="I35" s="27"/>
      <c r="J35" s="21">
        <f>SUM(F35:H35)</f>
        <v>14522346107.250769</v>
      </c>
    </row>
    <row r="36" spans="1:10" ht="12">
      <c r="A36" s="8">
        <f t="shared" si="0"/>
        <v>27</v>
      </c>
      <c r="D36" s="2" t="s">
        <v>97</v>
      </c>
      <c r="F36" s="163">
        <f>1140007000-69078000</f>
        <v>1070929000</v>
      </c>
      <c r="G36" s="20"/>
      <c r="H36" s="147">
        <v>229739862.2776923</v>
      </c>
      <c r="I36" s="20"/>
      <c r="J36" s="22">
        <f>SUM(F36:H36)</f>
        <v>1300668862.2776923</v>
      </c>
    </row>
    <row r="37" spans="1:10" ht="12">
      <c r="A37" s="8">
        <f t="shared" si="0"/>
        <v>28</v>
      </c>
      <c r="D37" s="2" t="s">
        <v>84</v>
      </c>
      <c r="F37" s="165">
        <v>0</v>
      </c>
      <c r="G37" s="20"/>
      <c r="H37" s="165">
        <v>0</v>
      </c>
      <c r="I37" s="20"/>
      <c r="J37" s="28">
        <f>SUM(F37:H37)</f>
        <v>0</v>
      </c>
    </row>
    <row r="38" spans="1:10" ht="12">
      <c r="A38" s="8">
        <f t="shared" si="0"/>
        <v>29</v>
      </c>
      <c r="F38" s="19"/>
      <c r="G38" s="19"/>
      <c r="H38" s="19"/>
      <c r="I38" s="19"/>
      <c r="J38" s="19"/>
    </row>
    <row r="39" spans="1:10" ht="12.75" thickBot="1">
      <c r="A39" s="8">
        <f t="shared" si="0"/>
        <v>30</v>
      </c>
      <c r="D39" s="2" t="s">
        <v>85</v>
      </c>
      <c r="F39" s="29">
        <f>SUM(F35:F37)</f>
        <v>13732792000</v>
      </c>
      <c r="G39" s="19"/>
      <c r="H39" s="29">
        <f>SUM(H35:H37)</f>
        <v>2090222969.5284615</v>
      </c>
      <c r="I39" s="19"/>
      <c r="J39" s="29">
        <f>SUM(J35:J37)</f>
        <v>15823014969.528461</v>
      </c>
    </row>
    <row r="40" ht="12.75" thickTop="1"/>
  </sheetData>
  <printOptions/>
  <pageMargins left="0.5" right="0.25" top="0.5" bottom="0.25" header="0.75" footer="0.5"/>
  <pageSetup fitToHeight="1" fitToWidth="1" horizontalDpi="1200" verticalDpi="1200" orientation="portrait" scale="82" r:id="rId3"/>
  <headerFooter alignWithMargins="0">
    <oddFooter>&amp;CPage  &amp;P  of  &amp;N</oddFooter>
  </headerFooter>
  <legacyDrawing r:id="rId2"/>
</worksheet>
</file>

<file path=xl/worksheets/sheet12.xml><?xml version="1.0" encoding="utf-8"?>
<worksheet xmlns="http://schemas.openxmlformats.org/spreadsheetml/2006/main" xmlns:r="http://schemas.openxmlformats.org/officeDocument/2006/relationships">
  <sheetPr>
    <tabColor indexed="42"/>
    <pageSetUpPr fitToPage="1"/>
  </sheetPr>
  <dimension ref="A1:P39"/>
  <sheetViews>
    <sheetView showGridLines="0" workbookViewId="0" topLeftCell="A1">
      <selection activeCell="P31" sqref="P31"/>
    </sheetView>
  </sheetViews>
  <sheetFormatPr defaultColWidth="8.88671875" defaultRowHeight="15"/>
  <cols>
    <col min="1" max="1" width="3.99609375" style="8" customWidth="1"/>
    <col min="2" max="2" width="2.3359375" style="2" customWidth="1"/>
    <col min="3" max="3" width="3.21484375" style="2" customWidth="1"/>
    <col min="4" max="4" width="50.6640625" style="2" bestFit="1" customWidth="1"/>
    <col min="5" max="5" width="0.88671875" style="2" customWidth="1"/>
    <col min="6" max="6" width="11.77734375" style="2" customWidth="1"/>
    <col min="7" max="7" width="0.88671875" style="2" customWidth="1"/>
    <col min="8" max="8" width="10.4453125" style="3" customWidth="1"/>
    <col min="9" max="9" width="0.88671875" style="2" customWidth="1"/>
    <col min="10" max="10" width="12.10546875" style="2" bestFit="1" customWidth="1"/>
    <col min="11" max="11" width="0.88671875" style="2" customWidth="1"/>
    <col min="12" max="12" width="10.3359375" style="2" customWidth="1"/>
    <col min="13" max="16384" width="7.99609375" style="2" customWidth="1"/>
  </cols>
  <sheetData>
    <row r="1" spans="1:12" ht="12">
      <c r="A1" s="1" t="s">
        <v>8</v>
      </c>
      <c r="L1" s="48" t="str">
        <f>Cover!C1</f>
        <v>2013 Workpapers</v>
      </c>
    </row>
    <row r="2" spans="1:12" ht="12">
      <c r="A2" s="5" t="s">
        <v>94</v>
      </c>
      <c r="L2" s="4"/>
    </row>
    <row r="3" spans="1:16" ht="12">
      <c r="A3" s="6" t="s">
        <v>390</v>
      </c>
      <c r="L3" s="7"/>
      <c r="P3" s="140"/>
    </row>
    <row r="4" spans="1:8" ht="12">
      <c r="A4" s="382" t="s">
        <v>352</v>
      </c>
      <c r="H4" s="150"/>
    </row>
    <row r="5" spans="4:5" ht="12">
      <c r="D5" s="9"/>
      <c r="E5" s="9"/>
    </row>
    <row r="6" spans="4:10" ht="12">
      <c r="D6" s="9"/>
      <c r="E6" s="9"/>
      <c r="J6" s="10"/>
    </row>
    <row r="7" spans="1:10" ht="12">
      <c r="A7" s="5" t="s">
        <v>147</v>
      </c>
      <c r="F7" s="10"/>
      <c r="G7" s="11"/>
      <c r="H7" s="10"/>
      <c r="I7" s="10"/>
      <c r="J7" s="10" t="s">
        <v>124</v>
      </c>
    </row>
    <row r="8" spans="1:10" ht="12">
      <c r="A8" s="12" t="s">
        <v>123</v>
      </c>
      <c r="C8" s="13"/>
      <c r="D8" s="12" t="s">
        <v>134</v>
      </c>
      <c r="E8" s="11"/>
      <c r="F8" s="14" t="s">
        <v>29</v>
      </c>
      <c r="G8" s="11"/>
      <c r="H8" s="15" t="s">
        <v>30</v>
      </c>
      <c r="I8" s="10"/>
      <c r="J8" s="15" t="s">
        <v>31</v>
      </c>
    </row>
    <row r="9" spans="6:10" ht="12">
      <c r="F9" s="16"/>
      <c r="H9" s="16"/>
      <c r="J9" s="16"/>
    </row>
    <row r="10" spans="1:10" ht="12">
      <c r="A10" s="8">
        <v>1</v>
      </c>
      <c r="B10" s="189" t="s">
        <v>217</v>
      </c>
      <c r="C10" s="189"/>
      <c r="D10" s="189"/>
      <c r="F10" s="18"/>
      <c r="H10" s="18"/>
      <c r="J10" s="18"/>
    </row>
    <row r="11" spans="1:10" ht="12">
      <c r="A11" s="8">
        <f aca="true" t="shared" si="0" ref="A11:A34">+A10+1</f>
        <v>2</v>
      </c>
      <c r="B11" s="19"/>
      <c r="C11" s="19"/>
      <c r="D11" s="19" t="s">
        <v>87</v>
      </c>
      <c r="F11" s="413">
        <v>3900007537</v>
      </c>
      <c r="G11" s="20"/>
      <c r="H11" s="413">
        <v>469157450</v>
      </c>
      <c r="I11" s="20"/>
      <c r="J11" s="21">
        <f>SUM(F11:H11)</f>
        <v>4369164987</v>
      </c>
    </row>
    <row r="12" spans="1:10" ht="12">
      <c r="A12" s="8">
        <f t="shared" si="0"/>
        <v>3</v>
      </c>
      <c r="B12" s="19"/>
      <c r="C12" s="19"/>
      <c r="D12" s="19" t="s">
        <v>88</v>
      </c>
      <c r="F12" s="413">
        <v>196966999.1590815</v>
      </c>
      <c r="G12" s="20"/>
      <c r="H12" s="413">
        <v>28180467.414428588</v>
      </c>
      <c r="I12" s="20"/>
      <c r="J12" s="22">
        <f>SUM(F12:H12)</f>
        <v>225147466.57351008</v>
      </c>
    </row>
    <row r="13" spans="1:10" ht="12">
      <c r="A13" s="8">
        <f t="shared" si="0"/>
        <v>4</v>
      </c>
      <c r="B13" s="19"/>
      <c r="C13" s="19"/>
      <c r="D13" s="19" t="s">
        <v>89</v>
      </c>
      <c r="F13" s="359"/>
      <c r="H13" s="359"/>
      <c r="J13" s="23">
        <f>+J12/J11</f>
        <v>0.051531005865746236</v>
      </c>
    </row>
    <row r="14" spans="1:10" ht="12">
      <c r="A14" s="8">
        <f t="shared" si="0"/>
        <v>5</v>
      </c>
      <c r="B14" s="19"/>
      <c r="C14" s="19"/>
      <c r="D14" s="19"/>
      <c r="F14" s="360"/>
      <c r="G14" s="20"/>
      <c r="H14" s="360"/>
      <c r="I14" s="20"/>
      <c r="J14" s="25"/>
    </row>
    <row r="15" spans="1:10" ht="12">
      <c r="A15" s="8">
        <f t="shared" si="0"/>
        <v>6</v>
      </c>
      <c r="B15" s="19"/>
      <c r="C15" s="19"/>
      <c r="D15" s="19"/>
      <c r="E15" s="8"/>
      <c r="F15" s="361"/>
      <c r="G15" s="20"/>
      <c r="H15" s="361"/>
      <c r="I15" s="20"/>
      <c r="J15" s="22"/>
    </row>
    <row r="16" spans="1:10" ht="12">
      <c r="A16" s="8">
        <f t="shared" si="0"/>
        <v>7</v>
      </c>
      <c r="B16" s="189" t="s">
        <v>218</v>
      </c>
      <c r="C16" s="189"/>
      <c r="D16" s="189"/>
      <c r="F16" s="361"/>
      <c r="G16" s="20"/>
      <c r="H16" s="361"/>
      <c r="I16" s="20"/>
      <c r="J16" s="22"/>
    </row>
    <row r="17" spans="1:10" ht="12">
      <c r="A17" s="8">
        <f t="shared" si="0"/>
        <v>8</v>
      </c>
      <c r="B17" s="19"/>
      <c r="C17" s="19"/>
      <c r="D17" s="19" t="s">
        <v>90</v>
      </c>
      <c r="F17" s="412">
        <v>4454865082.172967</v>
      </c>
      <c r="G17" s="27"/>
      <c r="H17" s="412">
        <v>609047623.5518483</v>
      </c>
      <c r="I17" s="27"/>
      <c r="J17" s="21">
        <f>SUM(F17:H17)</f>
        <v>5063912705.724815</v>
      </c>
    </row>
    <row r="18" spans="1:10" ht="12">
      <c r="A18" s="8">
        <f t="shared" si="0"/>
        <v>9</v>
      </c>
      <c r="B18" s="19"/>
      <c r="C18" s="19"/>
      <c r="D18" s="19" t="s">
        <v>91</v>
      </c>
      <c r="F18" s="358">
        <v>0</v>
      </c>
      <c r="G18" s="20"/>
      <c r="H18" s="358">
        <v>0</v>
      </c>
      <c r="I18" s="20"/>
      <c r="J18" s="22">
        <f>SUM(F18:H18)</f>
        <v>0</v>
      </c>
    </row>
    <row r="19" spans="1:10" ht="12">
      <c r="A19" s="8">
        <f t="shared" si="0"/>
        <v>10</v>
      </c>
      <c r="B19" s="19"/>
      <c r="C19" s="19"/>
      <c r="D19" s="19" t="s">
        <v>92</v>
      </c>
      <c r="F19" s="28">
        <v>3206143</v>
      </c>
      <c r="G19" s="20"/>
      <c r="H19" s="414">
        <v>-2589734</v>
      </c>
      <c r="I19" s="20"/>
      <c r="J19" s="28">
        <f>SUM(F19:H19)</f>
        <v>616409</v>
      </c>
    </row>
    <row r="20" spans="1:10" ht="12">
      <c r="A20" s="8">
        <f t="shared" si="0"/>
        <v>11</v>
      </c>
      <c r="B20" s="19"/>
      <c r="C20" s="19"/>
      <c r="D20" s="19"/>
      <c r="F20" s="19"/>
      <c r="G20" s="19"/>
      <c r="H20" s="19"/>
      <c r="I20" s="19"/>
      <c r="J20" s="19"/>
    </row>
    <row r="21" spans="1:10" ht="12.75" thickBot="1">
      <c r="A21" s="8">
        <f t="shared" si="0"/>
        <v>12</v>
      </c>
      <c r="B21" s="19"/>
      <c r="C21" s="19"/>
      <c r="D21" s="19" t="s">
        <v>93</v>
      </c>
      <c r="F21" s="29">
        <f>SUM(F17:F19)</f>
        <v>4458071225.172967</v>
      </c>
      <c r="G21" s="19"/>
      <c r="H21" s="29">
        <f>SUM(H17:H19)</f>
        <v>606457889.5518483</v>
      </c>
      <c r="I21" s="19"/>
      <c r="J21" s="29">
        <f>SUM(J17:J19)</f>
        <v>5064529114.724815</v>
      </c>
    </row>
    <row r="22" spans="1:10" ht="12.75" thickTop="1">
      <c r="A22" s="8">
        <f t="shared" si="0"/>
        <v>13</v>
      </c>
      <c r="B22" s="19"/>
      <c r="C22" s="19"/>
      <c r="D22" s="19"/>
      <c r="F22" s="26"/>
      <c r="G22" s="20"/>
      <c r="H22" s="26"/>
      <c r="I22" s="20"/>
      <c r="J22" s="26"/>
    </row>
    <row r="23" spans="1:10" ht="12">
      <c r="A23" s="8">
        <f t="shared" si="0"/>
        <v>14</v>
      </c>
      <c r="B23" s="19"/>
      <c r="C23" s="19"/>
      <c r="D23" s="19"/>
      <c r="E23" s="19"/>
      <c r="F23" s="19"/>
      <c r="G23" s="19"/>
      <c r="H23" s="19"/>
      <c r="I23" s="19"/>
      <c r="J23" s="19"/>
    </row>
    <row r="24" spans="1:10" ht="12">
      <c r="A24" s="8">
        <f t="shared" si="0"/>
        <v>15</v>
      </c>
      <c r="F24" s="19"/>
      <c r="G24" s="19"/>
      <c r="H24" s="19"/>
      <c r="I24" s="19"/>
      <c r="J24" s="19"/>
    </row>
    <row r="25" spans="1:10" ht="12">
      <c r="A25" s="8">
        <f t="shared" si="0"/>
        <v>16</v>
      </c>
      <c r="F25" s="19"/>
      <c r="G25" s="19"/>
      <c r="H25" s="19"/>
      <c r="I25" s="19"/>
      <c r="J25" s="19"/>
    </row>
    <row r="26" spans="1:12" ht="12">
      <c r="A26" s="8">
        <f t="shared" si="0"/>
        <v>17</v>
      </c>
      <c r="B26" s="17" t="s">
        <v>94</v>
      </c>
      <c r="C26" s="17"/>
      <c r="D26" s="17"/>
      <c r="E26" s="19"/>
      <c r="F26" s="30" t="s">
        <v>166</v>
      </c>
      <c r="G26" s="31"/>
      <c r="H26" s="30" t="s">
        <v>117</v>
      </c>
      <c r="I26" s="31"/>
      <c r="J26" s="30" t="s">
        <v>140</v>
      </c>
      <c r="K26" s="10"/>
      <c r="L26" s="15" t="s">
        <v>139</v>
      </c>
    </row>
    <row r="27" spans="1:10" ht="12">
      <c r="A27" s="8">
        <f t="shared" si="0"/>
        <v>18</v>
      </c>
      <c r="B27" s="19"/>
      <c r="C27" s="19"/>
      <c r="D27" s="19"/>
      <c r="E27" s="19"/>
      <c r="F27" s="19"/>
      <c r="G27" s="19"/>
      <c r="H27" s="19"/>
      <c r="I27" s="19"/>
      <c r="J27" s="19"/>
    </row>
    <row r="28" spans="1:12" ht="12">
      <c r="A28" s="8">
        <f t="shared" si="0"/>
        <v>19</v>
      </c>
      <c r="B28" s="19"/>
      <c r="C28" s="19"/>
      <c r="D28" s="19" t="s">
        <v>86</v>
      </c>
      <c r="E28" s="19"/>
      <c r="F28" s="32">
        <f>+J11</f>
        <v>4369164987</v>
      </c>
      <c r="G28" s="19"/>
      <c r="H28" s="33">
        <f>+F28/$F$34</f>
        <v>0.46314465360935975</v>
      </c>
      <c r="I28" s="19"/>
      <c r="J28" s="34">
        <f>+J13</f>
        <v>0.051531005865746236</v>
      </c>
      <c r="L28" s="35">
        <f>+H28*J28</f>
        <v>0.023866309861832927</v>
      </c>
    </row>
    <row r="29" spans="1:12" ht="12">
      <c r="A29" s="8">
        <f t="shared" si="0"/>
        <v>20</v>
      </c>
      <c r="B29" s="19"/>
      <c r="C29" s="19"/>
      <c r="D29" s="19"/>
      <c r="E29" s="8"/>
      <c r="F29" s="19"/>
      <c r="G29" s="19"/>
      <c r="H29" s="19"/>
      <c r="I29" s="19"/>
      <c r="J29" s="36"/>
      <c r="L29" s="35"/>
    </row>
    <row r="30" spans="1:12" ht="12">
      <c r="A30" s="8">
        <f t="shared" si="0"/>
        <v>21</v>
      </c>
      <c r="B30" s="19"/>
      <c r="C30" s="19"/>
      <c r="D30" s="19" t="s">
        <v>1</v>
      </c>
      <c r="F30" s="37">
        <f>-J18</f>
        <v>0</v>
      </c>
      <c r="G30" s="19"/>
      <c r="H30" s="33">
        <f>+F30/$F$34</f>
        <v>0</v>
      </c>
      <c r="I30" s="19"/>
      <c r="J30" s="34">
        <v>0</v>
      </c>
      <c r="L30" s="35">
        <f>+H30*J30</f>
        <v>0</v>
      </c>
    </row>
    <row r="31" spans="1:12" ht="12">
      <c r="A31" s="8">
        <f t="shared" si="0"/>
        <v>22</v>
      </c>
      <c r="B31" s="19"/>
      <c r="C31" s="19"/>
      <c r="D31" s="19"/>
      <c r="F31" s="19"/>
      <c r="G31" s="19"/>
      <c r="H31" s="19"/>
      <c r="I31" s="19"/>
      <c r="J31" s="36"/>
      <c r="L31" s="35"/>
    </row>
    <row r="32" spans="1:12" ht="12">
      <c r="A32" s="8">
        <f t="shared" si="0"/>
        <v>23</v>
      </c>
      <c r="B32" s="19"/>
      <c r="C32" s="19"/>
      <c r="D32" s="19" t="s">
        <v>95</v>
      </c>
      <c r="F32" s="38">
        <f>+J21</f>
        <v>5064529114.724815</v>
      </c>
      <c r="G32" s="19"/>
      <c r="H32" s="39">
        <f>+F32/$F$34</f>
        <v>0.5368553463906403</v>
      </c>
      <c r="I32" s="19"/>
      <c r="J32" s="34">
        <v>0.1238</v>
      </c>
      <c r="L32" s="40">
        <f>+H32*J32</f>
        <v>0.06646269188316126</v>
      </c>
    </row>
    <row r="33" spans="1:12" ht="12">
      <c r="A33" s="8">
        <f t="shared" si="0"/>
        <v>24</v>
      </c>
      <c r="B33" s="19"/>
      <c r="C33" s="19"/>
      <c r="D33" s="19"/>
      <c r="F33" s="19"/>
      <c r="G33" s="19"/>
      <c r="H33" s="19"/>
      <c r="I33" s="19"/>
      <c r="J33" s="19"/>
      <c r="L33" s="35"/>
    </row>
    <row r="34" spans="1:12" ht="12.75" thickBot="1">
      <c r="A34" s="8">
        <f t="shared" si="0"/>
        <v>25</v>
      </c>
      <c r="B34" s="19"/>
      <c r="C34" s="19"/>
      <c r="D34" s="19" t="s">
        <v>96</v>
      </c>
      <c r="F34" s="29">
        <f>SUM(F28:F32)</f>
        <v>9433694101.724815</v>
      </c>
      <c r="G34" s="19"/>
      <c r="H34" s="33">
        <f>+F34/$F$34</f>
        <v>1</v>
      </c>
      <c r="I34" s="19"/>
      <c r="J34" s="19"/>
      <c r="L34" s="41">
        <f>SUM(L28:L32)</f>
        <v>0.09032900174499418</v>
      </c>
    </row>
    <row r="35" spans="2:10" ht="12.75" thickTop="1">
      <c r="B35" s="19"/>
      <c r="C35" s="19"/>
      <c r="D35" s="19"/>
      <c r="F35" s="19"/>
      <c r="G35" s="19"/>
      <c r="H35" s="19"/>
      <c r="I35" s="19"/>
      <c r="J35" s="19"/>
    </row>
    <row r="36" spans="2:10" ht="12">
      <c r="B36" s="19"/>
      <c r="C36" s="19"/>
      <c r="D36" s="19"/>
      <c r="F36" s="19"/>
      <c r="G36" s="19"/>
      <c r="H36" s="19"/>
      <c r="I36" s="19"/>
      <c r="J36" s="19"/>
    </row>
    <row r="37" spans="2:10" ht="12">
      <c r="B37" s="19"/>
      <c r="C37" s="19"/>
      <c r="D37" s="19"/>
      <c r="F37" s="19"/>
      <c r="G37" s="19"/>
      <c r="H37" s="19"/>
      <c r="I37" s="19"/>
      <c r="J37" s="19"/>
    </row>
    <row r="38" spans="2:10" ht="12">
      <c r="B38" s="19"/>
      <c r="C38" s="19"/>
      <c r="D38" s="19"/>
      <c r="F38" s="19"/>
      <c r="G38" s="19"/>
      <c r="H38" s="19"/>
      <c r="I38" s="19"/>
      <c r="J38" s="19"/>
    </row>
    <row r="39" spans="6:10" ht="12">
      <c r="F39" s="19"/>
      <c r="G39" s="19"/>
      <c r="H39" s="19"/>
      <c r="I39" s="19"/>
      <c r="J39" s="19"/>
    </row>
  </sheetData>
  <printOptions/>
  <pageMargins left="0.5" right="0.25" top="0.5" bottom="0.25" header="0.75" footer="0.5"/>
  <pageSetup fitToHeight="1" fitToWidth="1" horizontalDpi="1200" verticalDpi="1200" orientation="portrait" scale="77" r:id="rId1"/>
  <headerFooter alignWithMargins="0">
    <oddFooter>&amp;CPage  &amp;P  of  &amp;N</oddFooter>
  </headerFooter>
</worksheet>
</file>

<file path=xl/worksheets/sheet13.xml><?xml version="1.0" encoding="utf-8"?>
<worksheet xmlns="http://schemas.openxmlformats.org/spreadsheetml/2006/main" xmlns:r="http://schemas.openxmlformats.org/officeDocument/2006/relationships">
  <sheetPr>
    <tabColor indexed="42"/>
    <pageSetUpPr fitToPage="1"/>
  </sheetPr>
  <dimension ref="A1:L39"/>
  <sheetViews>
    <sheetView showGridLines="0" workbookViewId="0" topLeftCell="A1">
      <selection activeCell="P31" sqref="P31"/>
    </sheetView>
  </sheetViews>
  <sheetFormatPr defaultColWidth="8.88671875" defaultRowHeight="15"/>
  <cols>
    <col min="1" max="1" width="3.99609375" style="268" customWidth="1"/>
    <col min="2" max="2" width="2.3359375" style="264" customWidth="1"/>
    <col min="3" max="3" width="3.21484375" style="264" customWidth="1"/>
    <col min="4" max="4" width="36.4453125" style="264" bestFit="1" customWidth="1"/>
    <col min="5" max="5" width="0.88671875" style="264" customWidth="1"/>
    <col min="6" max="6" width="11.77734375" style="264" customWidth="1"/>
    <col min="7" max="7" width="0.88671875" style="264" customWidth="1"/>
    <col min="8" max="8" width="10.4453125" style="265" customWidth="1"/>
    <col min="9" max="9" width="0.88671875" style="264" customWidth="1"/>
    <col min="10" max="10" width="10.4453125" style="264" bestFit="1" customWidth="1"/>
    <col min="11" max="16384" width="7.99609375" style="264" customWidth="1"/>
  </cols>
  <sheetData>
    <row r="1" spans="1:10" ht="12.75">
      <c r="A1" s="221" t="s">
        <v>8</v>
      </c>
      <c r="J1" s="48" t="str">
        <f>Cover!C1</f>
        <v>2013 Workpapers</v>
      </c>
    </row>
    <row r="2" spans="1:10" ht="12.75">
      <c r="A2" s="223" t="s">
        <v>286</v>
      </c>
      <c r="J2" s="266"/>
    </row>
    <row r="3" spans="1:10" ht="12.75">
      <c r="A3" s="382" t="s">
        <v>352</v>
      </c>
      <c r="J3" s="267"/>
    </row>
    <row r="4" spans="8:10" ht="12.75">
      <c r="H4" s="402"/>
      <c r="I4" s="404"/>
      <c r="J4" s="404"/>
    </row>
    <row r="5" spans="4:12" ht="12.75">
      <c r="D5" s="269"/>
      <c r="E5" s="269"/>
      <c r="G5" s="401"/>
      <c r="H5" s="402"/>
      <c r="I5" s="404"/>
      <c r="J5" s="404"/>
      <c r="K5" s="401"/>
      <c r="L5" s="401"/>
    </row>
    <row r="6" spans="4:12" ht="12.75">
      <c r="D6" s="269"/>
      <c r="E6" s="269"/>
      <c r="G6" s="401"/>
      <c r="H6" s="402"/>
      <c r="I6" s="404"/>
      <c r="J6" s="405"/>
      <c r="K6" s="401"/>
      <c r="L6" s="401"/>
    </row>
    <row r="7" spans="1:12" ht="12.75">
      <c r="A7" s="223" t="s">
        <v>147</v>
      </c>
      <c r="F7" s="270"/>
      <c r="G7" s="405"/>
      <c r="H7" s="405"/>
      <c r="I7" s="405"/>
      <c r="J7" s="405" t="s">
        <v>124</v>
      </c>
      <c r="K7" s="401"/>
      <c r="L7" s="401"/>
    </row>
    <row r="8" spans="1:12" ht="12.75">
      <c r="A8" s="272" t="s">
        <v>123</v>
      </c>
      <c r="C8" s="273"/>
      <c r="D8" s="272" t="s">
        <v>134</v>
      </c>
      <c r="E8" s="271"/>
      <c r="F8" s="274" t="s">
        <v>29</v>
      </c>
      <c r="G8" s="405"/>
      <c r="H8" s="274" t="s">
        <v>30</v>
      </c>
      <c r="I8" s="405"/>
      <c r="J8" s="274" t="s">
        <v>31</v>
      </c>
      <c r="K8" s="401"/>
      <c r="L8" s="401"/>
    </row>
    <row r="9" spans="6:12" ht="12.75">
      <c r="F9" s="276"/>
      <c r="G9" s="401"/>
      <c r="H9" s="402"/>
      <c r="I9" s="404"/>
      <c r="J9" s="402"/>
      <c r="K9" s="401"/>
      <c r="L9" s="401"/>
    </row>
    <row r="10" spans="1:12" ht="12.75">
      <c r="A10" s="268">
        <v>1</v>
      </c>
      <c r="B10" s="277" t="s">
        <v>271</v>
      </c>
      <c r="C10" s="278"/>
      <c r="D10" s="278"/>
      <c r="F10" s="279"/>
      <c r="G10" s="401"/>
      <c r="H10" s="279"/>
      <c r="I10" s="404"/>
      <c r="J10" s="279"/>
      <c r="K10" s="401"/>
      <c r="L10" s="401"/>
    </row>
    <row r="11" spans="1:12" ht="12.75">
      <c r="A11" s="268">
        <f aca="true" t="shared" si="0" ref="A11:A25">+A10+1</f>
        <v>2</v>
      </c>
      <c r="C11" s="264" t="s">
        <v>272</v>
      </c>
      <c r="D11" s="264" t="s">
        <v>273</v>
      </c>
      <c r="F11" s="365">
        <v>0</v>
      </c>
      <c r="G11" s="407"/>
      <c r="H11" s="429">
        <v>0</v>
      </c>
      <c r="I11" s="403"/>
      <c r="J11" s="365">
        <f>SUM(F11:H11)</f>
        <v>0</v>
      </c>
      <c r="K11" s="401"/>
      <c r="L11" s="401"/>
    </row>
    <row r="12" spans="1:12" ht="12.75">
      <c r="A12" s="268">
        <f t="shared" si="0"/>
        <v>3</v>
      </c>
      <c r="C12" s="281" t="s">
        <v>274</v>
      </c>
      <c r="D12" s="264" t="s">
        <v>275</v>
      </c>
      <c r="F12" s="369">
        <v>0</v>
      </c>
      <c r="G12" s="407"/>
      <c r="H12" s="430">
        <v>0</v>
      </c>
      <c r="I12" s="403"/>
      <c r="J12" s="369">
        <f>SUM(F12:H12)</f>
        <v>0</v>
      </c>
      <c r="K12" s="401"/>
      <c r="L12" s="401"/>
    </row>
    <row r="13" spans="1:12" ht="12.75">
      <c r="A13" s="268">
        <f t="shared" si="0"/>
        <v>4</v>
      </c>
      <c r="C13" s="281"/>
      <c r="F13" s="282"/>
      <c r="G13" s="407"/>
      <c r="H13" s="431"/>
      <c r="I13" s="403"/>
      <c r="J13" s="282"/>
      <c r="K13" s="401"/>
      <c r="L13" s="401"/>
    </row>
    <row r="14" spans="1:12" ht="12.75">
      <c r="A14" s="268">
        <f t="shared" si="0"/>
        <v>5</v>
      </c>
      <c r="C14" s="268"/>
      <c r="D14" s="264" t="s">
        <v>276</v>
      </c>
      <c r="F14" s="283">
        <f>SUM(F11:F12)</f>
        <v>0</v>
      </c>
      <c r="G14" s="407"/>
      <c r="H14" s="432">
        <f>SUM(H11:H12)</f>
        <v>0</v>
      </c>
      <c r="I14" s="403"/>
      <c r="J14" s="283">
        <f>SUM(J11:J12)</f>
        <v>0</v>
      </c>
      <c r="K14" s="401"/>
      <c r="L14" s="401"/>
    </row>
    <row r="15" spans="1:12" ht="12.75">
      <c r="A15" s="268">
        <f t="shared" si="0"/>
        <v>6</v>
      </c>
      <c r="C15" s="268"/>
      <c r="F15" s="283"/>
      <c r="G15" s="407"/>
      <c r="H15" s="432"/>
      <c r="I15" s="403"/>
      <c r="J15" s="283"/>
      <c r="K15" s="401"/>
      <c r="L15" s="401"/>
    </row>
    <row r="16" spans="1:12" ht="12.75">
      <c r="A16" s="268">
        <f t="shared" si="0"/>
        <v>7</v>
      </c>
      <c r="D16" s="268"/>
      <c r="E16" s="268"/>
      <c r="F16" s="284"/>
      <c r="G16" s="407"/>
      <c r="H16" s="433"/>
      <c r="I16" s="403"/>
      <c r="J16" s="284"/>
      <c r="K16" s="401"/>
      <c r="L16" s="401"/>
    </row>
    <row r="17" spans="1:12" ht="12.75">
      <c r="A17" s="268">
        <f t="shared" si="0"/>
        <v>8</v>
      </c>
      <c r="B17" s="277" t="s">
        <v>277</v>
      </c>
      <c r="C17" s="285"/>
      <c r="D17" s="277"/>
      <c r="F17" s="284"/>
      <c r="G17" s="407"/>
      <c r="H17" s="433"/>
      <c r="I17" s="403"/>
      <c r="J17" s="284"/>
      <c r="K17" s="401"/>
      <c r="L17" s="401"/>
    </row>
    <row r="18" spans="1:12" ht="12.75">
      <c r="A18" s="268">
        <f t="shared" si="0"/>
        <v>9</v>
      </c>
      <c r="C18" s="268"/>
      <c r="D18" s="264" t="s">
        <v>278</v>
      </c>
      <c r="F18" s="365">
        <v>156420</v>
      </c>
      <c r="G18" s="408"/>
      <c r="H18" s="429">
        <v>0</v>
      </c>
      <c r="I18" s="406"/>
      <c r="J18" s="365">
        <f>SUM(F18:H18)</f>
        <v>156420</v>
      </c>
      <c r="K18" s="401"/>
      <c r="L18" s="401"/>
    </row>
    <row r="19" spans="1:12" ht="12.75">
      <c r="A19" s="268">
        <f t="shared" si="0"/>
        <v>10</v>
      </c>
      <c r="B19" s="218"/>
      <c r="C19" s="218"/>
      <c r="D19" s="218"/>
      <c r="E19" s="218"/>
      <c r="F19" s="218"/>
      <c r="G19" s="217"/>
      <c r="H19" s="217"/>
      <c r="I19" s="229"/>
      <c r="J19" s="218"/>
      <c r="K19" s="401"/>
      <c r="L19" s="401"/>
    </row>
    <row r="20" spans="1:12" ht="12.75">
      <c r="A20" s="268">
        <f t="shared" si="0"/>
        <v>11</v>
      </c>
      <c r="B20" s="218"/>
      <c r="C20" s="218"/>
      <c r="D20" s="218"/>
      <c r="E20" s="218"/>
      <c r="F20" s="218"/>
      <c r="G20" s="217"/>
      <c r="H20" s="217"/>
      <c r="I20" s="229"/>
      <c r="J20" s="218"/>
      <c r="K20" s="401"/>
      <c r="L20" s="401"/>
    </row>
    <row r="21" spans="1:12" ht="12.75">
      <c r="A21" s="268">
        <f t="shared" si="0"/>
        <v>12</v>
      </c>
      <c r="B21" s="277" t="s">
        <v>279</v>
      </c>
      <c r="C21" s="285"/>
      <c r="D21" s="277"/>
      <c r="E21" s="218"/>
      <c r="F21" s="218"/>
      <c r="G21" s="217"/>
      <c r="H21" s="217"/>
      <c r="I21" s="229"/>
      <c r="J21" s="218"/>
      <c r="K21" s="401"/>
      <c r="L21" s="401"/>
    </row>
    <row r="22" spans="1:12" ht="12.75">
      <c r="A22" s="268">
        <f t="shared" si="0"/>
        <v>13</v>
      </c>
      <c r="C22" s="268" t="s">
        <v>272</v>
      </c>
      <c r="D22" s="264" t="s">
        <v>280</v>
      </c>
      <c r="E22" s="218"/>
      <c r="F22" s="365">
        <f>'Revenue Credit MISO Review'!E38</f>
        <v>167556253.60543713</v>
      </c>
      <c r="G22" s="407"/>
      <c r="H22" s="429">
        <v>0</v>
      </c>
      <c r="I22" s="403"/>
      <c r="J22" s="365">
        <f>SUM(F22:H22)</f>
        <v>167556253.60543713</v>
      </c>
      <c r="K22" s="401"/>
      <c r="L22" s="401"/>
    </row>
    <row r="23" spans="1:12" ht="12.75">
      <c r="A23" s="268">
        <f t="shared" si="0"/>
        <v>14</v>
      </c>
      <c r="B23" s="218"/>
      <c r="C23" s="218" t="s">
        <v>274</v>
      </c>
      <c r="D23" s="218" t="s">
        <v>281</v>
      </c>
      <c r="E23" s="218"/>
      <c r="F23" s="367">
        <f>'Revenue Credit MISO Review'!E39</f>
        <v>68945158.9680793</v>
      </c>
      <c r="G23" s="409"/>
      <c r="H23" s="434">
        <v>0</v>
      </c>
      <c r="I23" s="403"/>
      <c r="J23" s="367">
        <f>SUM(F23:H23)</f>
        <v>68945158.9680793</v>
      </c>
      <c r="K23" s="401"/>
      <c r="L23" s="401"/>
    </row>
    <row r="24" spans="1:12" ht="12.75">
      <c r="A24" s="268">
        <f t="shared" si="0"/>
        <v>15</v>
      </c>
      <c r="B24" s="218"/>
      <c r="D24" s="218" t="s">
        <v>289</v>
      </c>
      <c r="E24" s="218"/>
      <c r="F24" s="368"/>
      <c r="G24" s="407"/>
      <c r="H24" s="337"/>
      <c r="I24" s="403"/>
      <c r="J24" s="368"/>
      <c r="K24" s="401"/>
      <c r="L24" s="401"/>
    </row>
    <row r="25" spans="1:12" ht="12.75">
      <c r="A25" s="268">
        <f t="shared" si="0"/>
        <v>16</v>
      </c>
      <c r="B25" s="218"/>
      <c r="C25" s="218" t="s">
        <v>282</v>
      </c>
      <c r="D25" s="218" t="s">
        <v>283</v>
      </c>
      <c r="E25" s="218"/>
      <c r="F25" s="367">
        <f>'Revenue Credit MISO Review'!E40</f>
        <v>38700369.68079407</v>
      </c>
      <c r="G25" s="409"/>
      <c r="H25" s="434">
        <v>0</v>
      </c>
      <c r="I25" s="403"/>
      <c r="J25" s="367">
        <f>SUM(F25:H25)</f>
        <v>38700369.68079407</v>
      </c>
      <c r="K25" s="404"/>
      <c r="L25" s="401"/>
    </row>
    <row r="26" spans="1:12" ht="12.75">
      <c r="A26" s="268">
        <f>+A25+1</f>
        <v>17</v>
      </c>
      <c r="B26" s="218"/>
      <c r="C26" s="218" t="s">
        <v>282</v>
      </c>
      <c r="D26" s="218" t="s">
        <v>283</v>
      </c>
      <c r="E26" s="218"/>
      <c r="F26" s="367">
        <f>'Revenue Credit MISO Review'!E41</f>
        <v>31379691.585192837</v>
      </c>
      <c r="G26" s="409"/>
      <c r="H26" s="434">
        <v>0</v>
      </c>
      <c r="I26" s="403"/>
      <c r="J26" s="367">
        <f>SUM(F26:H26)</f>
        <v>31379691.585192837</v>
      </c>
      <c r="K26" s="404"/>
      <c r="L26" s="401"/>
    </row>
    <row r="27" spans="1:12" ht="12.75">
      <c r="A27" s="268">
        <f>+A25+1</f>
        <v>17</v>
      </c>
      <c r="B27" s="218"/>
      <c r="C27" s="218"/>
      <c r="D27" s="218" t="s">
        <v>284</v>
      </c>
      <c r="E27" s="218"/>
      <c r="F27" s="399">
        <f>F22-F23-F25-F26</f>
        <v>28531033.371370926</v>
      </c>
      <c r="G27" s="403"/>
      <c r="H27" s="399">
        <f>H22-H23-H25-H26</f>
        <v>0</v>
      </c>
      <c r="I27" s="403"/>
      <c r="J27" s="399">
        <f>J22-J23-J25-J26</f>
        <v>28531033.371370926</v>
      </c>
      <c r="K27" s="404"/>
      <c r="L27" s="401"/>
    </row>
    <row r="28" spans="2:12" ht="12.75">
      <c r="B28" s="218"/>
      <c r="C28" s="218"/>
      <c r="E28" s="218"/>
      <c r="F28" s="218"/>
      <c r="G28" s="218"/>
      <c r="H28" s="229"/>
      <c r="I28" s="229"/>
      <c r="J28" s="229"/>
      <c r="K28" s="401"/>
      <c r="L28" s="401"/>
    </row>
    <row r="29" spans="1:12" ht="12.75">
      <c r="A29" s="268">
        <v>18</v>
      </c>
      <c r="B29" s="277" t="s">
        <v>368</v>
      </c>
      <c r="C29" s="277"/>
      <c r="D29" s="277"/>
      <c r="G29" s="218"/>
      <c r="H29" s="229"/>
      <c r="I29" s="229"/>
      <c r="J29" s="229"/>
      <c r="K29" s="401"/>
      <c r="L29" s="401"/>
    </row>
    <row r="30" spans="1:12" ht="13.5" thickBot="1">
      <c r="A30" s="268">
        <v>19</v>
      </c>
      <c r="D30" s="264" t="s">
        <v>408</v>
      </c>
      <c r="F30" s="440">
        <v>37238545.116149366</v>
      </c>
      <c r="G30" s="401"/>
      <c r="H30" s="400"/>
      <c r="I30" s="401"/>
      <c r="J30" s="401"/>
      <c r="K30" s="401"/>
      <c r="L30" s="401"/>
    </row>
    <row r="31" spans="5:12" ht="13.5" thickTop="1">
      <c r="E31" s="268"/>
      <c r="G31" s="401"/>
      <c r="H31" s="400"/>
      <c r="I31" s="401"/>
      <c r="J31" s="401"/>
      <c r="K31" s="401"/>
      <c r="L31" s="401"/>
    </row>
    <row r="32" spans="1:12" ht="12.75">
      <c r="A32" s="268">
        <v>20</v>
      </c>
      <c r="B32" s="277" t="s">
        <v>369</v>
      </c>
      <c r="C32" s="277"/>
      <c r="D32" s="277"/>
      <c r="G32" s="401"/>
      <c r="H32" s="400"/>
      <c r="I32" s="401"/>
      <c r="J32" s="401"/>
      <c r="K32" s="401"/>
      <c r="L32" s="401"/>
    </row>
    <row r="33" spans="1:12" ht="13.5" thickBot="1">
      <c r="A33" s="268">
        <v>21</v>
      </c>
      <c r="D33" s="264" t="s">
        <v>409</v>
      </c>
      <c r="F33" s="440">
        <v>31379691.585192837</v>
      </c>
      <c r="G33" s="401"/>
      <c r="H33" s="400"/>
      <c r="I33" s="401"/>
      <c r="J33" s="401"/>
      <c r="K33" s="401"/>
      <c r="L33" s="401"/>
    </row>
    <row r="34" spans="7:12" ht="13.5" thickTop="1">
      <c r="G34" s="401"/>
      <c r="H34" s="400"/>
      <c r="I34" s="401"/>
      <c r="J34" s="401"/>
      <c r="K34" s="401"/>
      <c r="L34" s="401"/>
    </row>
    <row r="35" spans="7:12" ht="12.75">
      <c r="G35" s="401"/>
      <c r="H35" s="400"/>
      <c r="I35" s="401"/>
      <c r="J35" s="401"/>
      <c r="K35" s="401"/>
      <c r="L35" s="401"/>
    </row>
    <row r="36" spans="7:12" ht="12.75">
      <c r="G36" s="401"/>
      <c r="H36" s="400"/>
      <c r="I36" s="401"/>
      <c r="J36" s="401"/>
      <c r="K36" s="401"/>
      <c r="L36" s="401"/>
    </row>
    <row r="37" spans="7:12" ht="12.75">
      <c r="G37" s="401"/>
      <c r="H37" s="400"/>
      <c r="I37" s="401"/>
      <c r="J37" s="401"/>
      <c r="K37" s="401"/>
      <c r="L37" s="401"/>
    </row>
    <row r="38" spans="2:12" ht="15">
      <c r="B38" s="288" t="s">
        <v>285</v>
      </c>
      <c r="C38" s="289" t="s">
        <v>288</v>
      </c>
      <c r="G38" s="401"/>
      <c r="H38" s="400"/>
      <c r="I38" s="401"/>
      <c r="J38" s="401"/>
      <c r="K38" s="401"/>
      <c r="L38" s="401"/>
    </row>
    <row r="39" spans="2:3" ht="15">
      <c r="B39" s="290"/>
      <c r="C39" s="289" t="s">
        <v>287</v>
      </c>
    </row>
  </sheetData>
  <printOptions/>
  <pageMargins left="0.5" right="0.25" top="0.5" bottom="0.25" header="0.75" footer="0.5"/>
  <pageSetup fitToHeight="1" fitToWidth="1" horizontalDpi="1200" verticalDpi="1200" orientation="portrait" scale="93" r:id="rId1"/>
  <headerFooter alignWithMargins="0">
    <oddFooter>&amp;CPage  &amp;P  of  &amp;N</oddFooter>
  </headerFooter>
</worksheet>
</file>

<file path=xl/worksheets/sheet14.xml><?xml version="1.0" encoding="utf-8"?>
<worksheet xmlns="http://schemas.openxmlformats.org/spreadsheetml/2006/main" xmlns:r="http://schemas.openxmlformats.org/officeDocument/2006/relationships">
  <sheetPr>
    <tabColor indexed="42"/>
    <pageSetUpPr fitToPage="1"/>
  </sheetPr>
  <dimension ref="A1:I34"/>
  <sheetViews>
    <sheetView showGridLines="0" workbookViewId="0" topLeftCell="A1">
      <selection activeCell="P31" sqref="P31"/>
    </sheetView>
  </sheetViews>
  <sheetFormatPr defaultColWidth="8.88671875" defaultRowHeight="15"/>
  <cols>
    <col min="1" max="1" width="4.5546875" style="192" customWidth="1"/>
    <col min="2" max="2" width="44.6640625" style="192" customWidth="1"/>
    <col min="3" max="3" width="1.33203125" style="192" customWidth="1"/>
    <col min="4" max="4" width="12.88671875" style="192" bestFit="1" customWidth="1"/>
    <col min="5" max="5" width="1.88671875" style="192" customWidth="1"/>
    <col min="6" max="6" width="11.77734375" style="192" bestFit="1" customWidth="1"/>
    <col min="7" max="7" width="1.88671875" style="192" customWidth="1"/>
    <col min="8" max="8" width="11.3359375" style="192" bestFit="1" customWidth="1"/>
    <col min="9" max="9" width="3.4453125" style="192" customWidth="1"/>
    <col min="10" max="16384" width="8.88671875" style="192" customWidth="1"/>
  </cols>
  <sheetData>
    <row r="1" spans="1:9" ht="12">
      <c r="A1" s="1" t="s">
        <v>8</v>
      </c>
      <c r="I1" s="48" t="str">
        <f>Cover!C1</f>
        <v>2013 Workpapers</v>
      </c>
    </row>
    <row r="2" ht="12">
      <c r="A2" s="203" t="s">
        <v>246</v>
      </c>
    </row>
    <row r="3" ht="12">
      <c r="A3" s="384" t="s">
        <v>352</v>
      </c>
    </row>
    <row r="4" spans="1:6" ht="12">
      <c r="A4" s="5" t="s">
        <v>147</v>
      </c>
      <c r="D4" s="204" t="s">
        <v>392</v>
      </c>
      <c r="E4" s="204"/>
      <c r="F4" s="204" t="s">
        <v>393</v>
      </c>
    </row>
    <row r="5" ht="12">
      <c r="A5" s="12" t="s">
        <v>123</v>
      </c>
    </row>
    <row r="6" ht="12">
      <c r="A6" s="8"/>
    </row>
    <row r="7" spans="1:8" ht="12.75" thickBot="1">
      <c r="A7" s="8">
        <v>1</v>
      </c>
      <c r="B7" s="193" t="s">
        <v>226</v>
      </c>
      <c r="C7" s="194"/>
      <c r="D7" s="346">
        <v>274598348</v>
      </c>
      <c r="E7" s="195"/>
      <c r="F7" s="346">
        <v>270341032.536743</v>
      </c>
      <c r="G7" s="195"/>
      <c r="H7" s="346">
        <f>D7-F7</f>
        <v>4257315.463257015</v>
      </c>
    </row>
    <row r="8" ht="12.75" thickTop="1">
      <c r="A8" s="8">
        <f aca="true" t="shared" si="0" ref="A8:A28">+A7+1</f>
        <v>2</v>
      </c>
    </row>
    <row r="9" spans="1:8" ht="12">
      <c r="A9" s="8">
        <f t="shared" si="0"/>
        <v>3</v>
      </c>
      <c r="B9" s="193" t="s">
        <v>227</v>
      </c>
      <c r="C9" s="195"/>
      <c r="D9" s="356">
        <v>6945416.666666667</v>
      </c>
      <c r="E9" s="195"/>
      <c r="F9" s="356">
        <v>6998318.780471667</v>
      </c>
      <c r="G9" s="195"/>
      <c r="H9" s="215">
        <f>D9-F9</f>
        <v>-52902.11380499974</v>
      </c>
    </row>
    <row r="10" spans="1:8" ht="12">
      <c r="A10" s="8">
        <f t="shared" si="0"/>
        <v>4</v>
      </c>
      <c r="B10" s="196" t="s">
        <v>228</v>
      </c>
      <c r="C10" s="195"/>
      <c r="D10" s="356">
        <v>461166.6666666667</v>
      </c>
      <c r="E10" s="195"/>
      <c r="F10" s="356">
        <v>447250</v>
      </c>
      <c r="G10" s="195"/>
      <c r="H10" s="215">
        <f>D10-F10</f>
        <v>13916.666666666686</v>
      </c>
    </row>
    <row r="11" spans="1:8" ht="12">
      <c r="A11" s="8">
        <f t="shared" si="0"/>
        <v>5</v>
      </c>
      <c r="B11" s="196" t="s">
        <v>229</v>
      </c>
      <c r="C11" s="195"/>
      <c r="D11" s="196">
        <v>0</v>
      </c>
      <c r="E11" s="195"/>
      <c r="F11" s="196">
        <v>0</v>
      </c>
      <c r="G11" s="195"/>
      <c r="H11" s="215">
        <f>D11-F11</f>
        <v>0</v>
      </c>
    </row>
    <row r="12" spans="1:8" ht="12">
      <c r="A12" s="8">
        <f t="shared" si="0"/>
        <v>6</v>
      </c>
      <c r="B12" s="193" t="s">
        <v>230</v>
      </c>
      <c r="C12" s="195"/>
      <c r="D12" s="197">
        <f>SUM(D9:D11)</f>
        <v>7406583.333333334</v>
      </c>
      <c r="E12" s="195"/>
      <c r="F12" s="197">
        <f>SUM(F9:F11)</f>
        <v>7445568.780471667</v>
      </c>
      <c r="G12" s="195"/>
      <c r="H12" s="291">
        <f>D12-F12</f>
        <v>-38985.44713833276</v>
      </c>
    </row>
    <row r="13" ht="12">
      <c r="A13" s="8">
        <f t="shared" si="0"/>
        <v>7</v>
      </c>
    </row>
    <row r="14" spans="1:8" ht="12">
      <c r="A14" s="8">
        <f t="shared" si="0"/>
        <v>8</v>
      </c>
      <c r="B14" s="193" t="s">
        <v>231</v>
      </c>
      <c r="C14" s="195"/>
      <c r="D14" s="198">
        <f>ROUND(D7/D12,8)</f>
        <v>37.07490156</v>
      </c>
      <c r="F14" s="198">
        <f>ROUND(F7/F12,8)</f>
        <v>36.3089833</v>
      </c>
      <c r="H14" s="216">
        <f>D14-F14</f>
        <v>0.7659182599999994</v>
      </c>
    </row>
    <row r="15" spans="1:7" ht="12">
      <c r="A15" s="8">
        <f t="shared" si="0"/>
        <v>9</v>
      </c>
      <c r="B15" s="193"/>
      <c r="C15" s="195"/>
      <c r="E15" s="195"/>
      <c r="F15" s="357"/>
      <c r="G15" s="195"/>
    </row>
    <row r="16" ht="12">
      <c r="A16" s="8">
        <f t="shared" si="0"/>
        <v>10</v>
      </c>
    </row>
    <row r="17" spans="1:8" ht="12">
      <c r="A17" s="8">
        <f t="shared" si="0"/>
        <v>11</v>
      </c>
      <c r="B17" s="193" t="s">
        <v>232</v>
      </c>
      <c r="H17" s="194">
        <f>D12</f>
        <v>7406583.333333334</v>
      </c>
    </row>
    <row r="18" spans="1:8" ht="12">
      <c r="A18" s="8">
        <f t="shared" si="0"/>
        <v>12</v>
      </c>
      <c r="B18" s="193" t="s">
        <v>233</v>
      </c>
      <c r="H18" s="199">
        <f>F12</f>
        <v>7445568.780471667</v>
      </c>
    </row>
    <row r="19" spans="1:8" ht="12">
      <c r="A19" s="8">
        <f t="shared" si="0"/>
        <v>13</v>
      </c>
      <c r="B19" s="193" t="s">
        <v>234</v>
      </c>
      <c r="H19" s="291">
        <f>H17-H18</f>
        <v>-38985.44713833276</v>
      </c>
    </row>
    <row r="20" ht="12">
      <c r="A20" s="8">
        <f t="shared" si="0"/>
        <v>14</v>
      </c>
    </row>
    <row r="21" spans="1:8" ht="12">
      <c r="A21" s="8">
        <f t="shared" si="0"/>
        <v>15</v>
      </c>
      <c r="B21" s="192" t="s">
        <v>235</v>
      </c>
      <c r="H21" s="200">
        <f>F14</f>
        <v>36.3089833</v>
      </c>
    </row>
    <row r="22" ht="12">
      <c r="A22" s="8">
        <f t="shared" si="0"/>
        <v>16</v>
      </c>
    </row>
    <row r="23" spans="1:8" ht="12.75" thickBot="1">
      <c r="A23" s="8">
        <f t="shared" si="0"/>
        <v>17</v>
      </c>
      <c r="B23" s="193" t="s">
        <v>236</v>
      </c>
      <c r="H23" s="347">
        <f>H19*H21</f>
        <v>-1415521.9490887572</v>
      </c>
    </row>
    <row r="24" ht="12.75" thickTop="1">
      <c r="A24" s="8">
        <f t="shared" si="0"/>
        <v>18</v>
      </c>
    </row>
    <row r="25" spans="1:8" ht="12">
      <c r="A25" s="8">
        <f t="shared" si="0"/>
        <v>19</v>
      </c>
      <c r="B25" s="192" t="s">
        <v>241</v>
      </c>
      <c r="H25" s="201">
        <f>ROUND(H7-H23,0)</f>
        <v>5672837</v>
      </c>
    </row>
    <row r="26" ht="12">
      <c r="A26" s="8">
        <f t="shared" si="0"/>
        <v>20</v>
      </c>
    </row>
    <row r="27" spans="1:8" ht="12">
      <c r="A27" s="8">
        <f t="shared" si="0"/>
        <v>21</v>
      </c>
      <c r="F27" s="202" t="s">
        <v>238</v>
      </c>
      <c r="H27" s="201">
        <f>ROUND(H14*D12,0)</f>
        <v>5672837</v>
      </c>
    </row>
    <row r="28" spans="1:6" ht="12">
      <c r="A28" s="8">
        <f t="shared" si="0"/>
        <v>22</v>
      </c>
      <c r="F28" s="202"/>
    </row>
    <row r="29" spans="1:8" ht="12">
      <c r="A29" s="8">
        <v>23</v>
      </c>
      <c r="F29" s="202" t="s">
        <v>239</v>
      </c>
      <c r="H29" s="201">
        <f>H25-H27</f>
        <v>0</v>
      </c>
    </row>
    <row r="30" ht="12">
      <c r="A30" s="8"/>
    </row>
    <row r="31" ht="12">
      <c r="A31" s="8"/>
    </row>
    <row r="32" ht="12">
      <c r="A32" s="8"/>
    </row>
    <row r="34" ht="12">
      <c r="B34" s="192" t="s">
        <v>240</v>
      </c>
    </row>
  </sheetData>
  <printOptions/>
  <pageMargins left="0.5" right="0.25" top="0.5" bottom="0.25" header="0.75" footer="0.5"/>
  <pageSetup fitToHeight="1" fitToWidth="1" horizontalDpi="1200" verticalDpi="1200" orientation="portrait" scale="89" r:id="rId1"/>
  <headerFooter alignWithMargins="0">
    <oddFooter>&amp;CPage  &amp;P  of  &amp;N</oddFooter>
  </headerFooter>
</worksheet>
</file>

<file path=xl/worksheets/sheet15.xml><?xml version="1.0" encoding="utf-8"?>
<worksheet xmlns="http://schemas.openxmlformats.org/spreadsheetml/2006/main" xmlns:r="http://schemas.openxmlformats.org/officeDocument/2006/relationships">
  <sheetPr>
    <tabColor indexed="42"/>
    <pageSetUpPr fitToPage="1"/>
  </sheetPr>
  <dimension ref="A1:F52"/>
  <sheetViews>
    <sheetView showGridLines="0" workbookViewId="0" topLeftCell="A1">
      <selection activeCell="P31" sqref="P31"/>
    </sheetView>
  </sheetViews>
  <sheetFormatPr defaultColWidth="8.88671875" defaultRowHeight="15"/>
  <cols>
    <col min="1" max="1" width="4.88671875" style="19" customWidth="1"/>
    <col min="2" max="2" width="42.88671875" style="19" customWidth="1"/>
    <col min="3" max="3" width="13.99609375" style="19" bestFit="1" customWidth="1"/>
    <col min="4" max="4" width="11.77734375" style="19" bestFit="1" customWidth="1"/>
    <col min="5" max="16384" width="8.88671875" style="19" customWidth="1"/>
  </cols>
  <sheetData>
    <row r="1" spans="1:6" ht="12">
      <c r="A1" s="1" t="s">
        <v>8</v>
      </c>
      <c r="F1" s="48" t="str">
        <f>Cover!C1</f>
        <v>2013 Workpapers</v>
      </c>
    </row>
    <row r="2" ht="12">
      <c r="A2" s="203" t="s">
        <v>247</v>
      </c>
    </row>
    <row r="3" ht="12">
      <c r="A3" s="384" t="s">
        <v>352</v>
      </c>
    </row>
    <row r="4" ht="12">
      <c r="A4" s="5" t="s">
        <v>147</v>
      </c>
    </row>
    <row r="5" ht="12">
      <c r="A5" s="12" t="s">
        <v>123</v>
      </c>
    </row>
    <row r="6" ht="12">
      <c r="A6" s="8"/>
    </row>
    <row r="7" spans="1:3" ht="12">
      <c r="A7" s="8">
        <v>1</v>
      </c>
      <c r="B7" s="193" t="s">
        <v>421</v>
      </c>
      <c r="C7" s="205">
        <f>'Prior Year True Up'!H7</f>
        <v>4257315.463257015</v>
      </c>
    </row>
    <row r="8" spans="1:3" ht="12">
      <c r="A8" s="8">
        <f aca="true" t="shared" si="0" ref="A8:A51">+A7+1</f>
        <v>2</v>
      </c>
      <c r="B8" s="193" t="s">
        <v>291</v>
      </c>
      <c r="C8" s="205">
        <f>-'Prior Year True Up'!H23</f>
        <v>1415521.9490887572</v>
      </c>
    </row>
    <row r="9" spans="1:3" ht="12">
      <c r="A9" s="8">
        <f t="shared" si="0"/>
        <v>3</v>
      </c>
      <c r="B9" s="192"/>
      <c r="C9" s="205"/>
    </row>
    <row r="10" spans="1:3" ht="12">
      <c r="A10" s="8">
        <f t="shared" si="0"/>
        <v>4</v>
      </c>
      <c r="B10" s="192" t="s">
        <v>237</v>
      </c>
      <c r="C10" s="205">
        <f>SUM(C7:C9)</f>
        <v>5672837.412345772</v>
      </c>
    </row>
    <row r="11" spans="1:3" ht="12">
      <c r="A11" s="8">
        <f t="shared" si="0"/>
        <v>5</v>
      </c>
      <c r="B11" s="192"/>
      <c r="C11" s="205"/>
    </row>
    <row r="12" spans="1:3" ht="12">
      <c r="A12" s="8">
        <f t="shared" si="0"/>
        <v>6</v>
      </c>
      <c r="B12" s="192" t="s">
        <v>290</v>
      </c>
      <c r="C12" s="355">
        <f>D51</f>
        <v>0.0037</v>
      </c>
    </row>
    <row r="13" ht="12">
      <c r="A13" s="8">
        <f t="shared" si="0"/>
        <v>7</v>
      </c>
    </row>
    <row r="14" spans="1:3" ht="12.75" thickBot="1">
      <c r="A14" s="8">
        <f t="shared" si="0"/>
        <v>8</v>
      </c>
      <c r="B14" s="145" t="s">
        <v>420</v>
      </c>
      <c r="C14" s="348">
        <f>D27</f>
        <v>42115.15557254806</v>
      </c>
    </row>
    <row r="15" ht="12.75" thickTop="1">
      <c r="A15" s="8">
        <f t="shared" si="0"/>
        <v>9</v>
      </c>
    </row>
    <row r="16" ht="12">
      <c r="A16" s="8">
        <f t="shared" si="0"/>
        <v>10</v>
      </c>
    </row>
    <row r="17" spans="1:2" ht="12">
      <c r="A17" s="8">
        <f t="shared" si="0"/>
        <v>11</v>
      </c>
      <c r="B17" s="19" t="s">
        <v>242</v>
      </c>
    </row>
    <row r="18" spans="1:4" ht="12">
      <c r="A18" s="8">
        <f t="shared" si="0"/>
        <v>12</v>
      </c>
      <c r="C18" s="207" t="s">
        <v>314</v>
      </c>
      <c r="D18" s="207" t="s">
        <v>243</v>
      </c>
    </row>
    <row r="19" spans="1:4" ht="12">
      <c r="A19" s="8">
        <f t="shared" si="0"/>
        <v>13</v>
      </c>
      <c r="B19" s="19" t="s">
        <v>335</v>
      </c>
      <c r="C19" s="208">
        <f>C10</f>
        <v>5672837.412345772</v>
      </c>
      <c r="D19" s="208">
        <f>C19*C12/4</f>
        <v>5247.374606419839</v>
      </c>
    </row>
    <row r="20" spans="1:4" ht="12">
      <c r="A20" s="8">
        <f t="shared" si="0"/>
        <v>14</v>
      </c>
      <c r="B20" s="19" t="s">
        <v>336</v>
      </c>
      <c r="C20" s="208">
        <f aca="true" t="shared" si="1" ref="C20:C26">C19+D19</f>
        <v>5678084.786952192</v>
      </c>
      <c r="D20" s="208">
        <f>C20*C12/4</f>
        <v>5252.228427930778</v>
      </c>
    </row>
    <row r="21" spans="1:4" ht="12">
      <c r="A21" s="8">
        <f t="shared" si="0"/>
        <v>15</v>
      </c>
      <c r="B21" s="19" t="s">
        <v>337</v>
      </c>
      <c r="C21" s="208">
        <f t="shared" si="1"/>
        <v>5683337.015380123</v>
      </c>
      <c r="D21" s="208">
        <f>C21*C12/4</f>
        <v>5257.086739226614</v>
      </c>
    </row>
    <row r="22" spans="1:4" ht="12">
      <c r="A22" s="8">
        <f t="shared" si="0"/>
        <v>16</v>
      </c>
      <c r="B22" s="19" t="s">
        <v>338</v>
      </c>
      <c r="C22" s="208">
        <f t="shared" si="1"/>
        <v>5688594.102119349</v>
      </c>
      <c r="D22" s="208">
        <f>C22*C12/4</f>
        <v>5261.949544460398</v>
      </c>
    </row>
    <row r="23" spans="1:4" ht="12">
      <c r="A23" s="8">
        <f t="shared" si="0"/>
        <v>17</v>
      </c>
      <c r="B23" s="19" t="s">
        <v>416</v>
      </c>
      <c r="C23" s="208">
        <f t="shared" si="1"/>
        <v>5693856.051663809</v>
      </c>
      <c r="D23" s="208">
        <f>C23*C12/4</f>
        <v>5266.816847789024</v>
      </c>
    </row>
    <row r="24" spans="1:4" ht="12">
      <c r="A24" s="8">
        <f t="shared" si="0"/>
        <v>18</v>
      </c>
      <c r="B24" s="19" t="s">
        <v>417</v>
      </c>
      <c r="C24" s="208">
        <f t="shared" si="1"/>
        <v>5699122.868511599</v>
      </c>
      <c r="D24" s="208">
        <f>C24*C12/4</f>
        <v>5271.688653373229</v>
      </c>
    </row>
    <row r="25" spans="1:4" ht="12">
      <c r="A25" s="8">
        <f t="shared" si="0"/>
        <v>19</v>
      </c>
      <c r="B25" s="19" t="s">
        <v>418</v>
      </c>
      <c r="C25" s="208">
        <f t="shared" si="1"/>
        <v>5704394.557164972</v>
      </c>
      <c r="D25" s="208">
        <f>C25*C12/4</f>
        <v>5276.564965377599</v>
      </c>
    </row>
    <row r="26" spans="1:4" ht="12">
      <c r="A26" s="8">
        <f t="shared" si="0"/>
        <v>20</v>
      </c>
      <c r="B26" s="19" t="s">
        <v>419</v>
      </c>
      <c r="C26" s="208">
        <f t="shared" si="1"/>
        <v>5709671.122130349</v>
      </c>
      <c r="D26" s="208">
        <f>C26*C12/4</f>
        <v>5281.445787970573</v>
      </c>
    </row>
    <row r="27" spans="1:4" ht="12">
      <c r="A27" s="8">
        <f t="shared" si="0"/>
        <v>21</v>
      </c>
      <c r="B27" s="19" t="s">
        <v>244</v>
      </c>
      <c r="C27" s="209"/>
      <c r="D27" s="210">
        <f>SUM(D19:D26)</f>
        <v>42115.15557254806</v>
      </c>
    </row>
    <row r="28" ht="12">
      <c r="A28" s="8">
        <f t="shared" si="0"/>
        <v>22</v>
      </c>
    </row>
    <row r="29" ht="12">
      <c r="A29" s="8">
        <f t="shared" si="0"/>
        <v>23</v>
      </c>
    </row>
    <row r="30" spans="1:2" ht="12">
      <c r="A30" s="8">
        <f t="shared" si="0"/>
        <v>24</v>
      </c>
      <c r="B30" s="211"/>
    </row>
    <row r="31" spans="1:3" ht="12">
      <c r="A31" s="8">
        <f t="shared" si="0"/>
        <v>25</v>
      </c>
      <c r="B31" s="211" t="s">
        <v>339</v>
      </c>
      <c r="C31" s="212"/>
    </row>
    <row r="32" spans="1:3" ht="12">
      <c r="A32" s="8">
        <f t="shared" si="0"/>
        <v>26</v>
      </c>
      <c r="B32" s="354">
        <v>40544</v>
      </c>
      <c r="C32" s="355">
        <v>0.0036578301369863016</v>
      </c>
    </row>
    <row r="33" spans="1:3" ht="12">
      <c r="A33" s="8">
        <f t="shared" si="0"/>
        <v>27</v>
      </c>
      <c r="B33" s="354">
        <v>40575</v>
      </c>
      <c r="C33" s="355">
        <v>0.003220997260273973</v>
      </c>
    </row>
    <row r="34" spans="1:4" ht="12">
      <c r="A34" s="8">
        <f t="shared" si="0"/>
        <v>28</v>
      </c>
      <c r="B34" s="354">
        <v>40603</v>
      </c>
      <c r="C34" s="355">
        <v>0.0035353557470551083</v>
      </c>
      <c r="D34" s="214"/>
    </row>
    <row r="35" spans="1:3" ht="12">
      <c r="A35" s="8">
        <f t="shared" si="0"/>
        <v>29</v>
      </c>
      <c r="B35" s="354">
        <v>40634</v>
      </c>
      <c r="C35" s="355">
        <v>0.003456203853953287</v>
      </c>
    </row>
    <row r="36" spans="1:3" ht="12">
      <c r="A36" s="8">
        <f t="shared" si="0"/>
        <v>30</v>
      </c>
      <c r="B36" s="354">
        <v>40664</v>
      </c>
      <c r="C36" s="355">
        <v>0.003673817948711292</v>
      </c>
    </row>
    <row r="37" spans="1:4" ht="12">
      <c r="A37" s="8">
        <f t="shared" si="0"/>
        <v>31</v>
      </c>
      <c r="B37" s="354">
        <v>40695</v>
      </c>
      <c r="C37" s="355">
        <v>0.003398732005337481</v>
      </c>
      <c r="D37" s="214"/>
    </row>
    <row r="38" spans="1:3" ht="12">
      <c r="A38" s="8">
        <f t="shared" si="0"/>
        <v>32</v>
      </c>
      <c r="B38" s="354">
        <v>40725</v>
      </c>
      <c r="C38" s="355">
        <v>0.0034783581143695936</v>
      </c>
    </row>
    <row r="39" spans="1:3" ht="12">
      <c r="A39" s="8">
        <f t="shared" si="0"/>
        <v>33</v>
      </c>
      <c r="B39" s="354">
        <v>40756</v>
      </c>
      <c r="C39" s="355">
        <v>0.0036938140176119363</v>
      </c>
    </row>
    <row r="40" spans="1:4" ht="12">
      <c r="A40" s="8">
        <f t="shared" si="0"/>
        <v>34</v>
      </c>
      <c r="B40" s="354">
        <v>40787</v>
      </c>
      <c r="C40" s="355">
        <v>0.0034737083333375</v>
      </c>
      <c r="D40" s="214"/>
    </row>
    <row r="41" spans="1:3" ht="12">
      <c r="A41" s="8">
        <f t="shared" si="0"/>
        <v>35</v>
      </c>
      <c r="B41" s="354">
        <v>40817</v>
      </c>
      <c r="C41" s="355">
        <v>0.0034526729317276234</v>
      </c>
    </row>
    <row r="42" spans="1:3" ht="12">
      <c r="A42" s="8">
        <f t="shared" si="0"/>
        <v>36</v>
      </c>
      <c r="B42" s="354">
        <v>40848</v>
      </c>
      <c r="C42" s="355">
        <v>0.0034696334029246235</v>
      </c>
    </row>
    <row r="43" spans="1:4" ht="12">
      <c r="A43" s="8">
        <f t="shared" si="0"/>
        <v>37</v>
      </c>
      <c r="B43" s="354">
        <v>40878</v>
      </c>
      <c r="C43" s="355">
        <v>0.004020465958036514</v>
      </c>
      <c r="D43" s="214"/>
    </row>
    <row r="44" spans="1:3" ht="12">
      <c r="A44" s="8">
        <f t="shared" si="0"/>
        <v>38</v>
      </c>
      <c r="B44" s="354">
        <v>40909</v>
      </c>
      <c r="C44" s="355">
        <v>0.003969768996633955</v>
      </c>
    </row>
    <row r="45" spans="1:3" ht="12">
      <c r="A45" s="8">
        <f t="shared" si="0"/>
        <v>39</v>
      </c>
      <c r="B45" s="354">
        <v>40940</v>
      </c>
      <c r="C45" s="355">
        <v>0.003652567371392554</v>
      </c>
    </row>
    <row r="46" spans="1:4" ht="12">
      <c r="A46" s="8">
        <f t="shared" si="0"/>
        <v>40</v>
      </c>
      <c r="B46" s="354">
        <v>40969</v>
      </c>
      <c r="C46" s="355">
        <v>0.0038658038065068033</v>
      </c>
      <c r="D46" s="214"/>
    </row>
    <row r="47" spans="1:3" ht="12">
      <c r="A47" s="8">
        <f t="shared" si="0"/>
        <v>41</v>
      </c>
      <c r="B47" s="354">
        <v>41000</v>
      </c>
      <c r="C47" s="355">
        <v>0.003873117216121093</v>
      </c>
    </row>
    <row r="48" spans="1:3" ht="12">
      <c r="A48" s="8">
        <f t="shared" si="0"/>
        <v>42</v>
      </c>
      <c r="B48" s="354">
        <v>41030</v>
      </c>
      <c r="C48" s="355">
        <v>0.00410688987723172</v>
      </c>
    </row>
    <row r="49" spans="1:4" ht="12">
      <c r="A49" s="8">
        <f t="shared" si="0"/>
        <v>43</v>
      </c>
      <c r="B49" s="354">
        <v>41061</v>
      </c>
      <c r="C49" s="355">
        <v>0.003796516738480088</v>
      </c>
      <c r="D49" s="214"/>
    </row>
    <row r="50" spans="1:3" ht="12">
      <c r="A50" s="8">
        <f t="shared" si="0"/>
        <v>44</v>
      </c>
      <c r="B50" s="354">
        <v>41091</v>
      </c>
      <c r="C50" s="355">
        <v>0.0035905556047004165</v>
      </c>
    </row>
    <row r="51" spans="1:5" ht="12">
      <c r="A51" s="8">
        <f t="shared" si="0"/>
        <v>45</v>
      </c>
      <c r="B51" s="213"/>
      <c r="C51" s="206"/>
      <c r="D51" s="206">
        <f>ROUND(AVERAGE(C32:C50),4)</f>
        <v>0.0037</v>
      </c>
      <c r="E51" s="19" t="s">
        <v>245</v>
      </c>
    </row>
    <row r="52" ht="12">
      <c r="A52" s="8"/>
    </row>
  </sheetData>
  <printOptions/>
  <pageMargins left="0.5" right="0.25" top="0.5" bottom="0.25" header="0.75" footer="0.5"/>
  <pageSetup fitToHeight="1" fitToWidth="1" horizontalDpi="1200" verticalDpi="1200" orientation="portrait" scale="91" r:id="rId1"/>
  <headerFooter alignWithMargins="0">
    <oddFooter>&amp;CPage  &amp;P  of  &amp;N</oddFooter>
  </headerFooter>
</worksheet>
</file>

<file path=xl/worksheets/sheet16.xml><?xml version="1.0" encoding="utf-8"?>
<worksheet xmlns="http://schemas.openxmlformats.org/spreadsheetml/2006/main" xmlns:r="http://schemas.openxmlformats.org/officeDocument/2006/relationships">
  <sheetPr>
    <tabColor indexed="42"/>
    <pageSetUpPr fitToPage="1"/>
  </sheetPr>
  <dimension ref="A1:L26"/>
  <sheetViews>
    <sheetView showGridLines="0" workbookViewId="0" topLeftCell="A1">
      <selection activeCell="P31" sqref="P31"/>
    </sheetView>
  </sheetViews>
  <sheetFormatPr defaultColWidth="14.4453125" defaultRowHeight="15"/>
  <cols>
    <col min="1" max="1" width="3.88671875" style="182" customWidth="1"/>
    <col min="2" max="2" width="2.77734375" style="235" customWidth="1"/>
    <col min="3" max="3" width="30.77734375" style="235" customWidth="1"/>
    <col min="4" max="4" width="11.77734375" style="235" customWidth="1"/>
    <col min="5" max="5" width="0.88671875" style="235" customWidth="1"/>
    <col min="6" max="6" width="11.77734375" style="235" customWidth="1"/>
    <col min="7" max="7" width="0.88671875" style="235" customWidth="1"/>
    <col min="8" max="8" width="11.77734375" style="235" customWidth="1"/>
    <col min="9" max="9" width="0.88671875" style="235" customWidth="1"/>
    <col min="10" max="10" width="11.77734375" style="235" customWidth="1"/>
    <col min="11" max="11" width="0.671875" style="235" customWidth="1"/>
    <col min="12" max="12" width="12.77734375" style="235" customWidth="1"/>
    <col min="13" max="16384" width="14.4453125" style="235" customWidth="1"/>
  </cols>
  <sheetData>
    <row r="1" spans="1:12" ht="12.75">
      <c r="A1" s="233" t="s">
        <v>8</v>
      </c>
      <c r="B1" s="234"/>
      <c r="C1" s="234"/>
      <c r="D1" s="234"/>
      <c r="E1" s="234"/>
      <c r="F1" s="234"/>
      <c r="G1" s="234"/>
      <c r="H1" s="234"/>
      <c r="I1" s="234"/>
      <c r="J1" s="234"/>
      <c r="K1" s="234"/>
      <c r="L1" s="222" t="str">
        <f>Cover!C1</f>
        <v>2013 Workpapers</v>
      </c>
    </row>
    <row r="2" spans="1:12" ht="12.75">
      <c r="A2" s="233" t="s">
        <v>201</v>
      </c>
      <c r="B2" s="234"/>
      <c r="C2" s="234"/>
      <c r="D2" s="234"/>
      <c r="E2" s="234"/>
      <c r="F2" s="234"/>
      <c r="G2" s="234"/>
      <c r="H2" s="234"/>
      <c r="I2" s="234"/>
      <c r="J2" s="234"/>
      <c r="K2" s="234"/>
      <c r="L2" s="236"/>
    </row>
    <row r="3" spans="1:11" ht="12.75">
      <c r="A3" s="6" t="s">
        <v>390</v>
      </c>
      <c r="B3" s="234"/>
      <c r="C3" s="234"/>
      <c r="D3" s="234" t="s">
        <v>106</v>
      </c>
      <c r="E3" s="234"/>
      <c r="F3" s="234"/>
      <c r="G3" s="234"/>
      <c r="H3" s="234"/>
      <c r="I3" s="234"/>
      <c r="J3" s="234"/>
      <c r="K3" s="234"/>
    </row>
    <row r="4" ht="12.75">
      <c r="A4" s="391" t="s">
        <v>352</v>
      </c>
    </row>
    <row r="5" spans="2:3" ht="12.75">
      <c r="B5" s="237"/>
      <c r="C5" s="238"/>
    </row>
    <row r="6" ht="12.75">
      <c r="B6" s="237"/>
    </row>
    <row r="7" spans="1:11" ht="12.75">
      <c r="A7" s="226"/>
      <c r="B7" s="226"/>
      <c r="C7" s="226"/>
      <c r="K7" s="240"/>
    </row>
    <row r="8" spans="4:12" ht="12.75">
      <c r="D8" s="226"/>
      <c r="E8" s="226"/>
      <c r="F8" s="241"/>
      <c r="G8" s="226"/>
      <c r="H8" s="241"/>
      <c r="I8" s="226"/>
      <c r="J8" s="241" t="s">
        <v>202</v>
      </c>
      <c r="K8" s="240"/>
      <c r="L8" s="242"/>
    </row>
    <row r="9" spans="1:12" ht="12.75">
      <c r="A9" s="182" t="s">
        <v>147</v>
      </c>
      <c r="D9" s="240" t="s">
        <v>203</v>
      </c>
      <c r="E9" s="239"/>
      <c r="F9" s="240" t="s">
        <v>306</v>
      </c>
      <c r="G9" s="239"/>
      <c r="H9" s="240" t="s">
        <v>124</v>
      </c>
      <c r="I9" s="239"/>
      <c r="J9" s="240" t="s">
        <v>204</v>
      </c>
      <c r="L9" s="242"/>
    </row>
    <row r="10" spans="1:12" ht="12.75">
      <c r="A10" s="243" t="s">
        <v>123</v>
      </c>
      <c r="D10" s="302"/>
      <c r="E10" s="239"/>
      <c r="F10" s="302"/>
      <c r="G10" s="239"/>
      <c r="H10" s="302"/>
      <c r="I10" s="239"/>
      <c r="J10" s="240" t="s">
        <v>205</v>
      </c>
      <c r="K10" s="242"/>
      <c r="L10" s="244" t="s">
        <v>206</v>
      </c>
    </row>
    <row r="11" spans="1:12" ht="12.75">
      <c r="A11" s="245" t="s">
        <v>128</v>
      </c>
      <c r="B11" s="246" t="s">
        <v>9</v>
      </c>
      <c r="C11" s="247"/>
      <c r="D11" s="248"/>
      <c r="F11" s="248"/>
      <c r="H11" s="248"/>
      <c r="J11" s="248"/>
      <c r="L11" s="248"/>
    </row>
    <row r="12" spans="1:12" ht="12.75">
      <c r="A12" s="249">
        <f aca="true" t="shared" si="0" ref="A12:A25">+A11+1</f>
        <v>2</v>
      </c>
      <c r="C12" s="250" t="s">
        <v>378</v>
      </c>
      <c r="D12" s="371">
        <v>6320000</v>
      </c>
      <c r="E12" s="372"/>
      <c r="F12" s="371">
        <v>78000</v>
      </c>
      <c r="G12" s="252"/>
      <c r="H12" s="251">
        <f aca="true" t="shared" si="1" ref="H12:H23">D12+F12</f>
        <v>6398000</v>
      </c>
      <c r="I12" s="252"/>
      <c r="J12" s="371">
        <v>447000</v>
      </c>
      <c r="K12" s="251"/>
      <c r="L12" s="253">
        <f>H12+J12</f>
        <v>6845000</v>
      </c>
    </row>
    <row r="13" spans="1:12" ht="12.75">
      <c r="A13" s="249">
        <f t="shared" si="0"/>
        <v>3</v>
      </c>
      <c r="C13" s="254" t="s">
        <v>148</v>
      </c>
      <c r="D13" s="371">
        <v>6168000</v>
      </c>
      <c r="E13" s="372"/>
      <c r="F13" s="371">
        <v>68000</v>
      </c>
      <c r="G13" s="252"/>
      <c r="H13" s="251">
        <f t="shared" si="1"/>
        <v>6236000</v>
      </c>
      <c r="I13" s="252"/>
      <c r="J13" s="371">
        <v>418000</v>
      </c>
      <c r="K13" s="251"/>
      <c r="L13" s="253">
        <f aca="true" t="shared" si="2" ref="L13:L23">H13+J13</f>
        <v>6654000</v>
      </c>
    </row>
    <row r="14" spans="1:12" ht="12.75">
      <c r="A14" s="249">
        <f t="shared" si="0"/>
        <v>4</v>
      </c>
      <c r="C14" s="254" t="s">
        <v>149</v>
      </c>
      <c r="D14" s="371">
        <v>5828000</v>
      </c>
      <c r="E14" s="372"/>
      <c r="F14" s="371">
        <v>55000</v>
      </c>
      <c r="G14" s="252"/>
      <c r="H14" s="251">
        <f t="shared" si="1"/>
        <v>5883000</v>
      </c>
      <c r="I14" s="252"/>
      <c r="J14" s="371">
        <v>368000</v>
      </c>
      <c r="K14" s="251"/>
      <c r="L14" s="253">
        <f t="shared" si="2"/>
        <v>6251000</v>
      </c>
    </row>
    <row r="15" spans="1:12" ht="12.75">
      <c r="A15" s="249">
        <f t="shared" si="0"/>
        <v>5</v>
      </c>
      <c r="C15" s="254" t="s">
        <v>150</v>
      </c>
      <c r="D15" s="371">
        <v>5567000</v>
      </c>
      <c r="E15" s="372"/>
      <c r="F15" s="371">
        <v>56000</v>
      </c>
      <c r="G15" s="252"/>
      <c r="H15" s="251">
        <f t="shared" si="1"/>
        <v>5623000</v>
      </c>
      <c r="I15" s="252"/>
      <c r="J15" s="371">
        <v>358000</v>
      </c>
      <c r="K15" s="251"/>
      <c r="L15" s="253">
        <f t="shared" si="2"/>
        <v>5981000</v>
      </c>
    </row>
    <row r="16" spans="1:12" ht="12.75">
      <c r="A16" s="249">
        <f t="shared" si="0"/>
        <v>6</v>
      </c>
      <c r="C16" s="254" t="s">
        <v>122</v>
      </c>
      <c r="D16" s="371">
        <v>6769000</v>
      </c>
      <c r="E16" s="372"/>
      <c r="F16" s="371">
        <v>56000</v>
      </c>
      <c r="G16" s="252"/>
      <c r="H16" s="251">
        <f t="shared" si="1"/>
        <v>6825000</v>
      </c>
      <c r="I16" s="252"/>
      <c r="J16" s="371">
        <v>404000</v>
      </c>
      <c r="K16" s="251"/>
      <c r="L16" s="253">
        <f t="shared" si="2"/>
        <v>7229000</v>
      </c>
    </row>
    <row r="17" spans="1:12" ht="12.75">
      <c r="A17" s="249">
        <f t="shared" si="0"/>
        <v>7</v>
      </c>
      <c r="C17" s="254" t="s">
        <v>151</v>
      </c>
      <c r="D17" s="371">
        <v>7890000</v>
      </c>
      <c r="E17" s="372"/>
      <c r="F17" s="371">
        <v>70000</v>
      </c>
      <c r="G17" s="252"/>
      <c r="H17" s="251">
        <f t="shared" si="1"/>
        <v>7960000</v>
      </c>
      <c r="I17" s="252"/>
      <c r="J17" s="371">
        <v>509000</v>
      </c>
      <c r="K17" s="251"/>
      <c r="L17" s="253">
        <f t="shared" si="2"/>
        <v>8469000</v>
      </c>
    </row>
    <row r="18" spans="1:12" ht="12.75">
      <c r="A18" s="249">
        <f t="shared" si="0"/>
        <v>8</v>
      </c>
      <c r="C18" s="254" t="s">
        <v>152</v>
      </c>
      <c r="D18" s="371">
        <v>7848000</v>
      </c>
      <c r="E18" s="372"/>
      <c r="F18" s="371">
        <v>75000</v>
      </c>
      <c r="G18" s="252"/>
      <c r="H18" s="251">
        <f t="shared" si="1"/>
        <v>7923000</v>
      </c>
      <c r="I18" s="252"/>
      <c r="J18" s="371">
        <v>607000</v>
      </c>
      <c r="K18" s="251"/>
      <c r="L18" s="253">
        <f t="shared" si="2"/>
        <v>8530000</v>
      </c>
    </row>
    <row r="19" spans="1:12" ht="12.75">
      <c r="A19" s="249">
        <f t="shared" si="0"/>
        <v>9</v>
      </c>
      <c r="C19" s="254" t="s">
        <v>153</v>
      </c>
      <c r="D19" s="371">
        <v>7897000</v>
      </c>
      <c r="E19" s="372"/>
      <c r="F19" s="371">
        <v>65000</v>
      </c>
      <c r="G19" s="252"/>
      <c r="H19" s="251">
        <f t="shared" si="1"/>
        <v>7962000</v>
      </c>
      <c r="I19" s="252"/>
      <c r="J19" s="373">
        <v>520000</v>
      </c>
      <c r="K19" s="251"/>
      <c r="L19" s="253">
        <f t="shared" si="2"/>
        <v>8482000</v>
      </c>
    </row>
    <row r="20" spans="1:12" ht="12.75">
      <c r="A20" s="249">
        <f t="shared" si="0"/>
        <v>10</v>
      </c>
      <c r="C20" s="254" t="s">
        <v>154</v>
      </c>
      <c r="D20" s="371">
        <v>7612000</v>
      </c>
      <c r="E20" s="372"/>
      <c r="F20" s="371">
        <v>57000</v>
      </c>
      <c r="G20" s="252"/>
      <c r="H20" s="251">
        <f t="shared" si="1"/>
        <v>7669000</v>
      </c>
      <c r="I20" s="252"/>
      <c r="J20" s="371">
        <v>397000</v>
      </c>
      <c r="K20" s="251"/>
      <c r="L20" s="253">
        <f t="shared" si="2"/>
        <v>8066000</v>
      </c>
    </row>
    <row r="21" spans="1:12" ht="12.75">
      <c r="A21" s="249">
        <f t="shared" si="0"/>
        <v>11</v>
      </c>
      <c r="C21" s="254" t="s">
        <v>155</v>
      </c>
      <c r="D21" s="371">
        <v>5810000</v>
      </c>
      <c r="E21" s="372"/>
      <c r="F21" s="371">
        <v>56000</v>
      </c>
      <c r="G21" s="252"/>
      <c r="H21" s="251">
        <f t="shared" si="1"/>
        <v>5866000</v>
      </c>
      <c r="I21" s="252"/>
      <c r="J21" s="371">
        <v>391000</v>
      </c>
      <c r="K21" s="251"/>
      <c r="L21" s="253">
        <f t="shared" si="2"/>
        <v>6257000</v>
      </c>
    </row>
    <row r="22" spans="1:12" ht="12.75">
      <c r="A22" s="249">
        <f t="shared" si="0"/>
        <v>12</v>
      </c>
      <c r="C22" s="254" t="s">
        <v>156</v>
      </c>
      <c r="D22" s="371">
        <v>6124000</v>
      </c>
      <c r="E22" s="372"/>
      <c r="F22" s="371">
        <v>65000</v>
      </c>
      <c r="G22" s="252"/>
      <c r="H22" s="251">
        <f t="shared" si="1"/>
        <v>6189000</v>
      </c>
      <c r="I22" s="252"/>
      <c r="J22" s="371">
        <v>424000</v>
      </c>
      <c r="K22" s="251"/>
      <c r="L22" s="253">
        <f t="shared" si="2"/>
        <v>6613000</v>
      </c>
    </row>
    <row r="23" spans="1:12" ht="12.75">
      <c r="A23" s="249">
        <f t="shared" si="0"/>
        <v>13</v>
      </c>
      <c r="C23" s="250" t="s">
        <v>379</v>
      </c>
      <c r="D23" s="371">
        <v>6501000</v>
      </c>
      <c r="E23" s="372"/>
      <c r="F23" s="371">
        <v>69000</v>
      </c>
      <c r="G23" s="252"/>
      <c r="H23" s="251">
        <f t="shared" si="1"/>
        <v>6570000</v>
      </c>
      <c r="I23" s="252"/>
      <c r="J23" s="371">
        <v>467000</v>
      </c>
      <c r="K23" s="251"/>
      <c r="L23" s="253">
        <f t="shared" si="2"/>
        <v>7037000</v>
      </c>
    </row>
    <row r="24" spans="1:12" ht="12.75">
      <c r="A24" s="249">
        <f t="shared" si="0"/>
        <v>14</v>
      </c>
      <c r="C24" s="254"/>
      <c r="D24" s="255"/>
      <c r="E24" s="256"/>
      <c r="F24" s="255"/>
      <c r="G24" s="256"/>
      <c r="H24" s="255"/>
      <c r="J24" s="255"/>
      <c r="K24" s="257"/>
      <c r="L24" s="258"/>
    </row>
    <row r="25" spans="1:12" ht="13.5" thickBot="1">
      <c r="A25" s="249">
        <f t="shared" si="0"/>
        <v>15</v>
      </c>
      <c r="C25" s="259" t="s">
        <v>207</v>
      </c>
      <c r="D25" s="260">
        <f>SUM(D12:D23)/12</f>
        <v>6694500</v>
      </c>
      <c r="E25" s="256"/>
      <c r="F25" s="260">
        <f>SUM(F12:F23)/12</f>
        <v>64166.666666666664</v>
      </c>
      <c r="G25" s="256"/>
      <c r="H25" s="260">
        <f>D25+F25</f>
        <v>6758666.666666667</v>
      </c>
      <c r="J25" s="260">
        <f>SUM(J12:J23)/12</f>
        <v>442500</v>
      </c>
      <c r="K25" s="261"/>
      <c r="L25" s="260">
        <f>SUM(L12:L23)/12</f>
        <v>7201166.666666667</v>
      </c>
    </row>
    <row r="26" ht="13.5" thickTop="1">
      <c r="J26" s="262"/>
    </row>
  </sheetData>
  <printOptions/>
  <pageMargins left="0.5" right="0.25" top="0.5" bottom="0.25" header="0.75" footer="0.5"/>
  <pageSetup fitToHeight="1" fitToWidth="1" horizontalDpi="1200" verticalDpi="1200" orientation="portrait" scale="83" r:id="rId1"/>
  <headerFooter alignWithMargins="0">
    <oddFooter>&amp;CPage  &amp;P  of  &amp;N</oddFooter>
  </headerFooter>
</worksheet>
</file>

<file path=xl/worksheets/sheet17.xml><?xml version="1.0" encoding="utf-8"?>
<worksheet xmlns="http://schemas.openxmlformats.org/spreadsheetml/2006/main" xmlns:r="http://schemas.openxmlformats.org/officeDocument/2006/relationships">
  <sheetPr>
    <tabColor indexed="41"/>
    <pageSetUpPr fitToPage="1"/>
  </sheetPr>
  <dimension ref="A1:H47"/>
  <sheetViews>
    <sheetView showGridLines="0" workbookViewId="0" topLeftCell="A1">
      <selection activeCell="A3" sqref="A3"/>
    </sheetView>
  </sheetViews>
  <sheetFormatPr defaultColWidth="8.88671875" defaultRowHeight="15"/>
  <cols>
    <col min="1" max="1" width="7.21484375" style="218" customWidth="1"/>
    <col min="2" max="2" width="3.77734375" style="218" customWidth="1"/>
    <col min="3" max="3" width="32.6640625" style="218" customWidth="1"/>
    <col min="4" max="4" width="7.5546875" style="218" bestFit="1" customWidth="1"/>
    <col min="5" max="5" width="14.77734375" style="218" bestFit="1" customWidth="1"/>
    <col min="6" max="6" width="4.77734375" style="229" customWidth="1"/>
    <col min="7" max="7" width="10.10546875" style="218" customWidth="1"/>
    <col min="8" max="16384" width="8.88671875" style="218" customWidth="1"/>
  </cols>
  <sheetData>
    <row r="1" spans="1:7" ht="12.75">
      <c r="A1" s="221" t="s">
        <v>8</v>
      </c>
      <c r="G1" s="222" t="str">
        <f>Cover!C1</f>
        <v>2013 Workpapers</v>
      </c>
    </row>
    <row r="2" ht="12.75">
      <c r="A2" s="223" t="s">
        <v>270</v>
      </c>
    </row>
    <row r="3" spans="1:3" ht="12.75">
      <c r="A3" s="418" t="s">
        <v>394</v>
      </c>
      <c r="B3" s="418"/>
      <c r="C3" s="418"/>
    </row>
    <row r="5" spans="3:7" ht="12.75">
      <c r="C5" s="218" t="s">
        <v>134</v>
      </c>
      <c r="G5" s="219" t="s">
        <v>251</v>
      </c>
    </row>
    <row r="6" spans="1:7" s="224" customFormat="1" ht="12.75">
      <c r="A6" s="224" t="s">
        <v>252</v>
      </c>
      <c r="E6" s="225" t="s">
        <v>422</v>
      </c>
      <c r="F6" s="263"/>
      <c r="G6" s="219" t="s">
        <v>253</v>
      </c>
    </row>
    <row r="7" spans="5:6" ht="12.75">
      <c r="E7" s="226"/>
      <c r="F7" s="231"/>
    </row>
    <row r="8" spans="1:7" ht="12.75">
      <c r="A8" s="218">
        <v>1</v>
      </c>
      <c r="C8" s="217" t="s">
        <v>254</v>
      </c>
      <c r="D8" s="218" t="s">
        <v>248</v>
      </c>
      <c r="E8" s="353">
        <v>9266542.33</v>
      </c>
      <c r="F8" s="231"/>
      <c r="G8" s="226">
        <f>E8</f>
        <v>9266542.33</v>
      </c>
    </row>
    <row r="9" spans="1:7" ht="12.75">
      <c r="A9" s="218">
        <f>A8+1</f>
        <v>2</v>
      </c>
      <c r="C9" s="217" t="s">
        <v>257</v>
      </c>
      <c r="D9" s="218" t="s">
        <v>248</v>
      </c>
      <c r="E9" s="353">
        <v>729129.85</v>
      </c>
      <c r="F9" s="231"/>
      <c r="G9" s="226">
        <f>E9</f>
        <v>729129.85</v>
      </c>
    </row>
    <row r="10" spans="1:7" ht="12.75">
      <c r="A10" s="218">
        <f aca="true" t="shared" si="0" ref="A10:A42">A9+1</f>
        <v>3</v>
      </c>
      <c r="C10" s="218" t="s">
        <v>204</v>
      </c>
      <c r="D10" s="218" t="s">
        <v>248</v>
      </c>
      <c r="E10" s="353">
        <v>18230784.570054434</v>
      </c>
      <c r="F10" s="231" t="s">
        <v>321</v>
      </c>
      <c r="G10" s="226"/>
    </row>
    <row r="11" spans="1:7" ht="12.75">
      <c r="A11" s="218">
        <f t="shared" si="0"/>
        <v>4</v>
      </c>
      <c r="C11" s="218" t="s">
        <v>340</v>
      </c>
      <c r="D11" s="218" t="s">
        <v>248</v>
      </c>
      <c r="E11" s="353">
        <v>0</v>
      </c>
      <c r="F11" s="231" t="s">
        <v>321</v>
      </c>
      <c r="G11" s="226"/>
    </row>
    <row r="12" spans="1:7" ht="12.75">
      <c r="A12" s="218">
        <f t="shared" si="0"/>
        <v>5</v>
      </c>
      <c r="C12" s="218" t="s">
        <v>341</v>
      </c>
      <c r="D12" s="218" t="s">
        <v>248</v>
      </c>
      <c r="E12" s="353">
        <v>851589.92</v>
      </c>
      <c r="F12" s="231" t="s">
        <v>321</v>
      </c>
      <c r="G12" s="226"/>
    </row>
    <row r="13" spans="1:7" ht="12.75">
      <c r="A13" s="218">
        <f t="shared" si="0"/>
        <v>6</v>
      </c>
      <c r="C13" s="218" t="s">
        <v>342</v>
      </c>
      <c r="D13" s="218" t="s">
        <v>248</v>
      </c>
      <c r="E13" s="353">
        <v>0</v>
      </c>
      <c r="F13" s="231" t="s">
        <v>321</v>
      </c>
      <c r="G13" s="226"/>
    </row>
    <row r="14" spans="1:6" ht="12.75">
      <c r="A14" s="218">
        <f t="shared" si="0"/>
        <v>7</v>
      </c>
      <c r="C14" s="218" t="s">
        <v>259</v>
      </c>
      <c r="D14" s="218" t="s">
        <v>248</v>
      </c>
      <c r="E14" s="353">
        <v>9102357.389999997</v>
      </c>
      <c r="F14" s="231"/>
    </row>
    <row r="15" spans="1:6" ht="12.75">
      <c r="A15" s="218">
        <f t="shared" si="0"/>
        <v>8</v>
      </c>
      <c r="C15" s="218" t="s">
        <v>343</v>
      </c>
      <c r="D15" s="218" t="s">
        <v>248</v>
      </c>
      <c r="E15" s="353">
        <v>0</v>
      </c>
      <c r="F15" s="231" t="s">
        <v>321</v>
      </c>
    </row>
    <row r="16" spans="1:7" ht="12.75">
      <c r="A16" s="218">
        <f t="shared" si="0"/>
        <v>9</v>
      </c>
      <c r="C16" s="218" t="s">
        <v>344</v>
      </c>
      <c r="D16" s="218" t="s">
        <v>248</v>
      </c>
      <c r="E16" s="353">
        <v>1486268.01</v>
      </c>
      <c r="F16" s="231"/>
      <c r="G16" s="226"/>
    </row>
    <row r="17" spans="1:7" ht="12.75">
      <c r="A17" s="218">
        <f t="shared" si="0"/>
        <v>10</v>
      </c>
      <c r="C17" s="218" t="s">
        <v>345</v>
      </c>
      <c r="D17" s="218" t="s">
        <v>248</v>
      </c>
      <c r="E17" s="353">
        <v>172730.78</v>
      </c>
      <c r="F17" s="231"/>
      <c r="G17" s="226"/>
    </row>
    <row r="18" spans="1:8" ht="12.75">
      <c r="A18" s="218">
        <f t="shared" si="0"/>
        <v>11</v>
      </c>
      <c r="C18" s="218" t="s">
        <v>370</v>
      </c>
      <c r="D18" s="218" t="s">
        <v>248</v>
      </c>
      <c r="E18" s="383">
        <v>38700369.68079407</v>
      </c>
      <c r="F18" s="231" t="s">
        <v>321</v>
      </c>
      <c r="H18" s="218" t="s">
        <v>330</v>
      </c>
    </row>
    <row r="19" spans="1:8" ht="12.75">
      <c r="A19" s="218">
        <f t="shared" si="0"/>
        <v>12</v>
      </c>
      <c r="C19" s="218" t="s">
        <v>371</v>
      </c>
      <c r="E19" s="383">
        <v>31379691.585192837</v>
      </c>
      <c r="F19" s="231"/>
      <c r="H19" s="218" t="s">
        <v>330</v>
      </c>
    </row>
    <row r="20" spans="1:6" ht="12.75">
      <c r="A20" s="218">
        <f t="shared" si="0"/>
        <v>13</v>
      </c>
      <c r="C20" s="218" t="s">
        <v>346</v>
      </c>
      <c r="D20" s="218" t="s">
        <v>351</v>
      </c>
      <c r="E20" s="353">
        <v>32144327.212712884</v>
      </c>
      <c r="F20" s="231" t="s">
        <v>321</v>
      </c>
    </row>
    <row r="21" spans="1:6" ht="12.75">
      <c r="A21" s="218">
        <f t="shared" si="0"/>
        <v>14</v>
      </c>
      <c r="C21" s="218" t="s">
        <v>347</v>
      </c>
      <c r="D21" s="218" t="s">
        <v>351</v>
      </c>
      <c r="E21" s="353">
        <v>5930006.48026358</v>
      </c>
      <c r="F21" s="231" t="s">
        <v>321</v>
      </c>
    </row>
    <row r="22" spans="1:6" ht="12.75">
      <c r="A22" s="218">
        <f t="shared" si="0"/>
        <v>15</v>
      </c>
      <c r="C22" s="218" t="s">
        <v>259</v>
      </c>
      <c r="D22" s="218" t="s">
        <v>351</v>
      </c>
      <c r="E22" s="353">
        <v>126983.04</v>
      </c>
      <c r="F22" s="231" t="s">
        <v>321</v>
      </c>
    </row>
    <row r="23" spans="1:7" ht="12.75">
      <c r="A23" s="218">
        <f t="shared" si="0"/>
        <v>16</v>
      </c>
      <c r="C23" s="218" t="s">
        <v>255</v>
      </c>
      <c r="D23" s="218" t="s">
        <v>256</v>
      </c>
      <c r="E23" s="353">
        <v>10110394.781370934</v>
      </c>
      <c r="F23" s="231"/>
      <c r="G23" s="226">
        <f>E23</f>
        <v>10110394.781370934</v>
      </c>
    </row>
    <row r="24" spans="1:7" ht="12.75">
      <c r="A24" s="218">
        <f t="shared" si="0"/>
        <v>17</v>
      </c>
      <c r="C24" s="218" t="s">
        <v>258</v>
      </c>
      <c r="D24" s="218" t="s">
        <v>256</v>
      </c>
      <c r="E24" s="353">
        <v>201329.07188333332</v>
      </c>
      <c r="F24" s="231" t="s">
        <v>321</v>
      </c>
      <c r="G24" s="226"/>
    </row>
    <row r="25" spans="1:7" ht="12.75">
      <c r="A25" s="218">
        <f t="shared" si="0"/>
        <v>18</v>
      </c>
      <c r="C25" s="218" t="s">
        <v>259</v>
      </c>
      <c r="D25" s="218" t="s">
        <v>256</v>
      </c>
      <c r="E25" s="353">
        <v>145112.6547820833</v>
      </c>
      <c r="F25" s="231" t="s">
        <v>321</v>
      </c>
      <c r="G25" s="226"/>
    </row>
    <row r="26" spans="1:7" ht="12.75">
      <c r="A26" s="218">
        <f t="shared" si="0"/>
        <v>19</v>
      </c>
      <c r="C26" s="218" t="s">
        <v>333</v>
      </c>
      <c r="D26" s="218" t="s">
        <v>256</v>
      </c>
      <c r="E26" s="353">
        <v>303458.678383</v>
      </c>
      <c r="F26" s="231" t="s">
        <v>321</v>
      </c>
      <c r="G26" s="226"/>
    </row>
    <row r="27" spans="1:7" ht="12.75">
      <c r="A27" s="218">
        <f t="shared" si="0"/>
        <v>20</v>
      </c>
      <c r="C27" s="218" t="s">
        <v>348</v>
      </c>
      <c r="D27" s="218" t="s">
        <v>248</v>
      </c>
      <c r="E27" s="353">
        <v>47049.48</v>
      </c>
      <c r="F27" s="231"/>
      <c r="G27" s="226">
        <f aca="true" t="shared" si="1" ref="G27:G33">E27</f>
        <v>47049.48</v>
      </c>
    </row>
    <row r="28" spans="1:7" ht="12.75">
      <c r="A28" s="218">
        <f t="shared" si="0"/>
        <v>21</v>
      </c>
      <c r="C28" s="218" t="s">
        <v>348</v>
      </c>
      <c r="E28" s="353">
        <v>182468.69</v>
      </c>
      <c r="F28" s="231"/>
      <c r="G28" s="226">
        <f t="shared" si="1"/>
        <v>182468.69</v>
      </c>
    </row>
    <row r="29" spans="1:7" ht="12.75">
      <c r="A29" s="218">
        <f t="shared" si="0"/>
        <v>22</v>
      </c>
      <c r="C29" s="218" t="s">
        <v>316</v>
      </c>
      <c r="E29" s="353">
        <v>37440</v>
      </c>
      <c r="F29" s="231"/>
      <c r="G29" s="226">
        <f t="shared" si="1"/>
        <v>37440</v>
      </c>
    </row>
    <row r="30" spans="1:7" ht="12.75">
      <c r="A30" s="218">
        <f t="shared" si="0"/>
        <v>23</v>
      </c>
      <c r="C30" s="218" t="s">
        <v>317</v>
      </c>
      <c r="E30" s="353">
        <v>8040000</v>
      </c>
      <c r="F30" s="231"/>
      <c r="G30" s="226">
        <f t="shared" si="1"/>
        <v>8040000</v>
      </c>
    </row>
    <row r="31" spans="1:7" ht="12.75">
      <c r="A31" s="218">
        <f t="shared" si="0"/>
        <v>24</v>
      </c>
      <c r="C31" s="218" t="s">
        <v>318</v>
      </c>
      <c r="E31" s="353">
        <v>56815.68</v>
      </c>
      <c r="F31" s="231"/>
      <c r="G31" s="226">
        <f t="shared" si="1"/>
        <v>56815.68</v>
      </c>
    </row>
    <row r="32" spans="1:7" ht="12.75">
      <c r="A32" s="218">
        <f t="shared" si="0"/>
        <v>25</v>
      </c>
      <c r="C32" s="218" t="s">
        <v>319</v>
      </c>
      <c r="E32" s="353">
        <v>14924.16</v>
      </c>
      <c r="F32" s="231"/>
      <c r="G32" s="226">
        <f t="shared" si="1"/>
        <v>14924.16</v>
      </c>
    </row>
    <row r="33" spans="1:7" ht="12.75">
      <c r="A33" s="218">
        <f t="shared" si="0"/>
        <v>26</v>
      </c>
      <c r="C33" s="218" t="s">
        <v>320</v>
      </c>
      <c r="E33" s="353">
        <v>46268.4</v>
      </c>
      <c r="F33" s="231"/>
      <c r="G33" s="226">
        <f t="shared" si="1"/>
        <v>46268.4</v>
      </c>
    </row>
    <row r="34" spans="1:7" ht="12.75">
      <c r="A34" s="218">
        <f t="shared" si="0"/>
        <v>27</v>
      </c>
      <c r="C34" s="218" t="s">
        <v>349</v>
      </c>
      <c r="E34" s="353">
        <v>212410.44</v>
      </c>
      <c r="F34" s="231" t="s">
        <v>321</v>
      </c>
      <c r="G34" s="226"/>
    </row>
    <row r="35" spans="1:7" ht="12.75">
      <c r="A35" s="218">
        <f t="shared" si="0"/>
        <v>28</v>
      </c>
      <c r="C35" s="218" t="s">
        <v>350</v>
      </c>
      <c r="E35" s="366">
        <v>37800.72</v>
      </c>
      <c r="F35" s="231" t="s">
        <v>321</v>
      </c>
      <c r="G35" s="226"/>
    </row>
    <row r="36" spans="1:7" ht="12.75">
      <c r="A36" s="218">
        <f t="shared" si="0"/>
        <v>29</v>
      </c>
      <c r="C36" s="217" t="s">
        <v>260</v>
      </c>
      <c r="E36" s="232">
        <f>SUM(E8:E35)</f>
        <v>167556253.60543713</v>
      </c>
      <c r="F36" s="231"/>
      <c r="G36" s="232">
        <f>SUM(G8:G35)</f>
        <v>28531033.371370934</v>
      </c>
    </row>
    <row r="37" spans="1:7" ht="19.5" customHeight="1">
      <c r="A37" s="218">
        <f t="shared" si="0"/>
        <v>30</v>
      </c>
      <c r="E37" s="226"/>
      <c r="F37" s="231"/>
      <c r="G37" s="226" t="s">
        <v>261</v>
      </c>
    </row>
    <row r="38" spans="1:7" ht="12.75">
      <c r="A38" s="218">
        <f t="shared" si="0"/>
        <v>31</v>
      </c>
      <c r="C38" s="218" t="s">
        <v>267</v>
      </c>
      <c r="E38" s="228">
        <f>E36</f>
        <v>167556253.60543713</v>
      </c>
      <c r="F38" s="230"/>
      <c r="G38" s="220" t="s">
        <v>262</v>
      </c>
    </row>
    <row r="39" spans="1:7" s="229" customFormat="1" ht="12.75">
      <c r="A39" s="218">
        <f t="shared" si="0"/>
        <v>32</v>
      </c>
      <c r="C39" s="218" t="s">
        <v>268</v>
      </c>
      <c r="E39" s="230">
        <f>E38-E42-E40-E41</f>
        <v>68945158.9680793</v>
      </c>
      <c r="F39" s="230"/>
      <c r="G39" s="220" t="s">
        <v>263</v>
      </c>
    </row>
    <row r="40" spans="1:7" s="229" customFormat="1" ht="12.75">
      <c r="A40" s="218">
        <f t="shared" si="0"/>
        <v>33</v>
      </c>
      <c r="C40" s="218" t="s">
        <v>269</v>
      </c>
      <c r="E40" s="230">
        <f>E18</f>
        <v>38700369.68079407</v>
      </c>
      <c r="F40" s="230"/>
      <c r="G40" s="220" t="s">
        <v>266</v>
      </c>
    </row>
    <row r="41" spans="1:7" s="229" customFormat="1" ht="12.75">
      <c r="A41" s="218">
        <f t="shared" si="0"/>
        <v>34</v>
      </c>
      <c r="C41" s="218" t="s">
        <v>372</v>
      </c>
      <c r="E41" s="230">
        <f>E19</f>
        <v>31379691.585192837</v>
      </c>
      <c r="F41" s="230"/>
      <c r="G41" s="220" t="s">
        <v>375</v>
      </c>
    </row>
    <row r="42" spans="1:7" s="229" customFormat="1" ht="12.75">
      <c r="A42" s="218">
        <f t="shared" si="0"/>
        <v>35</v>
      </c>
      <c r="C42" s="218" t="s">
        <v>264</v>
      </c>
      <c r="E42" s="230">
        <f>G36</f>
        <v>28531033.371370934</v>
      </c>
      <c r="F42" s="230"/>
      <c r="G42" s="220" t="s">
        <v>265</v>
      </c>
    </row>
    <row r="43" s="229" customFormat="1" ht="12.75"/>
    <row r="44" s="229" customFormat="1" ht="12.75"/>
    <row r="47" ht="12.75">
      <c r="A47" s="19" t="s">
        <v>322</v>
      </c>
    </row>
  </sheetData>
  <printOptions/>
  <pageMargins left="0.25" right="0.25" top="1" bottom="1" header="0.5" footer="0.5"/>
  <pageSetup fitToHeight="1" fitToWidth="1" horizontalDpi="600" verticalDpi="600" orientation="portrait" scale="79" r:id="rId1"/>
  <headerFooter alignWithMargins="0">
    <oddFooter>&amp;CPage &amp;P of &amp;N</oddFooter>
  </headerFooter>
</worksheet>
</file>

<file path=xl/worksheets/sheet18.xml><?xml version="1.0" encoding="utf-8"?>
<worksheet xmlns="http://schemas.openxmlformats.org/spreadsheetml/2006/main" xmlns:r="http://schemas.openxmlformats.org/officeDocument/2006/relationships">
  <sheetPr>
    <tabColor indexed="41"/>
  </sheetPr>
  <dimension ref="A1:E40"/>
  <sheetViews>
    <sheetView showGridLines="0" workbookViewId="0" topLeftCell="A10">
      <selection activeCell="F38" sqref="F38"/>
    </sheetView>
  </sheetViews>
  <sheetFormatPr defaultColWidth="8.88671875" defaultRowHeight="15"/>
  <cols>
    <col min="1" max="1" width="8.88671875" style="294" customWidth="1"/>
    <col min="2" max="2" width="22.77734375" style="294" bestFit="1" customWidth="1"/>
    <col min="3" max="3" width="13.5546875" style="294" bestFit="1" customWidth="1"/>
    <col min="4" max="4" width="15.3359375" style="294" customWidth="1"/>
    <col min="5" max="5" width="13.6640625" style="295" bestFit="1" customWidth="1"/>
    <col min="6" max="16384" width="8.88671875" style="294" customWidth="1"/>
  </cols>
  <sheetData>
    <row r="1" spans="1:5" ht="12">
      <c r="A1" s="122" t="s">
        <v>305</v>
      </c>
      <c r="E1" s="48" t="str">
        <f>Cover!C1</f>
        <v>2013 Workpapers</v>
      </c>
    </row>
    <row r="5" spans="3:5" ht="24">
      <c r="C5" s="296" t="s">
        <v>367</v>
      </c>
      <c r="D5" s="296" t="s">
        <v>292</v>
      </c>
      <c r="E5" s="297" t="s">
        <v>293</v>
      </c>
    </row>
    <row r="7" spans="1:5" ht="12">
      <c r="A7" s="294" t="s">
        <v>294</v>
      </c>
      <c r="B7" s="294" t="s">
        <v>300</v>
      </c>
      <c r="C7" s="298">
        <v>14145637.39</v>
      </c>
      <c r="D7" s="298">
        <f>C7*0.5</f>
        <v>7072818.695</v>
      </c>
      <c r="E7" s="298">
        <f>ROUND(C7-D7,0)</f>
        <v>7072819</v>
      </c>
    </row>
    <row r="8" spans="1:5" ht="12">
      <c r="A8" s="294" t="s">
        <v>295</v>
      </c>
      <c r="B8" s="294" t="s">
        <v>301</v>
      </c>
      <c r="C8" s="298">
        <v>6975795.02</v>
      </c>
      <c r="D8" s="298">
        <f>C8*0.5</f>
        <v>3487897.51</v>
      </c>
      <c r="E8" s="298">
        <f aca="true" t="shared" si="0" ref="E8:E22">ROUND(C8-D8,0)</f>
        <v>3487898</v>
      </c>
    </row>
    <row r="9" spans="1:5" ht="12">
      <c r="A9" s="294" t="s">
        <v>298</v>
      </c>
      <c r="B9" s="294" t="s">
        <v>302</v>
      </c>
      <c r="C9" s="298">
        <f>8924590.5</f>
        <v>8924590.5</v>
      </c>
      <c r="D9" s="298">
        <f>C9*0.5</f>
        <v>4462295.25</v>
      </c>
      <c r="E9" s="298">
        <f t="shared" si="0"/>
        <v>4462295</v>
      </c>
    </row>
    <row r="10" spans="1:5" ht="12">
      <c r="A10" s="294" t="s">
        <v>299</v>
      </c>
      <c r="B10" s="294" t="s">
        <v>303</v>
      </c>
      <c r="C10" s="298">
        <v>7706681.27</v>
      </c>
      <c r="D10" s="298">
        <v>0</v>
      </c>
      <c r="E10" s="298">
        <f t="shared" si="0"/>
        <v>7706681</v>
      </c>
    </row>
    <row r="11" spans="1:5" ht="12">
      <c r="A11" s="294" t="s">
        <v>401</v>
      </c>
      <c r="B11" s="294" t="s">
        <v>395</v>
      </c>
      <c r="C11" s="374">
        <v>31447576.24769231</v>
      </c>
      <c r="D11" s="298">
        <v>0</v>
      </c>
      <c r="E11" s="298">
        <f t="shared" si="0"/>
        <v>31447576</v>
      </c>
    </row>
    <row r="12" spans="1:5" ht="12">
      <c r="A12" s="294" t="s">
        <v>296</v>
      </c>
      <c r="B12" s="299" t="s">
        <v>396</v>
      </c>
      <c r="C12" s="374">
        <v>81815711</v>
      </c>
      <c r="D12" s="298">
        <v>0</v>
      </c>
      <c r="E12" s="298">
        <f t="shared" si="0"/>
        <v>81815711</v>
      </c>
    </row>
    <row r="13" spans="1:5" ht="12">
      <c r="A13" s="294" t="s">
        <v>402</v>
      </c>
      <c r="B13" s="299" t="s">
        <v>397</v>
      </c>
      <c r="C13" s="374">
        <v>47596576</v>
      </c>
      <c r="D13" s="298">
        <v>0</v>
      </c>
      <c r="E13" s="298">
        <f t="shared" si="0"/>
        <v>47596576</v>
      </c>
    </row>
    <row r="14" spans="1:5" ht="12">
      <c r="A14" s="294" t="s">
        <v>297</v>
      </c>
      <c r="B14" s="294" t="s">
        <v>398</v>
      </c>
      <c r="C14" s="374">
        <f>19896902-1</f>
        <v>19896901</v>
      </c>
      <c r="D14" s="298">
        <v>0</v>
      </c>
      <c r="E14" s="298">
        <f t="shared" si="0"/>
        <v>19896901</v>
      </c>
    </row>
    <row r="15" spans="1:5" ht="12">
      <c r="A15" s="294" t="s">
        <v>403</v>
      </c>
      <c r="B15" s="294" t="s">
        <v>399</v>
      </c>
      <c r="C15" s="374">
        <v>12885321</v>
      </c>
      <c r="D15" s="298">
        <v>0</v>
      </c>
      <c r="E15" s="298">
        <f t="shared" si="0"/>
        <v>12885321</v>
      </c>
    </row>
    <row r="16" spans="1:5" ht="12">
      <c r="A16" s="294" t="s">
        <v>325</v>
      </c>
      <c r="B16" s="294" t="s">
        <v>327</v>
      </c>
      <c r="C16" s="374">
        <v>468201.81</v>
      </c>
      <c r="D16" s="298"/>
      <c r="E16" s="298">
        <f t="shared" si="0"/>
        <v>468202</v>
      </c>
    </row>
    <row r="17" spans="1:5" ht="12">
      <c r="A17" s="294" t="s">
        <v>326</v>
      </c>
      <c r="B17" s="294" t="s">
        <v>328</v>
      </c>
      <c r="C17" s="374">
        <v>127736.33</v>
      </c>
      <c r="D17" s="298"/>
      <c r="E17" s="298">
        <f t="shared" si="0"/>
        <v>127736</v>
      </c>
    </row>
    <row r="18" spans="1:5" ht="12">
      <c r="A18" s="294" t="s">
        <v>407</v>
      </c>
      <c r="B18" s="294" t="s">
        <v>405</v>
      </c>
      <c r="C18" s="374">
        <v>47486.63</v>
      </c>
      <c r="D18" s="298"/>
      <c r="E18" s="298">
        <f t="shared" si="0"/>
        <v>47487</v>
      </c>
    </row>
    <row r="19" spans="1:5" ht="12">
      <c r="A19" s="294" t="s">
        <v>404</v>
      </c>
      <c r="B19" s="294" t="s">
        <v>406</v>
      </c>
      <c r="C19" s="374">
        <v>230828.44</v>
      </c>
      <c r="D19" s="298"/>
      <c r="E19" s="298">
        <f t="shared" si="0"/>
        <v>230828</v>
      </c>
    </row>
    <row r="20" spans="1:5" ht="12">
      <c r="A20" s="294" t="s">
        <v>410</v>
      </c>
      <c r="B20" s="294" t="s">
        <v>413</v>
      </c>
      <c r="C20" s="374">
        <v>4249292</v>
      </c>
      <c r="D20" s="298"/>
      <c r="E20" s="298">
        <f t="shared" si="0"/>
        <v>4249292</v>
      </c>
    </row>
    <row r="21" spans="1:5" ht="12">
      <c r="A21" s="294" t="s">
        <v>411</v>
      </c>
      <c r="B21" s="294" t="s">
        <v>414</v>
      </c>
      <c r="C21" s="374">
        <v>6398117</v>
      </c>
      <c r="D21" s="298"/>
      <c r="E21" s="298">
        <f t="shared" si="0"/>
        <v>6398117</v>
      </c>
    </row>
    <row r="22" spans="1:5" ht="12">
      <c r="A22" s="294" t="s">
        <v>412</v>
      </c>
      <c r="B22" s="294" t="s">
        <v>415</v>
      </c>
      <c r="C22" s="374">
        <v>10453826</v>
      </c>
      <c r="D22" s="298"/>
      <c r="E22" s="298">
        <f t="shared" si="0"/>
        <v>10453826</v>
      </c>
    </row>
    <row r="24" spans="1:5" ht="12">
      <c r="A24" s="294" t="s">
        <v>124</v>
      </c>
      <c r="C24" s="298"/>
      <c r="D24" s="298"/>
      <c r="E24" s="300">
        <f>SUM(E7:E23)</f>
        <v>238347266</v>
      </c>
    </row>
    <row r="26" spans="4:5" ht="12">
      <c r="D26" s="294" t="s">
        <v>423</v>
      </c>
      <c r="E26" s="298">
        <f>E7+E8+E9+E10+E11+E13+E15+E16+E17+E18+E19+E20+E21+E22</f>
        <v>136634654</v>
      </c>
    </row>
    <row r="30" spans="1:5" ht="12">
      <c r="A30" s="122" t="s">
        <v>374</v>
      </c>
      <c r="E30" s="48" t="str">
        <f>E1</f>
        <v>2013 Workpapers</v>
      </c>
    </row>
    <row r="32" spans="2:5" ht="12">
      <c r="B32" s="294" t="s">
        <v>373</v>
      </c>
      <c r="C32" s="298">
        <v>206788571.37076923</v>
      </c>
      <c r="E32" s="298">
        <f>ROUND(C32-D32,0)</f>
        <v>206788571</v>
      </c>
    </row>
    <row r="33" spans="2:5" ht="12">
      <c r="B33" s="294" t="s">
        <v>400</v>
      </c>
      <c r="C33" s="298">
        <v>33080918</v>
      </c>
      <c r="E33" s="298">
        <f>ROUND(C33-D33,0)</f>
        <v>33080918</v>
      </c>
    </row>
    <row r="34" ht="12">
      <c r="E34" s="298"/>
    </row>
    <row r="35" spans="1:5" ht="12">
      <c r="A35" s="294" t="s">
        <v>124</v>
      </c>
      <c r="E35" s="300">
        <f>SUM(E32:E34)</f>
        <v>239869489</v>
      </c>
    </row>
    <row r="37" spans="4:5" ht="12">
      <c r="D37" s="294" t="s">
        <v>423</v>
      </c>
      <c r="E37" s="298">
        <f>E33</f>
        <v>33080918</v>
      </c>
    </row>
    <row r="40" ht="12">
      <c r="A40" s="294" t="s">
        <v>304</v>
      </c>
    </row>
  </sheetData>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indexed="41"/>
  </sheetPr>
  <dimension ref="A6:H36"/>
  <sheetViews>
    <sheetView showGridLines="0" workbookViewId="0" topLeftCell="A1">
      <selection activeCell="E14" sqref="E14"/>
    </sheetView>
  </sheetViews>
  <sheetFormatPr defaultColWidth="8.88671875" defaultRowHeight="15"/>
  <sheetData>
    <row r="6" spans="1:8" ht="15.75">
      <c r="A6" s="447" t="s">
        <v>331</v>
      </c>
      <c r="B6" s="447"/>
      <c r="C6" s="447"/>
      <c r="D6" s="447"/>
      <c r="E6" s="447"/>
      <c r="F6" s="447"/>
      <c r="G6" s="447"/>
      <c r="H6" s="447"/>
    </row>
    <row r="7" spans="1:8" ht="15.75">
      <c r="A7" s="447" t="s">
        <v>261</v>
      </c>
      <c r="B7" s="447"/>
      <c r="C7" s="447"/>
      <c r="D7" s="447"/>
      <c r="E7" s="447"/>
      <c r="F7" s="447"/>
      <c r="G7" s="447"/>
      <c r="H7" s="447"/>
    </row>
    <row r="8" spans="1:8" ht="15.75">
      <c r="A8" s="447" t="s">
        <v>391</v>
      </c>
      <c r="B8" s="447"/>
      <c r="C8" s="447"/>
      <c r="D8" s="447"/>
      <c r="E8" s="447"/>
      <c r="F8" s="447"/>
      <c r="G8" s="447"/>
      <c r="H8" s="447"/>
    </row>
    <row r="9" spans="1:8" ht="15.75">
      <c r="A9" s="448" t="s">
        <v>425</v>
      </c>
      <c r="B9" s="448"/>
      <c r="C9" s="448"/>
      <c r="D9" s="448"/>
      <c r="E9" s="448"/>
      <c r="F9" s="448"/>
      <c r="G9" s="448"/>
      <c r="H9" s="448"/>
    </row>
    <row r="10" spans="1:8" ht="15">
      <c r="A10" s="446" t="s">
        <v>424</v>
      </c>
      <c r="B10" s="446"/>
      <c r="C10" s="446"/>
      <c r="D10" s="446"/>
      <c r="E10" s="446"/>
      <c r="F10" s="446"/>
      <c r="G10" s="446"/>
      <c r="H10" s="446"/>
    </row>
    <row r="33" ht="15">
      <c r="E33" s="438"/>
    </row>
    <row r="34" ht="15">
      <c r="E34" s="438"/>
    </row>
    <row r="35" ht="15">
      <c r="E35" s="438"/>
    </row>
    <row r="36" ht="15">
      <c r="E36" s="438"/>
    </row>
  </sheetData>
  <mergeCells count="5">
    <mergeCell ref="A10:H10"/>
    <mergeCell ref="A6:H6"/>
    <mergeCell ref="A7:H7"/>
    <mergeCell ref="A8:H8"/>
    <mergeCell ref="A9:H9"/>
  </mergeCells>
  <printOptions/>
  <pageMargins left="0.75" right="0.75" top="1" bottom="1"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A1:Q91"/>
  <sheetViews>
    <sheetView showGridLines="0" workbookViewId="0" topLeftCell="A13">
      <selection activeCell="P31" sqref="P31"/>
    </sheetView>
  </sheetViews>
  <sheetFormatPr defaultColWidth="14.4453125" defaultRowHeight="15"/>
  <cols>
    <col min="1" max="1" width="4.77734375" style="51" customWidth="1"/>
    <col min="2" max="2" width="2.77734375" style="49" customWidth="1"/>
    <col min="3" max="3" width="24.21484375" style="49" customWidth="1"/>
    <col min="4" max="4" width="14.4453125" style="49" customWidth="1"/>
    <col min="5" max="5" width="0.88671875" style="49" customWidth="1"/>
    <col min="6" max="6" width="15.6640625" style="49" bestFit="1" customWidth="1"/>
    <col min="7" max="7" width="0.88671875" style="49" customWidth="1"/>
    <col min="8" max="8" width="15.99609375" style="49" bestFit="1" customWidth="1"/>
    <col min="9" max="9" width="0.88671875" style="49" customWidth="1"/>
    <col min="10" max="10" width="14.77734375" style="49" bestFit="1" customWidth="1"/>
    <col min="11" max="11" width="0.88671875" style="49" customWidth="1"/>
    <col min="12" max="12" width="14.4453125" style="49" customWidth="1"/>
    <col min="13" max="13" width="0.78125" style="49" customWidth="1"/>
    <col min="14" max="14" width="16.77734375" style="49" bestFit="1" customWidth="1"/>
    <col min="15" max="16384" width="14.4453125" style="49" customWidth="1"/>
  </cols>
  <sheetData>
    <row r="1" spans="1:14" ht="12">
      <c r="A1" s="6" t="s">
        <v>8</v>
      </c>
      <c r="B1" s="47"/>
      <c r="C1" s="47"/>
      <c r="D1" s="47"/>
      <c r="E1" s="47"/>
      <c r="F1" s="47"/>
      <c r="G1" s="47"/>
      <c r="H1" s="47"/>
      <c r="I1" s="47"/>
      <c r="J1" s="47"/>
      <c r="K1" s="47"/>
      <c r="L1" s="47"/>
      <c r="M1" s="47"/>
      <c r="N1" s="48" t="str">
        <f>Cover!C1</f>
        <v>2013 Workpapers</v>
      </c>
    </row>
    <row r="2" spans="1:14" ht="12">
      <c r="A2" s="6" t="s">
        <v>129</v>
      </c>
      <c r="B2" s="47"/>
      <c r="C2" s="47"/>
      <c r="D2" s="47"/>
      <c r="E2" s="47"/>
      <c r="F2" s="47"/>
      <c r="G2" s="47"/>
      <c r="H2" s="47"/>
      <c r="I2" s="47"/>
      <c r="J2" s="47"/>
      <c r="K2" s="47"/>
      <c r="L2" s="47"/>
      <c r="M2" s="47"/>
      <c r="N2" s="50"/>
    </row>
    <row r="3" spans="1:13" ht="12">
      <c r="A3" s="6" t="s">
        <v>390</v>
      </c>
      <c r="B3" s="47"/>
      <c r="C3" s="47"/>
      <c r="D3" s="47"/>
      <c r="E3" s="47"/>
      <c r="F3" s="47"/>
      <c r="G3" s="47"/>
      <c r="H3" s="47"/>
      <c r="I3" s="47"/>
      <c r="J3" s="47"/>
      <c r="K3" s="47"/>
      <c r="L3" s="47"/>
      <c r="M3" s="47"/>
    </row>
    <row r="4" ht="12">
      <c r="A4" s="385" t="s">
        <v>352</v>
      </c>
    </row>
    <row r="5" ht="12">
      <c r="B5" s="52"/>
    </row>
    <row r="6" ht="12">
      <c r="B6" s="52"/>
    </row>
    <row r="7" spans="1:13" ht="12">
      <c r="A7" s="19"/>
      <c r="B7" s="19"/>
      <c r="C7" s="19"/>
      <c r="E7" s="53"/>
      <c r="I7" s="54"/>
      <c r="K7" s="54"/>
      <c r="L7" s="54"/>
      <c r="M7" s="54"/>
    </row>
    <row r="8" spans="4:14" ht="12">
      <c r="D8" s="55"/>
      <c r="E8" s="53"/>
      <c r="I8" s="54"/>
      <c r="K8" s="54"/>
      <c r="L8" s="54"/>
      <c r="M8" s="54"/>
      <c r="N8" s="55" t="s">
        <v>131</v>
      </c>
    </row>
    <row r="9" spans="1:14" ht="12">
      <c r="A9" s="51" t="s">
        <v>147</v>
      </c>
      <c r="D9" s="54"/>
      <c r="E9" s="53"/>
      <c r="H9" s="56"/>
      <c r="J9" s="57" t="s">
        <v>191</v>
      </c>
      <c r="L9" s="57" t="s">
        <v>124</v>
      </c>
      <c r="N9" s="55" t="s">
        <v>132</v>
      </c>
    </row>
    <row r="10" spans="1:14" ht="12">
      <c r="A10" s="58" t="s">
        <v>123</v>
      </c>
      <c r="D10" s="54" t="s">
        <v>105</v>
      </c>
      <c r="F10" s="54" t="s">
        <v>125</v>
      </c>
      <c r="H10" s="54" t="s">
        <v>126</v>
      </c>
      <c r="J10" s="54" t="s">
        <v>158</v>
      </c>
      <c r="L10" s="59" t="s">
        <v>10</v>
      </c>
      <c r="M10" s="55"/>
      <c r="N10" s="59" t="s">
        <v>133</v>
      </c>
    </row>
    <row r="11" spans="1:14" ht="12">
      <c r="A11" s="60" t="s">
        <v>128</v>
      </c>
      <c r="B11" s="61" t="s">
        <v>9</v>
      </c>
      <c r="C11" s="62"/>
      <c r="D11" s="63"/>
      <c r="F11" s="63"/>
      <c r="H11" s="63"/>
      <c r="J11" s="63"/>
      <c r="N11" s="63"/>
    </row>
    <row r="12" spans="1:14" ht="12">
      <c r="A12" s="64">
        <f>+A11+1</f>
        <v>2</v>
      </c>
      <c r="C12" s="65" t="s">
        <v>185</v>
      </c>
      <c r="D12" s="66">
        <f aca="true" t="shared" si="0" ref="D12:D24">+D34+D56</f>
        <v>6872214358.7</v>
      </c>
      <c r="E12" s="67"/>
      <c r="F12" s="66">
        <f aca="true" t="shared" si="1" ref="F12:F24">+F34+F56</f>
        <v>2692397244.16</v>
      </c>
      <c r="G12" s="66">
        <f>+G34+G56</f>
        <v>0</v>
      </c>
      <c r="H12" s="66">
        <f aca="true" t="shared" si="2" ref="H12:H24">+H34+H56</f>
        <v>3932704740.27</v>
      </c>
      <c r="I12" s="66">
        <f>+I34+I56</f>
        <v>0</v>
      </c>
      <c r="J12" s="66">
        <f aca="true" t="shared" si="3" ref="J12:J24">+J34+J56</f>
        <v>540209635.01</v>
      </c>
      <c r="K12" s="66">
        <f aca="true" t="shared" si="4" ref="K12:L15">+K34+K56</f>
        <v>0</v>
      </c>
      <c r="L12" s="69">
        <f t="shared" si="4"/>
        <v>571542323.23</v>
      </c>
      <c r="M12" s="68"/>
      <c r="N12" s="66">
        <f>SUM(D12:L12)</f>
        <v>14609068301.37</v>
      </c>
    </row>
    <row r="13" spans="1:14" ht="12">
      <c r="A13" s="64">
        <f aca="true" t="shared" si="5" ref="A13:A70">+A12+1</f>
        <v>3</v>
      </c>
      <c r="C13" s="65" t="s">
        <v>378</v>
      </c>
      <c r="D13" s="69">
        <f t="shared" si="0"/>
        <v>6895631726.71</v>
      </c>
      <c r="E13" s="67"/>
      <c r="F13" s="69">
        <f t="shared" si="1"/>
        <v>2696698413.8</v>
      </c>
      <c r="G13" s="69">
        <f>+G35+G57</f>
        <v>0</v>
      </c>
      <c r="H13" s="69">
        <f t="shared" si="2"/>
        <v>3939634237.01</v>
      </c>
      <c r="I13" s="69">
        <f>+I35+I57</f>
        <v>0</v>
      </c>
      <c r="J13" s="69">
        <f t="shared" si="3"/>
        <v>543221265.97</v>
      </c>
      <c r="K13" s="69">
        <f t="shared" si="4"/>
        <v>0</v>
      </c>
      <c r="L13" s="69">
        <f t="shared" si="4"/>
        <v>575435435.7199999</v>
      </c>
      <c r="M13" s="70"/>
      <c r="N13" s="71">
        <f>SUM(D13:L13)</f>
        <v>14650621079.21</v>
      </c>
    </row>
    <row r="14" spans="1:14" ht="12">
      <c r="A14" s="64">
        <f t="shared" si="5"/>
        <v>4</v>
      </c>
      <c r="C14" s="65" t="s">
        <v>148</v>
      </c>
      <c r="D14" s="69">
        <f t="shared" si="0"/>
        <v>6897679556.25</v>
      </c>
      <c r="E14" s="67"/>
      <c r="F14" s="69">
        <f t="shared" si="1"/>
        <v>2704243707.75</v>
      </c>
      <c r="G14" s="69">
        <f>+G36+G58</f>
        <v>0</v>
      </c>
      <c r="H14" s="69">
        <f t="shared" si="2"/>
        <v>3948163650.62</v>
      </c>
      <c r="I14" s="69">
        <f>+I36+I58</f>
        <v>0</v>
      </c>
      <c r="J14" s="69">
        <f t="shared" si="3"/>
        <v>544525753.89</v>
      </c>
      <c r="K14" s="69">
        <f t="shared" si="4"/>
        <v>0</v>
      </c>
      <c r="L14" s="69">
        <f t="shared" si="4"/>
        <v>577102983.29</v>
      </c>
      <c r="M14" s="70"/>
      <c r="N14" s="71">
        <f aca="true" t="shared" si="6" ref="N14:N24">SUM(D14:L14)</f>
        <v>14671715651.8</v>
      </c>
    </row>
    <row r="15" spans="1:14" ht="12">
      <c r="A15" s="64">
        <f t="shared" si="5"/>
        <v>5</v>
      </c>
      <c r="C15" s="65" t="s">
        <v>149</v>
      </c>
      <c r="D15" s="69">
        <f t="shared" si="0"/>
        <v>6905196038.99</v>
      </c>
      <c r="E15" s="67"/>
      <c r="F15" s="69">
        <f t="shared" si="1"/>
        <v>2717929600.23</v>
      </c>
      <c r="G15" s="69">
        <f>+G37+G59</f>
        <v>0</v>
      </c>
      <c r="H15" s="69">
        <f t="shared" si="2"/>
        <v>3956621528.33</v>
      </c>
      <c r="I15" s="69">
        <f>+I37+I59</f>
        <v>0</v>
      </c>
      <c r="J15" s="69">
        <f t="shared" si="3"/>
        <v>546832033.03</v>
      </c>
      <c r="K15" s="69">
        <f t="shared" si="4"/>
        <v>0</v>
      </c>
      <c r="L15" s="69">
        <f t="shared" si="4"/>
        <v>581338104.41</v>
      </c>
      <c r="M15" s="70"/>
      <c r="N15" s="71">
        <f t="shared" si="6"/>
        <v>14707917304.99</v>
      </c>
    </row>
    <row r="16" spans="1:14" ht="12">
      <c r="A16" s="64">
        <f t="shared" si="5"/>
        <v>6</v>
      </c>
      <c r="C16" s="65" t="s">
        <v>150</v>
      </c>
      <c r="D16" s="69">
        <f t="shared" si="0"/>
        <v>6915429123.74</v>
      </c>
      <c r="E16" s="67"/>
      <c r="F16" s="69">
        <f t="shared" si="1"/>
        <v>2742939254.55</v>
      </c>
      <c r="G16" s="69">
        <f aca="true" t="shared" si="7" ref="G16:L16">+G38+G60</f>
        <v>0</v>
      </c>
      <c r="H16" s="69">
        <f t="shared" si="2"/>
        <v>3965522613.7200003</v>
      </c>
      <c r="I16" s="69">
        <f t="shared" si="7"/>
        <v>0</v>
      </c>
      <c r="J16" s="69">
        <f t="shared" si="3"/>
        <v>549579662.99</v>
      </c>
      <c r="K16" s="69">
        <f t="shared" si="7"/>
        <v>0</v>
      </c>
      <c r="L16" s="69">
        <f t="shared" si="7"/>
        <v>586302046.06</v>
      </c>
      <c r="M16" s="70"/>
      <c r="N16" s="71">
        <f t="shared" si="6"/>
        <v>14759772701.060001</v>
      </c>
    </row>
    <row r="17" spans="1:14" ht="12">
      <c r="A17" s="64">
        <f t="shared" si="5"/>
        <v>7</v>
      </c>
      <c r="C17" s="65" t="s">
        <v>122</v>
      </c>
      <c r="D17" s="69">
        <f t="shared" si="0"/>
        <v>7208011269.23</v>
      </c>
      <c r="E17" s="67"/>
      <c r="F17" s="69">
        <f t="shared" si="1"/>
        <v>2751238104.6400003</v>
      </c>
      <c r="G17" s="69">
        <f aca="true" t="shared" si="8" ref="G17:L17">+G39+G61</f>
        <v>0</v>
      </c>
      <c r="H17" s="69">
        <f t="shared" si="2"/>
        <v>3982947974</v>
      </c>
      <c r="I17" s="69">
        <f t="shared" si="8"/>
        <v>0</v>
      </c>
      <c r="J17" s="69">
        <f t="shared" si="3"/>
        <v>551998002.55</v>
      </c>
      <c r="K17" s="69">
        <f t="shared" si="8"/>
        <v>0</v>
      </c>
      <c r="L17" s="69">
        <f t="shared" si="8"/>
        <v>589113677.62</v>
      </c>
      <c r="M17" s="70"/>
      <c r="N17" s="71">
        <f t="shared" si="6"/>
        <v>15083309028.039999</v>
      </c>
    </row>
    <row r="18" spans="1:14" ht="12">
      <c r="A18" s="64">
        <f t="shared" si="5"/>
        <v>8</v>
      </c>
      <c r="C18" s="65" t="s">
        <v>151</v>
      </c>
      <c r="D18" s="69">
        <f t="shared" si="0"/>
        <v>7243607060.73</v>
      </c>
      <c r="E18" s="67"/>
      <c r="F18" s="69">
        <f t="shared" si="1"/>
        <v>2818291539.2200003</v>
      </c>
      <c r="G18" s="69">
        <f aca="true" t="shared" si="9" ref="G18:L18">+G40+G62</f>
        <v>0</v>
      </c>
      <c r="H18" s="69">
        <f t="shared" si="2"/>
        <v>3997720644.06</v>
      </c>
      <c r="I18" s="69">
        <f t="shared" si="9"/>
        <v>0</v>
      </c>
      <c r="J18" s="69">
        <f t="shared" si="3"/>
        <v>555805054.36</v>
      </c>
      <c r="K18" s="69">
        <f t="shared" si="9"/>
        <v>0</v>
      </c>
      <c r="L18" s="69">
        <f t="shared" si="9"/>
        <v>600148545.04</v>
      </c>
      <c r="M18" s="70"/>
      <c r="N18" s="71">
        <f t="shared" si="6"/>
        <v>15215572843.41</v>
      </c>
    </row>
    <row r="19" spans="1:14" ht="12">
      <c r="A19" s="64">
        <f t="shared" si="5"/>
        <v>9</v>
      </c>
      <c r="C19" s="65" t="s">
        <v>152</v>
      </c>
      <c r="D19" s="69">
        <f t="shared" si="0"/>
        <v>7251200691.76</v>
      </c>
      <c r="E19" s="67"/>
      <c r="F19" s="69">
        <f t="shared" si="1"/>
        <v>2836250183.9100003</v>
      </c>
      <c r="G19" s="69">
        <f aca="true" t="shared" si="10" ref="G19:L19">+G41+G63</f>
        <v>0</v>
      </c>
      <c r="H19" s="69">
        <f t="shared" si="2"/>
        <v>4010849805.94</v>
      </c>
      <c r="I19" s="69">
        <f t="shared" si="10"/>
        <v>0</v>
      </c>
      <c r="J19" s="69">
        <f t="shared" si="3"/>
        <v>558376433.72</v>
      </c>
      <c r="K19" s="69">
        <f t="shared" si="10"/>
        <v>0</v>
      </c>
      <c r="L19" s="69">
        <f t="shared" si="10"/>
        <v>604027413.03</v>
      </c>
      <c r="M19" s="70"/>
      <c r="N19" s="71">
        <f t="shared" si="6"/>
        <v>15260704528.36</v>
      </c>
    </row>
    <row r="20" spans="1:14" ht="12">
      <c r="A20" s="64">
        <f t="shared" si="5"/>
        <v>10</v>
      </c>
      <c r="C20" s="65" t="s">
        <v>153</v>
      </c>
      <c r="D20" s="69">
        <f t="shared" si="0"/>
        <v>7304834585.13</v>
      </c>
      <c r="E20" s="67"/>
      <c r="F20" s="69">
        <f t="shared" si="1"/>
        <v>2843993426.15</v>
      </c>
      <c r="G20" s="69">
        <f aca="true" t="shared" si="11" ref="G20:L20">+G42+G64</f>
        <v>0</v>
      </c>
      <c r="H20" s="69">
        <f t="shared" si="2"/>
        <v>4026647410.72</v>
      </c>
      <c r="I20" s="69">
        <f t="shared" si="11"/>
        <v>0</v>
      </c>
      <c r="J20" s="69">
        <f t="shared" si="3"/>
        <v>562471853.5</v>
      </c>
      <c r="K20" s="69">
        <f t="shared" si="11"/>
        <v>0</v>
      </c>
      <c r="L20" s="69">
        <f t="shared" si="11"/>
        <v>608181609.42</v>
      </c>
      <c r="M20" s="70"/>
      <c r="N20" s="71">
        <f t="shared" si="6"/>
        <v>15346128884.92</v>
      </c>
    </row>
    <row r="21" spans="1:14" ht="12">
      <c r="A21" s="64">
        <f t="shared" si="5"/>
        <v>11</v>
      </c>
      <c r="C21" s="65" t="s">
        <v>154</v>
      </c>
      <c r="D21" s="69">
        <f t="shared" si="0"/>
        <v>7316984764.4</v>
      </c>
      <c r="E21" s="67"/>
      <c r="F21" s="69">
        <f t="shared" si="1"/>
        <v>2864968422.25</v>
      </c>
      <c r="G21" s="69">
        <f aca="true" t="shared" si="12" ref="G21:L21">+G43+G65</f>
        <v>0</v>
      </c>
      <c r="H21" s="69">
        <f t="shared" si="2"/>
        <v>4037159354.29</v>
      </c>
      <c r="I21" s="69">
        <f t="shared" si="12"/>
        <v>0</v>
      </c>
      <c r="J21" s="69">
        <f t="shared" si="3"/>
        <v>565102602.07</v>
      </c>
      <c r="K21" s="69">
        <f t="shared" si="12"/>
        <v>0</v>
      </c>
      <c r="L21" s="69">
        <f t="shared" si="12"/>
        <v>611876860.77</v>
      </c>
      <c r="M21" s="70"/>
      <c r="N21" s="71">
        <f t="shared" si="6"/>
        <v>15396092003.779999</v>
      </c>
    </row>
    <row r="22" spans="1:14" ht="12">
      <c r="A22" s="64">
        <f t="shared" si="5"/>
        <v>12</v>
      </c>
      <c r="C22" s="65" t="s">
        <v>155</v>
      </c>
      <c r="D22" s="69">
        <f t="shared" si="0"/>
        <v>7364131218.54</v>
      </c>
      <c r="E22" s="67"/>
      <c r="F22" s="69">
        <f t="shared" si="1"/>
        <v>2871556070.4500003</v>
      </c>
      <c r="G22" s="69">
        <f aca="true" t="shared" si="13" ref="G22:L22">+G44+G66</f>
        <v>0</v>
      </c>
      <c r="H22" s="69">
        <f t="shared" si="2"/>
        <v>4046907475.15</v>
      </c>
      <c r="I22" s="69">
        <f t="shared" si="13"/>
        <v>0</v>
      </c>
      <c r="J22" s="69">
        <f t="shared" si="3"/>
        <v>579760630.04</v>
      </c>
      <c r="K22" s="69">
        <f t="shared" si="13"/>
        <v>0</v>
      </c>
      <c r="L22" s="69">
        <f t="shared" si="13"/>
        <v>618085294.98</v>
      </c>
      <c r="M22" s="70"/>
      <c r="N22" s="71">
        <f t="shared" si="6"/>
        <v>15480440689.16</v>
      </c>
    </row>
    <row r="23" spans="1:14" ht="12">
      <c r="A23" s="64">
        <f t="shared" si="5"/>
        <v>13</v>
      </c>
      <c r="C23" s="65" t="s">
        <v>156</v>
      </c>
      <c r="D23" s="69">
        <f t="shared" si="0"/>
        <v>7631710108.99</v>
      </c>
      <c r="E23" s="67"/>
      <c r="F23" s="69">
        <f t="shared" si="1"/>
        <v>2878455533.48</v>
      </c>
      <c r="G23" s="69">
        <f aca="true" t="shared" si="14" ref="G23:L23">+G45+G67</f>
        <v>0</v>
      </c>
      <c r="H23" s="69">
        <f t="shared" si="2"/>
        <v>4056874970.8900003</v>
      </c>
      <c r="I23" s="69">
        <f t="shared" si="14"/>
        <v>0</v>
      </c>
      <c r="J23" s="69">
        <f t="shared" si="3"/>
        <v>582787152.3</v>
      </c>
      <c r="K23" s="69">
        <f t="shared" si="14"/>
        <v>0</v>
      </c>
      <c r="L23" s="69">
        <f t="shared" si="14"/>
        <v>624018004.84</v>
      </c>
      <c r="M23" s="70"/>
      <c r="N23" s="71">
        <f t="shared" si="6"/>
        <v>15773845770.5</v>
      </c>
    </row>
    <row r="24" spans="1:14" ht="12">
      <c r="A24" s="64">
        <f t="shared" si="5"/>
        <v>14</v>
      </c>
      <c r="C24" s="65" t="s">
        <v>379</v>
      </c>
      <c r="D24" s="69">
        <f t="shared" si="0"/>
        <v>7677486600.28</v>
      </c>
      <c r="E24" s="67"/>
      <c r="F24" s="69">
        <f t="shared" si="1"/>
        <v>3060329770.17</v>
      </c>
      <c r="G24" s="69">
        <f aca="true" t="shared" si="15" ref="G24:L24">+G46+G68</f>
        <v>0</v>
      </c>
      <c r="H24" s="69">
        <f t="shared" si="2"/>
        <v>4094002122.27</v>
      </c>
      <c r="I24" s="69">
        <f t="shared" si="15"/>
        <v>0</v>
      </c>
      <c r="J24" s="69">
        <f t="shared" si="3"/>
        <v>590321760.39</v>
      </c>
      <c r="K24" s="69">
        <f t="shared" si="15"/>
        <v>0</v>
      </c>
      <c r="L24" s="69">
        <f t="shared" si="15"/>
        <v>629914563.13</v>
      </c>
      <c r="M24" s="70"/>
      <c r="N24" s="71">
        <f t="shared" si="6"/>
        <v>16052054816.24</v>
      </c>
    </row>
    <row r="25" spans="1:14" ht="12">
      <c r="A25" s="64">
        <f t="shared" si="5"/>
        <v>15</v>
      </c>
      <c r="C25" s="65"/>
      <c r="D25" s="72"/>
      <c r="F25" s="72"/>
      <c r="H25" s="72"/>
      <c r="I25" s="73"/>
      <c r="J25" s="72"/>
      <c r="K25" s="73"/>
      <c r="L25" s="74"/>
      <c r="M25" s="75"/>
      <c r="N25" s="76"/>
    </row>
    <row r="26" spans="1:14" ht="12.75" thickBot="1">
      <c r="A26" s="64">
        <f t="shared" si="5"/>
        <v>16</v>
      </c>
      <c r="C26" s="77" t="s">
        <v>130</v>
      </c>
      <c r="D26" s="78">
        <f>D48+D70</f>
        <v>7191085931.265385</v>
      </c>
      <c r="F26" s="78">
        <f>F48+F70</f>
        <v>2806099328.871538</v>
      </c>
      <c r="G26" s="47"/>
      <c r="H26" s="78">
        <f>H48+H70</f>
        <v>3999673578.8669233</v>
      </c>
      <c r="I26" s="79"/>
      <c r="J26" s="78">
        <f>J48+J70</f>
        <v>559307064.2169231</v>
      </c>
      <c r="K26" s="80"/>
      <c r="L26" s="78">
        <f>L48+L70</f>
        <v>598237450.656923</v>
      </c>
      <c r="M26" s="81"/>
      <c r="N26" s="78">
        <f>N48+N70</f>
        <v>15154403353.877693</v>
      </c>
    </row>
    <row r="27" spans="1:14" ht="12.75" thickTop="1">
      <c r="A27" s="64">
        <f t="shared" si="5"/>
        <v>17</v>
      </c>
      <c r="D27" s="73"/>
      <c r="F27" s="73"/>
      <c r="H27" s="73"/>
      <c r="I27" s="73"/>
      <c r="J27" s="73"/>
      <c r="K27" s="73"/>
      <c r="L27" s="73"/>
      <c r="M27" s="73"/>
      <c r="N27" s="71"/>
    </row>
    <row r="28" spans="1:14" ht="12">
      <c r="A28" s="64">
        <f t="shared" si="5"/>
        <v>18</v>
      </c>
      <c r="D28" s="73"/>
      <c r="F28" s="73"/>
      <c r="H28" s="73"/>
      <c r="I28" s="73"/>
      <c r="J28" s="73"/>
      <c r="K28" s="73"/>
      <c r="L28" s="73"/>
      <c r="M28" s="73"/>
      <c r="N28" s="71"/>
    </row>
    <row r="29" spans="1:13" ht="12">
      <c r="A29" s="64">
        <f t="shared" si="5"/>
        <v>19</v>
      </c>
      <c r="E29" s="53"/>
      <c r="I29" s="54"/>
      <c r="K29" s="54"/>
      <c r="L29" s="54"/>
      <c r="M29" s="54"/>
    </row>
    <row r="30" spans="1:14" ht="12">
      <c r="A30" s="64">
        <f t="shared" si="5"/>
        <v>20</v>
      </c>
      <c r="D30" s="55"/>
      <c r="E30" s="53"/>
      <c r="I30" s="54"/>
      <c r="K30" s="54"/>
      <c r="L30" s="54"/>
      <c r="M30" s="54"/>
      <c r="N30" s="55" t="s">
        <v>131</v>
      </c>
    </row>
    <row r="31" spans="1:14" ht="12">
      <c r="A31" s="64">
        <f t="shared" si="5"/>
        <v>21</v>
      </c>
      <c r="D31" s="54"/>
      <c r="E31" s="53"/>
      <c r="H31" s="56"/>
      <c r="J31" s="57" t="s">
        <v>191</v>
      </c>
      <c r="L31" s="57" t="s">
        <v>124</v>
      </c>
      <c r="N31" s="55" t="s">
        <v>132</v>
      </c>
    </row>
    <row r="32" spans="1:17" ht="12">
      <c r="A32" s="64">
        <f t="shared" si="5"/>
        <v>22</v>
      </c>
      <c r="C32" s="19"/>
      <c r="D32" s="54" t="s">
        <v>105</v>
      </c>
      <c r="F32" s="54" t="s">
        <v>125</v>
      </c>
      <c r="H32" s="54" t="s">
        <v>126</v>
      </c>
      <c r="J32" s="54" t="s">
        <v>158</v>
      </c>
      <c r="L32" s="59" t="s">
        <v>10</v>
      </c>
      <c r="M32" s="55"/>
      <c r="N32" s="59" t="s">
        <v>133</v>
      </c>
      <c r="P32" s="439"/>
      <c r="Q32" s="439"/>
    </row>
    <row r="33" spans="1:14" ht="12">
      <c r="A33" s="64">
        <f t="shared" si="5"/>
        <v>23</v>
      </c>
      <c r="B33" s="183" t="s">
        <v>215</v>
      </c>
      <c r="C33" s="184"/>
      <c r="D33" s="83"/>
      <c r="F33" s="63"/>
      <c r="H33" s="63"/>
      <c r="J33" s="63"/>
      <c r="N33" s="83"/>
    </row>
    <row r="34" spans="1:16" ht="12">
      <c r="A34" s="64">
        <f t="shared" si="5"/>
        <v>24</v>
      </c>
      <c r="C34" s="65" t="s">
        <v>185</v>
      </c>
      <c r="D34" s="151">
        <v>6435539000</v>
      </c>
      <c r="E34" s="142"/>
      <c r="F34" s="363">
        <v>2111966057.1200001</v>
      </c>
      <c r="G34" s="142"/>
      <c r="H34" s="151">
        <v>3229314000</v>
      </c>
      <c r="I34" s="142"/>
      <c r="J34" s="151">
        <v>453019000</v>
      </c>
      <c r="K34" s="152"/>
      <c r="L34" s="151">
        <v>458656000</v>
      </c>
      <c r="M34" s="68"/>
      <c r="N34" s="66">
        <f>SUM(D34:L34)</f>
        <v>12688494057.119999</v>
      </c>
      <c r="P34" s="151"/>
    </row>
    <row r="35" spans="1:16" ht="12">
      <c r="A35" s="64">
        <f t="shared" si="5"/>
        <v>25</v>
      </c>
      <c r="C35" s="65" t="s">
        <v>378</v>
      </c>
      <c r="D35" s="151">
        <v>6458934000</v>
      </c>
      <c r="E35" s="142"/>
      <c r="F35" s="363">
        <v>2115722294.53</v>
      </c>
      <c r="G35" s="142"/>
      <c r="H35" s="151">
        <v>3234640000</v>
      </c>
      <c r="I35" s="142"/>
      <c r="J35" s="151">
        <v>455283000</v>
      </c>
      <c r="K35" s="152"/>
      <c r="L35" s="151">
        <v>461654000</v>
      </c>
      <c r="M35" s="70"/>
      <c r="N35" s="71">
        <f>SUM(D35:L35)</f>
        <v>12726233294.529999</v>
      </c>
      <c r="P35" s="151"/>
    </row>
    <row r="36" spans="1:16" ht="12">
      <c r="A36" s="64">
        <f t="shared" si="5"/>
        <v>26</v>
      </c>
      <c r="C36" s="65" t="s">
        <v>148</v>
      </c>
      <c r="D36" s="151">
        <v>6460453000</v>
      </c>
      <c r="E36" s="142"/>
      <c r="F36" s="363">
        <v>2121592779.15</v>
      </c>
      <c r="G36" s="142"/>
      <c r="H36" s="151">
        <v>3241569000</v>
      </c>
      <c r="I36" s="142"/>
      <c r="J36" s="151">
        <v>456285000</v>
      </c>
      <c r="K36" s="152"/>
      <c r="L36" s="151">
        <v>463019000</v>
      </c>
      <c r="M36" s="70"/>
      <c r="N36" s="71">
        <f aca="true" t="shared" si="16" ref="N36:N45">SUM(D36:L36)</f>
        <v>12742918779.15</v>
      </c>
      <c r="P36" s="151"/>
    </row>
    <row r="37" spans="1:16" ht="12">
      <c r="A37" s="64">
        <f t="shared" si="5"/>
        <v>27</v>
      </c>
      <c r="C37" s="65" t="s">
        <v>149</v>
      </c>
      <c r="D37" s="151">
        <v>6467872000</v>
      </c>
      <c r="E37" s="142"/>
      <c r="F37" s="363">
        <v>2134355690.17</v>
      </c>
      <c r="G37" s="142"/>
      <c r="H37" s="151">
        <v>3247959000</v>
      </c>
      <c r="I37" s="142"/>
      <c r="J37" s="151">
        <v>458203000</v>
      </c>
      <c r="K37" s="152"/>
      <c r="L37" s="151">
        <v>466664000</v>
      </c>
      <c r="M37" s="70"/>
      <c r="N37" s="71">
        <f t="shared" si="16"/>
        <v>12775053690.17</v>
      </c>
      <c r="P37" s="151"/>
    </row>
    <row r="38" spans="1:16" ht="12">
      <c r="A38" s="64">
        <f t="shared" si="5"/>
        <v>28</v>
      </c>
      <c r="C38" s="65" t="s">
        <v>150</v>
      </c>
      <c r="D38" s="151">
        <v>6478079000</v>
      </c>
      <c r="E38" s="142"/>
      <c r="F38" s="363">
        <v>2141699526.18</v>
      </c>
      <c r="G38" s="142"/>
      <c r="H38" s="151">
        <v>3254777000</v>
      </c>
      <c r="I38" s="142"/>
      <c r="J38" s="151">
        <v>460689000</v>
      </c>
      <c r="K38" s="152"/>
      <c r="L38" s="151">
        <v>470728000</v>
      </c>
      <c r="M38" s="70"/>
      <c r="N38" s="71">
        <f t="shared" si="16"/>
        <v>12805972526.18</v>
      </c>
      <c r="P38" s="151"/>
    </row>
    <row r="39" spans="1:16" ht="12">
      <c r="A39" s="64">
        <f t="shared" si="5"/>
        <v>29</v>
      </c>
      <c r="C39" s="65" t="s">
        <v>122</v>
      </c>
      <c r="D39" s="151">
        <v>6769835000</v>
      </c>
      <c r="E39" s="142"/>
      <c r="F39" s="363">
        <v>2148699482.46</v>
      </c>
      <c r="G39" s="142"/>
      <c r="H39" s="151">
        <v>3269466000</v>
      </c>
      <c r="I39" s="142"/>
      <c r="J39" s="151">
        <v>462677000</v>
      </c>
      <c r="K39" s="152"/>
      <c r="L39" s="151">
        <v>472957000</v>
      </c>
      <c r="M39" s="70"/>
      <c r="N39" s="71">
        <f t="shared" si="16"/>
        <v>13123634482.46</v>
      </c>
      <c r="P39" s="151"/>
    </row>
    <row r="40" spans="1:16" ht="12">
      <c r="A40" s="64">
        <f t="shared" si="5"/>
        <v>30</v>
      </c>
      <c r="C40" s="65" t="s">
        <v>151</v>
      </c>
      <c r="D40" s="151">
        <v>6802328000</v>
      </c>
      <c r="E40" s="142"/>
      <c r="F40" s="363">
        <v>2206094347.42</v>
      </c>
      <c r="G40" s="142"/>
      <c r="H40" s="151">
        <v>3279062000</v>
      </c>
      <c r="I40" s="142"/>
      <c r="J40" s="151">
        <v>464618000</v>
      </c>
      <c r="K40" s="152"/>
      <c r="L40" s="151">
        <v>483313000</v>
      </c>
      <c r="M40" s="70"/>
      <c r="N40" s="71">
        <f t="shared" si="16"/>
        <v>13235415347.42</v>
      </c>
      <c r="P40" s="151"/>
    </row>
    <row r="41" spans="1:16" ht="12">
      <c r="A41" s="64">
        <f t="shared" si="5"/>
        <v>31</v>
      </c>
      <c r="C41" s="65" t="s">
        <v>152</v>
      </c>
      <c r="D41" s="151">
        <v>6808624000</v>
      </c>
      <c r="E41" s="142"/>
      <c r="F41" s="363">
        <v>2222862304.53</v>
      </c>
      <c r="G41" s="142"/>
      <c r="H41" s="151">
        <v>3286398000</v>
      </c>
      <c r="I41" s="142"/>
      <c r="J41" s="151">
        <v>466733000</v>
      </c>
      <c r="K41" s="152"/>
      <c r="L41" s="151">
        <v>486302000</v>
      </c>
      <c r="M41" s="70"/>
      <c r="N41" s="71">
        <f t="shared" si="16"/>
        <v>13270919304.53</v>
      </c>
      <c r="P41" s="151"/>
    </row>
    <row r="42" spans="1:16" ht="12">
      <c r="A42" s="64">
        <f t="shared" si="5"/>
        <v>32</v>
      </c>
      <c r="C42" s="65" t="s">
        <v>153</v>
      </c>
      <c r="D42" s="151">
        <v>6861604000</v>
      </c>
      <c r="E42" s="142"/>
      <c r="F42" s="363">
        <v>2228910112.61</v>
      </c>
      <c r="G42" s="142"/>
      <c r="H42" s="151">
        <v>3296846000</v>
      </c>
      <c r="I42" s="142"/>
      <c r="J42" s="151">
        <v>470051000</v>
      </c>
      <c r="K42" s="152"/>
      <c r="L42" s="151">
        <v>489546000</v>
      </c>
      <c r="M42" s="70"/>
      <c r="N42" s="71">
        <f t="shared" si="16"/>
        <v>13346957112.61</v>
      </c>
      <c r="P42" s="151"/>
    </row>
    <row r="43" spans="1:16" ht="12">
      <c r="A43" s="64">
        <f t="shared" si="5"/>
        <v>33</v>
      </c>
      <c r="C43" s="65" t="s">
        <v>154</v>
      </c>
      <c r="D43" s="151">
        <v>6871598000</v>
      </c>
      <c r="E43" s="142"/>
      <c r="F43" s="363">
        <v>2247973255.51</v>
      </c>
      <c r="G43" s="142"/>
      <c r="H43" s="151">
        <v>3304120000</v>
      </c>
      <c r="I43" s="142"/>
      <c r="J43" s="151">
        <v>472116000</v>
      </c>
      <c r="K43" s="152"/>
      <c r="L43" s="151">
        <v>492391000</v>
      </c>
      <c r="M43" s="70"/>
      <c r="N43" s="71">
        <f t="shared" si="16"/>
        <v>13388198255.51</v>
      </c>
      <c r="P43" s="151"/>
    </row>
    <row r="44" spans="1:16" ht="12">
      <c r="A44" s="64">
        <f t="shared" si="5"/>
        <v>34</v>
      </c>
      <c r="C44" s="65" t="s">
        <v>155</v>
      </c>
      <c r="D44" s="151">
        <v>6915369000</v>
      </c>
      <c r="E44" s="142"/>
      <c r="F44" s="363">
        <v>2253983073.8</v>
      </c>
      <c r="G44" s="142"/>
      <c r="H44" s="151">
        <v>3311537000</v>
      </c>
      <c r="I44" s="142"/>
      <c r="J44" s="151">
        <v>486007000</v>
      </c>
      <c r="K44" s="152"/>
      <c r="L44" s="151">
        <v>497789000</v>
      </c>
      <c r="M44" s="70"/>
      <c r="N44" s="71">
        <f t="shared" si="16"/>
        <v>13464685073.8</v>
      </c>
      <c r="P44" s="151"/>
    </row>
    <row r="45" spans="1:16" ht="12">
      <c r="A45" s="64">
        <f t="shared" si="5"/>
        <v>35</v>
      </c>
      <c r="C45" s="65" t="s">
        <v>156</v>
      </c>
      <c r="D45" s="151">
        <v>7182556000</v>
      </c>
      <c r="E45" s="142"/>
      <c r="F45" s="363">
        <v>2258200563.8</v>
      </c>
      <c r="G45" s="142"/>
      <c r="H45" s="151">
        <v>3318713000</v>
      </c>
      <c r="I45" s="142"/>
      <c r="J45" s="151">
        <v>488675000</v>
      </c>
      <c r="K45" s="152"/>
      <c r="L45" s="151">
        <v>502572000</v>
      </c>
      <c r="M45" s="70"/>
      <c r="N45" s="71">
        <f t="shared" si="16"/>
        <v>13750716563.8</v>
      </c>
      <c r="P45" s="151"/>
    </row>
    <row r="46" spans="1:16" ht="12">
      <c r="A46" s="64">
        <f t="shared" si="5"/>
        <v>36</v>
      </c>
      <c r="C46" s="65" t="s">
        <v>379</v>
      </c>
      <c r="D46" s="151">
        <v>7228021000</v>
      </c>
      <c r="E46" s="142"/>
      <c r="F46" s="363">
        <v>2431407497.15</v>
      </c>
      <c r="G46" s="142"/>
      <c r="H46" s="151">
        <v>3353117000</v>
      </c>
      <c r="I46" s="142"/>
      <c r="J46" s="151">
        <v>494540000</v>
      </c>
      <c r="K46" s="152"/>
      <c r="L46" s="151">
        <v>507354000</v>
      </c>
      <c r="M46" s="70"/>
      <c r="N46" s="71">
        <f>SUM(D46:L46)</f>
        <v>14014439497.15</v>
      </c>
      <c r="P46" s="151"/>
    </row>
    <row r="47" spans="1:14" ht="12">
      <c r="A47" s="64">
        <f t="shared" si="5"/>
        <v>37</v>
      </c>
      <c r="C47" s="65"/>
      <c r="D47" s="76"/>
      <c r="F47" s="72"/>
      <c r="H47" s="72"/>
      <c r="I47" s="73"/>
      <c r="J47" s="72"/>
      <c r="K47" s="73"/>
      <c r="L47" s="74"/>
      <c r="M47" s="75"/>
      <c r="N47" s="76"/>
    </row>
    <row r="48" spans="1:14" ht="12.75" thickBot="1">
      <c r="A48" s="64">
        <f t="shared" si="5"/>
        <v>38</v>
      </c>
      <c r="C48" s="77" t="s">
        <v>130</v>
      </c>
      <c r="D48" s="82">
        <f>ROUND(SUM(D34:D47)/13,0)</f>
        <v>6749293231</v>
      </c>
      <c r="F48" s="82">
        <f>ROUND(SUM(F34:F47)/13,0)</f>
        <v>2201805153</v>
      </c>
      <c r="G48" s="47"/>
      <c r="H48" s="82">
        <f>ROUND(SUM(H34:H47)/13,0)</f>
        <v>3279039846</v>
      </c>
      <c r="I48" s="79"/>
      <c r="J48" s="82">
        <f>ROUND(SUM(J34:J47)/13,0)</f>
        <v>468376615</v>
      </c>
      <c r="K48" s="80"/>
      <c r="L48" s="82">
        <f>ROUND(SUM(L34:L47)/13,0)</f>
        <v>480995769</v>
      </c>
      <c r="M48" s="81"/>
      <c r="N48" s="82">
        <f>ROUND(SUM(N34:N47)/13,0)</f>
        <v>13179510614</v>
      </c>
    </row>
    <row r="49" spans="1:14" ht="12.75" thickTop="1">
      <c r="A49" s="64">
        <f t="shared" si="5"/>
        <v>39</v>
      </c>
      <c r="C49" s="19"/>
      <c r="D49" s="32"/>
      <c r="E49" s="19"/>
      <c r="F49" s="32"/>
      <c r="G49" s="19"/>
      <c r="H49" s="32"/>
      <c r="I49" s="19"/>
      <c r="J49" s="32"/>
      <c r="K49" s="19"/>
      <c r="L49" s="32"/>
      <c r="M49" s="19"/>
      <c r="N49" s="32"/>
    </row>
    <row r="50" spans="1:14" ht="12">
      <c r="A50" s="64">
        <f t="shared" si="5"/>
        <v>40</v>
      </c>
      <c r="C50" s="19"/>
      <c r="D50" s="19"/>
      <c r="E50" s="19"/>
      <c r="F50" s="19"/>
      <c r="G50" s="19"/>
      <c r="H50" s="19"/>
      <c r="I50" s="19"/>
      <c r="J50" s="19"/>
      <c r="K50" s="19"/>
      <c r="L50" s="19"/>
      <c r="M50" s="19"/>
      <c r="N50" s="19"/>
    </row>
    <row r="51" spans="1:13" ht="12">
      <c r="A51" s="64">
        <f t="shared" si="5"/>
        <v>41</v>
      </c>
      <c r="C51" s="19"/>
      <c r="E51" s="53"/>
      <c r="I51" s="54"/>
      <c r="K51" s="54"/>
      <c r="L51" s="54"/>
      <c r="M51" s="54"/>
    </row>
    <row r="52" spans="1:14" ht="12">
      <c r="A52" s="64">
        <f t="shared" si="5"/>
        <v>42</v>
      </c>
      <c r="C52" s="19"/>
      <c r="D52" s="55"/>
      <c r="E52" s="53"/>
      <c r="I52" s="54"/>
      <c r="K52" s="54"/>
      <c r="L52" s="54"/>
      <c r="M52" s="54"/>
      <c r="N52" s="55" t="s">
        <v>131</v>
      </c>
    </row>
    <row r="53" spans="1:14" ht="12">
      <c r="A53" s="64">
        <f t="shared" si="5"/>
        <v>43</v>
      </c>
      <c r="C53" s="19"/>
      <c r="D53" s="54"/>
      <c r="E53" s="53"/>
      <c r="H53" s="56"/>
      <c r="J53" s="57" t="s">
        <v>191</v>
      </c>
      <c r="L53" s="57" t="s">
        <v>124</v>
      </c>
      <c r="N53" s="55" t="s">
        <v>132</v>
      </c>
    </row>
    <row r="54" spans="1:14" ht="12">
      <c r="A54" s="64">
        <f t="shared" si="5"/>
        <v>44</v>
      </c>
      <c r="C54" s="19"/>
      <c r="D54" s="54" t="s">
        <v>105</v>
      </c>
      <c r="F54" s="54" t="s">
        <v>125</v>
      </c>
      <c r="H54" s="54" t="s">
        <v>126</v>
      </c>
      <c r="J54" s="54" t="s">
        <v>158</v>
      </c>
      <c r="L54" s="59" t="s">
        <v>10</v>
      </c>
      <c r="M54" s="55"/>
      <c r="N54" s="59" t="s">
        <v>133</v>
      </c>
    </row>
    <row r="55" spans="1:14" ht="12">
      <c r="A55" s="64">
        <f t="shared" si="5"/>
        <v>45</v>
      </c>
      <c r="B55" s="183" t="s">
        <v>216</v>
      </c>
      <c r="C55" s="184"/>
      <c r="D55" s="83"/>
      <c r="F55" s="63"/>
      <c r="H55" s="63"/>
      <c r="J55" s="63"/>
      <c r="N55" s="83"/>
    </row>
    <row r="56" spans="1:14" ht="12">
      <c r="A56" s="64">
        <f t="shared" si="5"/>
        <v>46</v>
      </c>
      <c r="C56" s="65" t="s">
        <v>185</v>
      </c>
      <c r="D56" s="151">
        <v>436675358.7</v>
      </c>
      <c r="E56" s="142"/>
      <c r="F56" s="151">
        <v>580431187.04</v>
      </c>
      <c r="G56" s="142"/>
      <c r="H56" s="151">
        <v>703390740.27</v>
      </c>
      <c r="I56" s="142"/>
      <c r="J56" s="151">
        <v>87190635.01</v>
      </c>
      <c r="K56" s="152"/>
      <c r="L56" s="151">
        <v>112886323.22999999</v>
      </c>
      <c r="M56" s="68"/>
      <c r="N56" s="66">
        <f>SUM(D56:L56)</f>
        <v>1920574244.25</v>
      </c>
    </row>
    <row r="57" spans="1:14" ht="12">
      <c r="A57" s="64">
        <f t="shared" si="5"/>
        <v>47</v>
      </c>
      <c r="C57" s="65" t="s">
        <v>378</v>
      </c>
      <c r="D57" s="142">
        <v>436697726.71000004</v>
      </c>
      <c r="E57" s="142"/>
      <c r="F57" s="142">
        <v>580976119.27</v>
      </c>
      <c r="G57" s="142"/>
      <c r="H57" s="142">
        <v>704994237.0100001</v>
      </c>
      <c r="I57" s="142"/>
      <c r="J57" s="142">
        <v>87938265.97</v>
      </c>
      <c r="K57" s="152"/>
      <c r="L57" s="142">
        <v>113781435.71999995</v>
      </c>
      <c r="M57" s="70"/>
      <c r="N57" s="71">
        <f>SUM(D57:L57)</f>
        <v>1924387784.6800003</v>
      </c>
    </row>
    <row r="58" spans="1:14" ht="12">
      <c r="A58" s="64">
        <f t="shared" si="5"/>
        <v>48</v>
      </c>
      <c r="C58" s="65" t="s">
        <v>148</v>
      </c>
      <c r="D58" s="142">
        <v>437226556.25000006</v>
      </c>
      <c r="E58" s="142"/>
      <c r="F58" s="142">
        <v>582650928.5999999</v>
      </c>
      <c r="G58" s="142"/>
      <c r="H58" s="142">
        <v>706594650.6199999</v>
      </c>
      <c r="I58" s="142"/>
      <c r="J58" s="142">
        <v>88240753.89</v>
      </c>
      <c r="K58" s="152"/>
      <c r="L58" s="142">
        <v>114083983.28999999</v>
      </c>
      <c r="M58" s="70"/>
      <c r="N58" s="71">
        <f aca="true" t="shared" si="17" ref="N58:N68">SUM(D58:L58)</f>
        <v>1928796872.6499999</v>
      </c>
    </row>
    <row r="59" spans="1:14" ht="12">
      <c r="A59" s="64">
        <f t="shared" si="5"/>
        <v>49</v>
      </c>
      <c r="C59" s="65" t="s">
        <v>149</v>
      </c>
      <c r="D59" s="142">
        <v>437324038.99</v>
      </c>
      <c r="E59" s="142"/>
      <c r="F59" s="142">
        <v>583573910.0600001</v>
      </c>
      <c r="G59" s="142"/>
      <c r="H59" s="142">
        <v>708662528.33</v>
      </c>
      <c r="I59" s="142"/>
      <c r="J59" s="142">
        <v>88629033.03000002</v>
      </c>
      <c r="K59" s="152"/>
      <c r="L59" s="142">
        <v>114674104.41</v>
      </c>
      <c r="M59" s="70"/>
      <c r="N59" s="71">
        <f t="shared" si="17"/>
        <v>1932863614.8200002</v>
      </c>
    </row>
    <row r="60" spans="1:14" ht="12">
      <c r="A60" s="64">
        <f t="shared" si="5"/>
        <v>50</v>
      </c>
      <c r="C60" s="65" t="s">
        <v>150</v>
      </c>
      <c r="D60" s="142">
        <v>437350123.74</v>
      </c>
      <c r="E60" s="142"/>
      <c r="F60" s="142">
        <v>601239728.37</v>
      </c>
      <c r="G60" s="142"/>
      <c r="H60" s="142">
        <v>710745613.72</v>
      </c>
      <c r="I60" s="142"/>
      <c r="J60" s="142">
        <v>88890662.99</v>
      </c>
      <c r="K60" s="152"/>
      <c r="L60" s="142">
        <v>115574046.05999999</v>
      </c>
      <c r="M60" s="70"/>
      <c r="N60" s="71">
        <f t="shared" si="17"/>
        <v>1953800174.8799999</v>
      </c>
    </row>
    <row r="61" spans="1:14" ht="12">
      <c r="A61" s="64">
        <f t="shared" si="5"/>
        <v>51</v>
      </c>
      <c r="C61" s="65" t="s">
        <v>122</v>
      </c>
      <c r="D61" s="142">
        <v>438176269.23</v>
      </c>
      <c r="E61" s="142"/>
      <c r="F61" s="142">
        <v>602538622.1800001</v>
      </c>
      <c r="G61" s="142"/>
      <c r="H61" s="142">
        <v>713481974</v>
      </c>
      <c r="I61" s="142"/>
      <c r="J61" s="142">
        <v>89321002.55</v>
      </c>
      <c r="K61" s="152"/>
      <c r="L61" s="142">
        <v>116156677.61999999</v>
      </c>
      <c r="M61" s="70"/>
      <c r="N61" s="71">
        <f t="shared" si="17"/>
        <v>1959674545.58</v>
      </c>
    </row>
    <row r="62" spans="1:14" ht="12">
      <c r="A62" s="64">
        <f t="shared" si="5"/>
        <v>52</v>
      </c>
      <c r="C62" s="65" t="s">
        <v>151</v>
      </c>
      <c r="D62" s="142">
        <v>441279060.73</v>
      </c>
      <c r="E62" s="142"/>
      <c r="F62" s="142">
        <v>612197191.8000001</v>
      </c>
      <c r="G62" s="142"/>
      <c r="H62" s="142">
        <v>718658644.06</v>
      </c>
      <c r="I62" s="142"/>
      <c r="J62" s="142">
        <v>91187054.36</v>
      </c>
      <c r="K62" s="152"/>
      <c r="L62" s="142">
        <v>116835545.03999996</v>
      </c>
      <c r="M62" s="70"/>
      <c r="N62" s="71">
        <f t="shared" si="17"/>
        <v>1980157495.99</v>
      </c>
    </row>
    <row r="63" spans="1:14" ht="12">
      <c r="A63" s="64">
        <f t="shared" si="5"/>
        <v>53</v>
      </c>
      <c r="C63" s="65" t="s">
        <v>152</v>
      </c>
      <c r="D63" s="142">
        <v>442576691.76</v>
      </c>
      <c r="E63" s="142"/>
      <c r="F63" s="142">
        <v>613387879.38</v>
      </c>
      <c r="G63" s="142"/>
      <c r="H63" s="142">
        <v>724451805.9400002</v>
      </c>
      <c r="I63" s="142"/>
      <c r="J63" s="142">
        <v>91643433.72000001</v>
      </c>
      <c r="K63" s="152"/>
      <c r="L63" s="142">
        <v>117725413.02999997</v>
      </c>
      <c r="M63" s="70"/>
      <c r="N63" s="71">
        <f t="shared" si="17"/>
        <v>1989785223.8300002</v>
      </c>
    </row>
    <row r="64" spans="1:14" ht="12">
      <c r="A64" s="64">
        <f t="shared" si="5"/>
        <v>54</v>
      </c>
      <c r="C64" s="65" t="s">
        <v>153</v>
      </c>
      <c r="D64" s="142">
        <v>443230585.13000005</v>
      </c>
      <c r="E64" s="142"/>
      <c r="F64" s="142">
        <v>615083313.54</v>
      </c>
      <c r="G64" s="142"/>
      <c r="H64" s="142">
        <v>729801410.7199998</v>
      </c>
      <c r="I64" s="142"/>
      <c r="J64" s="142">
        <v>92420853.50000001</v>
      </c>
      <c r="K64" s="152"/>
      <c r="L64" s="142">
        <v>118635609.41999999</v>
      </c>
      <c r="M64" s="70"/>
      <c r="N64" s="71">
        <f t="shared" si="17"/>
        <v>1999171772.31</v>
      </c>
    </row>
    <row r="65" spans="1:14" ht="12">
      <c r="A65" s="64">
        <f t="shared" si="5"/>
        <v>55</v>
      </c>
      <c r="C65" s="65" t="s">
        <v>154</v>
      </c>
      <c r="D65" s="142">
        <v>445386764.4000001</v>
      </c>
      <c r="E65" s="142"/>
      <c r="F65" s="142">
        <v>616995166.74</v>
      </c>
      <c r="G65" s="142"/>
      <c r="H65" s="142">
        <v>733039354.2900002</v>
      </c>
      <c r="I65" s="142"/>
      <c r="J65" s="142">
        <v>92986602.07000001</v>
      </c>
      <c r="K65" s="152"/>
      <c r="L65" s="142">
        <v>119485860.76999998</v>
      </c>
      <c r="M65" s="70"/>
      <c r="N65" s="71">
        <f t="shared" si="17"/>
        <v>2007893748.2700002</v>
      </c>
    </row>
    <row r="66" spans="1:14" ht="12">
      <c r="A66" s="64">
        <f t="shared" si="5"/>
        <v>56</v>
      </c>
      <c r="C66" s="65" t="s">
        <v>155</v>
      </c>
      <c r="D66" s="142">
        <v>448762218.5400001</v>
      </c>
      <c r="E66" s="142"/>
      <c r="F66" s="142">
        <v>617572996.65</v>
      </c>
      <c r="G66" s="142"/>
      <c r="H66" s="142">
        <v>735370475.15</v>
      </c>
      <c r="I66" s="142"/>
      <c r="J66" s="142">
        <v>93753630.03999999</v>
      </c>
      <c r="K66" s="152"/>
      <c r="L66" s="142">
        <v>120296294.97999996</v>
      </c>
      <c r="M66" s="70"/>
      <c r="N66" s="71">
        <f t="shared" si="17"/>
        <v>2015755615.3600001</v>
      </c>
    </row>
    <row r="67" spans="1:14" ht="12">
      <c r="A67" s="64">
        <f t="shared" si="5"/>
        <v>57</v>
      </c>
      <c r="C67" s="65" t="s">
        <v>156</v>
      </c>
      <c r="D67" s="142">
        <v>449154108.99</v>
      </c>
      <c r="E67" s="142"/>
      <c r="F67" s="142">
        <v>620254969.68</v>
      </c>
      <c r="G67" s="142"/>
      <c r="H67" s="142">
        <v>738161970.8900001</v>
      </c>
      <c r="I67" s="142"/>
      <c r="J67" s="142">
        <v>94112152.29999998</v>
      </c>
      <c r="K67" s="152"/>
      <c r="L67" s="142">
        <v>121446004.83999999</v>
      </c>
      <c r="M67" s="70"/>
      <c r="N67" s="71">
        <f t="shared" si="17"/>
        <v>2023129206.6999998</v>
      </c>
    </row>
    <row r="68" spans="1:14" ht="12">
      <c r="A68" s="64">
        <f t="shared" si="5"/>
        <v>58</v>
      </c>
      <c r="C68" s="65" t="s">
        <v>379</v>
      </c>
      <c r="D68" s="142">
        <v>449465600.28</v>
      </c>
      <c r="E68" s="142"/>
      <c r="F68" s="142">
        <v>628922273.0200001</v>
      </c>
      <c r="G68" s="142"/>
      <c r="H68" s="142">
        <v>740885122.2700001</v>
      </c>
      <c r="I68" s="142"/>
      <c r="J68" s="142">
        <v>95781760.39</v>
      </c>
      <c r="K68" s="152"/>
      <c r="L68" s="142">
        <v>122560563.13</v>
      </c>
      <c r="M68" s="70"/>
      <c r="N68" s="71">
        <f t="shared" si="17"/>
        <v>2037615319.0900002</v>
      </c>
    </row>
    <row r="69" spans="1:14" ht="12">
      <c r="A69" s="64">
        <f t="shared" si="5"/>
        <v>59</v>
      </c>
      <c r="C69" s="65"/>
      <c r="D69" s="76"/>
      <c r="F69" s="72"/>
      <c r="H69" s="72"/>
      <c r="I69" s="73"/>
      <c r="J69" s="72"/>
      <c r="K69" s="73"/>
      <c r="L69" s="74"/>
      <c r="M69" s="75"/>
      <c r="N69" s="76"/>
    </row>
    <row r="70" spans="1:14" ht="12.75" thickBot="1">
      <c r="A70" s="64">
        <f t="shared" si="5"/>
        <v>60</v>
      </c>
      <c r="C70" s="77" t="s">
        <v>130</v>
      </c>
      <c r="D70" s="82">
        <f>SUM(D56:D69)/13</f>
        <v>441792700.2653847</v>
      </c>
      <c r="F70" s="82">
        <f>SUM(F56:F69)/13</f>
        <v>604294175.8715384</v>
      </c>
      <c r="G70" s="47"/>
      <c r="H70" s="82">
        <f>SUM(H56:H69)/13</f>
        <v>720633732.8669231</v>
      </c>
      <c r="I70" s="79"/>
      <c r="J70" s="82">
        <f>SUM(J56:J69)/13</f>
        <v>90930449.21692309</v>
      </c>
      <c r="K70" s="80"/>
      <c r="L70" s="82">
        <f>SUM(L56:L69)/13</f>
        <v>117241681.65692304</v>
      </c>
      <c r="M70" s="81"/>
      <c r="N70" s="82">
        <f>SUM(N56:N69)/13</f>
        <v>1974892739.8776922</v>
      </c>
    </row>
    <row r="71" spans="4:6" ht="12.75" thickTop="1">
      <c r="D71" s="85"/>
      <c r="F71" s="87"/>
    </row>
    <row r="72" spans="4:6" ht="12">
      <c r="D72" s="85"/>
      <c r="F72" s="87"/>
    </row>
    <row r="73" ht="12">
      <c r="D73" s="85"/>
    </row>
    <row r="74" ht="12">
      <c r="D74" s="85"/>
    </row>
    <row r="75" ht="12">
      <c r="D75" s="85"/>
    </row>
    <row r="76" ht="12">
      <c r="D76" s="85"/>
    </row>
    <row r="77" ht="12">
      <c r="D77" s="85"/>
    </row>
    <row r="78" ht="12">
      <c r="D78" s="85"/>
    </row>
    <row r="79" ht="12">
      <c r="D79" s="85"/>
    </row>
    <row r="80" spans="1:4" ht="12">
      <c r="A80" s="190"/>
      <c r="D80" s="85"/>
    </row>
    <row r="81" ht="12">
      <c r="D81" s="85"/>
    </row>
    <row r="82" ht="12">
      <c r="D82" s="85"/>
    </row>
    <row r="83" ht="12">
      <c r="D83" s="85"/>
    </row>
    <row r="84" ht="12">
      <c r="D84" s="85"/>
    </row>
    <row r="85" ht="12">
      <c r="D85" s="85"/>
    </row>
    <row r="86" ht="12">
      <c r="D86" s="85"/>
    </row>
    <row r="87" ht="12">
      <c r="D87" s="85"/>
    </row>
    <row r="88" ht="12">
      <c r="D88" s="85"/>
    </row>
    <row r="89" ht="12">
      <c r="D89" s="85"/>
    </row>
    <row r="90" ht="12">
      <c r="D90" s="85"/>
    </row>
    <row r="91" ht="12">
      <c r="D91" s="85"/>
    </row>
  </sheetData>
  <printOptions/>
  <pageMargins left="0.5" right="0.25" top="0.5" bottom="0.25" header="0.75" footer="0.5"/>
  <pageSetup fitToHeight="1" fitToWidth="1" horizontalDpi="1200" verticalDpi="1200" orientation="portrait" scale="65" r:id="rId1"/>
  <headerFooter alignWithMargins="0">
    <oddFooter>&amp;CPage  &amp;P  of  &amp;N</oddFooter>
  </headerFooter>
</worksheet>
</file>

<file path=xl/worksheets/sheet20.xml><?xml version="1.0" encoding="utf-8"?>
<worksheet xmlns="http://schemas.openxmlformats.org/spreadsheetml/2006/main" xmlns:r="http://schemas.openxmlformats.org/officeDocument/2006/relationships">
  <sheetPr>
    <tabColor indexed="41"/>
  </sheetPr>
  <dimension ref="A6:H36"/>
  <sheetViews>
    <sheetView showGridLines="0" workbookViewId="0" topLeftCell="A1">
      <selection activeCell="A9" sqref="A9:H10"/>
    </sheetView>
  </sheetViews>
  <sheetFormatPr defaultColWidth="8.88671875" defaultRowHeight="15"/>
  <sheetData>
    <row r="6" spans="1:8" ht="15.75">
      <c r="A6" s="447" t="s">
        <v>331</v>
      </c>
      <c r="B6" s="447"/>
      <c r="C6" s="447"/>
      <c r="D6" s="447"/>
      <c r="E6" s="447"/>
      <c r="F6" s="447"/>
      <c r="G6" s="447"/>
      <c r="H6" s="447"/>
    </row>
    <row r="7" spans="1:8" ht="15.75">
      <c r="A7" s="447" t="s">
        <v>332</v>
      </c>
      <c r="B7" s="447"/>
      <c r="C7" s="447"/>
      <c r="D7" s="447"/>
      <c r="E7" s="447"/>
      <c r="F7" s="447"/>
      <c r="G7" s="447"/>
      <c r="H7" s="447"/>
    </row>
    <row r="8" spans="1:8" ht="15.75">
      <c r="A8" s="447" t="s">
        <v>391</v>
      </c>
      <c r="B8" s="447"/>
      <c r="C8" s="447"/>
      <c r="D8" s="447"/>
      <c r="E8" s="447"/>
      <c r="F8" s="447"/>
      <c r="G8" s="447"/>
      <c r="H8" s="447"/>
    </row>
    <row r="9" spans="1:8" ht="15.75">
      <c r="A9" s="448" t="s">
        <v>425</v>
      </c>
      <c r="B9" s="448"/>
      <c r="C9" s="448"/>
      <c r="D9" s="448"/>
      <c r="E9" s="448"/>
      <c r="F9" s="448"/>
      <c r="G9" s="448"/>
      <c r="H9" s="448"/>
    </row>
    <row r="10" spans="1:8" ht="15">
      <c r="A10" s="446" t="s">
        <v>424</v>
      </c>
      <c r="B10" s="446"/>
      <c r="C10" s="446"/>
      <c r="D10" s="446"/>
      <c r="E10" s="446"/>
      <c r="F10" s="446"/>
      <c r="G10" s="446"/>
      <c r="H10" s="446"/>
    </row>
    <row r="33" ht="15">
      <c r="E33" s="438"/>
    </row>
    <row r="34" ht="15">
      <c r="E34" s="438"/>
    </row>
    <row r="35" ht="15">
      <c r="E35" s="438"/>
    </row>
    <row r="36" ht="15">
      <c r="E36" s="438"/>
    </row>
  </sheetData>
  <mergeCells count="5">
    <mergeCell ref="A10:H10"/>
    <mergeCell ref="A6:H6"/>
    <mergeCell ref="A7:H7"/>
    <mergeCell ref="A8:H8"/>
    <mergeCell ref="A9:H9"/>
  </mergeCells>
  <printOptions/>
  <pageMargins left="0.75" right="0.75" top="1" bottom="1" header="0.5" footer="0.5"/>
  <pageSetup horizontalDpi="1200" verticalDpi="1200" orientation="portrait" r:id="rId1"/>
</worksheet>
</file>

<file path=xl/worksheets/sheet21.xml><?xml version="1.0" encoding="utf-8"?>
<worksheet xmlns="http://schemas.openxmlformats.org/spreadsheetml/2006/main" xmlns:r="http://schemas.openxmlformats.org/officeDocument/2006/relationships">
  <sheetPr>
    <tabColor indexed="41"/>
  </sheetPr>
  <dimension ref="A6:H10"/>
  <sheetViews>
    <sheetView showGridLines="0" workbookViewId="0" topLeftCell="A1">
      <selection activeCell="A1" sqref="A1"/>
    </sheetView>
  </sheetViews>
  <sheetFormatPr defaultColWidth="8.88671875" defaultRowHeight="15"/>
  <cols>
    <col min="4" max="4" width="9.10546875" style="0" bestFit="1" customWidth="1"/>
  </cols>
  <sheetData>
    <row r="6" spans="1:8" ht="15.75">
      <c r="A6" s="447" t="s">
        <v>331</v>
      </c>
      <c r="B6" s="447"/>
      <c r="C6" s="447"/>
      <c r="D6" s="447"/>
      <c r="E6" s="447"/>
      <c r="F6" s="447"/>
      <c r="G6" s="447"/>
      <c r="H6" s="447"/>
    </row>
    <row r="7" spans="1:8" ht="15.75">
      <c r="A7" s="447" t="s">
        <v>376</v>
      </c>
      <c r="B7" s="447"/>
      <c r="C7" s="447"/>
      <c r="D7" s="447"/>
      <c r="E7" s="447"/>
      <c r="F7" s="447"/>
      <c r="G7" s="447"/>
      <c r="H7" s="447"/>
    </row>
    <row r="8" spans="1:8" ht="15.75">
      <c r="A8" s="447" t="s">
        <v>391</v>
      </c>
      <c r="B8" s="447"/>
      <c r="C8" s="447"/>
      <c r="D8" s="447"/>
      <c r="E8" s="447"/>
      <c r="F8" s="447"/>
      <c r="G8" s="447"/>
      <c r="H8" s="447"/>
    </row>
    <row r="9" spans="1:8" ht="15.75">
      <c r="A9" s="448" t="s">
        <v>425</v>
      </c>
      <c r="B9" s="448"/>
      <c r="C9" s="448"/>
      <c r="D9" s="448"/>
      <c r="E9" s="448"/>
      <c r="F9" s="448"/>
      <c r="G9" s="448"/>
      <c r="H9" s="448"/>
    </row>
    <row r="10" spans="1:8" ht="15">
      <c r="A10" s="446" t="s">
        <v>424</v>
      </c>
      <c r="B10" s="446"/>
      <c r="C10" s="446"/>
      <c r="D10" s="446"/>
      <c r="E10" s="446"/>
      <c r="F10" s="446"/>
      <c r="G10" s="446"/>
      <c r="H10" s="446"/>
    </row>
  </sheetData>
  <mergeCells count="5">
    <mergeCell ref="A10:H10"/>
    <mergeCell ref="A6:H6"/>
    <mergeCell ref="A7:H7"/>
    <mergeCell ref="A8:H8"/>
    <mergeCell ref="A9:H9"/>
  </mergeCells>
  <printOptions/>
  <pageMargins left="0.75" right="0.75" top="1" bottom="1" header="0.5" footer="0.5"/>
  <pageSetup horizontalDpi="1200" verticalDpi="1200" orientation="portrait"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A1:Q91"/>
  <sheetViews>
    <sheetView showGridLines="0" workbookViewId="0" topLeftCell="A1">
      <selection activeCell="P31" sqref="P31"/>
    </sheetView>
  </sheetViews>
  <sheetFormatPr defaultColWidth="14.4453125" defaultRowHeight="15"/>
  <cols>
    <col min="1" max="1" width="4.77734375" style="51" customWidth="1"/>
    <col min="2" max="2" width="2.77734375" style="49" customWidth="1"/>
    <col min="3" max="3" width="25.77734375" style="49" customWidth="1"/>
    <col min="4" max="4" width="14.4453125" style="49" customWidth="1"/>
    <col min="5" max="5" width="0.88671875" style="49" customWidth="1"/>
    <col min="6" max="6" width="14.3359375" style="49" bestFit="1" customWidth="1"/>
    <col min="7" max="7" width="0.88671875" style="49" customWidth="1"/>
    <col min="8" max="8" width="15.6640625" style="49" bestFit="1" customWidth="1"/>
    <col min="9" max="9" width="0.88671875" style="49" customWidth="1"/>
    <col min="10" max="10" width="12.88671875" style="49" customWidth="1"/>
    <col min="11" max="11" width="0.88671875" style="49" customWidth="1"/>
    <col min="12" max="12" width="14.4453125" style="49" customWidth="1"/>
    <col min="13" max="13" width="0.78125" style="49" customWidth="1"/>
    <col min="14" max="14" width="15.99609375" style="49" bestFit="1" customWidth="1"/>
    <col min="15" max="16384" width="14.4453125" style="49" customWidth="1"/>
  </cols>
  <sheetData>
    <row r="1" spans="1:14" ht="12">
      <c r="A1" s="6" t="s">
        <v>8</v>
      </c>
      <c r="B1" s="47"/>
      <c r="C1" s="47"/>
      <c r="D1" s="47"/>
      <c r="E1" s="47"/>
      <c r="F1" s="47"/>
      <c r="G1" s="47"/>
      <c r="H1" s="47"/>
      <c r="I1" s="47"/>
      <c r="J1" s="47"/>
      <c r="K1" s="47"/>
      <c r="L1" s="47"/>
      <c r="M1" s="47"/>
      <c r="N1" s="48" t="str">
        <f>Cover!C1</f>
        <v>2013 Workpapers</v>
      </c>
    </row>
    <row r="2" spans="1:14" ht="12">
      <c r="A2" s="6" t="s">
        <v>13</v>
      </c>
      <c r="B2" s="47"/>
      <c r="C2" s="47"/>
      <c r="D2" s="47"/>
      <c r="E2" s="47"/>
      <c r="F2" s="47"/>
      <c r="G2" s="47"/>
      <c r="H2" s="47"/>
      <c r="I2" s="47"/>
      <c r="J2" s="47"/>
      <c r="K2" s="47"/>
      <c r="L2" s="47"/>
      <c r="M2" s="47"/>
      <c r="N2" s="50"/>
    </row>
    <row r="3" spans="1:13" ht="12">
      <c r="A3" s="6" t="s">
        <v>390</v>
      </c>
      <c r="B3" s="47"/>
      <c r="C3" s="47"/>
      <c r="D3" s="47"/>
      <c r="E3" s="47"/>
      <c r="F3" s="47"/>
      <c r="G3" s="47"/>
      <c r="H3" s="47"/>
      <c r="I3" s="47"/>
      <c r="J3" s="47"/>
      <c r="K3" s="47"/>
      <c r="L3" s="47"/>
      <c r="M3" s="47"/>
    </row>
    <row r="4" ht="12">
      <c r="A4" s="385" t="s">
        <v>352</v>
      </c>
    </row>
    <row r="5" ht="12">
      <c r="B5" s="52"/>
    </row>
    <row r="6" ht="12">
      <c r="B6" s="52"/>
    </row>
    <row r="7" spans="1:14" ht="12">
      <c r="A7" s="19"/>
      <c r="B7" s="19"/>
      <c r="C7" s="19"/>
      <c r="E7" s="53"/>
      <c r="I7" s="54"/>
      <c r="K7" s="54"/>
      <c r="L7" s="54"/>
      <c r="M7" s="54"/>
      <c r="N7" s="55" t="s">
        <v>131</v>
      </c>
    </row>
    <row r="8" spans="4:14" ht="12">
      <c r="D8" s="55"/>
      <c r="E8" s="53"/>
      <c r="I8" s="54"/>
      <c r="K8" s="54"/>
      <c r="L8" s="54"/>
      <c r="M8" s="54"/>
      <c r="N8" s="55" t="s">
        <v>14</v>
      </c>
    </row>
    <row r="9" spans="1:14" ht="12">
      <c r="A9" s="51" t="s">
        <v>147</v>
      </c>
      <c r="D9" s="54"/>
      <c r="E9" s="53"/>
      <c r="H9" s="56"/>
      <c r="J9" s="57" t="s">
        <v>192</v>
      </c>
      <c r="L9" s="57" t="s">
        <v>124</v>
      </c>
      <c r="N9" s="55" t="s">
        <v>107</v>
      </c>
    </row>
    <row r="10" spans="1:14" ht="12">
      <c r="A10" s="58" t="s">
        <v>123</v>
      </c>
      <c r="D10" s="54" t="s">
        <v>105</v>
      </c>
      <c r="F10" s="54" t="s">
        <v>125</v>
      </c>
      <c r="H10" s="54" t="s">
        <v>126</v>
      </c>
      <c r="J10" s="54" t="s">
        <v>158</v>
      </c>
      <c r="L10" s="59" t="s">
        <v>10</v>
      </c>
      <c r="M10" s="55"/>
      <c r="N10" s="59" t="s">
        <v>108</v>
      </c>
    </row>
    <row r="11" spans="1:14" ht="12">
      <c r="A11" s="60" t="s">
        <v>128</v>
      </c>
      <c r="B11" s="61" t="s">
        <v>9</v>
      </c>
      <c r="C11" s="62"/>
      <c r="D11" s="63"/>
      <c r="F11" s="63"/>
      <c r="H11" s="63"/>
      <c r="J11" s="63"/>
      <c r="N11" s="63"/>
    </row>
    <row r="12" spans="1:14" ht="12">
      <c r="A12" s="64">
        <f aca="true" t="shared" si="0" ref="A12:A43">+A11+1</f>
        <v>2</v>
      </c>
      <c r="C12" s="65" t="s">
        <v>185</v>
      </c>
      <c r="D12" s="66">
        <f aca="true" t="shared" si="1" ref="D12:D23">+D34+D56</f>
        <v>3296144460.96</v>
      </c>
      <c r="E12" s="67"/>
      <c r="F12" s="66">
        <f aca="true" t="shared" si="2" ref="F12:L12">+F34+F56</f>
        <v>852560232.6647204</v>
      </c>
      <c r="G12" s="66">
        <f t="shared" si="2"/>
        <v>0</v>
      </c>
      <c r="H12" s="66">
        <f t="shared" si="2"/>
        <v>1646690870.51</v>
      </c>
      <c r="I12" s="66">
        <f t="shared" si="2"/>
        <v>0</v>
      </c>
      <c r="J12" s="66">
        <f t="shared" si="2"/>
        <v>198180194.13</v>
      </c>
      <c r="K12" s="66">
        <f t="shared" si="2"/>
        <v>0</v>
      </c>
      <c r="L12" s="66">
        <f t="shared" si="2"/>
        <v>316704539.94</v>
      </c>
      <c r="M12" s="68"/>
      <c r="N12" s="66">
        <f aca="true" t="shared" si="3" ref="N12:N24">SUM(D12:L12)</f>
        <v>6310280298.2047205</v>
      </c>
    </row>
    <row r="13" spans="1:14" ht="12">
      <c r="A13" s="64">
        <f t="shared" si="0"/>
        <v>3</v>
      </c>
      <c r="C13" s="65" t="s">
        <v>378</v>
      </c>
      <c r="D13" s="69">
        <f t="shared" si="1"/>
        <v>3312425790.71</v>
      </c>
      <c r="E13" s="67"/>
      <c r="F13" s="69">
        <f aca="true" t="shared" si="4" ref="F13:L13">+F35+F57</f>
        <v>856612267.539151</v>
      </c>
      <c r="G13" s="69">
        <f t="shared" si="4"/>
        <v>0</v>
      </c>
      <c r="H13" s="69">
        <f t="shared" si="4"/>
        <v>1652056873.46</v>
      </c>
      <c r="I13" s="69">
        <f t="shared" si="4"/>
        <v>0</v>
      </c>
      <c r="J13" s="69">
        <f t="shared" si="4"/>
        <v>201021820.82999998</v>
      </c>
      <c r="K13" s="69">
        <f t="shared" si="4"/>
        <v>0</v>
      </c>
      <c r="L13" s="69">
        <f t="shared" si="4"/>
        <v>319976845.38</v>
      </c>
      <c r="M13" s="70"/>
      <c r="N13" s="71">
        <f t="shared" si="3"/>
        <v>6342093597.919151</v>
      </c>
    </row>
    <row r="14" spans="1:14" ht="12">
      <c r="A14" s="64">
        <f t="shared" si="0"/>
        <v>4</v>
      </c>
      <c r="C14" s="65" t="s">
        <v>148</v>
      </c>
      <c r="D14" s="69">
        <f t="shared" si="1"/>
        <v>3328789111.22</v>
      </c>
      <c r="E14" s="67"/>
      <c r="F14" s="69">
        <f aca="true" t="shared" si="5" ref="F14:L14">+F36+F58</f>
        <v>860682056.3079443</v>
      </c>
      <c r="G14" s="69">
        <f t="shared" si="5"/>
        <v>0</v>
      </c>
      <c r="H14" s="69">
        <f t="shared" si="5"/>
        <v>1657342929.4900002</v>
      </c>
      <c r="I14" s="69">
        <f t="shared" si="5"/>
        <v>0</v>
      </c>
      <c r="J14" s="69">
        <f t="shared" si="5"/>
        <v>203851957.01</v>
      </c>
      <c r="K14" s="69">
        <f t="shared" si="5"/>
        <v>0</v>
      </c>
      <c r="L14" s="69">
        <f t="shared" si="5"/>
        <v>323230791.29</v>
      </c>
      <c r="M14" s="70"/>
      <c r="N14" s="71">
        <f t="shared" si="3"/>
        <v>6373896845.317945</v>
      </c>
    </row>
    <row r="15" spans="1:14" ht="12">
      <c r="A15" s="64">
        <f t="shared" si="0"/>
        <v>5</v>
      </c>
      <c r="C15" s="65" t="s">
        <v>149</v>
      </c>
      <c r="D15" s="69">
        <f t="shared" si="1"/>
        <v>3338567052.4</v>
      </c>
      <c r="E15" s="67"/>
      <c r="F15" s="69">
        <f aca="true" t="shared" si="6" ref="F15:L15">+F37+F59</f>
        <v>864889728.9365696</v>
      </c>
      <c r="G15" s="69">
        <f t="shared" si="6"/>
        <v>0</v>
      </c>
      <c r="H15" s="69">
        <f t="shared" si="6"/>
        <v>1662485409.3400002</v>
      </c>
      <c r="I15" s="69">
        <f t="shared" si="6"/>
        <v>0</v>
      </c>
      <c r="J15" s="69">
        <f t="shared" si="6"/>
        <v>206675085.29999998</v>
      </c>
      <c r="K15" s="69">
        <f t="shared" si="6"/>
        <v>0</v>
      </c>
      <c r="L15" s="69">
        <f t="shared" si="6"/>
        <v>326451455.85</v>
      </c>
      <c r="M15" s="70"/>
      <c r="N15" s="71">
        <f t="shared" si="3"/>
        <v>6399068731.8265705</v>
      </c>
    </row>
    <row r="16" spans="1:14" ht="12">
      <c r="A16" s="64">
        <f t="shared" si="0"/>
        <v>6</v>
      </c>
      <c r="C16" s="65" t="s">
        <v>150</v>
      </c>
      <c r="D16" s="69">
        <f t="shared" si="1"/>
        <v>3351323050.31</v>
      </c>
      <c r="E16" s="67"/>
      <c r="F16" s="69">
        <f aca="true" t="shared" si="7" ref="F16:L16">+F38+F60</f>
        <v>869135507.9760933</v>
      </c>
      <c r="G16" s="69">
        <f t="shared" si="7"/>
        <v>0</v>
      </c>
      <c r="H16" s="69">
        <f t="shared" si="7"/>
        <v>1667636617.9499998</v>
      </c>
      <c r="I16" s="69">
        <f t="shared" si="7"/>
        <v>0</v>
      </c>
      <c r="J16" s="69">
        <f t="shared" si="7"/>
        <v>209520976.91</v>
      </c>
      <c r="K16" s="69">
        <f t="shared" si="7"/>
        <v>0</v>
      </c>
      <c r="L16" s="69">
        <f t="shared" si="7"/>
        <v>329782563.6</v>
      </c>
      <c r="M16" s="70"/>
      <c r="N16" s="71">
        <f t="shared" si="3"/>
        <v>6427398716.746094</v>
      </c>
    </row>
    <row r="17" spans="1:14" ht="12">
      <c r="A17" s="64">
        <f t="shared" si="0"/>
        <v>7</v>
      </c>
      <c r="C17" s="65" t="s">
        <v>122</v>
      </c>
      <c r="D17" s="69">
        <f t="shared" si="1"/>
        <v>3365391103.59</v>
      </c>
      <c r="E17" s="67"/>
      <c r="F17" s="69">
        <f aca="true" t="shared" si="8" ref="F17:L17">+F39+F61</f>
        <v>873433008.2680577</v>
      </c>
      <c r="G17" s="69">
        <f t="shared" si="8"/>
        <v>0</v>
      </c>
      <c r="H17" s="69">
        <f t="shared" si="8"/>
        <v>1672748821.1100001</v>
      </c>
      <c r="I17" s="69">
        <f t="shared" si="8"/>
        <v>0</v>
      </c>
      <c r="J17" s="69">
        <f t="shared" si="8"/>
        <v>212383883.39</v>
      </c>
      <c r="K17" s="69">
        <f t="shared" si="8"/>
        <v>0</v>
      </c>
      <c r="L17" s="69">
        <f t="shared" si="8"/>
        <v>333143277.81</v>
      </c>
      <c r="M17" s="70"/>
      <c r="N17" s="71">
        <f t="shared" si="3"/>
        <v>6457100094.168058</v>
      </c>
    </row>
    <row r="18" spans="1:14" ht="12">
      <c r="A18" s="64">
        <f t="shared" si="0"/>
        <v>8</v>
      </c>
      <c r="C18" s="65" t="s">
        <v>151</v>
      </c>
      <c r="D18" s="69">
        <f t="shared" si="1"/>
        <v>3380756676.07</v>
      </c>
      <c r="E18" s="67"/>
      <c r="F18" s="69">
        <f aca="true" t="shared" si="9" ref="F18:L18">+F40+F62</f>
        <v>877823731.4674133</v>
      </c>
      <c r="G18" s="69">
        <f t="shared" si="9"/>
        <v>0</v>
      </c>
      <c r="H18" s="69">
        <f t="shared" si="9"/>
        <v>1677785192.43</v>
      </c>
      <c r="I18" s="69">
        <f t="shared" si="9"/>
        <v>0</v>
      </c>
      <c r="J18" s="69">
        <f t="shared" si="9"/>
        <v>215233340.1</v>
      </c>
      <c r="K18" s="69">
        <f t="shared" si="9"/>
        <v>0</v>
      </c>
      <c r="L18" s="69">
        <f t="shared" si="9"/>
        <v>336512359.53999996</v>
      </c>
      <c r="M18" s="70"/>
      <c r="N18" s="71">
        <f t="shared" si="3"/>
        <v>6488111299.607414</v>
      </c>
    </row>
    <row r="19" spans="1:14" ht="12">
      <c r="A19" s="64">
        <f t="shared" si="0"/>
        <v>9</v>
      </c>
      <c r="C19" s="65" t="s">
        <v>152</v>
      </c>
      <c r="D19" s="69">
        <f t="shared" si="1"/>
        <v>3397323462.49</v>
      </c>
      <c r="E19" s="67"/>
      <c r="F19" s="69">
        <f aca="true" t="shared" si="10" ref="F19:L19">+F41+F63</f>
        <v>882312933.155111</v>
      </c>
      <c r="G19" s="69">
        <f t="shared" si="10"/>
        <v>0</v>
      </c>
      <c r="H19" s="69">
        <f t="shared" si="10"/>
        <v>1683058741.38</v>
      </c>
      <c r="I19" s="69">
        <f t="shared" si="10"/>
        <v>0</v>
      </c>
      <c r="J19" s="69">
        <f t="shared" si="10"/>
        <v>218092723.42</v>
      </c>
      <c r="K19" s="69">
        <f t="shared" si="10"/>
        <v>0</v>
      </c>
      <c r="L19" s="69">
        <f t="shared" si="10"/>
        <v>339673750.9</v>
      </c>
      <c r="M19" s="70"/>
      <c r="N19" s="71">
        <f t="shared" si="3"/>
        <v>6520461611.34511</v>
      </c>
    </row>
    <row r="20" spans="1:14" ht="12">
      <c r="A20" s="64">
        <f t="shared" si="0"/>
        <v>10</v>
      </c>
      <c r="C20" s="65" t="s">
        <v>153</v>
      </c>
      <c r="D20" s="69">
        <f t="shared" si="1"/>
        <v>3413986632.1</v>
      </c>
      <c r="E20" s="67"/>
      <c r="F20" s="69">
        <f aca="true" t="shared" si="11" ref="F20:L20">+F42+F64</f>
        <v>886746134.8039808</v>
      </c>
      <c r="G20" s="69">
        <f t="shared" si="11"/>
        <v>0</v>
      </c>
      <c r="H20" s="69">
        <f t="shared" si="11"/>
        <v>1688225399.62</v>
      </c>
      <c r="I20" s="69">
        <f t="shared" si="11"/>
        <v>0</v>
      </c>
      <c r="J20" s="69">
        <f t="shared" si="11"/>
        <v>220986276.51</v>
      </c>
      <c r="K20" s="69">
        <f t="shared" si="11"/>
        <v>0</v>
      </c>
      <c r="L20" s="69">
        <f t="shared" si="11"/>
        <v>343072057.52</v>
      </c>
      <c r="M20" s="70"/>
      <c r="N20" s="71">
        <f t="shared" si="3"/>
        <v>6553016500.55398</v>
      </c>
    </row>
    <row r="21" spans="1:14" ht="12">
      <c r="A21" s="64">
        <f t="shared" si="0"/>
        <v>11</v>
      </c>
      <c r="C21" s="65" t="s">
        <v>154</v>
      </c>
      <c r="D21" s="69">
        <f t="shared" si="1"/>
        <v>3426842149.2</v>
      </c>
      <c r="E21" s="67"/>
      <c r="F21" s="69">
        <f aca="true" t="shared" si="12" ref="F21:L21">+F43+F65</f>
        <v>891252675.1591347</v>
      </c>
      <c r="G21" s="69">
        <f t="shared" si="12"/>
        <v>0</v>
      </c>
      <c r="H21" s="69">
        <f t="shared" si="12"/>
        <v>1693609006.8700001</v>
      </c>
      <c r="I21" s="69">
        <f t="shared" si="12"/>
        <v>0</v>
      </c>
      <c r="J21" s="69">
        <f t="shared" si="12"/>
        <v>223873060.14</v>
      </c>
      <c r="K21" s="69">
        <f t="shared" si="12"/>
        <v>0</v>
      </c>
      <c r="L21" s="69">
        <f t="shared" si="12"/>
        <v>346742851.52</v>
      </c>
      <c r="M21" s="70"/>
      <c r="N21" s="71">
        <f t="shared" si="3"/>
        <v>6582319742.889135</v>
      </c>
    </row>
    <row r="22" spans="1:14" ht="12">
      <c r="A22" s="64">
        <f t="shared" si="0"/>
        <v>12</v>
      </c>
      <c r="C22" s="65" t="s">
        <v>155</v>
      </c>
      <c r="D22" s="69">
        <f t="shared" si="1"/>
        <v>3439269358.33</v>
      </c>
      <c r="E22" s="67"/>
      <c r="F22" s="69">
        <f aca="true" t="shared" si="13" ref="F22:L22">+F44+F66</f>
        <v>895705813.5512197</v>
      </c>
      <c r="G22" s="69">
        <f t="shared" si="13"/>
        <v>0</v>
      </c>
      <c r="H22" s="69">
        <f t="shared" si="13"/>
        <v>1698993582.68</v>
      </c>
      <c r="I22" s="69">
        <f t="shared" si="13"/>
        <v>0</v>
      </c>
      <c r="J22" s="69">
        <f t="shared" si="13"/>
        <v>226954550.07</v>
      </c>
      <c r="K22" s="69">
        <f t="shared" si="13"/>
        <v>0</v>
      </c>
      <c r="L22" s="69">
        <f t="shared" si="13"/>
        <v>350469855.1</v>
      </c>
      <c r="M22" s="70"/>
      <c r="N22" s="71">
        <f t="shared" si="3"/>
        <v>6611393159.73122</v>
      </c>
    </row>
    <row r="23" spans="1:14" ht="12">
      <c r="A23" s="64">
        <f t="shared" si="0"/>
        <v>13</v>
      </c>
      <c r="C23" s="65" t="s">
        <v>156</v>
      </c>
      <c r="D23" s="69">
        <f t="shared" si="1"/>
        <v>3424227451.15</v>
      </c>
      <c r="E23" s="67"/>
      <c r="F23" s="69">
        <f aca="true" t="shared" si="14" ref="F23:L23">+F45+F67</f>
        <v>900170485.5266685</v>
      </c>
      <c r="G23" s="69">
        <f t="shared" si="14"/>
        <v>0</v>
      </c>
      <c r="H23" s="69">
        <f t="shared" si="14"/>
        <v>1704548632.25</v>
      </c>
      <c r="I23" s="69">
        <f t="shared" si="14"/>
        <v>0</v>
      </c>
      <c r="J23" s="69">
        <f t="shared" si="14"/>
        <v>230079342.09</v>
      </c>
      <c r="K23" s="69">
        <f t="shared" si="14"/>
        <v>0</v>
      </c>
      <c r="L23" s="69">
        <f t="shared" si="14"/>
        <v>354247349.39</v>
      </c>
      <c r="M23" s="70"/>
      <c r="N23" s="71">
        <f t="shared" si="3"/>
        <v>6613273260.406669</v>
      </c>
    </row>
    <row r="24" spans="1:14" ht="12">
      <c r="A24" s="64">
        <f t="shared" si="0"/>
        <v>14</v>
      </c>
      <c r="C24" s="65" t="s">
        <v>379</v>
      </c>
      <c r="D24" s="69">
        <f aca="true" t="shared" si="15" ref="D24:L24">+D46+D68</f>
        <v>3447485750.55</v>
      </c>
      <c r="E24" s="67"/>
      <c r="F24" s="69">
        <f t="shared" si="15"/>
        <v>904844281.4004313</v>
      </c>
      <c r="G24" s="69">
        <f t="shared" si="15"/>
        <v>0</v>
      </c>
      <c r="H24" s="69">
        <f t="shared" si="15"/>
        <v>1710111341.96</v>
      </c>
      <c r="I24" s="69">
        <f t="shared" si="15"/>
        <v>0</v>
      </c>
      <c r="J24" s="69">
        <f t="shared" si="15"/>
        <v>233255283.89</v>
      </c>
      <c r="K24" s="69">
        <f t="shared" si="15"/>
        <v>0</v>
      </c>
      <c r="L24" s="69">
        <f t="shared" si="15"/>
        <v>357972046.58</v>
      </c>
      <c r="M24" s="70"/>
      <c r="N24" s="71">
        <f t="shared" si="3"/>
        <v>6653668704.380432</v>
      </c>
    </row>
    <row r="25" spans="1:14" ht="12">
      <c r="A25" s="64">
        <f t="shared" si="0"/>
        <v>15</v>
      </c>
      <c r="C25" s="65"/>
      <c r="D25" s="72"/>
      <c r="F25" s="72"/>
      <c r="H25" s="72"/>
      <c r="I25" s="73"/>
      <c r="J25" s="72"/>
      <c r="K25" s="73"/>
      <c r="L25" s="74"/>
      <c r="M25" s="75"/>
      <c r="N25" s="76"/>
    </row>
    <row r="26" spans="1:14" ht="12.75" thickBot="1">
      <c r="A26" s="64">
        <f t="shared" si="0"/>
        <v>16</v>
      </c>
      <c r="C26" s="77" t="s">
        <v>130</v>
      </c>
      <c r="D26" s="78">
        <f>D48+D70</f>
        <v>3378656311.6984615</v>
      </c>
      <c r="F26" s="78">
        <f>F48+F70</f>
        <v>878166834.7146155</v>
      </c>
      <c r="G26" s="47"/>
      <c r="H26" s="78">
        <f>H48+H70</f>
        <v>1678099493.5423079</v>
      </c>
      <c r="I26" s="79"/>
      <c r="J26" s="78">
        <f>J48+J70</f>
        <v>215392960.59923077</v>
      </c>
      <c r="K26" s="80"/>
      <c r="L26" s="78">
        <f>L48+L70</f>
        <v>336767672.2630769</v>
      </c>
      <c r="M26" s="81"/>
      <c r="N26" s="78">
        <f>N48+N70</f>
        <v>6487083273.817692</v>
      </c>
    </row>
    <row r="27" spans="1:14" ht="12.75" thickTop="1">
      <c r="A27" s="64">
        <f t="shared" si="0"/>
        <v>17</v>
      </c>
      <c r="D27" s="73"/>
      <c r="F27" s="73"/>
      <c r="H27" s="73"/>
      <c r="I27" s="73"/>
      <c r="J27" s="73"/>
      <c r="K27" s="73"/>
      <c r="L27" s="73"/>
      <c r="M27" s="73"/>
      <c r="N27" s="71"/>
    </row>
    <row r="28" spans="1:14" ht="12">
      <c r="A28" s="64">
        <f t="shared" si="0"/>
        <v>18</v>
      </c>
      <c r="D28" s="73"/>
      <c r="E28" s="73"/>
      <c r="F28" s="73"/>
      <c r="G28" s="73"/>
      <c r="H28" s="73"/>
      <c r="I28" s="73"/>
      <c r="J28" s="73"/>
      <c r="K28" s="73"/>
      <c r="L28" s="73"/>
      <c r="M28" s="73"/>
      <c r="N28" s="73"/>
    </row>
    <row r="29" spans="1:14" ht="12">
      <c r="A29" s="64">
        <f t="shared" si="0"/>
        <v>19</v>
      </c>
      <c r="E29" s="53"/>
      <c r="I29" s="54"/>
      <c r="K29" s="54"/>
      <c r="L29" s="54"/>
      <c r="M29" s="54"/>
      <c r="N29" s="55" t="s">
        <v>131</v>
      </c>
    </row>
    <row r="30" spans="1:14" ht="12">
      <c r="A30" s="64">
        <f t="shared" si="0"/>
        <v>20</v>
      </c>
      <c r="D30" s="55"/>
      <c r="E30" s="53"/>
      <c r="I30" s="54"/>
      <c r="K30" s="54"/>
      <c r="L30" s="54"/>
      <c r="M30" s="54"/>
      <c r="N30" s="55" t="s">
        <v>14</v>
      </c>
    </row>
    <row r="31" spans="1:14" ht="12">
      <c r="A31" s="64">
        <f t="shared" si="0"/>
        <v>21</v>
      </c>
      <c r="D31" s="54"/>
      <c r="E31" s="53"/>
      <c r="H31" s="56"/>
      <c r="J31" s="57" t="s">
        <v>192</v>
      </c>
      <c r="L31" s="57" t="s">
        <v>124</v>
      </c>
      <c r="N31" s="55" t="s">
        <v>107</v>
      </c>
    </row>
    <row r="32" spans="1:17" ht="12">
      <c r="A32" s="64">
        <f t="shared" si="0"/>
        <v>22</v>
      </c>
      <c r="C32" s="19"/>
      <c r="D32" s="54" t="s">
        <v>105</v>
      </c>
      <c r="F32" s="54" t="s">
        <v>125</v>
      </c>
      <c r="H32" s="54" t="s">
        <v>126</v>
      </c>
      <c r="J32" s="54" t="s">
        <v>158</v>
      </c>
      <c r="L32" s="59" t="s">
        <v>10</v>
      </c>
      <c r="M32" s="55"/>
      <c r="N32" s="59" t="s">
        <v>108</v>
      </c>
      <c r="P32" s="439"/>
      <c r="Q32" s="439"/>
    </row>
    <row r="33" spans="1:14" ht="12">
      <c r="A33" s="64">
        <f t="shared" si="0"/>
        <v>23</v>
      </c>
      <c r="B33" s="183" t="s">
        <v>215</v>
      </c>
      <c r="C33" s="184"/>
      <c r="D33" s="83"/>
      <c r="F33" s="63"/>
      <c r="H33" s="63"/>
      <c r="J33" s="63"/>
      <c r="N33" s="83"/>
    </row>
    <row r="34" spans="1:14" ht="12">
      <c r="A34" s="64">
        <f t="shared" si="0"/>
        <v>24</v>
      </c>
      <c r="C34" s="65" t="s">
        <v>185</v>
      </c>
      <c r="D34" s="151">
        <v>3025054000</v>
      </c>
      <c r="E34" s="142"/>
      <c r="F34" s="363">
        <v>658550647.1747204</v>
      </c>
      <c r="G34" s="142"/>
      <c r="H34" s="151">
        <v>1307826000</v>
      </c>
      <c r="I34" s="142"/>
      <c r="J34" s="151">
        <v>165913000</v>
      </c>
      <c r="K34" s="152"/>
      <c r="L34" s="151">
        <v>260795000</v>
      </c>
      <c r="M34" s="68"/>
      <c r="N34" s="66">
        <f aca="true" t="shared" si="16" ref="N34:N46">SUM(D34:L34)</f>
        <v>5418138647.174721</v>
      </c>
    </row>
    <row r="35" spans="1:14" ht="12">
      <c r="A35" s="64">
        <f t="shared" si="0"/>
        <v>25</v>
      </c>
      <c r="C35" s="65" t="s">
        <v>378</v>
      </c>
      <c r="D35" s="151">
        <v>3040316000</v>
      </c>
      <c r="E35" s="142"/>
      <c r="F35" s="363">
        <v>661376926.409151</v>
      </c>
      <c r="G35" s="142"/>
      <c r="H35" s="151">
        <v>1311484000</v>
      </c>
      <c r="I35" s="142"/>
      <c r="J35" s="151">
        <v>168359000</v>
      </c>
      <c r="K35" s="152"/>
      <c r="L35" s="151">
        <v>263506000</v>
      </c>
      <c r="M35" s="70"/>
      <c r="N35" s="71">
        <f t="shared" si="16"/>
        <v>5445041926.409151</v>
      </c>
    </row>
    <row r="36" spans="1:14" ht="12">
      <c r="A36" s="64">
        <f t="shared" si="0"/>
        <v>26</v>
      </c>
      <c r="C36" s="65" t="s">
        <v>148</v>
      </c>
      <c r="D36" s="151">
        <v>3055626000</v>
      </c>
      <c r="E36" s="142"/>
      <c r="F36" s="363">
        <v>664219154.0879443</v>
      </c>
      <c r="G36" s="142"/>
      <c r="H36" s="151">
        <v>1315077000</v>
      </c>
      <c r="I36" s="142"/>
      <c r="J36" s="151">
        <v>170792000</v>
      </c>
      <c r="K36" s="152"/>
      <c r="L36" s="151">
        <v>266196000</v>
      </c>
      <c r="M36" s="70"/>
      <c r="N36" s="71">
        <f t="shared" si="16"/>
        <v>5471910154.087944</v>
      </c>
    </row>
    <row r="37" spans="1:14" ht="12">
      <c r="A37" s="64">
        <f t="shared" si="0"/>
        <v>27</v>
      </c>
      <c r="C37" s="65" t="s">
        <v>149</v>
      </c>
      <c r="D37" s="151">
        <v>3064350000</v>
      </c>
      <c r="E37" s="142"/>
      <c r="F37" s="363">
        <v>667206688.6965696</v>
      </c>
      <c r="G37" s="142"/>
      <c r="H37" s="151">
        <v>1318586000</v>
      </c>
      <c r="I37" s="142"/>
      <c r="J37" s="151">
        <v>173217000</v>
      </c>
      <c r="K37" s="152"/>
      <c r="L37" s="151">
        <v>268951000</v>
      </c>
      <c r="M37" s="70"/>
      <c r="N37" s="71">
        <f t="shared" si="16"/>
        <v>5492310688.696569</v>
      </c>
    </row>
    <row r="38" spans="1:14" ht="12">
      <c r="A38" s="64">
        <f t="shared" si="0"/>
        <v>28</v>
      </c>
      <c r="C38" s="65" t="s">
        <v>150</v>
      </c>
      <c r="D38" s="151">
        <v>3076068000</v>
      </c>
      <c r="E38" s="142"/>
      <c r="F38" s="363">
        <v>670199434.7360933</v>
      </c>
      <c r="G38" s="142"/>
      <c r="H38" s="151">
        <v>1322105000</v>
      </c>
      <c r="I38" s="142"/>
      <c r="J38" s="151">
        <v>175662000</v>
      </c>
      <c r="K38" s="152"/>
      <c r="L38" s="151">
        <v>271704000</v>
      </c>
      <c r="M38" s="70"/>
      <c r="N38" s="71">
        <f t="shared" si="16"/>
        <v>5515738434.7360935</v>
      </c>
    </row>
    <row r="39" spans="1:14" ht="12">
      <c r="A39" s="64">
        <f t="shared" si="0"/>
        <v>29</v>
      </c>
      <c r="C39" s="65" t="s">
        <v>122</v>
      </c>
      <c r="D39" s="151">
        <v>3089134000</v>
      </c>
      <c r="E39" s="142"/>
      <c r="F39" s="363">
        <v>673212912.2380577</v>
      </c>
      <c r="G39" s="142"/>
      <c r="H39" s="151">
        <v>1325586000</v>
      </c>
      <c r="I39" s="142"/>
      <c r="J39" s="151">
        <v>178121000</v>
      </c>
      <c r="K39" s="152"/>
      <c r="L39" s="151">
        <v>274510000</v>
      </c>
      <c r="M39" s="70"/>
      <c r="N39" s="71">
        <f t="shared" si="16"/>
        <v>5540563912.238058</v>
      </c>
    </row>
    <row r="40" spans="1:14" ht="12">
      <c r="A40" s="64">
        <f t="shared" si="0"/>
        <v>30</v>
      </c>
      <c r="C40" s="65" t="s">
        <v>151</v>
      </c>
      <c r="D40" s="151">
        <v>3103415000</v>
      </c>
      <c r="E40" s="142"/>
      <c r="F40" s="363">
        <v>676286727.1274133</v>
      </c>
      <c r="G40" s="142"/>
      <c r="H40" s="151">
        <v>1329009000</v>
      </c>
      <c r="I40" s="142"/>
      <c r="J40" s="151">
        <v>180572000</v>
      </c>
      <c r="K40" s="152"/>
      <c r="L40" s="151">
        <v>277328000</v>
      </c>
      <c r="M40" s="70"/>
      <c r="N40" s="71">
        <f t="shared" si="16"/>
        <v>5566610727.127413</v>
      </c>
    </row>
    <row r="41" spans="1:14" ht="12">
      <c r="A41" s="64">
        <f t="shared" si="0"/>
        <v>31</v>
      </c>
      <c r="C41" s="65" t="s">
        <v>152</v>
      </c>
      <c r="D41" s="151">
        <v>3118892000</v>
      </c>
      <c r="E41" s="142"/>
      <c r="F41" s="363">
        <v>679459718.3151109</v>
      </c>
      <c r="G41" s="142"/>
      <c r="H41" s="151">
        <v>1332588000</v>
      </c>
      <c r="I41" s="142"/>
      <c r="J41" s="151">
        <v>183028000</v>
      </c>
      <c r="K41" s="152"/>
      <c r="L41" s="151">
        <v>280096000</v>
      </c>
      <c r="M41" s="70"/>
      <c r="N41" s="71">
        <f t="shared" si="16"/>
        <v>5594063718.315111</v>
      </c>
    </row>
    <row r="42" spans="1:14" ht="12">
      <c r="A42" s="64">
        <f t="shared" si="0"/>
        <v>32</v>
      </c>
      <c r="C42" s="65" t="s">
        <v>153</v>
      </c>
      <c r="D42" s="151">
        <v>3134452000</v>
      </c>
      <c r="E42" s="142"/>
      <c r="F42" s="363">
        <v>682571232.2839808</v>
      </c>
      <c r="G42" s="142"/>
      <c r="H42" s="151">
        <v>1336040000</v>
      </c>
      <c r="I42" s="142"/>
      <c r="J42" s="151">
        <v>185515000</v>
      </c>
      <c r="K42" s="152"/>
      <c r="L42" s="151">
        <v>282903000</v>
      </c>
      <c r="M42" s="70"/>
      <c r="N42" s="71">
        <f t="shared" si="16"/>
        <v>5621481232.283981</v>
      </c>
    </row>
    <row r="43" spans="1:14" ht="12">
      <c r="A43" s="64">
        <f t="shared" si="0"/>
        <v>33</v>
      </c>
      <c r="C43" s="65" t="s">
        <v>154</v>
      </c>
      <c r="D43" s="151">
        <v>3146235000</v>
      </c>
      <c r="E43" s="142"/>
      <c r="F43" s="363">
        <v>685760661.0691347</v>
      </c>
      <c r="G43" s="142"/>
      <c r="H43" s="151">
        <v>1339668000</v>
      </c>
      <c r="I43" s="142"/>
      <c r="J43" s="151">
        <v>187991000</v>
      </c>
      <c r="K43" s="152"/>
      <c r="L43" s="151">
        <v>285975000</v>
      </c>
      <c r="M43" s="70"/>
      <c r="N43" s="71">
        <f t="shared" si="16"/>
        <v>5645629661.069135</v>
      </c>
    </row>
    <row r="44" spans="1:14" ht="12">
      <c r="A44" s="64">
        <f aca="true" t="shared" si="17" ref="A44:A70">+A43+1</f>
        <v>34</v>
      </c>
      <c r="C44" s="65" t="s">
        <v>155</v>
      </c>
      <c r="D44" s="151">
        <v>3157543000</v>
      </c>
      <c r="E44" s="142"/>
      <c r="F44" s="363">
        <v>688911029.0212197</v>
      </c>
      <c r="G44" s="142"/>
      <c r="H44" s="151">
        <v>1343340000</v>
      </c>
      <c r="I44" s="142"/>
      <c r="J44" s="151">
        <v>190653000</v>
      </c>
      <c r="K44" s="152"/>
      <c r="L44" s="151">
        <v>289102000</v>
      </c>
      <c r="M44" s="70"/>
      <c r="N44" s="71">
        <f t="shared" si="16"/>
        <v>5669549029.021219</v>
      </c>
    </row>
    <row r="45" spans="1:14" ht="12">
      <c r="A45" s="64">
        <f t="shared" si="17"/>
        <v>35</v>
      </c>
      <c r="C45" s="65" t="s">
        <v>156</v>
      </c>
      <c r="D45" s="151">
        <v>3141404000</v>
      </c>
      <c r="E45" s="142"/>
      <c r="F45" s="363">
        <v>692091431.6266686</v>
      </c>
      <c r="G45" s="142"/>
      <c r="H45" s="151">
        <v>1347091000</v>
      </c>
      <c r="I45" s="142"/>
      <c r="J45" s="151">
        <v>193352000</v>
      </c>
      <c r="K45" s="152"/>
      <c r="L45" s="151">
        <v>292266000</v>
      </c>
      <c r="M45" s="70"/>
      <c r="N45" s="71">
        <f t="shared" si="16"/>
        <v>5666204431.626669</v>
      </c>
    </row>
    <row r="46" spans="1:14" ht="12">
      <c r="A46" s="64">
        <f t="shared" si="17"/>
        <v>36</v>
      </c>
      <c r="C46" s="65" t="s">
        <v>379</v>
      </c>
      <c r="D46" s="151">
        <v>3163517000</v>
      </c>
      <c r="E46" s="142"/>
      <c r="F46" s="363">
        <v>695473898.6804312</v>
      </c>
      <c r="G46" s="142"/>
      <c r="H46" s="151">
        <v>1350898000</v>
      </c>
      <c r="I46" s="142"/>
      <c r="J46" s="151">
        <v>196101000</v>
      </c>
      <c r="K46" s="152"/>
      <c r="L46" s="151">
        <v>295411000</v>
      </c>
      <c r="M46" s="70"/>
      <c r="N46" s="71">
        <f t="shared" si="16"/>
        <v>5701400898.680431</v>
      </c>
    </row>
    <row r="47" spans="1:14" ht="12">
      <c r="A47" s="64">
        <f t="shared" si="17"/>
        <v>37</v>
      </c>
      <c r="C47" s="65"/>
      <c r="D47" s="76"/>
      <c r="F47" s="72"/>
      <c r="H47" s="72"/>
      <c r="I47" s="73"/>
      <c r="J47" s="72"/>
      <c r="K47" s="73"/>
      <c r="L47" s="74"/>
      <c r="M47" s="75"/>
      <c r="N47" s="76"/>
    </row>
    <row r="48" spans="1:14" ht="12.75" thickBot="1">
      <c r="A48" s="64">
        <f t="shared" si="17"/>
        <v>38</v>
      </c>
      <c r="C48" s="77" t="s">
        <v>130</v>
      </c>
      <c r="D48" s="82">
        <f>ROUND(SUM(D34:D47)/13,0)</f>
        <v>3101231231</v>
      </c>
      <c r="F48" s="82">
        <f>ROUND(SUM(F34:F47)/13,0)</f>
        <v>676563112</v>
      </c>
      <c r="G48" s="47"/>
      <c r="H48" s="82">
        <f>ROUND(SUM(H34:H47)/13,0)</f>
        <v>1329176769</v>
      </c>
      <c r="I48" s="79"/>
      <c r="J48" s="82">
        <f>ROUND(SUM(J34:J47)/13,0)</f>
        <v>180713538</v>
      </c>
      <c r="K48" s="80"/>
      <c r="L48" s="82">
        <f>ROUND(SUM(L34:L47)/13,0)</f>
        <v>277595615</v>
      </c>
      <c r="M48" s="81"/>
      <c r="N48" s="82">
        <f>ROUND(SUM(N34:N47)/13,0)</f>
        <v>5565280266</v>
      </c>
    </row>
    <row r="49" spans="1:14" ht="12.75" thickTop="1">
      <c r="A49" s="64">
        <f t="shared" si="17"/>
        <v>39</v>
      </c>
      <c r="C49" s="19"/>
      <c r="D49" s="19"/>
      <c r="E49" s="19"/>
      <c r="F49" s="19"/>
      <c r="G49" s="19"/>
      <c r="H49" s="19"/>
      <c r="I49" s="19"/>
      <c r="J49" s="19"/>
      <c r="K49" s="19"/>
      <c r="L49" s="19"/>
      <c r="M49" s="19"/>
      <c r="N49" s="19"/>
    </row>
    <row r="50" spans="1:14" ht="12">
      <c r="A50" s="64">
        <f t="shared" si="17"/>
        <v>40</v>
      </c>
      <c r="C50" s="19"/>
      <c r="D50" s="19"/>
      <c r="E50" s="19"/>
      <c r="F50" s="19"/>
      <c r="G50" s="19"/>
      <c r="H50" s="19"/>
      <c r="I50" s="19"/>
      <c r="J50" s="19"/>
      <c r="K50" s="19"/>
      <c r="L50" s="19"/>
      <c r="M50" s="19"/>
      <c r="N50" s="19"/>
    </row>
    <row r="51" spans="1:14" ht="12">
      <c r="A51" s="64">
        <f t="shared" si="17"/>
        <v>41</v>
      </c>
      <c r="C51" s="19"/>
      <c r="E51" s="53"/>
      <c r="I51" s="54"/>
      <c r="K51" s="54"/>
      <c r="L51" s="54"/>
      <c r="M51" s="54"/>
      <c r="N51" s="55" t="s">
        <v>131</v>
      </c>
    </row>
    <row r="52" spans="1:14" ht="12">
      <c r="A52" s="64">
        <f t="shared" si="17"/>
        <v>42</v>
      </c>
      <c r="C52" s="19"/>
      <c r="D52" s="55"/>
      <c r="E52" s="53"/>
      <c r="I52" s="54"/>
      <c r="K52" s="54"/>
      <c r="L52" s="54"/>
      <c r="M52" s="54"/>
      <c r="N52" s="55" t="s">
        <v>14</v>
      </c>
    </row>
    <row r="53" spans="1:14" ht="12">
      <c r="A53" s="64">
        <f t="shared" si="17"/>
        <v>43</v>
      </c>
      <c r="C53" s="19"/>
      <c r="D53" s="54"/>
      <c r="E53" s="53"/>
      <c r="H53" s="56"/>
      <c r="J53" s="57" t="s">
        <v>192</v>
      </c>
      <c r="L53" s="57" t="s">
        <v>124</v>
      </c>
      <c r="N53" s="55" t="s">
        <v>107</v>
      </c>
    </row>
    <row r="54" spans="1:14" ht="12">
      <c r="A54" s="64">
        <f t="shared" si="17"/>
        <v>44</v>
      </c>
      <c r="C54" s="19"/>
      <c r="D54" s="54" t="s">
        <v>105</v>
      </c>
      <c r="F54" s="54" t="s">
        <v>125</v>
      </c>
      <c r="H54" s="54" t="s">
        <v>126</v>
      </c>
      <c r="J54" s="54" t="s">
        <v>158</v>
      </c>
      <c r="L54" s="59" t="s">
        <v>10</v>
      </c>
      <c r="M54" s="55"/>
      <c r="N54" s="59" t="s">
        <v>108</v>
      </c>
    </row>
    <row r="55" spans="1:14" ht="12">
      <c r="A55" s="64">
        <f t="shared" si="17"/>
        <v>45</v>
      </c>
      <c r="B55" s="183" t="s">
        <v>216</v>
      </c>
      <c r="C55" s="184"/>
      <c r="D55" s="83"/>
      <c r="F55" s="63"/>
      <c r="H55" s="63"/>
      <c r="J55" s="63"/>
      <c r="N55" s="83"/>
    </row>
    <row r="56" spans="1:14" ht="12">
      <c r="A56" s="64">
        <f t="shared" si="17"/>
        <v>46</v>
      </c>
      <c r="C56" s="65" t="s">
        <v>185</v>
      </c>
      <c r="D56" s="151">
        <v>271090460.96000004</v>
      </c>
      <c r="E56" s="142"/>
      <c r="F56" s="151">
        <v>194009585.48999998</v>
      </c>
      <c r="G56" s="142"/>
      <c r="H56" s="151">
        <v>338864870.51</v>
      </c>
      <c r="I56" s="142"/>
      <c r="J56" s="151">
        <v>32267194.130000003</v>
      </c>
      <c r="K56" s="152"/>
      <c r="L56" s="151">
        <v>55909539.940000005</v>
      </c>
      <c r="M56" s="68"/>
      <c r="N56" s="66">
        <f aca="true" t="shared" si="18" ref="N56:N68">SUM(D56:L56)</f>
        <v>892141651.0300001</v>
      </c>
    </row>
    <row r="57" spans="1:14" ht="12">
      <c r="A57" s="64">
        <f t="shared" si="17"/>
        <v>47</v>
      </c>
      <c r="C57" s="65" t="s">
        <v>378</v>
      </c>
      <c r="D57" s="142">
        <v>272109790.71000004</v>
      </c>
      <c r="E57" s="142"/>
      <c r="F57" s="142">
        <v>195235341.13</v>
      </c>
      <c r="G57" s="142"/>
      <c r="H57" s="142">
        <v>340572873.4600001</v>
      </c>
      <c r="I57" s="142"/>
      <c r="J57" s="142">
        <v>32662820.83</v>
      </c>
      <c r="K57" s="152"/>
      <c r="L57" s="142">
        <v>56470845.38000001</v>
      </c>
      <c r="M57" s="70"/>
      <c r="N57" s="71">
        <f t="shared" si="18"/>
        <v>897051671.5100002</v>
      </c>
    </row>
    <row r="58" spans="1:14" ht="12">
      <c r="A58" s="64">
        <f t="shared" si="17"/>
        <v>48</v>
      </c>
      <c r="C58" s="65" t="s">
        <v>148</v>
      </c>
      <c r="D58" s="142">
        <v>273163111.21999997</v>
      </c>
      <c r="E58" s="142"/>
      <c r="F58" s="142">
        <v>196462902.21999997</v>
      </c>
      <c r="G58" s="142"/>
      <c r="H58" s="142">
        <v>342265929.4900002</v>
      </c>
      <c r="I58" s="142"/>
      <c r="J58" s="142">
        <v>33059957.010000005</v>
      </c>
      <c r="K58" s="152"/>
      <c r="L58" s="142">
        <v>57034791.29000001</v>
      </c>
      <c r="M58" s="70"/>
      <c r="N58" s="71">
        <f t="shared" si="18"/>
        <v>901986691.23</v>
      </c>
    </row>
    <row r="59" spans="1:14" ht="12">
      <c r="A59" s="64">
        <f t="shared" si="17"/>
        <v>49</v>
      </c>
      <c r="C59" s="65" t="s">
        <v>149</v>
      </c>
      <c r="D59" s="142">
        <v>274217052.4</v>
      </c>
      <c r="E59" s="142"/>
      <c r="F59" s="142">
        <v>197683040.24</v>
      </c>
      <c r="G59" s="142"/>
      <c r="H59" s="142">
        <v>343899409.34000003</v>
      </c>
      <c r="I59" s="142"/>
      <c r="J59" s="142">
        <v>33458085.299999993</v>
      </c>
      <c r="K59" s="152"/>
      <c r="L59" s="142">
        <v>57500455.85</v>
      </c>
      <c r="M59" s="70"/>
      <c r="N59" s="71">
        <f t="shared" si="18"/>
        <v>906758043.13</v>
      </c>
    </row>
    <row r="60" spans="1:14" ht="12">
      <c r="A60" s="64">
        <f t="shared" si="17"/>
        <v>50</v>
      </c>
      <c r="C60" s="65" t="s">
        <v>150</v>
      </c>
      <c r="D60" s="142">
        <v>275255050.31</v>
      </c>
      <c r="E60" s="142"/>
      <c r="F60" s="142">
        <v>198936073.24</v>
      </c>
      <c r="G60" s="142"/>
      <c r="H60" s="142">
        <v>345531617.9499998</v>
      </c>
      <c r="I60" s="142"/>
      <c r="J60" s="142">
        <v>33858976.91</v>
      </c>
      <c r="K60" s="152"/>
      <c r="L60" s="142">
        <v>58078563.600000024</v>
      </c>
      <c r="M60" s="70"/>
      <c r="N60" s="71">
        <f t="shared" si="18"/>
        <v>911660282.0099998</v>
      </c>
    </row>
    <row r="61" spans="1:14" ht="12">
      <c r="A61" s="64">
        <f t="shared" si="17"/>
        <v>51</v>
      </c>
      <c r="C61" s="65" t="s">
        <v>122</v>
      </c>
      <c r="D61" s="142">
        <v>276257103.59000003</v>
      </c>
      <c r="E61" s="142"/>
      <c r="F61" s="142">
        <v>200220096.03</v>
      </c>
      <c r="G61" s="142"/>
      <c r="H61" s="142">
        <v>347162821.11</v>
      </c>
      <c r="I61" s="142"/>
      <c r="J61" s="142">
        <v>34262883.39</v>
      </c>
      <c r="K61" s="152"/>
      <c r="L61" s="142">
        <v>58633277.809999995</v>
      </c>
      <c r="M61" s="70"/>
      <c r="N61" s="71">
        <f t="shared" si="18"/>
        <v>916536181.93</v>
      </c>
    </row>
    <row r="62" spans="1:14" ht="12">
      <c r="A62" s="64">
        <f t="shared" si="17"/>
        <v>52</v>
      </c>
      <c r="C62" s="65" t="s">
        <v>151</v>
      </c>
      <c r="D62" s="142">
        <v>277341676.07</v>
      </c>
      <c r="E62" s="142"/>
      <c r="F62" s="142">
        <v>201537004.34000003</v>
      </c>
      <c r="G62" s="142"/>
      <c r="H62" s="142">
        <v>348776192.43</v>
      </c>
      <c r="I62" s="142"/>
      <c r="J62" s="142">
        <v>34661340.099999994</v>
      </c>
      <c r="K62" s="152"/>
      <c r="L62" s="142">
        <v>59184359.539999984</v>
      </c>
      <c r="M62" s="70"/>
      <c r="N62" s="71">
        <f t="shared" si="18"/>
        <v>921500572.48</v>
      </c>
    </row>
    <row r="63" spans="1:14" ht="12">
      <c r="A63" s="64">
        <f t="shared" si="17"/>
        <v>53</v>
      </c>
      <c r="C63" s="65" t="s">
        <v>152</v>
      </c>
      <c r="D63" s="142">
        <v>278431462.48999995</v>
      </c>
      <c r="E63" s="142"/>
      <c r="F63" s="142">
        <v>202853214.84000003</v>
      </c>
      <c r="G63" s="142"/>
      <c r="H63" s="142">
        <v>350470741.38</v>
      </c>
      <c r="I63" s="142"/>
      <c r="J63" s="142">
        <v>35064723.419999994</v>
      </c>
      <c r="K63" s="152"/>
      <c r="L63" s="142">
        <v>59577750.900000006</v>
      </c>
      <c r="M63" s="70"/>
      <c r="N63" s="71">
        <f t="shared" si="18"/>
        <v>926397893.03</v>
      </c>
    </row>
    <row r="64" spans="1:14" ht="12">
      <c r="A64" s="64">
        <f t="shared" si="17"/>
        <v>54</v>
      </c>
      <c r="C64" s="65" t="s">
        <v>153</v>
      </c>
      <c r="D64" s="142">
        <v>279534632.09999996</v>
      </c>
      <c r="E64" s="142"/>
      <c r="F64" s="142">
        <v>204174902.52</v>
      </c>
      <c r="G64" s="142"/>
      <c r="H64" s="142">
        <v>352185399.61999995</v>
      </c>
      <c r="I64" s="142"/>
      <c r="J64" s="142">
        <v>35471276.510000005</v>
      </c>
      <c r="K64" s="152"/>
      <c r="L64" s="142">
        <v>60169057.519999996</v>
      </c>
      <c r="M64" s="70"/>
      <c r="N64" s="71">
        <f t="shared" si="18"/>
        <v>931535268.27</v>
      </c>
    </row>
    <row r="65" spans="1:14" ht="12">
      <c r="A65" s="64">
        <f t="shared" si="17"/>
        <v>55</v>
      </c>
      <c r="C65" s="65" t="s">
        <v>154</v>
      </c>
      <c r="D65" s="142">
        <v>280607149.20000005</v>
      </c>
      <c r="E65" s="142"/>
      <c r="F65" s="142">
        <v>205492014.09000003</v>
      </c>
      <c r="G65" s="142"/>
      <c r="H65" s="142">
        <v>353941006.8700001</v>
      </c>
      <c r="I65" s="142"/>
      <c r="J65" s="142">
        <v>35882060.13999999</v>
      </c>
      <c r="K65" s="152"/>
      <c r="L65" s="142">
        <v>60767851.519999996</v>
      </c>
      <c r="M65" s="70"/>
      <c r="N65" s="71">
        <f t="shared" si="18"/>
        <v>936690081.8200002</v>
      </c>
    </row>
    <row r="66" spans="1:14" ht="12">
      <c r="A66" s="64">
        <f t="shared" si="17"/>
        <v>56</v>
      </c>
      <c r="C66" s="65" t="s">
        <v>155</v>
      </c>
      <c r="D66" s="142">
        <v>281726358.33</v>
      </c>
      <c r="E66" s="142"/>
      <c r="F66" s="142">
        <v>206794784.53000003</v>
      </c>
      <c r="G66" s="142"/>
      <c r="H66" s="142">
        <v>355653582.68</v>
      </c>
      <c r="I66" s="142"/>
      <c r="J66" s="142">
        <v>36301550.07000001</v>
      </c>
      <c r="K66" s="152"/>
      <c r="L66" s="142">
        <v>61367855.1</v>
      </c>
      <c r="M66" s="70"/>
      <c r="N66" s="71">
        <f t="shared" si="18"/>
        <v>941844130.71</v>
      </c>
    </row>
    <row r="67" spans="1:14" ht="12">
      <c r="A67" s="64">
        <f t="shared" si="17"/>
        <v>57</v>
      </c>
      <c r="C67" s="65" t="s">
        <v>156</v>
      </c>
      <c r="D67" s="142">
        <v>282823451.15</v>
      </c>
      <c r="E67" s="142"/>
      <c r="F67" s="142">
        <v>208079053.90000004</v>
      </c>
      <c r="G67" s="142"/>
      <c r="H67" s="142">
        <v>357457632.25</v>
      </c>
      <c r="I67" s="142"/>
      <c r="J67" s="142">
        <v>36727342.089999996</v>
      </c>
      <c r="K67" s="152"/>
      <c r="L67" s="142">
        <v>61981349.39000001</v>
      </c>
      <c r="M67" s="70"/>
      <c r="N67" s="71">
        <f t="shared" si="18"/>
        <v>947068828.78</v>
      </c>
    </row>
    <row r="68" spans="1:14" ht="12">
      <c r="A68" s="64">
        <f t="shared" si="17"/>
        <v>58</v>
      </c>
      <c r="C68" s="65" t="s">
        <v>379</v>
      </c>
      <c r="D68" s="142">
        <v>283968750.55</v>
      </c>
      <c r="E68" s="142"/>
      <c r="F68" s="142">
        <v>209370382.72000003</v>
      </c>
      <c r="G68" s="142"/>
      <c r="H68" s="142">
        <v>359213341.96000016</v>
      </c>
      <c r="I68" s="142"/>
      <c r="J68" s="142">
        <v>37154283.89</v>
      </c>
      <c r="K68" s="152"/>
      <c r="L68" s="142">
        <v>62561046.57999998</v>
      </c>
      <c r="M68" s="70"/>
      <c r="N68" s="71">
        <f t="shared" si="18"/>
        <v>952267805.7000003</v>
      </c>
    </row>
    <row r="69" spans="1:14" ht="12">
      <c r="A69" s="64">
        <f t="shared" si="17"/>
        <v>59</v>
      </c>
      <c r="C69" s="65"/>
      <c r="D69" s="76"/>
      <c r="F69" s="72"/>
      <c r="H69" s="72"/>
      <c r="I69" s="73"/>
      <c r="J69" s="72"/>
      <c r="K69" s="73"/>
      <c r="L69" s="74"/>
      <c r="M69" s="75"/>
      <c r="N69" s="76"/>
    </row>
    <row r="70" spans="1:14" ht="12.75" thickBot="1">
      <c r="A70" s="64">
        <f t="shared" si="17"/>
        <v>60</v>
      </c>
      <c r="C70" s="77" t="s">
        <v>130</v>
      </c>
      <c r="D70" s="82">
        <f>SUM(D56:D69)/13</f>
        <v>277425080.6984616</v>
      </c>
      <c r="F70" s="82">
        <f>SUM(F56:F69)/13</f>
        <v>201603722.71461546</v>
      </c>
      <c r="G70" s="47"/>
      <c r="H70" s="82">
        <f>SUM(H56:H69)/13</f>
        <v>348922724.54230773</v>
      </c>
      <c r="I70" s="79"/>
      <c r="J70" s="82">
        <f>SUM(J56:J69)/13</f>
        <v>34679422.59923076</v>
      </c>
      <c r="K70" s="80"/>
      <c r="L70" s="82">
        <f>SUM(L56:L69)/13</f>
        <v>59172057.26307693</v>
      </c>
      <c r="M70" s="81"/>
      <c r="N70" s="82">
        <f>SUM(N56:N69)/13</f>
        <v>921803007.8176923</v>
      </c>
    </row>
    <row r="71" ht="12.75" thickTop="1">
      <c r="D71" s="85"/>
    </row>
    <row r="72" ht="12">
      <c r="D72" s="85"/>
    </row>
    <row r="73" ht="12">
      <c r="D73" s="85"/>
    </row>
    <row r="74" ht="12">
      <c r="D74" s="85"/>
    </row>
    <row r="75" ht="12">
      <c r="D75" s="85"/>
    </row>
    <row r="76" ht="12">
      <c r="D76" s="85"/>
    </row>
    <row r="77" ht="12">
      <c r="D77" s="85"/>
    </row>
    <row r="78" ht="12">
      <c r="D78" s="85"/>
    </row>
    <row r="79" ht="12">
      <c r="D79" s="85"/>
    </row>
    <row r="80" spans="1:4" ht="12">
      <c r="A80" s="190"/>
      <c r="D80" s="85"/>
    </row>
    <row r="81" ht="12">
      <c r="D81" s="85"/>
    </row>
    <row r="82" ht="12">
      <c r="D82" s="85"/>
    </row>
    <row r="83" ht="12">
      <c r="D83" s="85"/>
    </row>
    <row r="84" ht="12">
      <c r="D84" s="85"/>
    </row>
    <row r="85" ht="12">
      <c r="D85" s="85"/>
    </row>
    <row r="86" ht="12">
      <c r="D86" s="85"/>
    </row>
    <row r="87" ht="12">
      <c r="D87" s="85"/>
    </row>
    <row r="88" ht="12">
      <c r="D88" s="85"/>
    </row>
    <row r="89" ht="12">
      <c r="D89" s="85"/>
    </row>
    <row r="90" ht="12">
      <c r="D90" s="85"/>
    </row>
    <row r="91" ht="12">
      <c r="D91" s="85"/>
    </row>
  </sheetData>
  <printOptions/>
  <pageMargins left="0.5" right="0.25" top="0.5" bottom="0.25" header="0.75" footer="0.5"/>
  <pageSetup fitToHeight="1" fitToWidth="1" horizontalDpi="1200" verticalDpi="1200" orientation="portrait" scale="66"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sheetPr>
    <tabColor indexed="42"/>
    <pageSetUpPr fitToPage="1"/>
  </sheetPr>
  <dimension ref="A1:R88"/>
  <sheetViews>
    <sheetView showGridLines="0" workbookViewId="0" topLeftCell="A1">
      <selection activeCell="P31" sqref="P31"/>
    </sheetView>
  </sheetViews>
  <sheetFormatPr defaultColWidth="14.4453125" defaultRowHeight="15"/>
  <cols>
    <col min="1" max="1" width="4.77734375" style="51" customWidth="1"/>
    <col min="2" max="2" width="2.77734375" style="49" customWidth="1"/>
    <col min="3" max="3" width="36.88671875" style="49" customWidth="1"/>
    <col min="4" max="4" width="16.3359375" style="49" hidden="1" customWidth="1"/>
    <col min="5" max="5" width="0.88671875" style="49" customWidth="1"/>
    <col min="6" max="6" width="14.3359375" style="49" hidden="1" customWidth="1"/>
    <col min="7" max="7" width="0.88671875" style="49" customWidth="1"/>
    <col min="8" max="8" width="18.21484375" style="49" customWidth="1"/>
    <col min="9" max="9" width="0.88671875" style="49" customWidth="1"/>
    <col min="10" max="10" width="15.77734375" style="49" customWidth="1"/>
    <col min="11" max="11" width="0.671875" style="49" customWidth="1"/>
    <col min="12" max="12" width="0" style="49" hidden="1" customWidth="1"/>
    <col min="13" max="13" width="0.78125" style="49" hidden="1" customWidth="1"/>
    <col min="14" max="14" width="0" style="49" hidden="1" customWidth="1"/>
    <col min="15" max="15" width="0.671875" style="49" customWidth="1"/>
    <col min="16" max="16" width="15.77734375" style="49" customWidth="1"/>
    <col min="17" max="17" width="0.9921875" style="49" customWidth="1"/>
    <col min="18" max="18" width="15.77734375" style="49" customWidth="1"/>
    <col min="19" max="16384" width="14.4453125" style="49" customWidth="1"/>
  </cols>
  <sheetData>
    <row r="1" spans="1:18" ht="12">
      <c r="A1" s="6" t="s">
        <v>8</v>
      </c>
      <c r="B1" s="47"/>
      <c r="C1" s="47"/>
      <c r="D1" s="47"/>
      <c r="E1" s="47"/>
      <c r="F1" s="47"/>
      <c r="G1" s="47"/>
      <c r="H1" s="47"/>
      <c r="I1" s="47"/>
      <c r="R1" s="48" t="str">
        <f>Cover!C1</f>
        <v>2013 Workpapers</v>
      </c>
    </row>
    <row r="2" spans="1:18" ht="12">
      <c r="A2" s="6" t="s">
        <v>173</v>
      </c>
      <c r="B2" s="47"/>
      <c r="C2" s="47"/>
      <c r="D2" s="47"/>
      <c r="E2" s="47"/>
      <c r="F2" s="47"/>
      <c r="G2" s="47"/>
      <c r="H2" s="47"/>
      <c r="I2" s="47"/>
      <c r="R2" s="50"/>
    </row>
    <row r="3" spans="1:9" ht="12">
      <c r="A3" s="6" t="s">
        <v>390</v>
      </c>
      <c r="B3" s="47"/>
      <c r="C3" s="47"/>
      <c r="D3" s="47"/>
      <c r="E3" s="47"/>
      <c r="F3" s="47"/>
      <c r="G3" s="47"/>
      <c r="H3" s="47"/>
      <c r="I3" s="47"/>
    </row>
    <row r="4" spans="1:3" ht="12">
      <c r="A4" s="385" t="s">
        <v>352</v>
      </c>
      <c r="B4" s="52"/>
      <c r="C4" s="87"/>
    </row>
    <row r="5" spans="2:4" ht="12">
      <c r="B5" s="52"/>
      <c r="D5" s="185"/>
    </row>
    <row r="6" ht="12">
      <c r="B6" s="52"/>
    </row>
    <row r="7" spans="1:2" ht="12">
      <c r="A7" s="51" t="s">
        <v>147</v>
      </c>
      <c r="B7" s="52"/>
    </row>
    <row r="8" spans="1:3" ht="12">
      <c r="A8" s="58" t="s">
        <v>123</v>
      </c>
      <c r="B8" s="131" t="s">
        <v>178</v>
      </c>
      <c r="C8" s="62"/>
    </row>
    <row r="9" spans="1:3" ht="12">
      <c r="A9" s="60" t="s">
        <v>128</v>
      </c>
      <c r="B9" s="132"/>
      <c r="C9" s="53" t="s">
        <v>179</v>
      </c>
    </row>
    <row r="10" spans="1:3" ht="12">
      <c r="A10" s="133">
        <f aca="true" t="shared" si="0" ref="A10:A41">+A9+1</f>
        <v>2</v>
      </c>
      <c r="B10" s="134"/>
      <c r="C10" s="53" t="s">
        <v>180</v>
      </c>
    </row>
    <row r="11" spans="1:3" ht="12">
      <c r="A11" s="133">
        <f t="shared" si="0"/>
        <v>3</v>
      </c>
      <c r="B11" s="134"/>
      <c r="C11" s="53" t="s">
        <v>181</v>
      </c>
    </row>
    <row r="12" spans="1:3" ht="12">
      <c r="A12" s="133">
        <f t="shared" si="0"/>
        <v>4</v>
      </c>
      <c r="B12" s="134"/>
      <c r="C12" s="53" t="s">
        <v>182</v>
      </c>
    </row>
    <row r="13" ht="12">
      <c r="A13" s="133">
        <f t="shared" si="0"/>
        <v>5</v>
      </c>
    </row>
    <row r="14" spans="1:6" ht="12">
      <c r="A14" s="133">
        <f t="shared" si="0"/>
        <v>6</v>
      </c>
      <c r="D14" s="53"/>
      <c r="E14" s="53"/>
      <c r="F14" s="55"/>
    </row>
    <row r="15" spans="1:8" ht="12">
      <c r="A15" s="133">
        <f t="shared" si="0"/>
        <v>7</v>
      </c>
      <c r="B15" s="134"/>
      <c r="C15" s="53"/>
      <c r="E15" s="53"/>
      <c r="F15" s="55"/>
      <c r="H15" s="135" t="s">
        <v>177</v>
      </c>
    </row>
    <row r="16" spans="1:8" ht="12">
      <c r="A16" s="133">
        <f t="shared" si="0"/>
        <v>8</v>
      </c>
      <c r="B16" s="52"/>
      <c r="C16" s="49" t="s">
        <v>183</v>
      </c>
      <c r="E16" s="387"/>
      <c r="F16" s="386"/>
      <c r="G16" s="136"/>
      <c r="H16" s="389" t="s">
        <v>208</v>
      </c>
    </row>
    <row r="17" spans="1:8" ht="12">
      <c r="A17" s="133">
        <f t="shared" si="0"/>
        <v>9</v>
      </c>
      <c r="B17" s="52"/>
      <c r="C17" s="49" t="s">
        <v>184</v>
      </c>
      <c r="E17" s="387"/>
      <c r="F17" s="388"/>
      <c r="G17" s="136"/>
      <c r="H17" s="390" t="s">
        <v>354</v>
      </c>
    </row>
    <row r="18" ht="12">
      <c r="A18" s="133">
        <f t="shared" si="0"/>
        <v>10</v>
      </c>
    </row>
    <row r="19" spans="1:9" ht="12">
      <c r="A19" s="133">
        <f t="shared" si="0"/>
        <v>11</v>
      </c>
      <c r="B19" s="19"/>
      <c r="C19" s="19"/>
      <c r="G19" s="54"/>
      <c r="I19" s="54"/>
    </row>
    <row r="20" spans="1:18" ht="12">
      <c r="A20" s="133">
        <f t="shared" si="0"/>
        <v>12</v>
      </c>
      <c r="D20" s="444" t="s">
        <v>186</v>
      </c>
      <c r="E20" s="444"/>
      <c r="F20" s="444"/>
      <c r="G20" s="444"/>
      <c r="H20" s="444"/>
      <c r="I20" s="444"/>
      <c r="J20" s="444"/>
      <c r="K20" s="137"/>
      <c r="L20" s="444" t="s">
        <v>187</v>
      </c>
      <c r="M20" s="444"/>
      <c r="N20" s="444"/>
      <c r="O20" s="444"/>
      <c r="P20" s="444"/>
      <c r="Q20" s="444"/>
      <c r="R20" s="444"/>
    </row>
    <row r="21" spans="1:18" ht="12">
      <c r="A21" s="133">
        <f t="shared" si="0"/>
        <v>13</v>
      </c>
      <c r="F21" s="54" t="s">
        <v>174</v>
      </c>
      <c r="J21" s="55" t="s">
        <v>131</v>
      </c>
      <c r="K21" s="137"/>
      <c r="N21" s="54" t="s">
        <v>174</v>
      </c>
      <c r="R21" s="55" t="s">
        <v>131</v>
      </c>
    </row>
    <row r="22" spans="1:18" ht="12">
      <c r="A22" s="133">
        <f t="shared" si="0"/>
        <v>14</v>
      </c>
      <c r="D22" s="54" t="s">
        <v>175</v>
      </c>
      <c r="F22" s="54" t="s">
        <v>176</v>
      </c>
      <c r="H22" s="54" t="s">
        <v>177</v>
      </c>
      <c r="J22" s="59" t="s">
        <v>188</v>
      </c>
      <c r="K22" s="137"/>
      <c r="L22" s="54" t="s">
        <v>175</v>
      </c>
      <c r="N22" s="54" t="s">
        <v>176</v>
      </c>
      <c r="P22" s="54" t="s">
        <v>177</v>
      </c>
      <c r="R22" s="59" t="s">
        <v>188</v>
      </c>
    </row>
    <row r="23" spans="1:18" ht="12">
      <c r="A23" s="133">
        <f t="shared" si="0"/>
        <v>15</v>
      </c>
      <c r="B23" s="61" t="s">
        <v>9</v>
      </c>
      <c r="C23" s="62"/>
      <c r="D23" s="63"/>
      <c r="F23" s="63"/>
      <c r="H23" s="63"/>
      <c r="J23" s="63"/>
      <c r="K23" s="137"/>
      <c r="L23" s="63"/>
      <c r="N23" s="63"/>
      <c r="P23" s="63"/>
      <c r="R23" s="63"/>
    </row>
    <row r="24" spans="1:18" ht="12">
      <c r="A24" s="133">
        <f t="shared" si="0"/>
        <v>16</v>
      </c>
      <c r="C24" s="65" t="s">
        <v>185</v>
      </c>
      <c r="D24" s="66">
        <f aca="true" t="shared" si="1" ref="D24:H36">+D46+D68</f>
        <v>0</v>
      </c>
      <c r="E24" s="66">
        <f t="shared" si="1"/>
        <v>0</v>
      </c>
      <c r="F24" s="66">
        <f t="shared" si="1"/>
        <v>0</v>
      </c>
      <c r="G24" s="66">
        <f t="shared" si="1"/>
        <v>0</v>
      </c>
      <c r="H24" s="66">
        <f t="shared" si="1"/>
        <v>202458809.635</v>
      </c>
      <c r="I24" s="66"/>
      <c r="J24" s="66">
        <f aca="true" t="shared" si="2" ref="J24:J36">SUM(D24:I24)</f>
        <v>202458809.635</v>
      </c>
      <c r="K24" s="137"/>
      <c r="L24" s="66">
        <f aca="true" t="shared" si="3" ref="L24:P36">+L46+L68</f>
        <v>0</v>
      </c>
      <c r="M24" s="66">
        <f t="shared" si="3"/>
        <v>0</v>
      </c>
      <c r="N24" s="66">
        <f t="shared" si="3"/>
        <v>0</v>
      </c>
      <c r="O24" s="66">
        <f t="shared" si="3"/>
        <v>0</v>
      </c>
      <c r="P24" s="66">
        <f t="shared" si="3"/>
        <v>202458809.635</v>
      </c>
      <c r="Q24" s="66"/>
      <c r="R24" s="66">
        <f aca="true" t="shared" si="4" ref="R24:R36">SUM(L24:Q24)</f>
        <v>202458809.635</v>
      </c>
    </row>
    <row r="25" spans="1:18" ht="12">
      <c r="A25" s="133">
        <f t="shared" si="0"/>
        <v>17</v>
      </c>
      <c r="C25" s="65" t="s">
        <v>378</v>
      </c>
      <c r="D25" s="69">
        <f t="shared" si="1"/>
        <v>0</v>
      </c>
      <c r="E25" s="69">
        <f t="shared" si="1"/>
        <v>0</v>
      </c>
      <c r="F25" s="69">
        <f t="shared" si="1"/>
        <v>0</v>
      </c>
      <c r="G25" s="69">
        <f t="shared" si="1"/>
        <v>0</v>
      </c>
      <c r="H25" s="69">
        <f t="shared" si="1"/>
        <v>231084536.065</v>
      </c>
      <c r="I25" s="69"/>
      <c r="J25" s="71">
        <f t="shared" si="2"/>
        <v>231084536.065</v>
      </c>
      <c r="K25" s="137"/>
      <c r="L25" s="69">
        <f t="shared" si="3"/>
        <v>0</v>
      </c>
      <c r="M25" s="69">
        <f t="shared" si="3"/>
        <v>0</v>
      </c>
      <c r="N25" s="69">
        <f t="shared" si="3"/>
        <v>0</v>
      </c>
      <c r="O25" s="69">
        <f t="shared" si="3"/>
        <v>0</v>
      </c>
      <c r="P25" s="69">
        <f t="shared" si="3"/>
        <v>231084536.065</v>
      </c>
      <c r="Q25" s="69"/>
      <c r="R25" s="71">
        <f t="shared" si="4"/>
        <v>231084536.065</v>
      </c>
    </row>
    <row r="26" spans="1:18" ht="12">
      <c r="A26" s="133">
        <f t="shared" si="0"/>
        <v>18</v>
      </c>
      <c r="C26" s="65" t="s">
        <v>148</v>
      </c>
      <c r="D26" s="69">
        <f t="shared" si="1"/>
        <v>0</v>
      </c>
      <c r="E26" s="69">
        <f t="shared" si="1"/>
        <v>0</v>
      </c>
      <c r="F26" s="69">
        <f t="shared" si="1"/>
        <v>0</v>
      </c>
      <c r="G26" s="69">
        <f t="shared" si="1"/>
        <v>0</v>
      </c>
      <c r="H26" s="69">
        <f t="shared" si="1"/>
        <v>257274550.445</v>
      </c>
      <c r="I26" s="69"/>
      <c r="J26" s="71">
        <f t="shared" si="2"/>
        <v>257274550.445</v>
      </c>
      <c r="K26" s="137"/>
      <c r="L26" s="69">
        <f t="shared" si="3"/>
        <v>0</v>
      </c>
      <c r="M26" s="69">
        <f t="shared" si="3"/>
        <v>0</v>
      </c>
      <c r="N26" s="69">
        <f t="shared" si="3"/>
        <v>0</v>
      </c>
      <c r="O26" s="69">
        <f t="shared" si="3"/>
        <v>0</v>
      </c>
      <c r="P26" s="69">
        <f t="shared" si="3"/>
        <v>257274550.445</v>
      </c>
      <c r="Q26" s="69"/>
      <c r="R26" s="71">
        <f t="shared" si="4"/>
        <v>257274550.445</v>
      </c>
    </row>
    <row r="27" spans="1:18" ht="12">
      <c r="A27" s="133">
        <f t="shared" si="0"/>
        <v>19</v>
      </c>
      <c r="C27" s="65" t="s">
        <v>149</v>
      </c>
      <c r="D27" s="69">
        <f t="shared" si="1"/>
        <v>0</v>
      </c>
      <c r="E27" s="69">
        <f t="shared" si="1"/>
        <v>0</v>
      </c>
      <c r="F27" s="69">
        <f t="shared" si="1"/>
        <v>0</v>
      </c>
      <c r="G27" s="69">
        <f t="shared" si="1"/>
        <v>0</v>
      </c>
      <c r="H27" s="69">
        <f t="shared" si="1"/>
        <v>287886669.42499995</v>
      </c>
      <c r="I27" s="69"/>
      <c r="J27" s="71">
        <f t="shared" si="2"/>
        <v>287886669.42499995</v>
      </c>
      <c r="K27" s="137"/>
      <c r="L27" s="69">
        <f t="shared" si="3"/>
        <v>0</v>
      </c>
      <c r="M27" s="69">
        <f t="shared" si="3"/>
        <v>0</v>
      </c>
      <c r="N27" s="69">
        <f t="shared" si="3"/>
        <v>0</v>
      </c>
      <c r="O27" s="69">
        <f t="shared" si="3"/>
        <v>0</v>
      </c>
      <c r="P27" s="69">
        <f t="shared" si="3"/>
        <v>287886669.42499995</v>
      </c>
      <c r="Q27" s="69"/>
      <c r="R27" s="71">
        <f t="shared" si="4"/>
        <v>287886669.42499995</v>
      </c>
    </row>
    <row r="28" spans="1:18" ht="12">
      <c r="A28" s="133">
        <f t="shared" si="0"/>
        <v>20</v>
      </c>
      <c r="C28" s="65" t="s">
        <v>150</v>
      </c>
      <c r="D28" s="69">
        <f t="shared" si="1"/>
        <v>0</v>
      </c>
      <c r="E28" s="69">
        <f t="shared" si="1"/>
        <v>0</v>
      </c>
      <c r="F28" s="69">
        <f t="shared" si="1"/>
        <v>0</v>
      </c>
      <c r="G28" s="69">
        <f t="shared" si="1"/>
        <v>0</v>
      </c>
      <c r="H28" s="69">
        <f t="shared" si="1"/>
        <v>306760752.41499996</v>
      </c>
      <c r="I28" s="69"/>
      <c r="J28" s="71">
        <f t="shared" si="2"/>
        <v>306760752.41499996</v>
      </c>
      <c r="K28" s="137"/>
      <c r="L28" s="69">
        <f t="shared" si="3"/>
        <v>0</v>
      </c>
      <c r="M28" s="69">
        <f t="shared" si="3"/>
        <v>0</v>
      </c>
      <c r="N28" s="69">
        <f t="shared" si="3"/>
        <v>0</v>
      </c>
      <c r="O28" s="69">
        <f t="shared" si="3"/>
        <v>0</v>
      </c>
      <c r="P28" s="69">
        <f t="shared" si="3"/>
        <v>306760752.41499996</v>
      </c>
      <c r="Q28" s="69"/>
      <c r="R28" s="71">
        <f t="shared" si="4"/>
        <v>306760752.41499996</v>
      </c>
    </row>
    <row r="29" spans="1:18" ht="12">
      <c r="A29" s="133">
        <f t="shared" si="0"/>
        <v>21</v>
      </c>
      <c r="C29" s="65" t="s">
        <v>122</v>
      </c>
      <c r="D29" s="69">
        <f t="shared" si="1"/>
        <v>0</v>
      </c>
      <c r="E29" s="69">
        <f t="shared" si="1"/>
        <v>0</v>
      </c>
      <c r="F29" s="69">
        <f t="shared" si="1"/>
        <v>0</v>
      </c>
      <c r="G29" s="69">
        <f t="shared" si="1"/>
        <v>0</v>
      </c>
      <c r="H29" s="69">
        <f t="shared" si="1"/>
        <v>322860329.30499995</v>
      </c>
      <c r="I29" s="69"/>
      <c r="J29" s="71">
        <f t="shared" si="2"/>
        <v>322860329.30499995</v>
      </c>
      <c r="K29" s="137"/>
      <c r="L29" s="69">
        <f t="shared" si="3"/>
        <v>0</v>
      </c>
      <c r="M29" s="69">
        <f t="shared" si="3"/>
        <v>0</v>
      </c>
      <c r="N29" s="69">
        <f t="shared" si="3"/>
        <v>0</v>
      </c>
      <c r="O29" s="69">
        <f t="shared" si="3"/>
        <v>0</v>
      </c>
      <c r="P29" s="69">
        <f t="shared" si="3"/>
        <v>322860329.30499995</v>
      </c>
      <c r="Q29" s="69"/>
      <c r="R29" s="71">
        <f t="shared" si="4"/>
        <v>322860329.30499995</v>
      </c>
    </row>
    <row r="30" spans="1:18" ht="12">
      <c r="A30" s="133">
        <f t="shared" si="0"/>
        <v>22</v>
      </c>
      <c r="C30" s="65" t="s">
        <v>151</v>
      </c>
      <c r="D30" s="69">
        <f t="shared" si="1"/>
        <v>0</v>
      </c>
      <c r="E30" s="69">
        <f t="shared" si="1"/>
        <v>0</v>
      </c>
      <c r="F30" s="69">
        <f t="shared" si="1"/>
        <v>0</v>
      </c>
      <c r="G30" s="69">
        <f t="shared" si="1"/>
        <v>0</v>
      </c>
      <c r="H30" s="69">
        <f t="shared" si="1"/>
        <v>337003273.18499994</v>
      </c>
      <c r="I30" s="69"/>
      <c r="J30" s="71">
        <f t="shared" si="2"/>
        <v>337003273.18499994</v>
      </c>
      <c r="K30" s="137"/>
      <c r="L30" s="69">
        <f t="shared" si="3"/>
        <v>0</v>
      </c>
      <c r="M30" s="69">
        <f t="shared" si="3"/>
        <v>0</v>
      </c>
      <c r="N30" s="69">
        <f t="shared" si="3"/>
        <v>0</v>
      </c>
      <c r="O30" s="69">
        <f t="shared" si="3"/>
        <v>0</v>
      </c>
      <c r="P30" s="69">
        <f t="shared" si="3"/>
        <v>337003273.18499994</v>
      </c>
      <c r="Q30" s="69"/>
      <c r="R30" s="71">
        <f t="shared" si="4"/>
        <v>337003273.18499994</v>
      </c>
    </row>
    <row r="31" spans="1:18" ht="12">
      <c r="A31" s="133">
        <f t="shared" si="0"/>
        <v>23</v>
      </c>
      <c r="C31" s="65" t="s">
        <v>152</v>
      </c>
      <c r="D31" s="69">
        <f t="shared" si="1"/>
        <v>0</v>
      </c>
      <c r="E31" s="69">
        <f t="shared" si="1"/>
        <v>0</v>
      </c>
      <c r="F31" s="69">
        <f t="shared" si="1"/>
        <v>0</v>
      </c>
      <c r="G31" s="69">
        <f t="shared" si="1"/>
        <v>0</v>
      </c>
      <c r="H31" s="69">
        <f t="shared" si="1"/>
        <v>347824542.765</v>
      </c>
      <c r="I31" s="69"/>
      <c r="J31" s="71">
        <f t="shared" si="2"/>
        <v>347824542.765</v>
      </c>
      <c r="K31" s="137"/>
      <c r="L31" s="69">
        <f t="shared" si="3"/>
        <v>0</v>
      </c>
      <c r="M31" s="69">
        <f t="shared" si="3"/>
        <v>0</v>
      </c>
      <c r="N31" s="69">
        <f t="shared" si="3"/>
        <v>0</v>
      </c>
      <c r="O31" s="69">
        <f t="shared" si="3"/>
        <v>0</v>
      </c>
      <c r="P31" s="69">
        <f t="shared" si="3"/>
        <v>347824542.765</v>
      </c>
      <c r="Q31" s="69"/>
      <c r="R31" s="71">
        <f t="shared" si="4"/>
        <v>347824542.765</v>
      </c>
    </row>
    <row r="32" spans="1:18" ht="12">
      <c r="A32" s="133">
        <f t="shared" si="0"/>
        <v>24</v>
      </c>
      <c r="C32" s="65" t="s">
        <v>153</v>
      </c>
      <c r="D32" s="69">
        <f t="shared" si="1"/>
        <v>0</v>
      </c>
      <c r="E32" s="69">
        <f t="shared" si="1"/>
        <v>0</v>
      </c>
      <c r="F32" s="69">
        <f t="shared" si="1"/>
        <v>0</v>
      </c>
      <c r="G32" s="69">
        <f t="shared" si="1"/>
        <v>0</v>
      </c>
      <c r="H32" s="69">
        <f t="shared" si="1"/>
        <v>368087714.505</v>
      </c>
      <c r="I32" s="69"/>
      <c r="J32" s="71">
        <f t="shared" si="2"/>
        <v>368087714.505</v>
      </c>
      <c r="K32" s="137"/>
      <c r="L32" s="69">
        <f t="shared" si="3"/>
        <v>0</v>
      </c>
      <c r="M32" s="69">
        <f t="shared" si="3"/>
        <v>0</v>
      </c>
      <c r="N32" s="69">
        <f t="shared" si="3"/>
        <v>0</v>
      </c>
      <c r="O32" s="69">
        <f t="shared" si="3"/>
        <v>0</v>
      </c>
      <c r="P32" s="69">
        <f t="shared" si="3"/>
        <v>368087714.505</v>
      </c>
      <c r="Q32" s="69"/>
      <c r="R32" s="71">
        <f t="shared" si="4"/>
        <v>368087714.505</v>
      </c>
    </row>
    <row r="33" spans="1:18" ht="12">
      <c r="A33" s="133">
        <f t="shared" si="0"/>
        <v>25</v>
      </c>
      <c r="C33" s="65" t="s">
        <v>154</v>
      </c>
      <c r="D33" s="69">
        <f t="shared" si="1"/>
        <v>0</v>
      </c>
      <c r="E33" s="69">
        <f t="shared" si="1"/>
        <v>0</v>
      </c>
      <c r="F33" s="69">
        <f t="shared" si="1"/>
        <v>0</v>
      </c>
      <c r="G33" s="69">
        <f t="shared" si="1"/>
        <v>0</v>
      </c>
      <c r="H33" s="69">
        <f t="shared" si="1"/>
        <v>391672438.66499996</v>
      </c>
      <c r="I33" s="69"/>
      <c r="J33" s="71">
        <f t="shared" si="2"/>
        <v>391672438.66499996</v>
      </c>
      <c r="K33" s="137"/>
      <c r="L33" s="69">
        <f t="shared" si="3"/>
        <v>0</v>
      </c>
      <c r="M33" s="69">
        <f t="shared" si="3"/>
        <v>0</v>
      </c>
      <c r="N33" s="69">
        <f t="shared" si="3"/>
        <v>0</v>
      </c>
      <c r="O33" s="69">
        <f t="shared" si="3"/>
        <v>0</v>
      </c>
      <c r="P33" s="69">
        <f t="shared" si="3"/>
        <v>391672438.66499996</v>
      </c>
      <c r="Q33" s="69"/>
      <c r="R33" s="71">
        <f t="shared" si="4"/>
        <v>391672438.66499996</v>
      </c>
    </row>
    <row r="34" spans="1:18" ht="12">
      <c r="A34" s="133">
        <f t="shared" si="0"/>
        <v>26</v>
      </c>
      <c r="C34" s="65" t="s">
        <v>155</v>
      </c>
      <c r="D34" s="69">
        <f t="shared" si="1"/>
        <v>0</v>
      </c>
      <c r="E34" s="69">
        <f t="shared" si="1"/>
        <v>0</v>
      </c>
      <c r="F34" s="69">
        <f t="shared" si="1"/>
        <v>0</v>
      </c>
      <c r="G34" s="69">
        <f t="shared" si="1"/>
        <v>0</v>
      </c>
      <c r="H34" s="69">
        <f t="shared" si="1"/>
        <v>429284153.37499994</v>
      </c>
      <c r="I34" s="69"/>
      <c r="J34" s="71">
        <f t="shared" si="2"/>
        <v>429284153.37499994</v>
      </c>
      <c r="K34" s="137"/>
      <c r="L34" s="69">
        <f t="shared" si="3"/>
        <v>0</v>
      </c>
      <c r="M34" s="69">
        <f t="shared" si="3"/>
        <v>0</v>
      </c>
      <c r="N34" s="69">
        <f t="shared" si="3"/>
        <v>0</v>
      </c>
      <c r="O34" s="69">
        <f t="shared" si="3"/>
        <v>0</v>
      </c>
      <c r="P34" s="69">
        <f t="shared" si="3"/>
        <v>429284153.37499994</v>
      </c>
      <c r="Q34" s="69"/>
      <c r="R34" s="71">
        <f t="shared" si="4"/>
        <v>429284153.37499994</v>
      </c>
    </row>
    <row r="35" spans="1:18" ht="12">
      <c r="A35" s="133">
        <f t="shared" si="0"/>
        <v>27</v>
      </c>
      <c r="C35" s="65" t="s">
        <v>156</v>
      </c>
      <c r="D35" s="69">
        <f t="shared" si="1"/>
        <v>0</v>
      </c>
      <c r="E35" s="69">
        <f t="shared" si="1"/>
        <v>0</v>
      </c>
      <c r="F35" s="69">
        <f t="shared" si="1"/>
        <v>0</v>
      </c>
      <c r="G35" s="69">
        <f t="shared" si="1"/>
        <v>0</v>
      </c>
      <c r="H35" s="69">
        <f t="shared" si="1"/>
        <v>454436099.475</v>
      </c>
      <c r="I35" s="69"/>
      <c r="J35" s="71">
        <f t="shared" si="2"/>
        <v>454436099.475</v>
      </c>
      <c r="K35" s="137"/>
      <c r="L35" s="69">
        <f t="shared" si="3"/>
        <v>0</v>
      </c>
      <c r="M35" s="69">
        <f t="shared" si="3"/>
        <v>0</v>
      </c>
      <c r="N35" s="69">
        <f t="shared" si="3"/>
        <v>0</v>
      </c>
      <c r="O35" s="69">
        <f t="shared" si="3"/>
        <v>0</v>
      </c>
      <c r="P35" s="69">
        <f t="shared" si="3"/>
        <v>454436099.475</v>
      </c>
      <c r="Q35" s="69"/>
      <c r="R35" s="71">
        <f t="shared" si="4"/>
        <v>454436099.475</v>
      </c>
    </row>
    <row r="36" spans="1:18" ht="12">
      <c r="A36" s="133">
        <f t="shared" si="0"/>
        <v>28</v>
      </c>
      <c r="C36" s="65" t="s">
        <v>379</v>
      </c>
      <c r="D36" s="69">
        <f t="shared" si="1"/>
        <v>0</v>
      </c>
      <c r="E36" s="69">
        <f t="shared" si="1"/>
        <v>0</v>
      </c>
      <c r="F36" s="69">
        <f t="shared" si="1"/>
        <v>0</v>
      </c>
      <c r="G36" s="69">
        <f t="shared" si="1"/>
        <v>0</v>
      </c>
      <c r="H36" s="69">
        <f t="shared" si="1"/>
        <v>375000956.405</v>
      </c>
      <c r="I36" s="69"/>
      <c r="J36" s="71">
        <f t="shared" si="2"/>
        <v>375000956.405</v>
      </c>
      <c r="K36" s="137"/>
      <c r="L36" s="69">
        <f t="shared" si="3"/>
        <v>0</v>
      </c>
      <c r="M36" s="69">
        <f t="shared" si="3"/>
        <v>0</v>
      </c>
      <c r="N36" s="69">
        <f t="shared" si="3"/>
        <v>0</v>
      </c>
      <c r="O36" s="69">
        <f t="shared" si="3"/>
        <v>0</v>
      </c>
      <c r="P36" s="69">
        <f t="shared" si="3"/>
        <v>375000956.405</v>
      </c>
      <c r="Q36" s="69"/>
      <c r="R36" s="71">
        <f t="shared" si="4"/>
        <v>375000956.405</v>
      </c>
    </row>
    <row r="37" spans="1:18" ht="12">
      <c r="A37" s="133">
        <f t="shared" si="0"/>
        <v>29</v>
      </c>
      <c r="C37" s="65"/>
      <c r="D37" s="72"/>
      <c r="F37" s="72"/>
      <c r="G37" s="73"/>
      <c r="H37" s="72"/>
      <c r="I37" s="73"/>
      <c r="J37" s="76"/>
      <c r="K37" s="137"/>
      <c r="L37" s="72"/>
      <c r="N37" s="72"/>
      <c r="O37" s="73"/>
      <c r="P37" s="72"/>
      <c r="Q37" s="73"/>
      <c r="R37" s="76"/>
    </row>
    <row r="38" spans="1:18" ht="12.75" thickBot="1">
      <c r="A38" s="133">
        <f t="shared" si="0"/>
        <v>30</v>
      </c>
      <c r="C38" s="77" t="s">
        <v>130</v>
      </c>
      <c r="D38" s="78">
        <f>SUM(D24:D36)/13</f>
        <v>0</v>
      </c>
      <c r="E38" s="47"/>
      <c r="F38" s="78">
        <f>SUM(F24:F36)/13</f>
        <v>0</v>
      </c>
      <c r="G38" s="79"/>
      <c r="H38" s="78">
        <f>SUM(H24:H36)/13</f>
        <v>331664217.3588461</v>
      </c>
      <c r="I38" s="80"/>
      <c r="J38" s="82">
        <f>SUM(J24:J36)/13</f>
        <v>331664217.3588461</v>
      </c>
      <c r="K38" s="137"/>
      <c r="L38" s="78">
        <f>SUM(L24:L36)/13</f>
        <v>0</v>
      </c>
      <c r="M38" s="47"/>
      <c r="N38" s="78">
        <f>SUM(N24:N36)/13</f>
        <v>0</v>
      </c>
      <c r="O38" s="79"/>
      <c r="P38" s="78">
        <f>SUM(P24:P36)/13</f>
        <v>331664217.3588461</v>
      </c>
      <c r="Q38" s="80"/>
      <c r="R38" s="82">
        <f>SUM(R24:R36)/13</f>
        <v>331664217.3588461</v>
      </c>
    </row>
    <row r="39" spans="1:11" ht="12.75" thickTop="1">
      <c r="A39" s="133">
        <f t="shared" si="0"/>
        <v>31</v>
      </c>
      <c r="D39" s="73"/>
      <c r="F39" s="73"/>
      <c r="G39" s="73"/>
      <c r="H39" s="73"/>
      <c r="I39" s="73"/>
      <c r="J39" s="71"/>
      <c r="K39" s="137"/>
    </row>
    <row r="40" spans="1:11" ht="12">
      <c r="A40" s="133">
        <f t="shared" si="0"/>
        <v>32</v>
      </c>
      <c r="D40" s="73"/>
      <c r="F40" s="73"/>
      <c r="G40" s="73"/>
      <c r="H40" s="73"/>
      <c r="I40" s="73"/>
      <c r="J40" s="71"/>
      <c r="K40" s="137"/>
    </row>
    <row r="41" spans="1:11" ht="12">
      <c r="A41" s="133">
        <f t="shared" si="0"/>
        <v>33</v>
      </c>
      <c r="G41" s="54"/>
      <c r="I41" s="54"/>
      <c r="K41" s="137"/>
    </row>
    <row r="42" spans="1:18" ht="12">
      <c r="A42" s="133">
        <f aca="true" t="shared" si="5" ref="A42:A73">+A41+1</f>
        <v>34</v>
      </c>
      <c r="D42" s="444" t="s">
        <v>186</v>
      </c>
      <c r="E42" s="444"/>
      <c r="F42" s="444"/>
      <c r="G42" s="444"/>
      <c r="H42" s="444"/>
      <c r="I42" s="444"/>
      <c r="J42" s="444"/>
      <c r="K42" s="137"/>
      <c r="L42" s="444" t="s">
        <v>187</v>
      </c>
      <c r="M42" s="444"/>
      <c r="N42" s="444"/>
      <c r="O42" s="444"/>
      <c r="P42" s="444"/>
      <c r="Q42" s="444"/>
      <c r="R42" s="444"/>
    </row>
    <row r="43" spans="1:18" ht="12">
      <c r="A43" s="133">
        <f t="shared" si="5"/>
        <v>35</v>
      </c>
      <c r="F43" s="54" t="s">
        <v>174</v>
      </c>
      <c r="J43" s="55" t="s">
        <v>131</v>
      </c>
      <c r="K43" s="137"/>
      <c r="N43" s="54" t="s">
        <v>174</v>
      </c>
      <c r="R43" s="55" t="s">
        <v>131</v>
      </c>
    </row>
    <row r="44" spans="1:18" ht="12">
      <c r="A44" s="133">
        <f t="shared" si="5"/>
        <v>36</v>
      </c>
      <c r="C44" s="19"/>
      <c r="D44" s="54" t="s">
        <v>175</v>
      </c>
      <c r="F44" s="54" t="s">
        <v>176</v>
      </c>
      <c r="H44" s="54" t="s">
        <v>177</v>
      </c>
      <c r="J44" s="59" t="s">
        <v>188</v>
      </c>
      <c r="K44" s="137"/>
      <c r="L44" s="135" t="s">
        <v>175</v>
      </c>
      <c r="N44" s="135" t="s">
        <v>176</v>
      </c>
      <c r="P44" s="135" t="s">
        <v>177</v>
      </c>
      <c r="R44" s="59" t="s">
        <v>188</v>
      </c>
    </row>
    <row r="45" spans="1:11" ht="12">
      <c r="A45" s="133">
        <f t="shared" si="5"/>
        <v>37</v>
      </c>
      <c r="B45" s="183" t="s">
        <v>11</v>
      </c>
      <c r="C45" s="184"/>
      <c r="D45" s="63"/>
      <c r="F45" s="63"/>
      <c r="H45" s="63"/>
      <c r="J45" s="83"/>
      <c r="K45" s="137"/>
    </row>
    <row r="46" spans="1:18" ht="12">
      <c r="A46" s="133">
        <f t="shared" si="5"/>
        <v>38</v>
      </c>
      <c r="C46" s="65" t="s">
        <v>185</v>
      </c>
      <c r="D46" s="151"/>
      <c r="E46" s="142"/>
      <c r="F46" s="151">
        <v>0</v>
      </c>
      <c r="G46" s="142"/>
      <c r="H46" s="363">
        <v>202458809.635</v>
      </c>
      <c r="I46" s="152"/>
      <c r="J46" s="166">
        <f aca="true" t="shared" si="6" ref="J46:J58">SUM(D46:I46)</f>
        <v>202458809.635</v>
      </c>
      <c r="K46" s="137"/>
      <c r="L46" s="151"/>
      <c r="M46" s="142"/>
      <c r="N46" s="151">
        <v>0</v>
      </c>
      <c r="O46" s="142"/>
      <c r="P46" s="151">
        <f>H46</f>
        <v>202458809.635</v>
      </c>
      <c r="Q46" s="152"/>
      <c r="R46" s="166">
        <f aca="true" t="shared" si="7" ref="R46:R58">SUM(L46:Q46)</f>
        <v>202458809.635</v>
      </c>
    </row>
    <row r="47" spans="1:18" ht="12">
      <c r="A47" s="133">
        <f t="shared" si="5"/>
        <v>39</v>
      </c>
      <c r="C47" s="65" t="s">
        <v>378</v>
      </c>
      <c r="D47" s="142"/>
      <c r="E47" s="142"/>
      <c r="F47" s="142">
        <v>0</v>
      </c>
      <c r="G47" s="142"/>
      <c r="H47" s="362">
        <v>231084536.065</v>
      </c>
      <c r="I47" s="152"/>
      <c r="J47" s="167">
        <f t="shared" si="6"/>
        <v>231084536.065</v>
      </c>
      <c r="K47" s="137"/>
      <c r="L47" s="142"/>
      <c r="M47" s="142"/>
      <c r="N47" s="142">
        <v>0</v>
      </c>
      <c r="O47" s="142"/>
      <c r="P47" s="142">
        <f>H47</f>
        <v>231084536.065</v>
      </c>
      <c r="Q47" s="152"/>
      <c r="R47" s="167">
        <f t="shared" si="7"/>
        <v>231084536.065</v>
      </c>
    </row>
    <row r="48" spans="1:18" ht="12">
      <c r="A48" s="133">
        <f t="shared" si="5"/>
        <v>40</v>
      </c>
      <c r="C48" s="65" t="s">
        <v>148</v>
      </c>
      <c r="D48" s="142"/>
      <c r="E48" s="142"/>
      <c r="F48" s="142">
        <v>0</v>
      </c>
      <c r="G48" s="142"/>
      <c r="H48" s="362">
        <v>257274550.445</v>
      </c>
      <c r="I48" s="152"/>
      <c r="J48" s="167">
        <f t="shared" si="6"/>
        <v>257274550.445</v>
      </c>
      <c r="K48" s="137"/>
      <c r="L48" s="142"/>
      <c r="M48" s="142"/>
      <c r="N48" s="142">
        <v>0</v>
      </c>
      <c r="O48" s="142"/>
      <c r="P48" s="142">
        <f aca="true" t="shared" si="8" ref="P48:P58">H48</f>
        <v>257274550.445</v>
      </c>
      <c r="Q48" s="152"/>
      <c r="R48" s="167">
        <f t="shared" si="7"/>
        <v>257274550.445</v>
      </c>
    </row>
    <row r="49" spans="1:18" ht="12">
      <c r="A49" s="133">
        <f t="shared" si="5"/>
        <v>41</v>
      </c>
      <c r="C49" s="65" t="s">
        <v>149</v>
      </c>
      <c r="D49" s="142"/>
      <c r="E49" s="142"/>
      <c r="F49" s="142">
        <v>0</v>
      </c>
      <c r="G49" s="142"/>
      <c r="H49" s="362">
        <v>287886669.42499995</v>
      </c>
      <c r="I49" s="152"/>
      <c r="J49" s="167">
        <f t="shared" si="6"/>
        <v>287886669.42499995</v>
      </c>
      <c r="K49" s="137"/>
      <c r="L49" s="142"/>
      <c r="M49" s="142"/>
      <c r="N49" s="142">
        <v>0</v>
      </c>
      <c r="O49" s="142"/>
      <c r="P49" s="142">
        <f t="shared" si="8"/>
        <v>287886669.42499995</v>
      </c>
      <c r="Q49" s="152"/>
      <c r="R49" s="167">
        <f t="shared" si="7"/>
        <v>287886669.42499995</v>
      </c>
    </row>
    <row r="50" spans="1:18" ht="12">
      <c r="A50" s="133">
        <f t="shared" si="5"/>
        <v>42</v>
      </c>
      <c r="C50" s="65" t="s">
        <v>150</v>
      </c>
      <c r="D50" s="142"/>
      <c r="E50" s="142"/>
      <c r="F50" s="142">
        <v>0</v>
      </c>
      <c r="G50" s="142"/>
      <c r="H50" s="362">
        <v>306760752.41499996</v>
      </c>
      <c r="I50" s="152"/>
      <c r="J50" s="167">
        <f>SUM(D50:I50)</f>
        <v>306760752.41499996</v>
      </c>
      <c r="K50" s="137"/>
      <c r="L50" s="142"/>
      <c r="M50" s="142"/>
      <c r="N50" s="142">
        <v>0</v>
      </c>
      <c r="O50" s="142"/>
      <c r="P50" s="142">
        <f t="shared" si="8"/>
        <v>306760752.41499996</v>
      </c>
      <c r="Q50" s="152"/>
      <c r="R50" s="167">
        <f t="shared" si="7"/>
        <v>306760752.41499996</v>
      </c>
    </row>
    <row r="51" spans="1:18" ht="12">
      <c r="A51" s="133">
        <f t="shared" si="5"/>
        <v>43</v>
      </c>
      <c r="C51" s="65" t="s">
        <v>122</v>
      </c>
      <c r="D51" s="142"/>
      <c r="E51" s="142"/>
      <c r="F51" s="142">
        <v>0</v>
      </c>
      <c r="G51" s="142"/>
      <c r="H51" s="362">
        <v>322860329.30499995</v>
      </c>
      <c r="I51" s="152"/>
      <c r="J51" s="167">
        <f t="shared" si="6"/>
        <v>322860329.30499995</v>
      </c>
      <c r="K51" s="137"/>
      <c r="L51" s="142"/>
      <c r="M51" s="142"/>
      <c r="N51" s="142">
        <v>0</v>
      </c>
      <c r="O51" s="142"/>
      <c r="P51" s="142">
        <f t="shared" si="8"/>
        <v>322860329.30499995</v>
      </c>
      <c r="Q51" s="152"/>
      <c r="R51" s="167">
        <f t="shared" si="7"/>
        <v>322860329.30499995</v>
      </c>
    </row>
    <row r="52" spans="1:18" ht="12">
      <c r="A52" s="133">
        <f t="shared" si="5"/>
        <v>44</v>
      </c>
      <c r="C52" s="65" t="s">
        <v>151</v>
      </c>
      <c r="D52" s="142"/>
      <c r="E52" s="142"/>
      <c r="F52" s="142">
        <v>0</v>
      </c>
      <c r="G52" s="142"/>
      <c r="H52" s="362">
        <v>337003273.18499994</v>
      </c>
      <c r="I52" s="152"/>
      <c r="J52" s="167">
        <f t="shared" si="6"/>
        <v>337003273.18499994</v>
      </c>
      <c r="K52" s="137"/>
      <c r="L52" s="142"/>
      <c r="M52" s="142"/>
      <c r="N52" s="142">
        <v>0</v>
      </c>
      <c r="O52" s="142"/>
      <c r="P52" s="142">
        <f t="shared" si="8"/>
        <v>337003273.18499994</v>
      </c>
      <c r="Q52" s="152"/>
      <c r="R52" s="167">
        <f t="shared" si="7"/>
        <v>337003273.18499994</v>
      </c>
    </row>
    <row r="53" spans="1:18" ht="12">
      <c r="A53" s="133">
        <f t="shared" si="5"/>
        <v>45</v>
      </c>
      <c r="C53" s="65" t="s">
        <v>152</v>
      </c>
      <c r="D53" s="142"/>
      <c r="E53" s="142"/>
      <c r="F53" s="142">
        <v>0</v>
      </c>
      <c r="G53" s="142"/>
      <c r="H53" s="362">
        <v>347824542.765</v>
      </c>
      <c r="I53" s="152"/>
      <c r="J53" s="167">
        <f t="shared" si="6"/>
        <v>347824542.765</v>
      </c>
      <c r="K53" s="137"/>
      <c r="L53" s="142"/>
      <c r="M53" s="142"/>
      <c r="N53" s="142">
        <v>0</v>
      </c>
      <c r="O53" s="142"/>
      <c r="P53" s="142">
        <f t="shared" si="8"/>
        <v>347824542.765</v>
      </c>
      <c r="Q53" s="152"/>
      <c r="R53" s="167">
        <f t="shared" si="7"/>
        <v>347824542.765</v>
      </c>
    </row>
    <row r="54" spans="1:18" ht="12">
      <c r="A54" s="133">
        <f t="shared" si="5"/>
        <v>46</v>
      </c>
      <c r="C54" s="65" t="s">
        <v>153</v>
      </c>
      <c r="D54" s="142"/>
      <c r="E54" s="142"/>
      <c r="F54" s="142">
        <v>0</v>
      </c>
      <c r="G54" s="142"/>
      <c r="H54" s="362">
        <v>368087714.505</v>
      </c>
      <c r="I54" s="152"/>
      <c r="J54" s="167">
        <f>SUM(D54:I54)</f>
        <v>368087714.505</v>
      </c>
      <c r="K54" s="137"/>
      <c r="L54" s="142"/>
      <c r="M54" s="142"/>
      <c r="N54" s="142">
        <v>0</v>
      </c>
      <c r="O54" s="142"/>
      <c r="P54" s="142">
        <f t="shared" si="8"/>
        <v>368087714.505</v>
      </c>
      <c r="Q54" s="152"/>
      <c r="R54" s="167">
        <f t="shared" si="7"/>
        <v>368087714.505</v>
      </c>
    </row>
    <row r="55" spans="1:18" ht="12">
      <c r="A55" s="133">
        <f t="shared" si="5"/>
        <v>47</v>
      </c>
      <c r="C55" s="65" t="s">
        <v>154</v>
      </c>
      <c r="D55" s="142"/>
      <c r="E55" s="142"/>
      <c r="F55" s="142">
        <v>0</v>
      </c>
      <c r="G55" s="142"/>
      <c r="H55" s="362">
        <v>391672438.66499996</v>
      </c>
      <c r="I55" s="152"/>
      <c r="J55" s="167">
        <f>SUM(D55:I55)</f>
        <v>391672438.66499996</v>
      </c>
      <c r="K55" s="137"/>
      <c r="L55" s="142"/>
      <c r="M55" s="142"/>
      <c r="N55" s="142">
        <v>0</v>
      </c>
      <c r="O55" s="142"/>
      <c r="P55" s="142">
        <f t="shared" si="8"/>
        <v>391672438.66499996</v>
      </c>
      <c r="Q55" s="152"/>
      <c r="R55" s="167">
        <f t="shared" si="7"/>
        <v>391672438.66499996</v>
      </c>
    </row>
    <row r="56" spans="1:18" ht="12">
      <c r="A56" s="133">
        <f t="shared" si="5"/>
        <v>48</v>
      </c>
      <c r="C56" s="65" t="s">
        <v>155</v>
      </c>
      <c r="D56" s="142"/>
      <c r="E56" s="142"/>
      <c r="F56" s="142">
        <v>0</v>
      </c>
      <c r="G56" s="142"/>
      <c r="H56" s="362">
        <v>429284153.37499994</v>
      </c>
      <c r="I56" s="152"/>
      <c r="J56" s="167">
        <f t="shared" si="6"/>
        <v>429284153.37499994</v>
      </c>
      <c r="K56" s="137"/>
      <c r="L56" s="142"/>
      <c r="M56" s="142"/>
      <c r="N56" s="142">
        <v>0</v>
      </c>
      <c r="O56" s="142"/>
      <c r="P56" s="142">
        <f t="shared" si="8"/>
        <v>429284153.37499994</v>
      </c>
      <c r="Q56" s="152"/>
      <c r="R56" s="167">
        <f t="shared" si="7"/>
        <v>429284153.37499994</v>
      </c>
    </row>
    <row r="57" spans="1:18" ht="12">
      <c r="A57" s="133">
        <f t="shared" si="5"/>
        <v>49</v>
      </c>
      <c r="C57" s="65" t="s">
        <v>156</v>
      </c>
      <c r="D57" s="142"/>
      <c r="E57" s="142"/>
      <c r="F57" s="142">
        <v>0</v>
      </c>
      <c r="G57" s="142"/>
      <c r="H57" s="362">
        <v>454436099.475</v>
      </c>
      <c r="I57" s="152"/>
      <c r="J57" s="167">
        <f t="shared" si="6"/>
        <v>454436099.475</v>
      </c>
      <c r="K57" s="137"/>
      <c r="L57" s="142"/>
      <c r="M57" s="142"/>
      <c r="N57" s="142">
        <v>0</v>
      </c>
      <c r="O57" s="142"/>
      <c r="P57" s="142">
        <f t="shared" si="8"/>
        <v>454436099.475</v>
      </c>
      <c r="Q57" s="152"/>
      <c r="R57" s="167">
        <f t="shared" si="7"/>
        <v>454436099.475</v>
      </c>
    </row>
    <row r="58" spans="1:18" ht="12">
      <c r="A58" s="133">
        <f t="shared" si="5"/>
        <v>50</v>
      </c>
      <c r="C58" s="65" t="s">
        <v>379</v>
      </c>
      <c r="D58" s="142"/>
      <c r="E58" s="142"/>
      <c r="F58" s="142">
        <v>0</v>
      </c>
      <c r="G58" s="142"/>
      <c r="H58" s="362">
        <v>375000956.405</v>
      </c>
      <c r="I58" s="152"/>
      <c r="J58" s="167">
        <f t="shared" si="6"/>
        <v>375000956.405</v>
      </c>
      <c r="K58" s="137"/>
      <c r="L58" s="142"/>
      <c r="M58" s="142"/>
      <c r="N58" s="142">
        <v>0</v>
      </c>
      <c r="O58" s="142"/>
      <c r="P58" s="142">
        <f t="shared" si="8"/>
        <v>375000956.405</v>
      </c>
      <c r="Q58" s="152"/>
      <c r="R58" s="167">
        <f t="shared" si="7"/>
        <v>375000956.405</v>
      </c>
    </row>
    <row r="59" spans="1:18" ht="12">
      <c r="A59" s="133">
        <f t="shared" si="5"/>
        <v>51</v>
      </c>
      <c r="C59" s="65"/>
      <c r="D59" s="72"/>
      <c r="F59" s="72"/>
      <c r="G59" s="73"/>
      <c r="H59" s="72"/>
      <c r="I59" s="73"/>
      <c r="J59" s="76"/>
      <c r="K59" s="137"/>
      <c r="L59" s="72"/>
      <c r="N59" s="72"/>
      <c r="O59" s="73"/>
      <c r="P59" s="72"/>
      <c r="Q59" s="73"/>
      <c r="R59" s="76"/>
    </row>
    <row r="60" spans="1:18" ht="12.75" thickBot="1">
      <c r="A60" s="133">
        <f t="shared" si="5"/>
        <v>52</v>
      </c>
      <c r="C60" s="77" t="s">
        <v>130</v>
      </c>
      <c r="D60" s="78">
        <f>SUM(D46:D58)/13</f>
        <v>0</v>
      </c>
      <c r="E60" s="47"/>
      <c r="F60" s="78">
        <f>SUM(F46:F58)/13</f>
        <v>0</v>
      </c>
      <c r="G60" s="79"/>
      <c r="H60" s="78">
        <f>SUM(H46:H58)/13</f>
        <v>331664217.3588461</v>
      </c>
      <c r="I60" s="80"/>
      <c r="J60" s="82">
        <f>SUM(J46:J58)/13</f>
        <v>331664217.3588461</v>
      </c>
      <c r="K60" s="137"/>
      <c r="L60" s="78">
        <f>SUM(L46:L58)/13</f>
        <v>0</v>
      </c>
      <c r="M60" s="47"/>
      <c r="N60" s="78">
        <f>SUM(N46:N58)/13</f>
        <v>0</v>
      </c>
      <c r="O60" s="79"/>
      <c r="P60" s="78">
        <f>SUM(P46:P58)/13</f>
        <v>331664217.3588461</v>
      </c>
      <c r="Q60" s="80"/>
      <c r="R60" s="82">
        <f>SUM(R46:R58)/13</f>
        <v>331664217.3588461</v>
      </c>
    </row>
    <row r="61" spans="1:11" ht="12.75" thickTop="1">
      <c r="A61" s="133">
        <f t="shared" si="5"/>
        <v>53</v>
      </c>
      <c r="C61" s="19"/>
      <c r="D61" s="19"/>
      <c r="E61" s="19"/>
      <c r="F61" s="19"/>
      <c r="G61" s="19"/>
      <c r="H61" s="19"/>
      <c r="I61" s="19"/>
      <c r="J61" s="19"/>
      <c r="K61" s="137"/>
    </row>
    <row r="62" spans="1:11" ht="12">
      <c r="A62" s="133">
        <f t="shared" si="5"/>
        <v>54</v>
      </c>
      <c r="C62" s="19"/>
      <c r="D62" s="19"/>
      <c r="E62" s="19"/>
      <c r="F62" s="19"/>
      <c r="G62" s="19"/>
      <c r="H62" s="19"/>
      <c r="I62" s="19"/>
      <c r="J62" s="19"/>
      <c r="K62" s="137"/>
    </row>
    <row r="63" spans="1:11" ht="12">
      <c r="A63" s="133">
        <f t="shared" si="5"/>
        <v>55</v>
      </c>
      <c r="C63" s="19"/>
      <c r="G63" s="54"/>
      <c r="I63" s="54"/>
      <c r="K63" s="137"/>
    </row>
    <row r="64" spans="1:18" ht="12">
      <c r="A64" s="133">
        <f t="shared" si="5"/>
        <v>56</v>
      </c>
      <c r="C64" s="19"/>
      <c r="D64" s="444" t="s">
        <v>186</v>
      </c>
      <c r="E64" s="444"/>
      <c r="F64" s="444"/>
      <c r="G64" s="444"/>
      <c r="H64" s="444"/>
      <c r="I64" s="444"/>
      <c r="J64" s="444"/>
      <c r="K64" s="137"/>
      <c r="L64" s="444" t="s">
        <v>187</v>
      </c>
      <c r="M64" s="444"/>
      <c r="N64" s="444"/>
      <c r="O64" s="444"/>
      <c r="P64" s="444"/>
      <c r="Q64" s="444"/>
      <c r="R64" s="444"/>
    </row>
    <row r="65" spans="1:18" ht="12">
      <c r="A65" s="133">
        <f t="shared" si="5"/>
        <v>57</v>
      </c>
      <c r="C65" s="19"/>
      <c r="F65" s="54" t="s">
        <v>174</v>
      </c>
      <c r="J65" s="55" t="s">
        <v>131</v>
      </c>
      <c r="K65" s="137"/>
      <c r="N65" s="54" t="s">
        <v>174</v>
      </c>
      <c r="R65" s="55" t="s">
        <v>131</v>
      </c>
    </row>
    <row r="66" spans="1:18" ht="12">
      <c r="A66" s="133">
        <f t="shared" si="5"/>
        <v>58</v>
      </c>
      <c r="C66" s="19"/>
      <c r="D66" s="54" t="s">
        <v>175</v>
      </c>
      <c r="F66" s="54" t="s">
        <v>176</v>
      </c>
      <c r="H66" s="54" t="s">
        <v>177</v>
      </c>
      <c r="J66" s="59" t="s">
        <v>188</v>
      </c>
      <c r="K66" s="137"/>
      <c r="L66" s="135" t="s">
        <v>175</v>
      </c>
      <c r="N66" s="135" t="s">
        <v>176</v>
      </c>
      <c r="P66" s="135" t="s">
        <v>177</v>
      </c>
      <c r="R66" s="59" t="s">
        <v>188</v>
      </c>
    </row>
    <row r="67" spans="1:11" ht="12">
      <c r="A67" s="133">
        <f t="shared" si="5"/>
        <v>59</v>
      </c>
      <c r="B67" s="183" t="s">
        <v>12</v>
      </c>
      <c r="C67" s="184"/>
      <c r="D67" s="63"/>
      <c r="F67" s="63"/>
      <c r="H67" s="63"/>
      <c r="J67" s="83"/>
      <c r="K67" s="137"/>
    </row>
    <row r="68" spans="1:18" ht="12">
      <c r="A68" s="133">
        <f t="shared" si="5"/>
        <v>60</v>
      </c>
      <c r="C68" s="65" t="s">
        <v>185</v>
      </c>
      <c r="D68" s="151"/>
      <c r="E68" s="142"/>
      <c r="F68" s="151">
        <v>0</v>
      </c>
      <c r="G68" s="142"/>
      <c r="H68" s="151">
        <v>0</v>
      </c>
      <c r="I68" s="84"/>
      <c r="J68" s="66">
        <f aca="true" t="shared" si="9" ref="J68:J80">SUM(D68:I68)</f>
        <v>0</v>
      </c>
      <c r="K68" s="137"/>
      <c r="L68" s="151"/>
      <c r="M68" s="142"/>
      <c r="N68" s="151">
        <v>0</v>
      </c>
      <c r="O68" s="142"/>
      <c r="P68" s="151">
        <v>0</v>
      </c>
      <c r="Q68" s="84"/>
      <c r="R68" s="66">
        <f aca="true" t="shared" si="10" ref="R68:R80">SUM(L68:Q68)</f>
        <v>0</v>
      </c>
    </row>
    <row r="69" spans="1:18" ht="12">
      <c r="A69" s="133">
        <f t="shared" si="5"/>
        <v>61</v>
      </c>
      <c r="C69" s="65" t="s">
        <v>378</v>
      </c>
      <c r="D69" s="142"/>
      <c r="E69" s="142"/>
      <c r="F69" s="142">
        <v>0</v>
      </c>
      <c r="G69" s="142"/>
      <c r="H69" s="142">
        <v>0</v>
      </c>
      <c r="I69" s="84"/>
      <c r="J69" s="71">
        <f t="shared" si="9"/>
        <v>0</v>
      </c>
      <c r="K69" s="137"/>
      <c r="L69" s="142"/>
      <c r="M69" s="142"/>
      <c r="N69" s="142">
        <v>0</v>
      </c>
      <c r="O69" s="142"/>
      <c r="P69" s="142">
        <v>0</v>
      </c>
      <c r="Q69" s="84"/>
      <c r="R69" s="71">
        <f t="shared" si="10"/>
        <v>0</v>
      </c>
    </row>
    <row r="70" spans="1:18" ht="12">
      <c r="A70" s="133">
        <f t="shared" si="5"/>
        <v>62</v>
      </c>
      <c r="C70" s="65" t="s">
        <v>148</v>
      </c>
      <c r="D70" s="142"/>
      <c r="E70" s="142"/>
      <c r="F70" s="142">
        <v>0</v>
      </c>
      <c r="G70" s="142"/>
      <c r="H70" s="142">
        <v>0</v>
      </c>
      <c r="I70" s="84"/>
      <c r="J70" s="71">
        <f t="shared" si="9"/>
        <v>0</v>
      </c>
      <c r="K70" s="137"/>
      <c r="L70" s="142"/>
      <c r="M70" s="142"/>
      <c r="N70" s="142">
        <v>0</v>
      </c>
      <c r="O70" s="142"/>
      <c r="P70" s="142">
        <v>0</v>
      </c>
      <c r="Q70" s="84"/>
      <c r="R70" s="71">
        <f t="shared" si="10"/>
        <v>0</v>
      </c>
    </row>
    <row r="71" spans="1:18" ht="12">
      <c r="A71" s="133">
        <f t="shared" si="5"/>
        <v>63</v>
      </c>
      <c r="C71" s="65" t="s">
        <v>149</v>
      </c>
      <c r="D71" s="142"/>
      <c r="E71" s="142"/>
      <c r="F71" s="142">
        <v>0</v>
      </c>
      <c r="G71" s="142"/>
      <c r="H71" s="142">
        <v>0</v>
      </c>
      <c r="I71" s="84"/>
      <c r="J71" s="71">
        <f t="shared" si="9"/>
        <v>0</v>
      </c>
      <c r="K71" s="137"/>
      <c r="L71" s="142"/>
      <c r="M71" s="142"/>
      <c r="N71" s="142">
        <v>0</v>
      </c>
      <c r="O71" s="142"/>
      <c r="P71" s="142">
        <v>0</v>
      </c>
      <c r="Q71" s="84"/>
      <c r="R71" s="71">
        <f t="shared" si="10"/>
        <v>0</v>
      </c>
    </row>
    <row r="72" spans="1:18" ht="12">
      <c r="A72" s="133">
        <f t="shared" si="5"/>
        <v>64</v>
      </c>
      <c r="C72" s="65" t="s">
        <v>150</v>
      </c>
      <c r="D72" s="142"/>
      <c r="E72" s="142"/>
      <c r="F72" s="142">
        <v>0</v>
      </c>
      <c r="G72" s="142"/>
      <c r="H72" s="142">
        <v>0</v>
      </c>
      <c r="I72" s="84"/>
      <c r="J72" s="71">
        <f t="shared" si="9"/>
        <v>0</v>
      </c>
      <c r="K72" s="137"/>
      <c r="L72" s="142"/>
      <c r="M72" s="142"/>
      <c r="N72" s="142">
        <v>0</v>
      </c>
      <c r="O72" s="142"/>
      <c r="P72" s="142">
        <v>0</v>
      </c>
      <c r="Q72" s="84"/>
      <c r="R72" s="71">
        <f t="shared" si="10"/>
        <v>0</v>
      </c>
    </row>
    <row r="73" spans="1:18" ht="12">
      <c r="A73" s="133">
        <f t="shared" si="5"/>
        <v>65</v>
      </c>
      <c r="C73" s="65" t="s">
        <v>122</v>
      </c>
      <c r="D73" s="142"/>
      <c r="E73" s="142"/>
      <c r="F73" s="142">
        <v>0</v>
      </c>
      <c r="G73" s="142"/>
      <c r="H73" s="142">
        <v>0</v>
      </c>
      <c r="I73" s="84"/>
      <c r="J73" s="71">
        <f t="shared" si="9"/>
        <v>0</v>
      </c>
      <c r="K73" s="137"/>
      <c r="L73" s="142"/>
      <c r="M73" s="142"/>
      <c r="N73" s="142">
        <v>0</v>
      </c>
      <c r="O73" s="142"/>
      <c r="P73" s="142">
        <v>0</v>
      </c>
      <c r="Q73" s="84"/>
      <c r="R73" s="71">
        <f t="shared" si="10"/>
        <v>0</v>
      </c>
    </row>
    <row r="74" spans="1:18" ht="12">
      <c r="A74" s="133">
        <f aca="true" t="shared" si="11" ref="A74:A82">+A73+1</f>
        <v>66</v>
      </c>
      <c r="C74" s="65" t="s">
        <v>151</v>
      </c>
      <c r="D74" s="142"/>
      <c r="E74" s="142"/>
      <c r="F74" s="142">
        <v>0</v>
      </c>
      <c r="G74" s="142"/>
      <c r="H74" s="142">
        <v>0</v>
      </c>
      <c r="I74" s="84"/>
      <c r="J74" s="71">
        <f t="shared" si="9"/>
        <v>0</v>
      </c>
      <c r="K74" s="137"/>
      <c r="L74" s="142"/>
      <c r="M74" s="142"/>
      <c r="N74" s="142">
        <v>0</v>
      </c>
      <c r="O74" s="142"/>
      <c r="P74" s="142">
        <v>0</v>
      </c>
      <c r="Q74" s="84"/>
      <c r="R74" s="71">
        <f t="shared" si="10"/>
        <v>0</v>
      </c>
    </row>
    <row r="75" spans="1:18" ht="12">
      <c r="A75" s="133">
        <f t="shared" si="11"/>
        <v>67</v>
      </c>
      <c r="C75" s="65" t="s">
        <v>152</v>
      </c>
      <c r="D75" s="142"/>
      <c r="E75" s="142"/>
      <c r="F75" s="142">
        <v>0</v>
      </c>
      <c r="G75" s="142"/>
      <c r="H75" s="142">
        <v>0</v>
      </c>
      <c r="I75" s="84"/>
      <c r="J75" s="71">
        <f t="shared" si="9"/>
        <v>0</v>
      </c>
      <c r="K75" s="137"/>
      <c r="L75" s="142"/>
      <c r="M75" s="142"/>
      <c r="N75" s="142">
        <v>0</v>
      </c>
      <c r="O75" s="142"/>
      <c r="P75" s="142">
        <v>0</v>
      </c>
      <c r="Q75" s="84"/>
      <c r="R75" s="71">
        <f t="shared" si="10"/>
        <v>0</v>
      </c>
    </row>
    <row r="76" spans="1:18" ht="12">
      <c r="A76" s="133">
        <f t="shared" si="11"/>
        <v>68</v>
      </c>
      <c r="C76" s="65" t="s">
        <v>153</v>
      </c>
      <c r="D76" s="142"/>
      <c r="E76" s="142"/>
      <c r="F76" s="142">
        <v>0</v>
      </c>
      <c r="G76" s="142"/>
      <c r="H76" s="142">
        <v>0</v>
      </c>
      <c r="I76" s="84"/>
      <c r="J76" s="71">
        <f t="shared" si="9"/>
        <v>0</v>
      </c>
      <c r="K76" s="137"/>
      <c r="L76" s="142"/>
      <c r="M76" s="142"/>
      <c r="N76" s="142">
        <v>0</v>
      </c>
      <c r="O76" s="142"/>
      <c r="P76" s="142">
        <v>0</v>
      </c>
      <c r="Q76" s="84"/>
      <c r="R76" s="71">
        <f t="shared" si="10"/>
        <v>0</v>
      </c>
    </row>
    <row r="77" spans="1:18" ht="12">
      <c r="A77" s="133">
        <f t="shared" si="11"/>
        <v>69</v>
      </c>
      <c r="C77" s="65" t="s">
        <v>154</v>
      </c>
      <c r="D77" s="142"/>
      <c r="E77" s="142"/>
      <c r="F77" s="142">
        <v>0</v>
      </c>
      <c r="G77" s="142"/>
      <c r="H77" s="142">
        <v>0</v>
      </c>
      <c r="I77" s="84"/>
      <c r="J77" s="71">
        <f t="shared" si="9"/>
        <v>0</v>
      </c>
      <c r="K77" s="137"/>
      <c r="L77" s="142"/>
      <c r="M77" s="142"/>
      <c r="N77" s="142">
        <v>0</v>
      </c>
      <c r="O77" s="142"/>
      <c r="P77" s="142">
        <v>0</v>
      </c>
      <c r="Q77" s="84"/>
      <c r="R77" s="71">
        <f t="shared" si="10"/>
        <v>0</v>
      </c>
    </row>
    <row r="78" spans="1:18" ht="12">
      <c r="A78" s="133">
        <f t="shared" si="11"/>
        <v>70</v>
      </c>
      <c r="C78" s="65" t="s">
        <v>155</v>
      </c>
      <c r="D78" s="142"/>
      <c r="E78" s="142"/>
      <c r="F78" s="142">
        <v>0</v>
      </c>
      <c r="G78" s="142"/>
      <c r="H78" s="142">
        <v>0</v>
      </c>
      <c r="I78" s="84"/>
      <c r="J78" s="71">
        <f t="shared" si="9"/>
        <v>0</v>
      </c>
      <c r="K78" s="137"/>
      <c r="L78" s="142"/>
      <c r="M78" s="142"/>
      <c r="N78" s="142">
        <v>0</v>
      </c>
      <c r="O78" s="142"/>
      <c r="P78" s="142">
        <v>0</v>
      </c>
      <c r="Q78" s="84"/>
      <c r="R78" s="71">
        <f t="shared" si="10"/>
        <v>0</v>
      </c>
    </row>
    <row r="79" spans="1:18" ht="12">
      <c r="A79" s="133">
        <f t="shared" si="11"/>
        <v>71</v>
      </c>
      <c r="C79" s="65" t="s">
        <v>156</v>
      </c>
      <c r="D79" s="142"/>
      <c r="E79" s="142"/>
      <c r="F79" s="142">
        <v>0</v>
      </c>
      <c r="G79" s="142"/>
      <c r="H79" s="142">
        <v>0</v>
      </c>
      <c r="I79" s="84"/>
      <c r="J79" s="71">
        <f t="shared" si="9"/>
        <v>0</v>
      </c>
      <c r="K79" s="137"/>
      <c r="L79" s="142"/>
      <c r="M79" s="142"/>
      <c r="N79" s="142">
        <v>0</v>
      </c>
      <c r="O79" s="142"/>
      <c r="P79" s="142">
        <v>0</v>
      </c>
      <c r="Q79" s="84"/>
      <c r="R79" s="71">
        <f t="shared" si="10"/>
        <v>0</v>
      </c>
    </row>
    <row r="80" spans="1:18" ht="12">
      <c r="A80" s="133">
        <f t="shared" si="11"/>
        <v>72</v>
      </c>
      <c r="C80" s="65" t="s">
        <v>379</v>
      </c>
      <c r="D80" s="142"/>
      <c r="E80" s="142"/>
      <c r="F80" s="142">
        <v>0</v>
      </c>
      <c r="G80" s="142"/>
      <c r="H80" s="142">
        <v>0</v>
      </c>
      <c r="I80" s="84"/>
      <c r="J80" s="71">
        <f t="shared" si="9"/>
        <v>0</v>
      </c>
      <c r="K80" s="137"/>
      <c r="L80" s="142"/>
      <c r="M80" s="142"/>
      <c r="N80" s="142">
        <v>0</v>
      </c>
      <c r="O80" s="142"/>
      <c r="P80" s="142">
        <v>0</v>
      </c>
      <c r="Q80" s="84"/>
      <c r="R80" s="71">
        <f t="shared" si="10"/>
        <v>0</v>
      </c>
    </row>
    <row r="81" spans="1:18" ht="12">
      <c r="A81" s="133">
        <f t="shared" si="11"/>
        <v>73</v>
      </c>
      <c r="C81" s="65"/>
      <c r="D81" s="72"/>
      <c r="F81" s="72"/>
      <c r="G81" s="73"/>
      <c r="H81" s="72"/>
      <c r="I81" s="73"/>
      <c r="J81" s="76"/>
      <c r="K81" s="137"/>
      <c r="L81" s="72"/>
      <c r="N81" s="72"/>
      <c r="O81" s="73"/>
      <c r="P81" s="72"/>
      <c r="Q81" s="73"/>
      <c r="R81" s="76"/>
    </row>
    <row r="82" spans="1:18" ht="12.75" thickBot="1">
      <c r="A82" s="133">
        <f t="shared" si="11"/>
        <v>74</v>
      </c>
      <c r="C82" s="77" t="s">
        <v>130</v>
      </c>
      <c r="D82" s="78">
        <f>SUM(D68:D80)/13</f>
        <v>0</v>
      </c>
      <c r="E82" s="47"/>
      <c r="F82" s="78">
        <f>SUM(F68:F80)/13</f>
        <v>0</v>
      </c>
      <c r="G82" s="79"/>
      <c r="H82" s="78">
        <f>SUM(H68:H80)/13</f>
        <v>0</v>
      </c>
      <c r="I82" s="80"/>
      <c r="J82" s="82">
        <f>SUM(J68:J80)/13</f>
        <v>0</v>
      </c>
      <c r="K82" s="137"/>
      <c r="L82" s="78">
        <f>SUM(L68:L80)/13</f>
        <v>0</v>
      </c>
      <c r="M82" s="47"/>
      <c r="N82" s="78">
        <f>SUM(N68:N80)/13</f>
        <v>0</v>
      </c>
      <c r="O82" s="79"/>
      <c r="P82" s="78">
        <f>SUM(P68:P80)/13</f>
        <v>0</v>
      </c>
      <c r="Q82" s="80"/>
      <c r="R82" s="82">
        <f>SUM(R68:R80)/13</f>
        <v>0</v>
      </c>
    </row>
    <row r="83" ht="12.75" thickTop="1"/>
    <row r="88" spans="1:18" ht="15.75" customHeight="1">
      <c r="A88" s="443" t="s">
        <v>353</v>
      </c>
      <c r="B88" s="443"/>
      <c r="C88" s="443"/>
      <c r="D88" s="443"/>
      <c r="E88" s="443"/>
      <c r="F88" s="443"/>
      <c r="G88" s="443"/>
      <c r="H88" s="443"/>
      <c r="I88" s="443"/>
      <c r="J88" s="443"/>
      <c r="K88" s="443"/>
      <c r="L88" s="443"/>
      <c r="M88" s="443"/>
      <c r="N88" s="443"/>
      <c r="O88" s="443"/>
      <c r="P88" s="443"/>
      <c r="Q88" s="443"/>
      <c r="R88" s="443"/>
    </row>
  </sheetData>
  <mergeCells count="7">
    <mergeCell ref="A88:R88"/>
    <mergeCell ref="L20:R20"/>
    <mergeCell ref="L42:R42"/>
    <mergeCell ref="L64:R64"/>
    <mergeCell ref="D20:J20"/>
    <mergeCell ref="D42:J42"/>
    <mergeCell ref="D64:J64"/>
  </mergeCells>
  <printOptions/>
  <pageMargins left="0.5" right="0.25" top="0.5" bottom="0.25" header="0.75" footer="0.5"/>
  <pageSetup fitToHeight="1" fitToWidth="1" horizontalDpi="1200" verticalDpi="1200" orientation="portrait" scale="70" r:id="rId1"/>
  <headerFooter alignWithMargins="0">
    <oddFooter>&amp;CPage  &amp;P  of  &amp;N</oddFooter>
  </headerFooter>
</worksheet>
</file>

<file path=xl/worksheets/sheet5.xml><?xml version="1.0" encoding="utf-8"?>
<worksheet xmlns="http://schemas.openxmlformats.org/spreadsheetml/2006/main" xmlns:r="http://schemas.openxmlformats.org/officeDocument/2006/relationships">
  <sheetPr>
    <tabColor indexed="42"/>
    <pageSetUpPr fitToPage="1"/>
  </sheetPr>
  <dimension ref="A1:T82"/>
  <sheetViews>
    <sheetView showGridLines="0" workbookViewId="0" topLeftCell="A1">
      <selection activeCell="P31" sqref="P31"/>
    </sheetView>
  </sheetViews>
  <sheetFormatPr defaultColWidth="14.4453125" defaultRowHeight="15"/>
  <cols>
    <col min="1" max="1" width="4.77734375" style="51" customWidth="1"/>
    <col min="2" max="2" width="2.77734375" style="49" customWidth="1"/>
    <col min="3" max="3" width="25.99609375" style="49" customWidth="1"/>
    <col min="4" max="4" width="14.4453125" style="49" customWidth="1"/>
    <col min="5" max="5" width="0.88671875" style="49" customWidth="1"/>
    <col min="6" max="6" width="16.77734375" style="49" bestFit="1" customWidth="1"/>
    <col min="7" max="7" width="0.88671875" style="49" customWidth="1"/>
    <col min="8" max="8" width="13.99609375" style="49" bestFit="1" customWidth="1"/>
    <col min="9" max="9" width="0.88671875" style="49" customWidth="1"/>
    <col min="10" max="10" width="13.99609375" style="49" bestFit="1" customWidth="1"/>
    <col min="11" max="11" width="0.88671875" style="87" hidden="1" customWidth="1"/>
    <col min="12" max="12" width="13.99609375" style="87" hidden="1" customWidth="1"/>
    <col min="13" max="13" width="0.88671875" style="49" customWidth="1"/>
    <col min="14" max="14" width="9.88671875" style="49" bestFit="1" customWidth="1"/>
    <col min="15" max="15" width="0.88671875" style="49" customWidth="1"/>
    <col min="16" max="16" width="12.6640625" style="49" bestFit="1" customWidth="1"/>
    <col min="17" max="17" width="0.671875" style="49" customWidth="1"/>
    <col min="18" max="18" width="12.5546875" style="49" bestFit="1" customWidth="1"/>
    <col min="19" max="19" width="0.671875" style="49" customWidth="1"/>
    <col min="20" max="20" width="15.4453125" style="49" bestFit="1" customWidth="1"/>
    <col min="21" max="16384" width="14.4453125" style="49" customWidth="1"/>
  </cols>
  <sheetData>
    <row r="1" spans="1:20" ht="12">
      <c r="A1" s="6" t="s">
        <v>8</v>
      </c>
      <c r="B1" s="47"/>
      <c r="C1" s="47"/>
      <c r="D1" s="47"/>
      <c r="E1" s="47"/>
      <c r="F1" s="47"/>
      <c r="G1" s="47"/>
      <c r="H1" s="47"/>
      <c r="I1" s="47"/>
      <c r="J1" s="47"/>
      <c r="K1" s="141"/>
      <c r="L1" s="141"/>
      <c r="M1" s="47"/>
      <c r="N1" s="47"/>
      <c r="O1" s="47"/>
      <c r="P1" s="47"/>
      <c r="Q1" s="47"/>
      <c r="R1" s="47"/>
      <c r="S1" s="47"/>
      <c r="T1" s="48" t="str">
        <f>Cover!C1</f>
        <v>2013 Workpapers</v>
      </c>
    </row>
    <row r="2" spans="1:20" ht="12">
      <c r="A2" s="6" t="s">
        <v>15</v>
      </c>
      <c r="B2" s="47"/>
      <c r="C2" s="47"/>
      <c r="D2" s="47"/>
      <c r="E2" s="47"/>
      <c r="F2" s="47"/>
      <c r="G2" s="47"/>
      <c r="H2" s="47"/>
      <c r="I2" s="47"/>
      <c r="J2" s="47"/>
      <c r="K2" s="141"/>
      <c r="L2" s="141"/>
      <c r="M2" s="47"/>
      <c r="N2" s="47"/>
      <c r="O2" s="47"/>
      <c r="P2" s="47"/>
      <c r="Q2" s="47"/>
      <c r="R2" s="47"/>
      <c r="S2" s="47"/>
      <c r="T2" s="50"/>
    </row>
    <row r="3" spans="1:19" ht="12">
      <c r="A3" s="6" t="s">
        <v>390</v>
      </c>
      <c r="B3" s="47"/>
      <c r="C3" s="47"/>
      <c r="D3" s="47" t="s">
        <v>106</v>
      </c>
      <c r="E3" s="47"/>
      <c r="G3" s="47"/>
      <c r="H3" s="87"/>
      <c r="I3" s="141"/>
      <c r="J3" s="176"/>
      <c r="K3" s="141"/>
      <c r="L3" s="176"/>
      <c r="M3" s="141"/>
      <c r="N3" s="141"/>
      <c r="O3" s="47"/>
      <c r="P3" s="47"/>
      <c r="Q3" s="47"/>
      <c r="R3" s="47"/>
      <c r="S3" s="47"/>
    </row>
    <row r="4" spans="1:14" ht="12">
      <c r="A4" s="385" t="s">
        <v>352</v>
      </c>
      <c r="H4" s="87"/>
      <c r="I4" s="87"/>
      <c r="J4" s="87"/>
      <c r="M4" s="87"/>
      <c r="N4" s="87"/>
    </row>
    <row r="5" ht="12">
      <c r="B5" s="52"/>
    </row>
    <row r="6" ht="12">
      <c r="B6" s="52"/>
    </row>
    <row r="7" spans="1:20" ht="12">
      <c r="A7" s="19"/>
      <c r="B7" s="19"/>
      <c r="C7" s="19"/>
      <c r="D7" s="445" t="s">
        <v>16</v>
      </c>
      <c r="E7" s="445"/>
      <c r="F7" s="445"/>
      <c r="G7" s="445"/>
      <c r="H7" s="445"/>
      <c r="I7" s="445"/>
      <c r="J7" s="445"/>
      <c r="K7" s="394"/>
      <c r="L7" s="395" t="s">
        <v>214</v>
      </c>
      <c r="M7" s="54"/>
      <c r="N7" s="444" t="s">
        <v>17</v>
      </c>
      <c r="O7" s="444"/>
      <c r="P7" s="444"/>
      <c r="Q7" s="444"/>
      <c r="R7" s="444"/>
      <c r="S7" s="54"/>
      <c r="T7" s="55"/>
    </row>
    <row r="8" spans="4:20" ht="12">
      <c r="D8" s="69"/>
      <c r="E8" s="67"/>
      <c r="F8" s="69"/>
      <c r="G8" s="67"/>
      <c r="H8" s="69"/>
      <c r="I8" s="69"/>
      <c r="J8" s="69"/>
      <c r="K8" s="394"/>
      <c r="L8" s="396"/>
      <c r="M8" s="54"/>
      <c r="N8" s="69"/>
      <c r="O8" s="69"/>
      <c r="P8" s="69"/>
      <c r="Q8" s="54"/>
      <c r="R8" s="57" t="s">
        <v>21</v>
      </c>
      <c r="S8" s="54"/>
      <c r="T8" s="55" t="s">
        <v>124</v>
      </c>
    </row>
    <row r="9" spans="1:20" ht="12">
      <c r="A9" s="51" t="s">
        <v>147</v>
      </c>
      <c r="D9" s="54" t="s">
        <v>157</v>
      </c>
      <c r="E9" s="57"/>
      <c r="F9" s="54" t="s">
        <v>157</v>
      </c>
      <c r="G9" s="57"/>
      <c r="H9" s="57" t="s">
        <v>157</v>
      </c>
      <c r="I9" s="57"/>
      <c r="J9" s="54" t="s">
        <v>157</v>
      </c>
      <c r="L9" s="394" t="s">
        <v>157</v>
      </c>
      <c r="N9" s="57" t="s">
        <v>19</v>
      </c>
      <c r="O9" s="57"/>
      <c r="P9" s="57" t="s">
        <v>199</v>
      </c>
      <c r="R9" s="55" t="s">
        <v>22</v>
      </c>
      <c r="T9" s="55" t="s">
        <v>143</v>
      </c>
    </row>
    <row r="10" spans="1:20" ht="12">
      <c r="A10" s="58" t="s">
        <v>123</v>
      </c>
      <c r="D10" s="54">
        <v>281</v>
      </c>
      <c r="E10" s="57"/>
      <c r="F10" s="55">
        <v>282</v>
      </c>
      <c r="G10" s="57"/>
      <c r="H10" s="54">
        <v>283</v>
      </c>
      <c r="J10" s="54">
        <v>190</v>
      </c>
      <c r="L10" s="394">
        <v>255</v>
      </c>
      <c r="N10" s="54" t="s">
        <v>20</v>
      </c>
      <c r="P10" s="59" t="s">
        <v>22</v>
      </c>
      <c r="Q10" s="55"/>
      <c r="R10" s="59" t="s">
        <v>197</v>
      </c>
      <c r="S10" s="55"/>
      <c r="T10" s="59" t="s">
        <v>18</v>
      </c>
    </row>
    <row r="11" spans="1:20" ht="12">
      <c r="A11" s="60" t="s">
        <v>128</v>
      </c>
      <c r="B11" s="61" t="s">
        <v>9</v>
      </c>
      <c r="C11" s="62"/>
      <c r="D11" s="63"/>
      <c r="F11" s="63"/>
      <c r="H11" s="63"/>
      <c r="J11" s="63"/>
      <c r="L11" s="397"/>
      <c r="N11" s="63"/>
      <c r="T11" s="63"/>
    </row>
    <row r="12" spans="1:20" ht="12">
      <c r="A12" s="64">
        <f aca="true" t="shared" si="0" ref="A12:A77">+A11+1</f>
        <v>2</v>
      </c>
      <c r="C12" s="65" t="s">
        <v>185</v>
      </c>
      <c r="D12" s="66">
        <f aca="true" t="shared" si="1" ref="D12:D24">+D38+D64</f>
        <v>-37826186</v>
      </c>
      <c r="E12" s="67"/>
      <c r="F12" s="66">
        <f aca="true" t="shared" si="2" ref="F12:F24">+F38+F64</f>
        <v>-2278814457</v>
      </c>
      <c r="G12" s="67"/>
      <c r="H12" s="66">
        <f aca="true" t="shared" si="3" ref="H12:R24">+H38+H64</f>
        <v>-155544060</v>
      </c>
      <c r="I12" s="66">
        <f t="shared" si="3"/>
        <v>0</v>
      </c>
      <c r="J12" s="66">
        <f t="shared" si="3"/>
        <v>638175893.796463</v>
      </c>
      <c r="K12" s="166">
        <f t="shared" si="3"/>
        <v>0</v>
      </c>
      <c r="L12" s="166">
        <f aca="true" t="shared" si="4" ref="L12:L24">+L38+L64</f>
        <v>0</v>
      </c>
      <c r="M12" s="66"/>
      <c r="N12" s="66">
        <f t="shared" si="3"/>
        <v>0</v>
      </c>
      <c r="O12" s="66">
        <f t="shared" si="3"/>
        <v>0</v>
      </c>
      <c r="P12" s="66">
        <f t="shared" si="3"/>
        <v>0</v>
      </c>
      <c r="Q12" s="66">
        <f t="shared" si="3"/>
        <v>0</v>
      </c>
      <c r="R12" s="66">
        <f t="shared" si="3"/>
        <v>-21191815.6800564</v>
      </c>
      <c r="S12" s="66">
        <f aca="true" t="shared" si="5" ref="S12:S24">+S38+S64</f>
        <v>0</v>
      </c>
      <c r="T12" s="66"/>
    </row>
    <row r="13" spans="1:20" ht="12">
      <c r="A13" s="64">
        <f t="shared" si="0"/>
        <v>3</v>
      </c>
      <c r="C13" s="65" t="s">
        <v>378</v>
      </c>
      <c r="D13" s="69">
        <f t="shared" si="1"/>
        <v>0</v>
      </c>
      <c r="E13" s="67"/>
      <c r="F13" s="69">
        <f t="shared" si="2"/>
        <v>0</v>
      </c>
      <c r="G13" s="67"/>
      <c r="H13" s="69">
        <f t="shared" si="3"/>
        <v>0</v>
      </c>
      <c r="I13" s="69">
        <f t="shared" si="3"/>
        <v>0</v>
      </c>
      <c r="J13" s="69">
        <f t="shared" si="3"/>
        <v>0</v>
      </c>
      <c r="K13" s="396">
        <f t="shared" si="3"/>
        <v>0</v>
      </c>
      <c r="L13" s="396">
        <f t="shared" si="4"/>
        <v>0</v>
      </c>
      <c r="M13" s="69"/>
      <c r="N13" s="69">
        <f t="shared" si="3"/>
        <v>0</v>
      </c>
      <c r="O13" s="69">
        <f t="shared" si="3"/>
        <v>0</v>
      </c>
      <c r="P13" s="69">
        <f t="shared" si="3"/>
        <v>0</v>
      </c>
      <c r="Q13" s="69">
        <f t="shared" si="3"/>
        <v>0</v>
      </c>
      <c r="R13" s="191">
        <f aca="true" t="shared" si="6" ref="R13:R24">+R39+R65</f>
        <v>-22364879.7301399</v>
      </c>
      <c r="S13" s="69">
        <f t="shared" si="5"/>
        <v>0</v>
      </c>
      <c r="T13" s="66"/>
    </row>
    <row r="14" spans="1:20" ht="12">
      <c r="A14" s="64">
        <f t="shared" si="0"/>
        <v>4</v>
      </c>
      <c r="C14" s="65" t="s">
        <v>148</v>
      </c>
      <c r="D14" s="69">
        <f t="shared" si="1"/>
        <v>0</v>
      </c>
      <c r="E14" s="67"/>
      <c r="F14" s="69">
        <f t="shared" si="2"/>
        <v>0</v>
      </c>
      <c r="G14" s="67"/>
      <c r="H14" s="69">
        <f t="shared" si="3"/>
        <v>0</v>
      </c>
      <c r="I14" s="69">
        <f t="shared" si="3"/>
        <v>0</v>
      </c>
      <c r="J14" s="69">
        <f t="shared" si="3"/>
        <v>0</v>
      </c>
      <c r="K14" s="396">
        <f t="shared" si="3"/>
        <v>0</v>
      </c>
      <c r="L14" s="396">
        <f t="shared" si="4"/>
        <v>0</v>
      </c>
      <c r="M14" s="69"/>
      <c r="N14" s="69">
        <f t="shared" si="3"/>
        <v>0</v>
      </c>
      <c r="O14" s="69">
        <f t="shared" si="3"/>
        <v>0</v>
      </c>
      <c r="P14" s="69">
        <f t="shared" si="3"/>
        <v>0</v>
      </c>
      <c r="Q14" s="69">
        <f t="shared" si="3"/>
        <v>0</v>
      </c>
      <c r="R14" s="191">
        <f t="shared" si="6"/>
        <v>-23700846.528212</v>
      </c>
      <c r="S14" s="69">
        <f t="shared" si="5"/>
        <v>0</v>
      </c>
      <c r="T14" s="66"/>
    </row>
    <row r="15" spans="1:20" ht="12">
      <c r="A15" s="64">
        <f t="shared" si="0"/>
        <v>5</v>
      </c>
      <c r="C15" s="65" t="s">
        <v>149</v>
      </c>
      <c r="D15" s="69">
        <f t="shared" si="1"/>
        <v>0</v>
      </c>
      <c r="E15" s="67"/>
      <c r="F15" s="69">
        <f t="shared" si="2"/>
        <v>0</v>
      </c>
      <c r="G15" s="67"/>
      <c r="H15" s="69">
        <f t="shared" si="3"/>
        <v>0</v>
      </c>
      <c r="I15" s="69">
        <f t="shared" si="3"/>
        <v>0</v>
      </c>
      <c r="J15" s="69">
        <f t="shared" si="3"/>
        <v>0</v>
      </c>
      <c r="K15" s="396">
        <f t="shared" si="3"/>
        <v>0</v>
      </c>
      <c r="L15" s="396">
        <f t="shared" si="4"/>
        <v>0</v>
      </c>
      <c r="M15" s="69"/>
      <c r="N15" s="69">
        <f t="shared" si="3"/>
        <v>0</v>
      </c>
      <c r="O15" s="69">
        <f t="shared" si="3"/>
        <v>0</v>
      </c>
      <c r="P15" s="69">
        <f t="shared" si="3"/>
        <v>0</v>
      </c>
      <c r="Q15" s="69">
        <f t="shared" si="3"/>
        <v>0</v>
      </c>
      <c r="R15" s="191">
        <f t="shared" si="6"/>
        <v>-25211276.9409291</v>
      </c>
      <c r="S15" s="69">
        <f t="shared" si="5"/>
        <v>0</v>
      </c>
      <c r="T15" s="66"/>
    </row>
    <row r="16" spans="1:20" ht="12">
      <c r="A16" s="64">
        <f t="shared" si="0"/>
        <v>6</v>
      </c>
      <c r="C16" s="65" t="s">
        <v>150</v>
      </c>
      <c r="D16" s="69">
        <f t="shared" si="1"/>
        <v>0</v>
      </c>
      <c r="E16" s="67"/>
      <c r="F16" s="69">
        <f t="shared" si="2"/>
        <v>0</v>
      </c>
      <c r="G16" s="67"/>
      <c r="H16" s="69">
        <f t="shared" si="3"/>
        <v>0</v>
      </c>
      <c r="I16" s="69">
        <f t="shared" si="3"/>
        <v>0</v>
      </c>
      <c r="J16" s="69">
        <f t="shared" si="3"/>
        <v>0</v>
      </c>
      <c r="K16" s="396">
        <f t="shared" si="3"/>
        <v>0</v>
      </c>
      <c r="L16" s="396">
        <f t="shared" si="4"/>
        <v>0</v>
      </c>
      <c r="M16" s="69"/>
      <c r="N16" s="69">
        <f t="shared" si="3"/>
        <v>0</v>
      </c>
      <c r="O16" s="69">
        <f t="shared" si="3"/>
        <v>0</v>
      </c>
      <c r="P16" s="69">
        <f t="shared" si="3"/>
        <v>0</v>
      </c>
      <c r="Q16" s="69">
        <f t="shared" si="3"/>
        <v>0</v>
      </c>
      <c r="R16" s="191">
        <f t="shared" si="6"/>
        <v>-26865773.8570711</v>
      </c>
      <c r="S16" s="69">
        <f t="shared" si="5"/>
        <v>0</v>
      </c>
      <c r="T16" s="66"/>
    </row>
    <row r="17" spans="1:20" ht="12">
      <c r="A17" s="64">
        <f t="shared" si="0"/>
        <v>7</v>
      </c>
      <c r="C17" s="65" t="s">
        <v>122</v>
      </c>
      <c r="D17" s="69">
        <f t="shared" si="1"/>
        <v>0</v>
      </c>
      <c r="E17" s="67"/>
      <c r="F17" s="69">
        <f t="shared" si="2"/>
        <v>0</v>
      </c>
      <c r="G17" s="67"/>
      <c r="H17" s="69">
        <f t="shared" si="3"/>
        <v>0</v>
      </c>
      <c r="I17" s="69">
        <f t="shared" si="3"/>
        <v>0</v>
      </c>
      <c r="J17" s="69">
        <f t="shared" si="3"/>
        <v>0</v>
      </c>
      <c r="K17" s="396">
        <f t="shared" si="3"/>
        <v>0</v>
      </c>
      <c r="L17" s="396">
        <f t="shared" si="4"/>
        <v>0</v>
      </c>
      <c r="M17" s="69"/>
      <c r="N17" s="69">
        <f t="shared" si="3"/>
        <v>0</v>
      </c>
      <c r="O17" s="69">
        <f t="shared" si="3"/>
        <v>0</v>
      </c>
      <c r="P17" s="69">
        <f t="shared" si="3"/>
        <v>0</v>
      </c>
      <c r="Q17" s="69">
        <f t="shared" si="3"/>
        <v>0</v>
      </c>
      <c r="R17" s="191">
        <f t="shared" si="6"/>
        <v>-28623199.4938374</v>
      </c>
      <c r="S17" s="69">
        <f t="shared" si="5"/>
        <v>0</v>
      </c>
      <c r="T17" s="66"/>
    </row>
    <row r="18" spans="1:20" ht="12">
      <c r="A18" s="64">
        <f t="shared" si="0"/>
        <v>8</v>
      </c>
      <c r="C18" s="65" t="s">
        <v>151</v>
      </c>
      <c r="D18" s="69">
        <f t="shared" si="1"/>
        <v>0</v>
      </c>
      <c r="E18" s="67"/>
      <c r="F18" s="69">
        <f t="shared" si="2"/>
        <v>0</v>
      </c>
      <c r="G18" s="67"/>
      <c r="H18" s="69">
        <f t="shared" si="3"/>
        <v>0</v>
      </c>
      <c r="I18" s="69">
        <f t="shared" si="3"/>
        <v>0</v>
      </c>
      <c r="J18" s="69">
        <f t="shared" si="3"/>
        <v>0</v>
      </c>
      <c r="K18" s="396">
        <f t="shared" si="3"/>
        <v>0</v>
      </c>
      <c r="L18" s="396">
        <f t="shared" si="4"/>
        <v>0</v>
      </c>
      <c r="M18" s="69"/>
      <c r="N18" s="69">
        <f t="shared" si="3"/>
        <v>0</v>
      </c>
      <c r="O18" s="69">
        <f t="shared" si="3"/>
        <v>0</v>
      </c>
      <c r="P18" s="69">
        <f t="shared" si="3"/>
        <v>0</v>
      </c>
      <c r="Q18" s="69">
        <f t="shared" si="3"/>
        <v>0</v>
      </c>
      <c r="R18" s="191">
        <f t="shared" si="6"/>
        <v>-30463308.6364204</v>
      </c>
      <c r="S18" s="69">
        <f t="shared" si="5"/>
        <v>0</v>
      </c>
      <c r="T18" s="66"/>
    </row>
    <row r="19" spans="1:20" ht="12">
      <c r="A19" s="64">
        <f t="shared" si="0"/>
        <v>9</v>
      </c>
      <c r="C19" s="65" t="s">
        <v>152</v>
      </c>
      <c r="D19" s="69">
        <f t="shared" si="1"/>
        <v>0</v>
      </c>
      <c r="E19" s="67"/>
      <c r="F19" s="69">
        <f t="shared" si="2"/>
        <v>0</v>
      </c>
      <c r="G19" s="67"/>
      <c r="H19" s="69">
        <f t="shared" si="3"/>
        <v>0</v>
      </c>
      <c r="I19" s="69">
        <f t="shared" si="3"/>
        <v>0</v>
      </c>
      <c r="J19" s="69">
        <f t="shared" si="3"/>
        <v>0</v>
      </c>
      <c r="K19" s="396">
        <f t="shared" si="3"/>
        <v>0</v>
      </c>
      <c r="L19" s="396">
        <f t="shared" si="4"/>
        <v>0</v>
      </c>
      <c r="M19" s="69"/>
      <c r="N19" s="69">
        <f t="shared" si="3"/>
        <v>0</v>
      </c>
      <c r="O19" s="69">
        <f t="shared" si="3"/>
        <v>0</v>
      </c>
      <c r="P19" s="69">
        <f t="shared" si="3"/>
        <v>0</v>
      </c>
      <c r="Q19" s="69">
        <f t="shared" si="3"/>
        <v>0</v>
      </c>
      <c r="R19" s="191">
        <f t="shared" si="6"/>
        <v>-32366817.9469282</v>
      </c>
      <c r="S19" s="69">
        <f t="shared" si="5"/>
        <v>0</v>
      </c>
      <c r="T19" s="66"/>
    </row>
    <row r="20" spans="1:20" ht="12">
      <c r="A20" s="64">
        <f t="shared" si="0"/>
        <v>10</v>
      </c>
      <c r="C20" s="65" t="s">
        <v>153</v>
      </c>
      <c r="D20" s="69">
        <f t="shared" si="1"/>
        <v>0</v>
      </c>
      <c r="E20" s="67"/>
      <c r="F20" s="69">
        <f t="shared" si="2"/>
        <v>0</v>
      </c>
      <c r="G20" s="67"/>
      <c r="H20" s="69">
        <f t="shared" si="3"/>
        <v>0</v>
      </c>
      <c r="I20" s="69">
        <f t="shared" si="3"/>
        <v>0</v>
      </c>
      <c r="J20" s="69">
        <f t="shared" si="3"/>
        <v>0</v>
      </c>
      <c r="K20" s="396">
        <f t="shared" si="3"/>
        <v>0</v>
      </c>
      <c r="L20" s="396">
        <f t="shared" si="4"/>
        <v>0</v>
      </c>
      <c r="M20" s="69"/>
      <c r="N20" s="69">
        <f t="shared" si="3"/>
        <v>0</v>
      </c>
      <c r="O20" s="69">
        <f t="shared" si="3"/>
        <v>0</v>
      </c>
      <c r="P20" s="69">
        <f t="shared" si="3"/>
        <v>0</v>
      </c>
      <c r="Q20" s="69">
        <f t="shared" si="3"/>
        <v>0</v>
      </c>
      <c r="R20" s="191">
        <f t="shared" si="6"/>
        <v>-34352529.8940594</v>
      </c>
      <c r="S20" s="69">
        <f t="shared" si="5"/>
        <v>0</v>
      </c>
      <c r="T20" s="66"/>
    </row>
    <row r="21" spans="1:20" ht="12">
      <c r="A21" s="64">
        <f t="shared" si="0"/>
        <v>11</v>
      </c>
      <c r="C21" s="65" t="s">
        <v>154</v>
      </c>
      <c r="D21" s="69">
        <f t="shared" si="1"/>
        <v>0</v>
      </c>
      <c r="E21" s="67"/>
      <c r="F21" s="69">
        <f t="shared" si="2"/>
        <v>0</v>
      </c>
      <c r="G21" s="67"/>
      <c r="H21" s="69">
        <f t="shared" si="3"/>
        <v>0</v>
      </c>
      <c r="I21" s="69">
        <f t="shared" si="3"/>
        <v>0</v>
      </c>
      <c r="J21" s="69">
        <f t="shared" si="3"/>
        <v>0</v>
      </c>
      <c r="K21" s="396">
        <f t="shared" si="3"/>
        <v>0</v>
      </c>
      <c r="L21" s="396">
        <f t="shared" si="4"/>
        <v>0</v>
      </c>
      <c r="M21" s="69"/>
      <c r="N21" s="69">
        <f t="shared" si="3"/>
        <v>0</v>
      </c>
      <c r="O21" s="69">
        <f t="shared" si="3"/>
        <v>0</v>
      </c>
      <c r="P21" s="69">
        <f t="shared" si="3"/>
        <v>0</v>
      </c>
      <c r="Q21" s="69">
        <f t="shared" si="3"/>
        <v>0</v>
      </c>
      <c r="R21" s="191">
        <f t="shared" si="6"/>
        <v>-36447164.3523096</v>
      </c>
      <c r="S21" s="69">
        <f t="shared" si="5"/>
        <v>0</v>
      </c>
      <c r="T21" s="66"/>
    </row>
    <row r="22" spans="1:20" ht="12">
      <c r="A22" s="64">
        <f t="shared" si="0"/>
        <v>12</v>
      </c>
      <c r="C22" s="65" t="s">
        <v>155</v>
      </c>
      <c r="D22" s="69">
        <f t="shared" si="1"/>
        <v>0</v>
      </c>
      <c r="E22" s="67"/>
      <c r="F22" s="69">
        <f t="shared" si="2"/>
        <v>0</v>
      </c>
      <c r="G22" s="67"/>
      <c r="H22" s="69">
        <f t="shared" si="3"/>
        <v>0</v>
      </c>
      <c r="I22" s="69">
        <f t="shared" si="3"/>
        <v>0</v>
      </c>
      <c r="J22" s="69">
        <f t="shared" si="3"/>
        <v>0</v>
      </c>
      <c r="K22" s="396">
        <f t="shared" si="3"/>
        <v>0</v>
      </c>
      <c r="L22" s="396">
        <f t="shared" si="4"/>
        <v>0</v>
      </c>
      <c r="M22" s="69"/>
      <c r="N22" s="69">
        <f t="shared" si="3"/>
        <v>0</v>
      </c>
      <c r="O22" s="69">
        <f t="shared" si="3"/>
        <v>0</v>
      </c>
      <c r="P22" s="69">
        <f t="shared" si="3"/>
        <v>0</v>
      </c>
      <c r="Q22" s="69">
        <f t="shared" si="3"/>
        <v>0</v>
      </c>
      <c r="R22" s="191">
        <f t="shared" si="6"/>
        <v>-38677079.0271151</v>
      </c>
      <c r="S22" s="69">
        <f t="shared" si="5"/>
        <v>0</v>
      </c>
      <c r="T22" s="66"/>
    </row>
    <row r="23" spans="1:20" ht="12">
      <c r="A23" s="64">
        <f t="shared" si="0"/>
        <v>13</v>
      </c>
      <c r="C23" s="65" t="s">
        <v>156</v>
      </c>
      <c r="D23" s="69">
        <f t="shared" si="1"/>
        <v>0</v>
      </c>
      <c r="E23" s="67"/>
      <c r="F23" s="69">
        <f t="shared" si="2"/>
        <v>0</v>
      </c>
      <c r="G23" s="67"/>
      <c r="H23" s="69">
        <f t="shared" si="3"/>
        <v>0</v>
      </c>
      <c r="I23" s="69">
        <f t="shared" si="3"/>
        <v>0</v>
      </c>
      <c r="J23" s="69">
        <f t="shared" si="3"/>
        <v>0</v>
      </c>
      <c r="K23" s="396">
        <f t="shared" si="3"/>
        <v>0</v>
      </c>
      <c r="L23" s="396">
        <f t="shared" si="4"/>
        <v>0</v>
      </c>
      <c r="M23" s="69"/>
      <c r="N23" s="69">
        <f t="shared" si="3"/>
        <v>0</v>
      </c>
      <c r="O23" s="69">
        <f t="shared" si="3"/>
        <v>0</v>
      </c>
      <c r="P23" s="69">
        <f t="shared" si="3"/>
        <v>0</v>
      </c>
      <c r="Q23" s="69">
        <f t="shared" si="3"/>
        <v>0</v>
      </c>
      <c r="R23" s="191">
        <f t="shared" si="6"/>
        <v>-41088685.4968205</v>
      </c>
      <c r="S23" s="69">
        <f t="shared" si="5"/>
        <v>0</v>
      </c>
      <c r="T23" s="66"/>
    </row>
    <row r="24" spans="1:20" ht="12">
      <c r="A24" s="64">
        <f t="shared" si="0"/>
        <v>14</v>
      </c>
      <c r="C24" s="65" t="s">
        <v>379</v>
      </c>
      <c r="D24" s="66">
        <f t="shared" si="1"/>
        <v>-36854773</v>
      </c>
      <c r="E24" s="67"/>
      <c r="F24" s="66">
        <f t="shared" si="2"/>
        <v>-2455236642</v>
      </c>
      <c r="G24" s="67"/>
      <c r="H24" s="66">
        <f t="shared" si="3"/>
        <v>-168480016</v>
      </c>
      <c r="I24" s="69">
        <f t="shared" si="3"/>
        <v>0</v>
      </c>
      <c r="J24" s="69">
        <f t="shared" si="3"/>
        <v>651652785.387824</v>
      </c>
      <c r="K24" s="396">
        <f t="shared" si="3"/>
        <v>0</v>
      </c>
      <c r="L24" s="166">
        <f t="shared" si="4"/>
        <v>0</v>
      </c>
      <c r="M24" s="69"/>
      <c r="N24" s="69">
        <f t="shared" si="3"/>
        <v>0</v>
      </c>
      <c r="O24" s="69">
        <f t="shared" si="3"/>
        <v>0</v>
      </c>
      <c r="P24" s="69">
        <f t="shared" si="3"/>
        <v>0</v>
      </c>
      <c r="Q24" s="69">
        <f t="shared" si="3"/>
        <v>0</v>
      </c>
      <c r="R24" s="66">
        <f t="shared" si="6"/>
        <v>-43347042.5569942</v>
      </c>
      <c r="S24" s="69">
        <f t="shared" si="5"/>
        <v>0</v>
      </c>
      <c r="T24" s="66"/>
    </row>
    <row r="25" spans="1:20" ht="12">
      <c r="A25" s="64">
        <f t="shared" si="0"/>
        <v>15</v>
      </c>
      <c r="C25" s="65"/>
      <c r="D25" s="72"/>
      <c r="E25" s="73"/>
      <c r="F25" s="72"/>
      <c r="H25" s="72"/>
      <c r="J25" s="72"/>
      <c r="K25" s="143"/>
      <c r="L25" s="160"/>
      <c r="M25" s="73"/>
      <c r="N25" s="72"/>
      <c r="O25" s="73"/>
      <c r="P25" s="74"/>
      <c r="Q25" s="75"/>
      <c r="R25" s="74"/>
      <c r="S25" s="75"/>
      <c r="T25" s="76"/>
    </row>
    <row r="26" spans="1:20" ht="12">
      <c r="A26" s="64">
        <f t="shared" si="0"/>
        <v>16</v>
      </c>
      <c r="C26" s="121" t="s">
        <v>193</v>
      </c>
      <c r="D26" s="120">
        <f>D52+D78</f>
        <v>-37340479.5</v>
      </c>
      <c r="E26" s="118"/>
      <c r="F26" s="120">
        <f>F52+F78</f>
        <v>-2367025549.5</v>
      </c>
      <c r="G26" s="53"/>
      <c r="H26" s="120">
        <f>H52+H78</f>
        <v>-162012038</v>
      </c>
      <c r="I26" s="126"/>
      <c r="J26" s="120">
        <f>J52+J78</f>
        <v>644914339.5921435</v>
      </c>
      <c r="K26" s="155"/>
      <c r="L26" s="292">
        <f>L52+L78</f>
        <v>0</v>
      </c>
      <c r="M26" s="127"/>
      <c r="N26" s="120">
        <f>N52+N78</f>
        <v>0</v>
      </c>
      <c r="O26" s="125"/>
      <c r="P26" s="120">
        <f>P52+P78</f>
        <v>0</v>
      </c>
      <c r="Q26" s="81"/>
      <c r="R26" s="120">
        <f>R52+R78</f>
        <v>-31130801.549299482</v>
      </c>
      <c r="S26" s="81"/>
      <c r="T26" s="120">
        <f>T52+T78</f>
        <v>-1952594528.957156</v>
      </c>
    </row>
    <row r="27" spans="1:20" ht="12">
      <c r="A27" s="64">
        <f t="shared" si="0"/>
        <v>17</v>
      </c>
      <c r="C27" s="121" t="s">
        <v>27</v>
      </c>
      <c r="D27" s="69">
        <f aca="true" t="shared" si="7" ref="D27:F28">D53+D79</f>
        <v>0</v>
      </c>
      <c r="E27" s="118"/>
      <c r="F27" s="69">
        <f t="shared" si="7"/>
        <v>0</v>
      </c>
      <c r="G27" s="53"/>
      <c r="H27" s="69">
        <f>H53+H79</f>
        <v>0</v>
      </c>
      <c r="I27" s="126"/>
      <c r="J27" s="69">
        <f>J53+J79</f>
        <v>29776804</v>
      </c>
      <c r="K27" s="155"/>
      <c r="L27" s="396">
        <f>L53+L79</f>
        <v>0</v>
      </c>
      <c r="M27" s="127"/>
      <c r="N27" s="69">
        <f>N53+N79</f>
        <v>0</v>
      </c>
      <c r="O27" s="125"/>
      <c r="P27" s="69">
        <f>P53+P79</f>
        <v>0</v>
      </c>
      <c r="Q27" s="81"/>
      <c r="R27" s="69">
        <f>R53+R79</f>
        <v>0</v>
      </c>
      <c r="S27" s="81"/>
      <c r="T27" s="69">
        <f>T53+T79</f>
        <v>29776804</v>
      </c>
    </row>
    <row r="28" spans="1:20" ht="12">
      <c r="A28" s="64">
        <f t="shared" si="0"/>
        <v>18</v>
      </c>
      <c r="C28" s="121" t="s">
        <v>28</v>
      </c>
      <c r="D28" s="116">
        <f t="shared" si="7"/>
        <v>0</v>
      </c>
      <c r="E28" s="118"/>
      <c r="F28" s="116">
        <f t="shared" si="7"/>
        <v>0</v>
      </c>
      <c r="G28" s="53"/>
      <c r="H28" s="116">
        <f>H54+H80</f>
        <v>0</v>
      </c>
      <c r="I28" s="126"/>
      <c r="J28" s="116">
        <f>J54+J80</f>
        <v>0</v>
      </c>
      <c r="K28" s="155"/>
      <c r="L28" s="398">
        <f>L54+L80</f>
        <v>0</v>
      </c>
      <c r="M28" s="127"/>
      <c r="N28" s="116">
        <f>N54+N80</f>
        <v>0</v>
      </c>
      <c r="O28" s="125"/>
      <c r="P28" s="116">
        <f>P54+P80</f>
        <v>0</v>
      </c>
      <c r="Q28" s="81"/>
      <c r="R28" s="116">
        <f>R54+R80</f>
        <v>0</v>
      </c>
      <c r="S28" s="81"/>
      <c r="T28" s="116">
        <f>T54+T80</f>
        <v>0</v>
      </c>
    </row>
    <row r="29" spans="1:20" ht="12">
      <c r="A29" s="64">
        <f t="shared" si="0"/>
        <v>19</v>
      </c>
      <c r="C29" s="121"/>
      <c r="D29" s="120"/>
      <c r="E29" s="118"/>
      <c r="F29" s="120"/>
      <c r="G29" s="53"/>
      <c r="H29" s="120"/>
      <c r="I29" s="126"/>
      <c r="J29" s="120"/>
      <c r="K29" s="155"/>
      <c r="L29" s="292"/>
      <c r="M29" s="127"/>
      <c r="N29" s="120"/>
      <c r="O29" s="125"/>
      <c r="P29" s="292"/>
      <c r="Q29" s="178"/>
      <c r="R29" s="179" t="s">
        <v>130</v>
      </c>
      <c r="S29" s="81"/>
      <c r="T29" s="120"/>
    </row>
    <row r="30" spans="1:20" ht="12.75" thickBot="1">
      <c r="A30" s="64">
        <f t="shared" si="0"/>
        <v>20</v>
      </c>
      <c r="C30" s="121" t="s">
        <v>194</v>
      </c>
      <c r="D30" s="78">
        <f>+D26-D27-D28</f>
        <v>-37340479.5</v>
      </c>
      <c r="E30" s="118"/>
      <c r="F30" s="78">
        <f>+F26-F27-F28</f>
        <v>-2367025549.5</v>
      </c>
      <c r="G30" s="53"/>
      <c r="H30" s="78">
        <f>+H26-H27-H28</f>
        <v>-162012038</v>
      </c>
      <c r="I30" s="126"/>
      <c r="J30" s="78">
        <f>+J26-J27-J28</f>
        <v>615137535.5921435</v>
      </c>
      <c r="K30" s="155"/>
      <c r="L30" s="86">
        <f>+L26-L27-L28</f>
        <v>0</v>
      </c>
      <c r="M30" s="127"/>
      <c r="N30" s="78">
        <f>+N26-N27-N28</f>
        <v>0</v>
      </c>
      <c r="O30" s="125"/>
      <c r="P30" s="86">
        <f>+P26-P27-P28</f>
        <v>0</v>
      </c>
      <c r="Q30" s="178"/>
      <c r="R30" s="292">
        <f>+R26-R27-R28</f>
        <v>-31130801.549299482</v>
      </c>
      <c r="S30" s="81"/>
      <c r="T30" s="78">
        <f>+T26-T27-T28</f>
        <v>-1982371332.957156</v>
      </c>
    </row>
    <row r="31" spans="1:20" ht="13.5" customHeight="1" thickTop="1">
      <c r="A31" s="64">
        <f t="shared" si="0"/>
        <v>21</v>
      </c>
      <c r="D31" s="73"/>
      <c r="E31" s="73"/>
      <c r="F31" s="73"/>
      <c r="H31" s="73"/>
      <c r="J31" s="73"/>
      <c r="K31" s="143"/>
      <c r="L31" s="143"/>
      <c r="M31" s="73"/>
      <c r="N31" s="73"/>
      <c r="O31" s="73"/>
      <c r="P31" s="292"/>
      <c r="Q31" s="178"/>
      <c r="R31" s="293">
        <f>SUM(P30:R30)</f>
        <v>-31130801.549299482</v>
      </c>
      <c r="S31" s="73"/>
      <c r="T31" s="71"/>
    </row>
    <row r="32" spans="1:20" ht="12">
      <c r="A32" s="64">
        <f t="shared" si="0"/>
        <v>22</v>
      </c>
      <c r="D32" s="19"/>
      <c r="E32" s="19"/>
      <c r="F32" s="19"/>
      <c r="G32" s="19"/>
      <c r="K32" s="394"/>
      <c r="M32" s="54"/>
      <c r="O32" s="54"/>
      <c r="P32" s="54"/>
      <c r="Q32" s="54"/>
      <c r="R32" s="54"/>
      <c r="S32" s="54"/>
      <c r="T32" s="55"/>
    </row>
    <row r="33" spans="1:20" ht="12">
      <c r="A33" s="19"/>
      <c r="B33" s="19"/>
      <c r="C33" s="19"/>
      <c r="D33" s="445" t="s">
        <v>16</v>
      </c>
      <c r="E33" s="445"/>
      <c r="F33" s="445"/>
      <c r="G33" s="445"/>
      <c r="H33" s="445"/>
      <c r="I33" s="445"/>
      <c r="J33" s="445"/>
      <c r="K33" s="394"/>
      <c r="L33" s="395" t="s">
        <v>214</v>
      </c>
      <c r="M33" s="54"/>
      <c r="N33" s="444" t="s">
        <v>17</v>
      </c>
      <c r="O33" s="444"/>
      <c r="P33" s="444"/>
      <c r="Q33" s="444"/>
      <c r="R33" s="444"/>
      <c r="S33" s="54"/>
      <c r="T33" s="55"/>
    </row>
    <row r="34" spans="1:20" ht="12">
      <c r="A34" s="64">
        <f>+A32+1</f>
        <v>23</v>
      </c>
      <c r="D34" s="69"/>
      <c r="E34" s="67"/>
      <c r="F34" s="69"/>
      <c r="G34" s="67"/>
      <c r="H34" s="69"/>
      <c r="I34" s="69"/>
      <c r="J34" s="69"/>
      <c r="K34" s="394"/>
      <c r="L34" s="396"/>
      <c r="M34" s="54"/>
      <c r="N34" s="69"/>
      <c r="O34" s="69"/>
      <c r="P34" s="69"/>
      <c r="Q34" s="54"/>
      <c r="R34" s="57" t="s">
        <v>21</v>
      </c>
      <c r="S34" s="54"/>
      <c r="T34" s="55" t="s">
        <v>124</v>
      </c>
    </row>
    <row r="35" spans="1:20" ht="12">
      <c r="A35" s="64">
        <f t="shared" si="0"/>
        <v>24</v>
      </c>
      <c r="D35" s="54" t="s">
        <v>157</v>
      </c>
      <c r="E35" s="57"/>
      <c r="F35" s="54" t="s">
        <v>157</v>
      </c>
      <c r="G35" s="57"/>
      <c r="H35" s="57" t="s">
        <v>157</v>
      </c>
      <c r="I35" s="57"/>
      <c r="J35" s="54" t="s">
        <v>157</v>
      </c>
      <c r="L35" s="394" t="s">
        <v>157</v>
      </c>
      <c r="N35" s="57" t="s">
        <v>19</v>
      </c>
      <c r="O35" s="57"/>
      <c r="P35" s="57" t="s">
        <v>199</v>
      </c>
      <c r="R35" s="55" t="s">
        <v>22</v>
      </c>
      <c r="T35" s="55" t="s">
        <v>143</v>
      </c>
    </row>
    <row r="36" spans="1:20" ht="12">
      <c r="A36" s="64">
        <f t="shared" si="0"/>
        <v>25</v>
      </c>
      <c r="C36" s="19"/>
      <c r="D36" s="54">
        <v>281</v>
      </c>
      <c r="E36" s="57"/>
      <c r="F36" s="55">
        <v>282</v>
      </c>
      <c r="G36" s="57"/>
      <c r="H36" s="54">
        <v>283</v>
      </c>
      <c r="J36" s="54">
        <v>190</v>
      </c>
      <c r="L36" s="394">
        <v>255</v>
      </c>
      <c r="N36" s="54" t="s">
        <v>20</v>
      </c>
      <c r="P36" s="59" t="s">
        <v>22</v>
      </c>
      <c r="Q36" s="55"/>
      <c r="R36" s="59" t="s">
        <v>197</v>
      </c>
      <c r="S36" s="55"/>
      <c r="T36" s="59" t="s">
        <v>18</v>
      </c>
    </row>
    <row r="37" spans="1:20" ht="12">
      <c r="A37" s="64">
        <f t="shared" si="0"/>
        <v>26</v>
      </c>
      <c r="B37" s="183" t="s">
        <v>215</v>
      </c>
      <c r="C37" s="184"/>
      <c r="D37" s="63"/>
      <c r="F37" s="63"/>
      <c r="H37" s="63"/>
      <c r="J37" s="63"/>
      <c r="L37" s="397"/>
      <c r="N37" s="63"/>
      <c r="T37" s="83"/>
    </row>
    <row r="38" spans="1:20" ht="12">
      <c r="A38" s="64">
        <f t="shared" si="0"/>
        <v>27</v>
      </c>
      <c r="C38" s="65" t="s">
        <v>185</v>
      </c>
      <c r="D38" s="151">
        <v>-37031405</v>
      </c>
      <c r="E38" s="142"/>
      <c r="F38" s="151">
        <v>-2017923089</v>
      </c>
      <c r="G38" s="142"/>
      <c r="H38" s="151">
        <v>-120651897</v>
      </c>
      <c r="I38" s="142"/>
      <c r="J38" s="151">
        <v>585126075.796463</v>
      </c>
      <c r="K38" s="142"/>
      <c r="L38" s="151">
        <v>0</v>
      </c>
      <c r="M38" s="142"/>
      <c r="N38" s="151">
        <v>0</v>
      </c>
      <c r="O38" s="152"/>
      <c r="P38" s="151">
        <v>0</v>
      </c>
      <c r="Q38" s="68"/>
      <c r="R38" s="363">
        <v>-21191815.6800564</v>
      </c>
      <c r="S38" s="68"/>
      <c r="T38" s="66"/>
    </row>
    <row r="39" spans="1:20" ht="12">
      <c r="A39" s="64">
        <f t="shared" si="0"/>
        <v>28</v>
      </c>
      <c r="C39" s="65" t="s">
        <v>378</v>
      </c>
      <c r="D39" s="67"/>
      <c r="E39" s="142"/>
      <c r="F39" s="67"/>
      <c r="G39" s="142"/>
      <c r="H39" s="142"/>
      <c r="I39" s="142"/>
      <c r="J39" s="142"/>
      <c r="K39" s="142"/>
      <c r="L39" s="142"/>
      <c r="M39" s="142"/>
      <c r="N39" s="142"/>
      <c r="O39" s="152"/>
      <c r="P39" s="67"/>
      <c r="Q39" s="70"/>
      <c r="R39" s="442">
        <v>-22364879.7301399</v>
      </c>
      <c r="S39" s="70"/>
      <c r="T39" s="66"/>
    </row>
    <row r="40" spans="1:20" ht="12">
      <c r="A40" s="64">
        <f t="shared" si="0"/>
        <v>29</v>
      </c>
      <c r="C40" s="65" t="s">
        <v>148</v>
      </c>
      <c r="D40" s="67"/>
      <c r="E40" s="142"/>
      <c r="F40" s="67"/>
      <c r="G40" s="142"/>
      <c r="H40" s="142"/>
      <c r="I40" s="142"/>
      <c r="J40" s="142"/>
      <c r="K40" s="142"/>
      <c r="L40" s="142"/>
      <c r="M40" s="142"/>
      <c r="N40" s="142"/>
      <c r="O40" s="152"/>
      <c r="P40" s="67"/>
      <c r="Q40" s="70"/>
      <c r="R40" s="442">
        <v>-23700846.528212</v>
      </c>
      <c r="S40" s="70"/>
      <c r="T40" s="66"/>
    </row>
    <row r="41" spans="1:20" ht="12">
      <c r="A41" s="64">
        <f t="shared" si="0"/>
        <v>30</v>
      </c>
      <c r="C41" s="65" t="s">
        <v>149</v>
      </c>
      <c r="D41" s="67"/>
      <c r="E41" s="142"/>
      <c r="F41" s="67"/>
      <c r="G41" s="142"/>
      <c r="H41" s="142"/>
      <c r="I41" s="142"/>
      <c r="J41" s="142"/>
      <c r="K41" s="142"/>
      <c r="L41" s="142"/>
      <c r="M41" s="142"/>
      <c r="N41" s="142"/>
      <c r="O41" s="152"/>
      <c r="P41" s="67"/>
      <c r="Q41" s="70"/>
      <c r="R41" s="442">
        <v>-25211276.9409291</v>
      </c>
      <c r="S41" s="70"/>
      <c r="T41" s="66"/>
    </row>
    <row r="42" spans="1:20" ht="12">
      <c r="A42" s="64">
        <f t="shared" si="0"/>
        <v>31</v>
      </c>
      <c r="C42" s="65" t="s">
        <v>150</v>
      </c>
      <c r="D42" s="67"/>
      <c r="E42" s="142"/>
      <c r="F42" s="67"/>
      <c r="G42" s="142"/>
      <c r="H42" s="142"/>
      <c r="I42" s="142"/>
      <c r="J42" s="142"/>
      <c r="K42" s="142"/>
      <c r="L42" s="142"/>
      <c r="M42" s="142"/>
      <c r="N42" s="142"/>
      <c r="O42" s="152"/>
      <c r="P42" s="67"/>
      <c r="Q42" s="70"/>
      <c r="R42" s="442">
        <v>-26865773.8570711</v>
      </c>
      <c r="S42" s="70"/>
      <c r="T42" s="66"/>
    </row>
    <row r="43" spans="1:20" ht="12">
      <c r="A43" s="64">
        <f t="shared" si="0"/>
        <v>32</v>
      </c>
      <c r="C43" s="65" t="s">
        <v>122</v>
      </c>
      <c r="D43" s="67"/>
      <c r="E43" s="142"/>
      <c r="F43" s="67"/>
      <c r="G43" s="142"/>
      <c r="H43" s="142"/>
      <c r="I43" s="142"/>
      <c r="J43" s="142"/>
      <c r="K43" s="142"/>
      <c r="L43" s="142"/>
      <c r="M43" s="142"/>
      <c r="N43" s="142"/>
      <c r="O43" s="152"/>
      <c r="P43" s="67"/>
      <c r="Q43" s="70"/>
      <c r="R43" s="442">
        <v>-28623199.4938374</v>
      </c>
      <c r="S43" s="70"/>
      <c r="T43" s="66"/>
    </row>
    <row r="44" spans="1:20" ht="12">
      <c r="A44" s="64">
        <f t="shared" si="0"/>
        <v>33</v>
      </c>
      <c r="C44" s="65" t="s">
        <v>151</v>
      </c>
      <c r="D44" s="67"/>
      <c r="E44" s="142"/>
      <c r="F44" s="67"/>
      <c r="G44" s="142"/>
      <c r="H44" s="142"/>
      <c r="I44" s="142"/>
      <c r="J44" s="142"/>
      <c r="K44" s="142"/>
      <c r="L44" s="142"/>
      <c r="M44" s="142"/>
      <c r="N44" s="142"/>
      <c r="O44" s="152"/>
      <c r="P44" s="67"/>
      <c r="Q44" s="70"/>
      <c r="R44" s="442">
        <v>-30463308.6364204</v>
      </c>
      <c r="S44" s="70"/>
      <c r="T44" s="66"/>
    </row>
    <row r="45" spans="1:20" ht="12">
      <c r="A45" s="64">
        <f t="shared" si="0"/>
        <v>34</v>
      </c>
      <c r="C45" s="65" t="s">
        <v>152</v>
      </c>
      <c r="D45" s="67"/>
      <c r="E45" s="142"/>
      <c r="F45" s="67"/>
      <c r="G45" s="142"/>
      <c r="H45" s="142"/>
      <c r="I45" s="142"/>
      <c r="J45" s="142"/>
      <c r="K45" s="142"/>
      <c r="L45" s="142"/>
      <c r="M45" s="142"/>
      <c r="N45" s="142"/>
      <c r="O45" s="152"/>
      <c r="P45" s="67"/>
      <c r="Q45" s="70"/>
      <c r="R45" s="442">
        <v>-32366817.9469282</v>
      </c>
      <c r="S45" s="70"/>
      <c r="T45" s="66"/>
    </row>
    <row r="46" spans="1:20" ht="12">
      <c r="A46" s="64">
        <f t="shared" si="0"/>
        <v>35</v>
      </c>
      <c r="C46" s="65" t="s">
        <v>153</v>
      </c>
      <c r="D46" s="67"/>
      <c r="E46" s="142"/>
      <c r="F46" s="67"/>
      <c r="G46" s="142"/>
      <c r="H46" s="142"/>
      <c r="I46" s="142"/>
      <c r="J46" s="142"/>
      <c r="K46" s="142"/>
      <c r="L46" s="142"/>
      <c r="M46" s="142"/>
      <c r="N46" s="142"/>
      <c r="O46" s="152"/>
      <c r="P46" s="67"/>
      <c r="Q46" s="70"/>
      <c r="R46" s="442">
        <v>-34352529.8940594</v>
      </c>
      <c r="S46" s="70"/>
      <c r="T46" s="66"/>
    </row>
    <row r="47" spans="1:20" ht="12">
      <c r="A47" s="64">
        <f t="shared" si="0"/>
        <v>36</v>
      </c>
      <c r="C47" s="65" t="s">
        <v>154</v>
      </c>
      <c r="D47" s="67"/>
      <c r="E47" s="142"/>
      <c r="F47" s="67"/>
      <c r="G47" s="142"/>
      <c r="H47" s="142"/>
      <c r="I47" s="142"/>
      <c r="J47" s="142"/>
      <c r="K47" s="142"/>
      <c r="L47" s="142"/>
      <c r="M47" s="142"/>
      <c r="N47" s="142"/>
      <c r="O47" s="152"/>
      <c r="P47" s="67"/>
      <c r="Q47" s="70"/>
      <c r="R47" s="442">
        <v>-36447164.3523096</v>
      </c>
      <c r="S47" s="70"/>
      <c r="T47" s="66"/>
    </row>
    <row r="48" spans="1:20" ht="12">
      <c r="A48" s="64">
        <f t="shared" si="0"/>
        <v>37</v>
      </c>
      <c r="C48" s="65" t="s">
        <v>155</v>
      </c>
      <c r="D48" s="67"/>
      <c r="E48" s="142"/>
      <c r="F48" s="67"/>
      <c r="G48" s="142"/>
      <c r="H48" s="142"/>
      <c r="I48" s="142"/>
      <c r="J48" s="142"/>
      <c r="K48" s="142"/>
      <c r="L48" s="142"/>
      <c r="M48" s="142"/>
      <c r="N48" s="142"/>
      <c r="O48" s="152"/>
      <c r="P48" s="67"/>
      <c r="Q48" s="70"/>
      <c r="R48" s="442">
        <v>-38677079.0271151</v>
      </c>
      <c r="S48" s="70"/>
      <c r="T48" s="66"/>
    </row>
    <row r="49" spans="1:20" ht="12">
      <c r="A49" s="64">
        <f t="shared" si="0"/>
        <v>38</v>
      </c>
      <c r="C49" s="65" t="s">
        <v>156</v>
      </c>
      <c r="D49" s="67"/>
      <c r="E49" s="142"/>
      <c r="F49" s="67"/>
      <c r="G49" s="142"/>
      <c r="H49" s="142"/>
      <c r="I49" s="142"/>
      <c r="J49" s="142"/>
      <c r="K49" s="142"/>
      <c r="L49" s="142"/>
      <c r="M49" s="142"/>
      <c r="N49" s="142"/>
      <c r="O49" s="152"/>
      <c r="P49" s="67"/>
      <c r="Q49" s="70"/>
      <c r="R49" s="442">
        <v>-41088685.4968205</v>
      </c>
      <c r="S49" s="70"/>
      <c r="T49" s="66"/>
    </row>
    <row r="50" spans="1:20" ht="12">
      <c r="A50" s="64">
        <f t="shared" si="0"/>
        <v>39</v>
      </c>
      <c r="C50" s="65" t="s">
        <v>379</v>
      </c>
      <c r="D50" s="153">
        <v>-35979814</v>
      </c>
      <c r="E50" s="142"/>
      <c r="F50" s="153">
        <v>-2191064413</v>
      </c>
      <c r="G50" s="142"/>
      <c r="H50" s="153">
        <v>-133475601</v>
      </c>
      <c r="I50" s="142"/>
      <c r="J50" s="153">
        <v>604402041.387824</v>
      </c>
      <c r="K50" s="142"/>
      <c r="L50" s="153">
        <v>0</v>
      </c>
      <c r="M50" s="142"/>
      <c r="N50" s="142">
        <v>0</v>
      </c>
      <c r="O50" s="152"/>
      <c r="P50" s="142"/>
      <c r="Q50" s="70"/>
      <c r="R50" s="442">
        <v>-43347042.5569942</v>
      </c>
      <c r="S50" s="70"/>
      <c r="T50" s="66"/>
    </row>
    <row r="51" spans="1:20" ht="12">
      <c r="A51" s="64">
        <f t="shared" si="0"/>
        <v>40</v>
      </c>
      <c r="C51" s="65"/>
      <c r="D51" s="72"/>
      <c r="E51" s="73"/>
      <c r="F51" s="72"/>
      <c r="H51" s="72"/>
      <c r="J51" s="72"/>
      <c r="K51" s="143"/>
      <c r="L51" s="160"/>
      <c r="M51" s="73"/>
      <c r="N51" s="72"/>
      <c r="O51" s="73"/>
      <c r="P51" s="74"/>
      <c r="Q51" s="75"/>
      <c r="R51" s="74"/>
      <c r="S51" s="75"/>
      <c r="T51" s="76"/>
    </row>
    <row r="52" spans="1:20" ht="12">
      <c r="A52" s="64">
        <f t="shared" si="0"/>
        <v>41</v>
      </c>
      <c r="C52" s="121" t="s">
        <v>193</v>
      </c>
      <c r="D52" s="120">
        <f>SUM(D38:D50)/2</f>
        <v>-36505609.5</v>
      </c>
      <c r="E52" s="118"/>
      <c r="F52" s="120">
        <f>SUM(F38:F50)/2</f>
        <v>-2104493751</v>
      </c>
      <c r="G52" s="53"/>
      <c r="H52" s="120">
        <f>SUM(H38:H50)/2</f>
        <v>-127063749</v>
      </c>
      <c r="I52" s="126"/>
      <c r="J52" s="120">
        <f>SUM(J38:J50)/2</f>
        <v>594764058.5921435</v>
      </c>
      <c r="K52" s="155"/>
      <c r="L52" s="292">
        <f>SUM(L38:L50)/2</f>
        <v>0</v>
      </c>
      <c r="M52" s="127"/>
      <c r="N52" s="120">
        <f>SUM(N38:N50)/2</f>
        <v>0</v>
      </c>
      <c r="O52" s="125"/>
      <c r="P52" s="120">
        <f>SUM(P38:P50)/2</f>
        <v>0</v>
      </c>
      <c r="Q52" s="81"/>
      <c r="R52" s="120">
        <f>SUM(R38:R50)/13</f>
        <v>-31130801.549299482</v>
      </c>
      <c r="S52" s="81"/>
      <c r="T52" s="120">
        <f>SUM(D52:R52)</f>
        <v>-1704429852.457156</v>
      </c>
    </row>
    <row r="53" spans="1:20" ht="12">
      <c r="A53" s="64">
        <f>+A52+1</f>
        <v>42</v>
      </c>
      <c r="C53" s="177" t="s">
        <v>27</v>
      </c>
      <c r="D53" s="67"/>
      <c r="E53" s="118"/>
      <c r="F53" s="67"/>
      <c r="G53" s="53"/>
      <c r="I53" s="154"/>
      <c r="J53" s="153">
        <f>(27635648+26202938)/2</f>
        <v>26919293</v>
      </c>
      <c r="K53" s="155"/>
      <c r="L53" s="153"/>
      <c r="M53" s="127"/>
      <c r="N53" s="67"/>
      <c r="O53" s="125"/>
      <c r="P53" s="67"/>
      <c r="Q53" s="81"/>
      <c r="R53" s="67"/>
      <c r="S53" s="81"/>
      <c r="T53" s="125">
        <f>SUM(D53:R53)</f>
        <v>26919293</v>
      </c>
    </row>
    <row r="54" spans="1:20" ht="12">
      <c r="A54" s="64">
        <f>+A53+1</f>
        <v>43</v>
      </c>
      <c r="C54" s="177" t="s">
        <v>324</v>
      </c>
      <c r="D54" s="124"/>
      <c r="E54" s="73"/>
      <c r="F54" s="157">
        <v>0</v>
      </c>
      <c r="G54" s="87"/>
      <c r="H54" s="157">
        <v>0</v>
      </c>
      <c r="I54" s="141"/>
      <c r="J54" s="157">
        <v>0</v>
      </c>
      <c r="K54" s="158"/>
      <c r="L54" s="157"/>
      <c r="M54" s="79"/>
      <c r="N54" s="124"/>
      <c r="O54" s="80"/>
      <c r="P54" s="124"/>
      <c r="Q54" s="81"/>
      <c r="R54" s="124"/>
      <c r="S54" s="81"/>
      <c r="T54" s="301">
        <f>SUM(D54:R54)</f>
        <v>0</v>
      </c>
    </row>
    <row r="55" spans="1:20" ht="12">
      <c r="A55" s="64">
        <f t="shared" si="0"/>
        <v>44</v>
      </c>
      <c r="C55" s="121"/>
      <c r="D55" s="120"/>
      <c r="E55" s="73"/>
      <c r="F55" s="120"/>
      <c r="H55" s="120"/>
      <c r="I55" s="47"/>
      <c r="J55" s="120"/>
      <c r="K55" s="158"/>
      <c r="L55" s="292"/>
      <c r="M55" s="79"/>
      <c r="N55" s="120"/>
      <c r="O55" s="80"/>
      <c r="P55" s="120"/>
      <c r="Q55" s="81"/>
      <c r="R55" s="179" t="s">
        <v>130</v>
      </c>
      <c r="S55" s="81"/>
      <c r="T55" s="120"/>
    </row>
    <row r="56" spans="1:20" ht="12.75" thickBot="1">
      <c r="A56" s="64">
        <f t="shared" si="0"/>
        <v>45</v>
      </c>
      <c r="C56" s="121" t="s">
        <v>194</v>
      </c>
      <c r="D56" s="78">
        <f>+D52-D53-D54</f>
        <v>-36505609.5</v>
      </c>
      <c r="E56" s="73"/>
      <c r="F56" s="78">
        <f>+F52-F53-F54</f>
        <v>-2104493751</v>
      </c>
      <c r="H56" s="78">
        <f>+H52-H53-H54</f>
        <v>-127063749</v>
      </c>
      <c r="I56" s="47"/>
      <c r="J56" s="78">
        <f>+J52-J53-J54</f>
        <v>567844765.5921435</v>
      </c>
      <c r="K56" s="158"/>
      <c r="L56" s="86">
        <f>+L52-L53-L54</f>
        <v>0</v>
      </c>
      <c r="M56" s="79"/>
      <c r="N56" s="78">
        <f>+N52-N53-N54</f>
        <v>0</v>
      </c>
      <c r="O56" s="80"/>
      <c r="P56" s="86">
        <f>+P52-P53-P54</f>
        <v>0</v>
      </c>
      <c r="Q56" s="178"/>
      <c r="R56" s="181">
        <f>+R52-R53-R54</f>
        <v>-31130801.549299482</v>
      </c>
      <c r="S56" s="81"/>
      <c r="T56" s="78">
        <f>SUM(D56:R56)</f>
        <v>-1731349145.457156</v>
      </c>
    </row>
    <row r="57" spans="1:20" ht="12.75" thickTop="1">
      <c r="A57" s="64">
        <f t="shared" si="0"/>
        <v>46</v>
      </c>
      <c r="C57" s="77"/>
      <c r="D57" s="120"/>
      <c r="E57" s="73"/>
      <c r="F57" s="120"/>
      <c r="H57" s="120"/>
      <c r="I57" s="47"/>
      <c r="J57" s="120"/>
      <c r="K57" s="158"/>
      <c r="L57" s="292"/>
      <c r="M57" s="79"/>
      <c r="N57" s="120"/>
      <c r="O57" s="80"/>
      <c r="P57" s="120"/>
      <c r="Q57" s="81"/>
      <c r="R57" s="180">
        <f>SUM(P56:R56)</f>
        <v>-31130801.549299482</v>
      </c>
      <c r="S57" s="81"/>
      <c r="T57" s="128"/>
    </row>
    <row r="58" spans="1:20" ht="12">
      <c r="A58" s="64">
        <f t="shared" si="0"/>
        <v>47</v>
      </c>
      <c r="C58" s="129"/>
      <c r="D58" s="19"/>
      <c r="E58" s="19"/>
      <c r="F58" s="19"/>
      <c r="G58" s="19"/>
      <c r="H58" s="19"/>
      <c r="I58" s="19"/>
      <c r="J58" s="19"/>
      <c r="K58" s="145"/>
      <c r="L58" s="145"/>
      <c r="M58" s="19"/>
      <c r="N58" s="19"/>
      <c r="O58" s="19"/>
      <c r="P58" s="19"/>
      <c r="Q58" s="19"/>
      <c r="R58" s="19"/>
      <c r="S58" s="19"/>
      <c r="T58" s="19"/>
    </row>
    <row r="59" spans="1:20" ht="12">
      <c r="A59" s="19"/>
      <c r="B59" s="19"/>
      <c r="C59" s="19"/>
      <c r="D59" s="445" t="s">
        <v>16</v>
      </c>
      <c r="E59" s="445"/>
      <c r="F59" s="445"/>
      <c r="G59" s="445"/>
      <c r="H59" s="445"/>
      <c r="I59" s="445"/>
      <c r="J59" s="445"/>
      <c r="K59" s="394"/>
      <c r="L59" s="395" t="s">
        <v>214</v>
      </c>
      <c r="M59" s="54"/>
      <c r="N59" s="444" t="s">
        <v>17</v>
      </c>
      <c r="O59" s="444"/>
      <c r="P59" s="444"/>
      <c r="Q59" s="444"/>
      <c r="R59" s="444"/>
      <c r="S59" s="54"/>
      <c r="T59" s="55"/>
    </row>
    <row r="60" spans="1:20" ht="12">
      <c r="A60" s="64">
        <f>+A58+1</f>
        <v>48</v>
      </c>
      <c r="D60" s="69"/>
      <c r="E60" s="67"/>
      <c r="F60" s="69"/>
      <c r="G60" s="67"/>
      <c r="H60" s="69"/>
      <c r="I60" s="69"/>
      <c r="J60" s="69"/>
      <c r="K60" s="394"/>
      <c r="L60" s="396"/>
      <c r="M60" s="54"/>
      <c r="N60" s="69"/>
      <c r="O60" s="69"/>
      <c r="P60" s="69"/>
      <c r="Q60" s="54"/>
      <c r="R60" s="57" t="s">
        <v>21</v>
      </c>
      <c r="S60" s="54"/>
      <c r="T60" s="55" t="s">
        <v>124</v>
      </c>
    </row>
    <row r="61" spans="1:20" ht="12">
      <c r="A61" s="64">
        <f t="shared" si="0"/>
        <v>49</v>
      </c>
      <c r="C61" s="19"/>
      <c r="D61" s="54" t="s">
        <v>157</v>
      </c>
      <c r="E61" s="57"/>
      <c r="F61" s="54" t="s">
        <v>157</v>
      </c>
      <c r="G61" s="57"/>
      <c r="H61" s="57" t="s">
        <v>157</v>
      </c>
      <c r="I61" s="57"/>
      <c r="J61" s="54" t="s">
        <v>157</v>
      </c>
      <c r="L61" s="394" t="s">
        <v>157</v>
      </c>
      <c r="N61" s="57" t="s">
        <v>19</v>
      </c>
      <c r="O61" s="57"/>
      <c r="P61" s="57" t="s">
        <v>199</v>
      </c>
      <c r="R61" s="55" t="s">
        <v>22</v>
      </c>
      <c r="T61" s="55" t="s">
        <v>143</v>
      </c>
    </row>
    <row r="62" spans="1:20" ht="12">
      <c r="A62" s="64">
        <f t="shared" si="0"/>
        <v>50</v>
      </c>
      <c r="C62" s="19"/>
      <c r="D62" s="54">
        <v>281</v>
      </c>
      <c r="E62" s="57"/>
      <c r="F62" s="55">
        <v>282</v>
      </c>
      <c r="G62" s="57"/>
      <c r="H62" s="54">
        <v>283</v>
      </c>
      <c r="J62" s="54">
        <v>190</v>
      </c>
      <c r="L62" s="394">
        <v>255</v>
      </c>
      <c r="N62" s="54" t="s">
        <v>20</v>
      </c>
      <c r="P62" s="59" t="s">
        <v>22</v>
      </c>
      <c r="Q62" s="55"/>
      <c r="R62" s="59" t="s">
        <v>197</v>
      </c>
      <c r="S62" s="55"/>
      <c r="T62" s="59" t="s">
        <v>18</v>
      </c>
    </row>
    <row r="63" spans="1:20" ht="12">
      <c r="A63" s="64">
        <f t="shared" si="0"/>
        <v>51</v>
      </c>
      <c r="B63" s="183" t="s">
        <v>12</v>
      </c>
      <c r="C63" s="184"/>
      <c r="D63" s="63"/>
      <c r="F63" s="63"/>
      <c r="H63" s="63"/>
      <c r="J63" s="63"/>
      <c r="L63" s="397"/>
      <c r="N63" s="63"/>
      <c r="T63" s="83"/>
    </row>
    <row r="64" spans="1:20" ht="12">
      <c r="A64" s="64">
        <f t="shared" si="0"/>
        <v>52</v>
      </c>
      <c r="C64" s="65" t="s">
        <v>185</v>
      </c>
      <c r="D64" s="151">
        <v>-794781</v>
      </c>
      <c r="E64" s="142"/>
      <c r="F64" s="151">
        <v>-260891368</v>
      </c>
      <c r="G64" s="142">
        <v>0</v>
      </c>
      <c r="H64" s="151">
        <v>-34892163</v>
      </c>
      <c r="I64" s="142"/>
      <c r="J64" s="151">
        <v>53049818</v>
      </c>
      <c r="K64" s="142"/>
      <c r="L64" s="151">
        <v>0</v>
      </c>
      <c r="M64" s="142"/>
      <c r="N64" s="151">
        <v>0</v>
      </c>
      <c r="O64" s="152"/>
      <c r="P64" s="151">
        <v>0</v>
      </c>
      <c r="Q64" s="151"/>
      <c r="R64" s="151">
        <v>0</v>
      </c>
      <c r="S64" s="68"/>
      <c r="T64" s="66"/>
    </row>
    <row r="65" spans="1:20" ht="12">
      <c r="A65" s="64">
        <f t="shared" si="0"/>
        <v>53</v>
      </c>
      <c r="C65" s="65" t="s">
        <v>378</v>
      </c>
      <c r="D65" s="142"/>
      <c r="E65" s="142"/>
      <c r="F65" s="142"/>
      <c r="G65" s="142"/>
      <c r="H65" s="142"/>
      <c r="I65" s="142"/>
      <c r="J65" s="142"/>
      <c r="K65" s="142"/>
      <c r="L65" s="142"/>
      <c r="M65" s="142"/>
      <c r="N65" s="142"/>
      <c r="O65" s="152"/>
      <c r="P65" s="142"/>
      <c r="Q65" s="375"/>
      <c r="R65" s="142"/>
      <c r="S65" s="70"/>
      <c r="T65" s="66"/>
    </row>
    <row r="66" spans="1:20" ht="12">
      <c r="A66" s="64">
        <f t="shared" si="0"/>
        <v>54</v>
      </c>
      <c r="C66" s="65" t="s">
        <v>148</v>
      </c>
      <c r="D66" s="142"/>
      <c r="E66" s="142"/>
      <c r="F66" s="142"/>
      <c r="G66" s="142"/>
      <c r="H66" s="142"/>
      <c r="I66" s="142"/>
      <c r="J66" s="142"/>
      <c r="K66" s="142"/>
      <c r="L66" s="142"/>
      <c r="M66" s="142"/>
      <c r="N66" s="142"/>
      <c r="O66" s="152"/>
      <c r="P66" s="142"/>
      <c r="Q66" s="375"/>
      <c r="R66" s="142"/>
      <c r="S66" s="70"/>
      <c r="T66" s="66"/>
    </row>
    <row r="67" spans="1:20" ht="12">
      <c r="A67" s="64">
        <f t="shared" si="0"/>
        <v>55</v>
      </c>
      <c r="C67" s="65" t="s">
        <v>149</v>
      </c>
      <c r="D67" s="142"/>
      <c r="E67" s="142"/>
      <c r="F67" s="142"/>
      <c r="G67" s="142"/>
      <c r="H67" s="142"/>
      <c r="I67" s="142"/>
      <c r="J67" s="142"/>
      <c r="K67" s="142"/>
      <c r="L67" s="142"/>
      <c r="M67" s="142"/>
      <c r="N67" s="142"/>
      <c r="O67" s="152"/>
      <c r="P67" s="142"/>
      <c r="Q67" s="375"/>
      <c r="R67" s="142"/>
      <c r="S67" s="70"/>
      <c r="T67" s="66"/>
    </row>
    <row r="68" spans="1:20" ht="12">
      <c r="A68" s="64">
        <f t="shared" si="0"/>
        <v>56</v>
      </c>
      <c r="C68" s="65" t="s">
        <v>150</v>
      </c>
      <c r="D68" s="142"/>
      <c r="E68" s="142"/>
      <c r="F68" s="142"/>
      <c r="G68" s="142"/>
      <c r="H68" s="142"/>
      <c r="I68" s="142"/>
      <c r="J68" s="142"/>
      <c r="K68" s="142"/>
      <c r="L68" s="142"/>
      <c r="M68" s="142"/>
      <c r="N68" s="142"/>
      <c r="O68" s="152"/>
      <c r="P68" s="142"/>
      <c r="Q68" s="375"/>
      <c r="R68" s="142"/>
      <c r="S68" s="70"/>
      <c r="T68" s="66"/>
    </row>
    <row r="69" spans="1:20" ht="12">
      <c r="A69" s="64">
        <f t="shared" si="0"/>
        <v>57</v>
      </c>
      <c r="C69" s="65" t="s">
        <v>122</v>
      </c>
      <c r="D69" s="142"/>
      <c r="E69" s="142"/>
      <c r="F69" s="142"/>
      <c r="G69" s="142"/>
      <c r="H69" s="142"/>
      <c r="I69" s="142"/>
      <c r="J69" s="142"/>
      <c r="K69" s="142"/>
      <c r="L69" s="142"/>
      <c r="M69" s="142"/>
      <c r="N69" s="142"/>
      <c r="O69" s="152"/>
      <c r="P69" s="142"/>
      <c r="Q69" s="375"/>
      <c r="R69" s="142"/>
      <c r="S69" s="70"/>
      <c r="T69" s="66"/>
    </row>
    <row r="70" spans="1:20" ht="12">
      <c r="A70" s="64">
        <f t="shared" si="0"/>
        <v>58</v>
      </c>
      <c r="C70" s="65" t="s">
        <v>151</v>
      </c>
      <c r="D70" s="142"/>
      <c r="E70" s="142"/>
      <c r="F70" s="142"/>
      <c r="G70" s="142"/>
      <c r="H70" s="142"/>
      <c r="I70" s="142"/>
      <c r="J70" s="142"/>
      <c r="K70" s="142"/>
      <c r="L70" s="142"/>
      <c r="M70" s="142"/>
      <c r="N70" s="142"/>
      <c r="O70" s="152"/>
      <c r="P70" s="142"/>
      <c r="Q70" s="375"/>
      <c r="R70" s="142"/>
      <c r="S70" s="70"/>
      <c r="T70" s="66"/>
    </row>
    <row r="71" spans="1:20" ht="12">
      <c r="A71" s="64">
        <f t="shared" si="0"/>
        <v>59</v>
      </c>
      <c r="C71" s="65" t="s">
        <v>152</v>
      </c>
      <c r="D71" s="142"/>
      <c r="E71" s="142"/>
      <c r="F71" s="142"/>
      <c r="G71" s="142"/>
      <c r="H71" s="142"/>
      <c r="I71" s="142"/>
      <c r="J71" s="142"/>
      <c r="K71" s="142"/>
      <c r="L71" s="142"/>
      <c r="M71" s="142"/>
      <c r="N71" s="142"/>
      <c r="O71" s="152"/>
      <c r="P71" s="142"/>
      <c r="Q71" s="375"/>
      <c r="R71" s="142"/>
      <c r="S71" s="70"/>
      <c r="T71" s="66"/>
    </row>
    <row r="72" spans="1:20" ht="12">
      <c r="A72" s="64">
        <f t="shared" si="0"/>
        <v>60</v>
      </c>
      <c r="C72" s="65" t="s">
        <v>153</v>
      </c>
      <c r="D72" s="142"/>
      <c r="E72" s="142"/>
      <c r="F72" s="142"/>
      <c r="G72" s="142"/>
      <c r="H72" s="142"/>
      <c r="I72" s="142"/>
      <c r="J72" s="142"/>
      <c r="K72" s="142"/>
      <c r="L72" s="142"/>
      <c r="M72" s="142"/>
      <c r="N72" s="142"/>
      <c r="O72" s="152"/>
      <c r="P72" s="142"/>
      <c r="Q72" s="375"/>
      <c r="R72" s="142"/>
      <c r="S72" s="70"/>
      <c r="T72" s="66"/>
    </row>
    <row r="73" spans="1:20" ht="12">
      <c r="A73" s="64">
        <f t="shared" si="0"/>
        <v>61</v>
      </c>
      <c r="C73" s="65" t="s">
        <v>154</v>
      </c>
      <c r="D73" s="142"/>
      <c r="E73" s="142"/>
      <c r="F73" s="142"/>
      <c r="G73" s="142"/>
      <c r="H73" s="142"/>
      <c r="I73" s="142"/>
      <c r="J73" s="142"/>
      <c r="K73" s="142"/>
      <c r="L73" s="142"/>
      <c r="M73" s="142"/>
      <c r="N73" s="142"/>
      <c r="O73" s="152"/>
      <c r="P73" s="142"/>
      <c r="Q73" s="375"/>
      <c r="R73" s="142"/>
      <c r="S73" s="70"/>
      <c r="T73" s="66"/>
    </row>
    <row r="74" spans="1:20" ht="12">
      <c r="A74" s="64">
        <f t="shared" si="0"/>
        <v>62</v>
      </c>
      <c r="C74" s="65" t="s">
        <v>155</v>
      </c>
      <c r="D74" s="142"/>
      <c r="E74" s="142"/>
      <c r="F74" s="142"/>
      <c r="G74" s="142"/>
      <c r="H74" s="142"/>
      <c r="I74" s="142"/>
      <c r="J74" s="142"/>
      <c r="K74" s="142"/>
      <c r="L74" s="142"/>
      <c r="M74" s="142"/>
      <c r="N74" s="142"/>
      <c r="O74" s="152"/>
      <c r="P74" s="142"/>
      <c r="Q74" s="375"/>
      <c r="R74" s="142"/>
      <c r="S74" s="70"/>
      <c r="T74" s="66"/>
    </row>
    <row r="75" spans="1:20" ht="12">
      <c r="A75" s="64">
        <f t="shared" si="0"/>
        <v>63</v>
      </c>
      <c r="C75" s="65" t="s">
        <v>156</v>
      </c>
      <c r="D75" s="142"/>
      <c r="E75" s="142"/>
      <c r="F75" s="142"/>
      <c r="G75" s="142"/>
      <c r="H75" s="142"/>
      <c r="I75" s="142"/>
      <c r="J75" s="142"/>
      <c r="K75" s="142"/>
      <c r="L75" s="142"/>
      <c r="M75" s="142"/>
      <c r="N75" s="142"/>
      <c r="O75" s="152"/>
      <c r="P75" s="142"/>
      <c r="Q75" s="375"/>
      <c r="R75" s="142"/>
      <c r="S75" s="70"/>
      <c r="T75" s="66"/>
    </row>
    <row r="76" spans="1:20" ht="12">
      <c r="A76" s="64">
        <f t="shared" si="0"/>
        <v>64</v>
      </c>
      <c r="C76" s="65" t="s">
        <v>379</v>
      </c>
      <c r="D76" s="153">
        <v>-874959</v>
      </c>
      <c r="E76" s="142">
        <v>0</v>
      </c>
      <c r="F76" s="153">
        <v>-264172229</v>
      </c>
      <c r="G76" s="142">
        <v>0</v>
      </c>
      <c r="H76" s="153">
        <v>-35004415</v>
      </c>
      <c r="I76" s="142">
        <v>0</v>
      </c>
      <c r="J76" s="153">
        <v>47250744</v>
      </c>
      <c r="K76" s="142"/>
      <c r="L76" s="153">
        <v>0</v>
      </c>
      <c r="M76" s="142"/>
      <c r="N76" s="142">
        <v>0</v>
      </c>
      <c r="O76" s="152"/>
      <c r="P76" s="142">
        <v>0</v>
      </c>
      <c r="Q76" s="375"/>
      <c r="R76" s="153">
        <v>0</v>
      </c>
      <c r="S76" s="70"/>
      <c r="T76" s="130"/>
    </row>
    <row r="77" spans="1:20" ht="12">
      <c r="A77" s="64">
        <f t="shared" si="0"/>
        <v>65</v>
      </c>
      <c r="C77" s="65"/>
      <c r="D77" s="72"/>
      <c r="E77" s="73"/>
      <c r="F77" s="72"/>
      <c r="H77" s="72"/>
      <c r="J77" s="72"/>
      <c r="K77" s="143"/>
      <c r="L77" s="160"/>
      <c r="M77" s="73"/>
      <c r="N77" s="72"/>
      <c r="O77" s="73"/>
      <c r="P77" s="74"/>
      <c r="Q77" s="75"/>
      <c r="R77" s="74"/>
      <c r="S77" s="75"/>
      <c r="T77" s="76"/>
    </row>
    <row r="78" spans="1:20" ht="12">
      <c r="A78" s="64">
        <f>+A77+1</f>
        <v>66</v>
      </c>
      <c r="C78" s="121" t="s">
        <v>193</v>
      </c>
      <c r="D78" s="120">
        <f>SUM(D64:D76)/2</f>
        <v>-834870</v>
      </c>
      <c r="E78" s="73"/>
      <c r="F78" s="120">
        <f>SUM(F64:F76)/2</f>
        <v>-262531798.5</v>
      </c>
      <c r="H78" s="120">
        <f>SUM(H64:H76)/2</f>
        <v>-34948289</v>
      </c>
      <c r="I78" s="47"/>
      <c r="J78" s="120">
        <f>SUM(J64:J76)/2</f>
        <v>50150281</v>
      </c>
      <c r="K78" s="158"/>
      <c r="L78" s="292">
        <f>SUM(L64:L76)/2</f>
        <v>0</v>
      </c>
      <c r="M78" s="79"/>
      <c r="N78" s="120">
        <f>SUM(N64:N76)/2</f>
        <v>0</v>
      </c>
      <c r="O78" s="80"/>
      <c r="P78" s="120">
        <f>SUM(P64:P76)/2</f>
        <v>0</v>
      </c>
      <c r="Q78" s="81"/>
      <c r="R78" s="120">
        <f>SUM(R64:R76)/13</f>
        <v>0</v>
      </c>
      <c r="S78" s="81"/>
      <c r="T78" s="120">
        <f>SUM(D78:R78)</f>
        <v>-248164676.5</v>
      </c>
    </row>
    <row r="79" spans="1:20" ht="12">
      <c r="A79" s="64">
        <f>+A78+1</f>
        <v>67</v>
      </c>
      <c r="C79" s="121" t="s">
        <v>27</v>
      </c>
      <c r="D79" s="142"/>
      <c r="E79" s="144"/>
      <c r="F79" s="142"/>
      <c r="G79" s="142"/>
      <c r="H79" s="142"/>
      <c r="I79" s="376"/>
      <c r="J79" s="142">
        <v>2857511</v>
      </c>
      <c r="K79" s="155"/>
      <c r="L79" s="142">
        <v>0</v>
      </c>
      <c r="M79" s="155"/>
      <c r="N79" s="142">
        <v>0</v>
      </c>
      <c r="O79" s="156"/>
      <c r="P79" s="142">
        <v>0</v>
      </c>
      <c r="Q79" s="81"/>
      <c r="R79" s="142">
        <v>0</v>
      </c>
      <c r="S79" s="81"/>
      <c r="T79" s="67">
        <f>SUM(D79:R79)</f>
        <v>2857511</v>
      </c>
    </row>
    <row r="80" spans="1:20" ht="12">
      <c r="A80" s="64">
        <f>+A79+1</f>
        <v>68</v>
      </c>
      <c r="C80" s="177" t="s">
        <v>324</v>
      </c>
      <c r="D80" s="157"/>
      <c r="E80" s="143"/>
      <c r="F80" s="157">
        <v>0</v>
      </c>
      <c r="G80" s="377"/>
      <c r="H80" s="157">
        <v>0</v>
      </c>
      <c r="I80" s="378"/>
      <c r="J80" s="157">
        <v>0</v>
      </c>
      <c r="K80" s="158"/>
      <c r="L80" s="157">
        <v>0</v>
      </c>
      <c r="M80" s="158"/>
      <c r="N80" s="157">
        <v>0</v>
      </c>
      <c r="O80" s="159"/>
      <c r="P80" s="157">
        <v>0</v>
      </c>
      <c r="Q80" s="81"/>
      <c r="R80" s="157">
        <v>0</v>
      </c>
      <c r="S80" s="81"/>
      <c r="T80" s="124">
        <f>SUM(D80:R80)</f>
        <v>0</v>
      </c>
    </row>
    <row r="81" spans="1:20" ht="12">
      <c r="A81" s="64">
        <f>+A80+1</f>
        <v>69</v>
      </c>
      <c r="C81" s="121"/>
      <c r="D81" s="120"/>
      <c r="E81" s="73"/>
      <c r="F81" s="120"/>
      <c r="H81" s="120"/>
      <c r="I81" s="47"/>
      <c r="J81" s="120"/>
      <c r="K81" s="158"/>
      <c r="L81" s="292"/>
      <c r="M81" s="79"/>
      <c r="N81" s="120"/>
      <c r="O81" s="80"/>
      <c r="P81" s="120"/>
      <c r="Q81" s="81"/>
      <c r="R81" s="120"/>
      <c r="S81" s="81"/>
      <c r="T81" s="120"/>
    </row>
    <row r="82" spans="1:20" ht="12.75" thickBot="1">
      <c r="A82" s="64">
        <f>+A81+1</f>
        <v>70</v>
      </c>
      <c r="C82" s="121" t="s">
        <v>194</v>
      </c>
      <c r="D82" s="78">
        <f>+D78-D79-D80</f>
        <v>-834870</v>
      </c>
      <c r="E82" s="73"/>
      <c r="F82" s="86">
        <f>+F78-F79-F80</f>
        <v>-262531798.5</v>
      </c>
      <c r="G82" s="87"/>
      <c r="H82" s="86">
        <f>+H78-H79-H80</f>
        <v>-34948289</v>
      </c>
      <c r="I82" s="141"/>
      <c r="J82" s="86">
        <f>+J78-J79-J80</f>
        <v>47292770</v>
      </c>
      <c r="K82" s="158"/>
      <c r="L82" s="86">
        <f>+L78-L79-L80</f>
        <v>0</v>
      </c>
      <c r="M82" s="79"/>
      <c r="N82" s="78">
        <f>+N78-N79-N80</f>
        <v>0</v>
      </c>
      <c r="O82" s="80"/>
      <c r="P82" s="78">
        <f>+P78-P79-P80</f>
        <v>0</v>
      </c>
      <c r="Q82" s="81"/>
      <c r="R82" s="78">
        <f>+R78-R79-R80</f>
        <v>0</v>
      </c>
      <c r="S82" s="81"/>
      <c r="T82" s="78">
        <f>SUM(D82:R82)</f>
        <v>-251022187.5</v>
      </c>
    </row>
    <row r="83" ht="12.75" thickTop="1"/>
  </sheetData>
  <mergeCells count="6">
    <mergeCell ref="D59:J59"/>
    <mergeCell ref="N59:R59"/>
    <mergeCell ref="D7:J7"/>
    <mergeCell ref="N7:R7"/>
    <mergeCell ref="D33:J33"/>
    <mergeCell ref="N33:R33"/>
  </mergeCells>
  <printOptions/>
  <pageMargins left="0.5" right="0.25" top="0.5" bottom="0.25" header="0.75" footer="0.5"/>
  <pageSetup fitToHeight="1" fitToWidth="1" horizontalDpi="1200" verticalDpi="1200" orientation="portrait" scale="55" r:id="rId3"/>
  <headerFooter alignWithMargins="0">
    <oddFooter>&amp;CPage  &amp;P  of  &amp;N</oddFooter>
  </headerFooter>
  <legacyDrawing r:id="rId2"/>
</worksheet>
</file>

<file path=xl/worksheets/sheet6.xml><?xml version="1.0" encoding="utf-8"?>
<worksheet xmlns="http://schemas.openxmlformats.org/spreadsheetml/2006/main" xmlns:r="http://schemas.openxmlformats.org/officeDocument/2006/relationships">
  <sheetPr>
    <tabColor indexed="42"/>
    <pageSetUpPr fitToPage="1"/>
  </sheetPr>
  <dimension ref="A1:P70"/>
  <sheetViews>
    <sheetView showGridLines="0" zoomScaleSheetLayoutView="50" workbookViewId="0" topLeftCell="A1">
      <selection activeCell="P31" sqref="P31"/>
    </sheetView>
  </sheetViews>
  <sheetFormatPr defaultColWidth="14.4453125" defaultRowHeight="15"/>
  <cols>
    <col min="1" max="1" width="4.77734375" style="51" customWidth="1"/>
    <col min="2" max="2" width="2.77734375" style="49" customWidth="1"/>
    <col min="3" max="3" width="34.6640625" style="49" customWidth="1"/>
    <col min="4" max="4" width="14.4453125" style="49" customWidth="1"/>
    <col min="5" max="5" width="0.88671875" style="49" customWidth="1"/>
    <col min="6" max="6" width="12.88671875" style="49" bestFit="1" customWidth="1"/>
    <col min="7" max="7" width="0.88671875" style="49" customWidth="1"/>
    <col min="8" max="8" width="12.88671875" style="49" bestFit="1" customWidth="1"/>
    <col min="9" max="9" width="0.88671875" style="49" customWidth="1"/>
    <col min="10" max="10" width="12.88671875" style="49" bestFit="1" customWidth="1"/>
    <col min="11" max="11" width="0.88671875" style="49" customWidth="1"/>
    <col min="12" max="12" width="12.88671875" style="49" customWidth="1"/>
    <col min="13" max="13" width="0.88671875" style="49" customWidth="1"/>
    <col min="14" max="14" width="18.10546875" style="49" bestFit="1" customWidth="1"/>
    <col min="15" max="15" width="0.671875" style="49" customWidth="1"/>
    <col min="16" max="16" width="14.4453125" style="49" bestFit="1" customWidth="1"/>
    <col min="17" max="16384" width="14.4453125" style="49" customWidth="1"/>
  </cols>
  <sheetData>
    <row r="1" spans="1:15" ht="12">
      <c r="A1" s="6" t="s">
        <v>8</v>
      </c>
      <c r="B1" s="47"/>
      <c r="C1" s="47"/>
      <c r="D1" s="47"/>
      <c r="E1" s="47"/>
      <c r="F1" s="48" t="str">
        <f>Cover!C1</f>
        <v>2013 Workpapers</v>
      </c>
      <c r="G1" s="47"/>
      <c r="H1" s="47"/>
      <c r="I1" s="47"/>
      <c r="J1" s="47"/>
      <c r="K1" s="47"/>
      <c r="L1" s="47"/>
      <c r="M1" s="47"/>
      <c r="N1" s="47"/>
      <c r="O1" s="47"/>
    </row>
    <row r="2" spans="1:15" ht="12">
      <c r="A2" s="6" t="s">
        <v>23</v>
      </c>
      <c r="B2" s="47"/>
      <c r="C2" s="47"/>
      <c r="D2" s="47"/>
      <c r="E2" s="47"/>
      <c r="F2" s="50"/>
      <c r="G2" s="47"/>
      <c r="H2" s="47"/>
      <c r="I2" s="47"/>
      <c r="J2" s="47"/>
      <c r="K2" s="47"/>
      <c r="L2" s="47"/>
      <c r="M2" s="47"/>
      <c r="N2" s="47"/>
      <c r="O2" s="47"/>
    </row>
    <row r="3" spans="1:15" ht="12">
      <c r="A3" s="6" t="s">
        <v>390</v>
      </c>
      <c r="B3" s="47"/>
      <c r="C3" s="47"/>
      <c r="D3" s="47"/>
      <c r="E3" s="47"/>
      <c r="F3" s="47"/>
      <c r="G3" s="47"/>
      <c r="H3" s="47"/>
      <c r="I3" s="47"/>
      <c r="J3" s="47"/>
      <c r="K3" s="47"/>
      <c r="L3" s="47"/>
      <c r="M3" s="47"/>
      <c r="N3" s="47"/>
      <c r="O3" s="47"/>
    </row>
    <row r="4" spans="1:4" ht="12">
      <c r="A4" s="385" t="s">
        <v>352</v>
      </c>
      <c r="D4" s="47"/>
    </row>
    <row r="5" ht="12">
      <c r="B5" s="52"/>
    </row>
    <row r="6" ht="12">
      <c r="B6" s="52"/>
    </row>
    <row r="7" spans="1:16" ht="12">
      <c r="A7" s="19"/>
      <c r="B7" s="19"/>
      <c r="C7" s="19"/>
      <c r="D7" s="19"/>
      <c r="E7" s="19"/>
      <c r="F7" s="19"/>
      <c r="G7" s="19"/>
      <c r="K7" s="54"/>
      <c r="M7" s="54"/>
      <c r="N7" s="54"/>
      <c r="O7" s="54"/>
      <c r="P7" s="55"/>
    </row>
    <row r="8" spans="4:16" ht="12">
      <c r="D8" s="19"/>
      <c r="E8" s="19"/>
      <c r="F8" s="19"/>
      <c r="G8" s="19"/>
      <c r="H8" s="19"/>
      <c r="I8" s="19"/>
      <c r="J8" s="19"/>
      <c r="K8" s="19"/>
      <c r="L8" s="19"/>
      <c r="M8" s="19"/>
      <c r="N8" s="19"/>
      <c r="O8" s="19"/>
      <c r="P8" s="19"/>
    </row>
    <row r="9" spans="1:16" ht="12">
      <c r="A9" s="51" t="s">
        <v>147</v>
      </c>
      <c r="D9" s="54" t="s">
        <v>165</v>
      </c>
      <c r="E9" s="57"/>
      <c r="F9" s="19"/>
      <c r="G9" s="19"/>
      <c r="H9" s="19"/>
      <c r="I9" s="19"/>
      <c r="J9" s="19"/>
      <c r="K9" s="19"/>
      <c r="L9" s="19"/>
      <c r="M9" s="19"/>
      <c r="N9" s="19"/>
      <c r="O9" s="19"/>
      <c r="P9" s="19"/>
    </row>
    <row r="10" spans="1:16" ht="12">
      <c r="A10" s="58" t="s">
        <v>123</v>
      </c>
      <c r="D10" s="54">
        <v>105</v>
      </c>
      <c r="E10" s="57"/>
      <c r="F10" s="19"/>
      <c r="G10" s="19"/>
      <c r="H10" s="19"/>
      <c r="I10" s="19"/>
      <c r="J10" s="19"/>
      <c r="K10" s="19"/>
      <c r="L10" s="19"/>
      <c r="M10" s="19"/>
      <c r="N10" s="19"/>
      <c r="O10" s="19"/>
      <c r="P10" s="19"/>
    </row>
    <row r="11" spans="1:16" ht="12">
      <c r="A11" s="60" t="s">
        <v>128</v>
      </c>
      <c r="B11" s="61" t="s">
        <v>9</v>
      </c>
      <c r="C11" s="62"/>
      <c r="D11" s="63"/>
      <c r="F11" s="19"/>
      <c r="G11" s="19"/>
      <c r="H11" s="19"/>
      <c r="I11" s="19"/>
      <c r="J11" s="19"/>
      <c r="K11" s="19"/>
      <c r="L11" s="19"/>
      <c r="M11" s="19"/>
      <c r="N11" s="19"/>
      <c r="O11" s="19"/>
      <c r="P11" s="19"/>
    </row>
    <row r="12" spans="1:16" ht="12">
      <c r="A12" s="64">
        <f aca="true" t="shared" si="0" ref="A12:A43">+A11+1</f>
        <v>2</v>
      </c>
      <c r="C12" s="65" t="s">
        <v>185</v>
      </c>
      <c r="D12" s="66">
        <f aca="true" t="shared" si="1" ref="D12:D24">+D34+D56</f>
        <v>8103</v>
      </c>
      <c r="E12" s="67"/>
      <c r="F12" s="19"/>
      <c r="G12" s="19"/>
      <c r="H12" s="19"/>
      <c r="I12" s="19"/>
      <c r="J12" s="19"/>
      <c r="K12" s="19"/>
      <c r="L12" s="19"/>
      <c r="M12" s="19"/>
      <c r="N12" s="19"/>
      <c r="O12" s="19"/>
      <c r="P12" s="19"/>
    </row>
    <row r="13" spans="1:16" ht="12">
      <c r="A13" s="64">
        <f t="shared" si="0"/>
        <v>3</v>
      </c>
      <c r="C13" s="65" t="s">
        <v>378</v>
      </c>
      <c r="D13" s="69">
        <f t="shared" si="1"/>
        <v>8103</v>
      </c>
      <c r="E13" s="67"/>
      <c r="F13" s="19"/>
      <c r="G13" s="19"/>
      <c r="H13" s="19"/>
      <c r="I13" s="19"/>
      <c r="J13" s="19"/>
      <c r="K13" s="19"/>
      <c r="L13" s="19"/>
      <c r="M13" s="19"/>
      <c r="N13" s="19"/>
      <c r="O13" s="19"/>
      <c r="P13" s="19"/>
    </row>
    <row r="14" spans="1:16" ht="12">
      <c r="A14" s="64">
        <f t="shared" si="0"/>
        <v>4</v>
      </c>
      <c r="C14" s="65" t="s">
        <v>148</v>
      </c>
      <c r="D14" s="69">
        <f t="shared" si="1"/>
        <v>8103</v>
      </c>
      <c r="E14" s="67"/>
      <c r="F14" s="19"/>
      <c r="G14" s="19"/>
      <c r="H14" s="19"/>
      <c r="I14" s="19"/>
      <c r="J14" s="19"/>
      <c r="K14" s="19"/>
      <c r="L14" s="19"/>
      <c r="M14" s="19"/>
      <c r="N14" s="19"/>
      <c r="O14" s="19"/>
      <c r="P14" s="19"/>
    </row>
    <row r="15" spans="1:16" ht="12">
      <c r="A15" s="64">
        <f t="shared" si="0"/>
        <v>5</v>
      </c>
      <c r="C15" s="65" t="s">
        <v>149</v>
      </c>
      <c r="D15" s="69">
        <f t="shared" si="1"/>
        <v>8103</v>
      </c>
      <c r="E15" s="67"/>
      <c r="F15" s="19"/>
      <c r="G15" s="19"/>
      <c r="H15" s="19"/>
      <c r="I15" s="19"/>
      <c r="J15" s="19"/>
      <c r="K15" s="19"/>
      <c r="L15" s="19"/>
      <c r="M15" s="19"/>
      <c r="N15" s="19"/>
      <c r="O15" s="19"/>
      <c r="P15" s="19"/>
    </row>
    <row r="16" spans="1:16" ht="12">
      <c r="A16" s="64">
        <f t="shared" si="0"/>
        <v>6</v>
      </c>
      <c r="C16" s="65" t="s">
        <v>150</v>
      </c>
      <c r="D16" s="69">
        <f t="shared" si="1"/>
        <v>8103</v>
      </c>
      <c r="E16" s="67"/>
      <c r="F16" s="19"/>
      <c r="G16" s="19"/>
      <c r="H16" s="19"/>
      <c r="I16" s="19"/>
      <c r="J16" s="19"/>
      <c r="K16" s="19"/>
      <c r="L16" s="19"/>
      <c r="M16" s="19"/>
      <c r="N16" s="19"/>
      <c r="O16" s="19"/>
      <c r="P16" s="19"/>
    </row>
    <row r="17" spans="1:16" ht="12">
      <c r="A17" s="64">
        <f t="shared" si="0"/>
        <v>7</v>
      </c>
      <c r="C17" s="65" t="s">
        <v>122</v>
      </c>
      <c r="D17" s="69">
        <f t="shared" si="1"/>
        <v>8103</v>
      </c>
      <c r="E17" s="67"/>
      <c r="F17" s="19"/>
      <c r="G17" s="19"/>
      <c r="H17" s="19"/>
      <c r="I17" s="19"/>
      <c r="J17" s="19"/>
      <c r="K17" s="19"/>
      <c r="L17" s="19"/>
      <c r="M17" s="19"/>
      <c r="N17" s="19"/>
      <c r="O17" s="19"/>
      <c r="P17" s="19"/>
    </row>
    <row r="18" spans="1:16" ht="12">
      <c r="A18" s="64">
        <f t="shared" si="0"/>
        <v>8</v>
      </c>
      <c r="C18" s="65" t="s">
        <v>151</v>
      </c>
      <c r="D18" s="69">
        <f t="shared" si="1"/>
        <v>8103</v>
      </c>
      <c r="E18" s="67"/>
      <c r="F18" s="19"/>
      <c r="G18" s="19"/>
      <c r="H18" s="19"/>
      <c r="I18" s="19"/>
      <c r="J18" s="19"/>
      <c r="K18" s="19"/>
      <c r="L18" s="19"/>
      <c r="M18" s="19"/>
      <c r="N18" s="19"/>
      <c r="O18" s="19"/>
      <c r="P18" s="19"/>
    </row>
    <row r="19" spans="1:16" ht="12">
      <c r="A19" s="64">
        <f t="shared" si="0"/>
        <v>9</v>
      </c>
      <c r="C19" s="65" t="s">
        <v>152</v>
      </c>
      <c r="D19" s="69">
        <f t="shared" si="1"/>
        <v>8103</v>
      </c>
      <c r="E19" s="67"/>
      <c r="F19" s="19"/>
      <c r="G19" s="19"/>
      <c r="H19" s="19"/>
      <c r="I19" s="19"/>
      <c r="J19" s="19"/>
      <c r="K19" s="19"/>
      <c r="L19" s="19"/>
      <c r="M19" s="19"/>
      <c r="N19" s="19"/>
      <c r="O19" s="19"/>
      <c r="P19" s="19"/>
    </row>
    <row r="20" spans="1:16" ht="12">
      <c r="A20" s="64">
        <f t="shared" si="0"/>
        <v>10</v>
      </c>
      <c r="C20" s="65" t="s">
        <v>153</v>
      </c>
      <c r="D20" s="69">
        <f t="shared" si="1"/>
        <v>8103</v>
      </c>
      <c r="E20" s="67"/>
      <c r="F20" s="19"/>
      <c r="G20" s="19"/>
      <c r="H20" s="19"/>
      <c r="I20" s="19"/>
      <c r="J20" s="19"/>
      <c r="K20" s="19"/>
      <c r="L20" s="19"/>
      <c r="M20" s="19"/>
      <c r="N20" s="19"/>
      <c r="O20" s="19"/>
      <c r="P20" s="19"/>
    </row>
    <row r="21" spans="1:16" ht="12">
      <c r="A21" s="64">
        <f t="shared" si="0"/>
        <v>11</v>
      </c>
      <c r="C21" s="65" t="s">
        <v>154</v>
      </c>
      <c r="D21" s="69">
        <f t="shared" si="1"/>
        <v>8103</v>
      </c>
      <c r="E21" s="67"/>
      <c r="F21" s="19"/>
      <c r="G21" s="19"/>
      <c r="H21" s="19"/>
      <c r="I21" s="19"/>
      <c r="J21" s="19"/>
      <c r="K21" s="19"/>
      <c r="L21" s="19"/>
      <c r="M21" s="19"/>
      <c r="N21" s="19"/>
      <c r="O21" s="19"/>
      <c r="P21" s="19"/>
    </row>
    <row r="22" spans="1:16" ht="12">
      <c r="A22" s="64">
        <f t="shared" si="0"/>
        <v>12</v>
      </c>
      <c r="C22" s="65" t="s">
        <v>155</v>
      </c>
      <c r="D22" s="69">
        <f t="shared" si="1"/>
        <v>8103</v>
      </c>
      <c r="E22" s="67"/>
      <c r="F22" s="19"/>
      <c r="G22" s="19"/>
      <c r="H22" s="19"/>
      <c r="I22" s="19"/>
      <c r="J22" s="19"/>
      <c r="K22" s="19"/>
      <c r="L22" s="19"/>
      <c r="M22" s="19"/>
      <c r="N22" s="19"/>
      <c r="O22" s="19"/>
      <c r="P22" s="19"/>
    </row>
    <row r="23" spans="1:16" ht="12">
      <c r="A23" s="64">
        <f t="shared" si="0"/>
        <v>13</v>
      </c>
      <c r="C23" s="65" t="s">
        <v>156</v>
      </c>
      <c r="D23" s="69">
        <f t="shared" si="1"/>
        <v>8103</v>
      </c>
      <c r="E23" s="67"/>
      <c r="F23" s="19"/>
      <c r="G23" s="19"/>
      <c r="H23" s="19"/>
      <c r="I23" s="19"/>
      <c r="J23" s="19"/>
      <c r="K23" s="19"/>
      <c r="L23" s="19"/>
      <c r="M23" s="19"/>
      <c r="N23" s="19"/>
      <c r="O23" s="19"/>
      <c r="P23" s="19"/>
    </row>
    <row r="24" spans="1:16" ht="12">
      <c r="A24" s="64">
        <f t="shared" si="0"/>
        <v>14</v>
      </c>
      <c r="C24" s="65" t="s">
        <v>379</v>
      </c>
      <c r="D24" s="69">
        <f t="shared" si="1"/>
        <v>8103</v>
      </c>
      <c r="E24" s="67"/>
      <c r="F24" s="19"/>
      <c r="G24" s="19"/>
      <c r="H24" s="19"/>
      <c r="I24" s="19"/>
      <c r="J24" s="19"/>
      <c r="K24" s="19"/>
      <c r="L24" s="19"/>
      <c r="M24" s="19"/>
      <c r="N24" s="19"/>
      <c r="O24" s="19"/>
      <c r="P24" s="19"/>
    </row>
    <row r="25" spans="1:16" ht="12">
      <c r="A25" s="64">
        <f t="shared" si="0"/>
        <v>15</v>
      </c>
      <c r="C25" s="65"/>
      <c r="D25" s="72"/>
      <c r="E25" s="73"/>
      <c r="F25" s="19"/>
      <c r="G25" s="19"/>
      <c r="H25" s="19"/>
      <c r="I25" s="19"/>
      <c r="J25" s="19"/>
      <c r="K25" s="19"/>
      <c r="L25" s="19"/>
      <c r="M25" s="19"/>
      <c r="N25" s="19"/>
      <c r="O25" s="19"/>
      <c r="P25" s="19"/>
    </row>
    <row r="26" spans="1:16" ht="12.75" thickBot="1">
      <c r="A26" s="64">
        <f t="shared" si="0"/>
        <v>16</v>
      </c>
      <c r="C26" s="77" t="s">
        <v>130</v>
      </c>
      <c r="D26" s="175">
        <f>(D12+D24)/2</f>
        <v>8103</v>
      </c>
      <c r="E26" s="73"/>
      <c r="F26" s="19"/>
      <c r="G26" s="19"/>
      <c r="H26" s="19"/>
      <c r="I26" s="19"/>
      <c r="J26" s="19"/>
      <c r="K26" s="19"/>
      <c r="L26" s="19"/>
      <c r="M26" s="19"/>
      <c r="N26" s="19"/>
      <c r="O26" s="19"/>
      <c r="P26" s="19"/>
    </row>
    <row r="27" spans="1:16" ht="12">
      <c r="A27" s="64">
        <f t="shared" si="0"/>
        <v>17</v>
      </c>
      <c r="D27" s="73"/>
      <c r="E27" s="73"/>
      <c r="F27" s="19"/>
      <c r="G27" s="19"/>
      <c r="H27" s="19"/>
      <c r="I27" s="19"/>
      <c r="J27" s="19"/>
      <c r="K27" s="19"/>
      <c r="L27" s="19"/>
      <c r="M27" s="19"/>
      <c r="N27" s="19"/>
      <c r="O27" s="19"/>
      <c r="P27" s="19"/>
    </row>
    <row r="28" spans="1:16" ht="12">
      <c r="A28" s="64">
        <f t="shared" si="0"/>
        <v>18</v>
      </c>
      <c r="D28" s="73"/>
      <c r="E28" s="73"/>
      <c r="F28" s="73"/>
      <c r="H28" s="73"/>
      <c r="J28" s="73"/>
      <c r="K28" s="73"/>
      <c r="L28" s="73"/>
      <c r="M28" s="73"/>
      <c r="N28" s="73"/>
      <c r="O28" s="73"/>
      <c r="P28" s="71"/>
    </row>
    <row r="29" spans="1:16" ht="12">
      <c r="A29" s="64">
        <f t="shared" si="0"/>
        <v>19</v>
      </c>
      <c r="D29" s="19"/>
      <c r="E29" s="19"/>
      <c r="F29" s="19"/>
      <c r="G29" s="19"/>
      <c r="H29" s="19"/>
      <c r="I29" s="19"/>
      <c r="J29" s="19"/>
      <c r="K29" s="19"/>
      <c r="L29" s="19"/>
      <c r="M29" s="19"/>
      <c r="N29" s="19"/>
      <c r="O29" s="19"/>
      <c r="P29" s="19"/>
    </row>
    <row r="30" spans="1:16" ht="12">
      <c r="A30" s="64">
        <f t="shared" si="0"/>
        <v>20</v>
      </c>
      <c r="D30" s="19"/>
      <c r="E30" s="19"/>
      <c r="F30" s="19"/>
      <c r="G30" s="19"/>
      <c r="H30" s="19"/>
      <c r="I30" s="19"/>
      <c r="J30" s="19"/>
      <c r="K30" s="19"/>
      <c r="L30" s="19"/>
      <c r="M30" s="19"/>
      <c r="N30" s="19"/>
      <c r="O30" s="19"/>
      <c r="P30" s="19"/>
    </row>
    <row r="31" spans="1:16" ht="12">
      <c r="A31" s="64">
        <f t="shared" si="0"/>
        <v>21</v>
      </c>
      <c r="D31" s="54" t="s">
        <v>165</v>
      </c>
      <c r="E31" s="57"/>
      <c r="F31" s="19"/>
      <c r="G31" s="19"/>
      <c r="H31" s="19"/>
      <c r="I31" s="19"/>
      <c r="J31" s="19"/>
      <c r="K31" s="19"/>
      <c r="L31" s="19"/>
      <c r="M31" s="19"/>
      <c r="N31" s="19"/>
      <c r="O31" s="19"/>
      <c r="P31" s="19"/>
    </row>
    <row r="32" spans="1:16" ht="12">
      <c r="A32" s="64">
        <f t="shared" si="0"/>
        <v>22</v>
      </c>
      <c r="C32" s="19"/>
      <c r="D32" s="54">
        <v>105</v>
      </c>
      <c r="E32" s="57"/>
      <c r="F32" s="19"/>
      <c r="G32" s="19"/>
      <c r="H32" s="19"/>
      <c r="I32" s="19"/>
      <c r="J32" s="19"/>
      <c r="K32" s="19"/>
      <c r="L32" s="19"/>
      <c r="M32" s="19"/>
      <c r="N32" s="19"/>
      <c r="O32" s="19"/>
      <c r="P32" s="19"/>
    </row>
    <row r="33" spans="1:16" ht="12">
      <c r="A33" s="64">
        <f t="shared" si="0"/>
        <v>23</v>
      </c>
      <c r="B33" s="183" t="s">
        <v>215</v>
      </c>
      <c r="C33" s="184"/>
      <c r="D33" s="63"/>
      <c r="F33" s="19"/>
      <c r="G33" s="19"/>
      <c r="H33" s="19"/>
      <c r="I33" s="19"/>
      <c r="J33" s="19"/>
      <c r="K33" s="19"/>
      <c r="L33" s="19"/>
      <c r="M33" s="19"/>
      <c r="N33" s="19"/>
      <c r="O33" s="19"/>
      <c r="P33" s="19"/>
    </row>
    <row r="34" spans="1:16" ht="12">
      <c r="A34" s="64">
        <f t="shared" si="0"/>
        <v>24</v>
      </c>
      <c r="C34" s="65" t="s">
        <v>185</v>
      </c>
      <c r="D34" s="151">
        <v>0</v>
      </c>
      <c r="E34" s="67"/>
      <c r="F34" s="19"/>
      <c r="G34" s="19"/>
      <c r="H34" s="19"/>
      <c r="I34" s="19"/>
      <c r="J34" s="19"/>
      <c r="K34" s="19"/>
      <c r="L34" s="19"/>
      <c r="M34" s="19"/>
      <c r="N34" s="19"/>
      <c r="O34" s="19"/>
      <c r="P34" s="19"/>
    </row>
    <row r="35" spans="1:16" ht="12">
      <c r="A35" s="64">
        <f t="shared" si="0"/>
        <v>25</v>
      </c>
      <c r="C35" s="65" t="s">
        <v>378</v>
      </c>
      <c r="D35" s="142">
        <v>0</v>
      </c>
      <c r="E35" s="67"/>
      <c r="F35" s="19"/>
      <c r="G35" s="19"/>
      <c r="H35" s="19"/>
      <c r="I35" s="19"/>
      <c r="J35" s="19"/>
      <c r="K35" s="19"/>
      <c r="L35" s="19"/>
      <c r="M35" s="19"/>
      <c r="N35" s="19"/>
      <c r="O35" s="19"/>
      <c r="P35" s="19"/>
    </row>
    <row r="36" spans="1:16" ht="12">
      <c r="A36" s="64">
        <f t="shared" si="0"/>
        <v>26</v>
      </c>
      <c r="C36" s="65" t="s">
        <v>148</v>
      </c>
      <c r="D36" s="142">
        <v>0</v>
      </c>
      <c r="E36" s="67"/>
      <c r="F36" s="19"/>
      <c r="G36" s="19"/>
      <c r="H36" s="19"/>
      <c r="I36" s="19"/>
      <c r="J36" s="19"/>
      <c r="K36" s="19"/>
      <c r="L36" s="19"/>
      <c r="M36" s="19"/>
      <c r="N36" s="19"/>
      <c r="O36" s="19"/>
      <c r="P36" s="19"/>
    </row>
    <row r="37" spans="1:16" ht="12">
      <c r="A37" s="64">
        <f t="shared" si="0"/>
        <v>27</v>
      </c>
      <c r="C37" s="65" t="s">
        <v>149</v>
      </c>
      <c r="D37" s="142">
        <v>0</v>
      </c>
      <c r="E37" s="67"/>
      <c r="F37" s="19"/>
      <c r="G37" s="19"/>
      <c r="H37" s="19"/>
      <c r="I37" s="19"/>
      <c r="J37" s="19"/>
      <c r="K37" s="19"/>
      <c r="L37" s="19"/>
      <c r="M37" s="19"/>
      <c r="N37" s="19"/>
      <c r="O37" s="19"/>
      <c r="P37" s="19"/>
    </row>
    <row r="38" spans="1:16" ht="12">
      <c r="A38" s="64">
        <f t="shared" si="0"/>
        <v>28</v>
      </c>
      <c r="C38" s="65" t="s">
        <v>150</v>
      </c>
      <c r="D38" s="142">
        <v>0</v>
      </c>
      <c r="E38" s="67"/>
      <c r="F38" s="19"/>
      <c r="G38" s="19"/>
      <c r="H38" s="19"/>
      <c r="I38" s="19"/>
      <c r="J38" s="19"/>
      <c r="K38" s="19"/>
      <c r="L38" s="19"/>
      <c r="M38" s="19"/>
      <c r="N38" s="19"/>
      <c r="O38" s="19"/>
      <c r="P38" s="19"/>
    </row>
    <row r="39" spans="1:16" ht="12">
      <c r="A39" s="64">
        <f t="shared" si="0"/>
        <v>29</v>
      </c>
      <c r="C39" s="65" t="s">
        <v>122</v>
      </c>
      <c r="D39" s="142">
        <v>0</v>
      </c>
      <c r="E39" s="67"/>
      <c r="F39" s="19"/>
      <c r="G39" s="19"/>
      <c r="H39" s="19"/>
      <c r="I39" s="19"/>
      <c r="J39" s="19"/>
      <c r="K39" s="19"/>
      <c r="L39" s="19"/>
      <c r="M39" s="19"/>
      <c r="N39" s="19"/>
      <c r="O39" s="19"/>
      <c r="P39" s="19"/>
    </row>
    <row r="40" spans="1:16" ht="12">
      <c r="A40" s="64">
        <f t="shared" si="0"/>
        <v>30</v>
      </c>
      <c r="C40" s="65" t="s">
        <v>151</v>
      </c>
      <c r="D40" s="142">
        <v>0</v>
      </c>
      <c r="E40" s="67"/>
      <c r="F40" s="19"/>
      <c r="G40" s="19"/>
      <c r="H40" s="19"/>
      <c r="I40" s="19"/>
      <c r="J40" s="19"/>
      <c r="K40" s="19"/>
      <c r="L40" s="19"/>
      <c r="M40" s="19"/>
      <c r="N40" s="19"/>
      <c r="O40" s="19"/>
      <c r="P40" s="19"/>
    </row>
    <row r="41" spans="1:16" ht="12">
      <c r="A41" s="64">
        <f t="shared" si="0"/>
        <v>31</v>
      </c>
      <c r="C41" s="65" t="s">
        <v>152</v>
      </c>
      <c r="D41" s="142">
        <v>0</v>
      </c>
      <c r="E41" s="67"/>
      <c r="F41" s="19"/>
      <c r="G41" s="19"/>
      <c r="H41" s="19"/>
      <c r="I41" s="19"/>
      <c r="J41" s="19"/>
      <c r="K41" s="19"/>
      <c r="L41" s="19"/>
      <c r="M41" s="19"/>
      <c r="N41" s="19"/>
      <c r="O41" s="19"/>
      <c r="P41" s="19"/>
    </row>
    <row r="42" spans="1:16" ht="12">
      <c r="A42" s="64">
        <f t="shared" si="0"/>
        <v>32</v>
      </c>
      <c r="C42" s="65" t="s">
        <v>153</v>
      </c>
      <c r="D42" s="142">
        <v>0</v>
      </c>
      <c r="E42" s="67"/>
      <c r="F42" s="19"/>
      <c r="G42" s="19"/>
      <c r="H42" s="19"/>
      <c r="I42" s="19"/>
      <c r="J42" s="19"/>
      <c r="K42" s="19"/>
      <c r="L42" s="19"/>
      <c r="M42" s="19"/>
      <c r="N42" s="19"/>
      <c r="O42" s="19"/>
      <c r="P42" s="19"/>
    </row>
    <row r="43" spans="1:16" ht="12">
      <c r="A43" s="64">
        <f t="shared" si="0"/>
        <v>33</v>
      </c>
      <c r="C43" s="65" t="s">
        <v>154</v>
      </c>
      <c r="D43" s="142">
        <v>0</v>
      </c>
      <c r="E43" s="67"/>
      <c r="F43" s="19"/>
      <c r="G43" s="19"/>
      <c r="H43" s="19"/>
      <c r="I43" s="19"/>
      <c r="J43" s="19"/>
      <c r="K43" s="19"/>
      <c r="L43" s="19"/>
      <c r="M43" s="19"/>
      <c r="N43" s="19"/>
      <c r="O43" s="19"/>
      <c r="P43" s="19"/>
    </row>
    <row r="44" spans="1:16" ht="12">
      <c r="A44" s="64">
        <f aca="true" t="shared" si="2" ref="A44:A70">+A43+1</f>
        <v>34</v>
      </c>
      <c r="C44" s="65" t="s">
        <v>155</v>
      </c>
      <c r="D44" s="142">
        <v>0</v>
      </c>
      <c r="E44" s="67"/>
      <c r="F44" s="19"/>
      <c r="G44" s="19"/>
      <c r="H44" s="19"/>
      <c r="I44" s="19"/>
      <c r="J44" s="19"/>
      <c r="K44" s="19"/>
      <c r="L44" s="19"/>
      <c r="M44" s="19"/>
      <c r="N44" s="19"/>
      <c r="O44" s="19"/>
      <c r="P44" s="19"/>
    </row>
    <row r="45" spans="1:16" ht="12">
      <c r="A45" s="64">
        <f t="shared" si="2"/>
        <v>35</v>
      </c>
      <c r="C45" s="65" t="s">
        <v>156</v>
      </c>
      <c r="D45" s="142">
        <v>0</v>
      </c>
      <c r="E45" s="67"/>
      <c r="F45" s="19"/>
      <c r="G45" s="19"/>
      <c r="H45" s="19"/>
      <c r="I45" s="19"/>
      <c r="J45" s="19"/>
      <c r="K45" s="19"/>
      <c r="L45" s="19"/>
      <c r="M45" s="19"/>
      <c r="N45" s="19"/>
      <c r="O45" s="19"/>
      <c r="P45" s="19"/>
    </row>
    <row r="46" spans="1:16" ht="12">
      <c r="A46" s="64">
        <f t="shared" si="2"/>
        <v>36</v>
      </c>
      <c r="C46" s="65" t="s">
        <v>379</v>
      </c>
      <c r="D46" s="142">
        <v>0</v>
      </c>
      <c r="E46" s="67"/>
      <c r="F46" s="19"/>
      <c r="G46" s="19"/>
      <c r="H46" s="19"/>
      <c r="I46" s="19"/>
      <c r="J46" s="19"/>
      <c r="K46" s="19"/>
      <c r="L46" s="19"/>
      <c r="M46" s="19"/>
      <c r="N46" s="19"/>
      <c r="O46" s="19"/>
      <c r="P46" s="19"/>
    </row>
    <row r="47" spans="1:16" ht="12">
      <c r="A47" s="64">
        <f t="shared" si="2"/>
        <v>37</v>
      </c>
      <c r="C47" s="65"/>
      <c r="D47" s="72"/>
      <c r="E47" s="73"/>
      <c r="F47" s="19"/>
      <c r="G47" s="19"/>
      <c r="H47" s="19"/>
      <c r="I47" s="19"/>
      <c r="J47" s="19"/>
      <c r="K47" s="19"/>
      <c r="L47" s="19"/>
      <c r="M47" s="19"/>
      <c r="N47" s="19"/>
      <c r="O47" s="19"/>
      <c r="P47" s="19"/>
    </row>
    <row r="48" spans="1:16" ht="12">
      <c r="A48" s="64">
        <f t="shared" si="2"/>
        <v>38</v>
      </c>
      <c r="C48" s="77" t="s">
        <v>130</v>
      </c>
      <c r="D48" s="120">
        <f>(D34+D46)/2</f>
        <v>0</v>
      </c>
      <c r="E48" s="73"/>
      <c r="F48" s="19"/>
      <c r="G48" s="19"/>
      <c r="H48" s="19"/>
      <c r="I48" s="19"/>
      <c r="J48" s="19"/>
      <c r="K48" s="19"/>
      <c r="L48" s="19"/>
      <c r="M48" s="19"/>
      <c r="N48" s="19"/>
      <c r="O48" s="19"/>
      <c r="P48" s="19"/>
    </row>
    <row r="49" spans="1:16" ht="12">
      <c r="A49" s="64">
        <f t="shared" si="2"/>
        <v>39</v>
      </c>
      <c r="C49" s="19"/>
      <c r="D49" s="19"/>
      <c r="E49" s="19"/>
      <c r="F49" s="19"/>
      <c r="G49" s="19"/>
      <c r="H49" s="19"/>
      <c r="I49" s="19"/>
      <c r="J49" s="19"/>
      <c r="K49" s="19"/>
      <c r="L49" s="19"/>
      <c r="M49" s="19"/>
      <c r="N49" s="19"/>
      <c r="O49" s="19"/>
      <c r="P49" s="19"/>
    </row>
    <row r="50" spans="1:16" ht="12">
      <c r="A50" s="64">
        <f t="shared" si="2"/>
        <v>40</v>
      </c>
      <c r="C50" s="19"/>
      <c r="D50" s="19"/>
      <c r="E50" s="19"/>
      <c r="F50" s="19"/>
      <c r="G50" s="19"/>
      <c r="H50" s="19"/>
      <c r="I50" s="19"/>
      <c r="J50" s="19"/>
      <c r="K50" s="19"/>
      <c r="L50" s="19"/>
      <c r="M50" s="19"/>
      <c r="N50" s="19"/>
      <c r="O50" s="19"/>
      <c r="P50" s="19"/>
    </row>
    <row r="51" spans="1:16" ht="12">
      <c r="A51" s="64">
        <f t="shared" si="2"/>
        <v>41</v>
      </c>
      <c r="C51" s="19"/>
      <c r="D51" s="19"/>
      <c r="E51" s="19"/>
      <c r="F51" s="19"/>
      <c r="G51" s="19"/>
      <c r="K51" s="54"/>
      <c r="M51" s="54"/>
      <c r="N51" s="54"/>
      <c r="O51" s="54"/>
      <c r="P51" s="55"/>
    </row>
    <row r="52" spans="1:16" ht="12">
      <c r="A52" s="64">
        <f t="shared" si="2"/>
        <v>42</v>
      </c>
      <c r="C52" s="19"/>
      <c r="D52" s="19"/>
      <c r="E52" s="19"/>
      <c r="F52" s="19"/>
      <c r="G52" s="19"/>
      <c r="H52" s="19"/>
      <c r="I52" s="19"/>
      <c r="J52" s="19"/>
      <c r="K52" s="19"/>
      <c r="L52" s="19"/>
      <c r="M52" s="19"/>
      <c r="N52" s="19"/>
      <c r="O52" s="19"/>
      <c r="P52" s="19"/>
    </row>
    <row r="53" spans="1:16" ht="12">
      <c r="A53" s="64">
        <f t="shared" si="2"/>
        <v>43</v>
      </c>
      <c r="C53" s="19"/>
      <c r="D53" s="54" t="s">
        <v>165</v>
      </c>
      <c r="E53" s="57"/>
      <c r="F53" s="19"/>
      <c r="G53" s="19"/>
      <c r="H53" s="19"/>
      <c r="I53" s="19"/>
      <c r="J53" s="19"/>
      <c r="K53" s="19"/>
      <c r="L53" s="19"/>
      <c r="M53" s="19"/>
      <c r="N53" s="19"/>
      <c r="O53" s="19"/>
      <c r="P53" s="19"/>
    </row>
    <row r="54" spans="1:16" ht="12">
      <c r="A54" s="64">
        <f t="shared" si="2"/>
        <v>44</v>
      </c>
      <c r="C54" s="19"/>
      <c r="D54" s="54">
        <v>105</v>
      </c>
      <c r="E54" s="57"/>
      <c r="F54" s="19"/>
      <c r="G54" s="19"/>
      <c r="H54" s="19"/>
      <c r="I54" s="19"/>
      <c r="J54" s="19"/>
      <c r="K54" s="19"/>
      <c r="L54" s="19"/>
      <c r="M54" s="19"/>
      <c r="N54" s="19"/>
      <c r="O54" s="19"/>
      <c r="P54" s="19"/>
    </row>
    <row r="55" spans="1:16" ht="12">
      <c r="A55" s="64">
        <f t="shared" si="2"/>
        <v>45</v>
      </c>
      <c r="B55" s="183" t="s">
        <v>216</v>
      </c>
      <c r="C55" s="184"/>
      <c r="D55" s="63"/>
      <c r="F55" s="19"/>
      <c r="G55" s="19"/>
      <c r="H55" s="19"/>
      <c r="I55" s="19"/>
      <c r="J55" s="19"/>
      <c r="K55" s="19"/>
      <c r="L55" s="19"/>
      <c r="M55" s="19"/>
      <c r="N55" s="19"/>
      <c r="O55" s="19"/>
      <c r="P55" s="19"/>
    </row>
    <row r="56" spans="1:16" ht="12">
      <c r="A56" s="64">
        <f t="shared" si="2"/>
        <v>46</v>
      </c>
      <c r="C56" s="65" t="s">
        <v>185</v>
      </c>
      <c r="D56" s="151">
        <v>8103</v>
      </c>
      <c r="E56" s="67"/>
      <c r="F56" s="19"/>
      <c r="G56" s="19"/>
      <c r="H56" s="19"/>
      <c r="I56" s="19"/>
      <c r="J56" s="19"/>
      <c r="K56" s="19"/>
      <c r="L56" s="19"/>
      <c r="M56" s="19"/>
      <c r="N56" s="19"/>
      <c r="O56" s="19"/>
      <c r="P56" s="19"/>
    </row>
    <row r="57" spans="1:16" ht="12">
      <c r="A57" s="64">
        <f t="shared" si="2"/>
        <v>47</v>
      </c>
      <c r="C57" s="65" t="s">
        <v>378</v>
      </c>
      <c r="D57" s="152">
        <v>8103</v>
      </c>
      <c r="E57" s="67"/>
      <c r="F57" s="19"/>
      <c r="G57" s="19"/>
      <c r="H57" s="19"/>
      <c r="I57" s="19"/>
      <c r="J57" s="19"/>
      <c r="K57" s="19"/>
      <c r="L57" s="19"/>
      <c r="M57" s="19"/>
      <c r="N57" s="19"/>
      <c r="O57" s="19"/>
      <c r="P57" s="19"/>
    </row>
    <row r="58" spans="1:16" ht="12">
      <c r="A58" s="64">
        <f t="shared" si="2"/>
        <v>48</v>
      </c>
      <c r="C58" s="65" t="s">
        <v>148</v>
      </c>
      <c r="D58" s="152">
        <v>8103</v>
      </c>
      <c r="E58" s="67"/>
      <c r="F58" s="19"/>
      <c r="G58" s="19"/>
      <c r="H58" s="19"/>
      <c r="I58" s="19"/>
      <c r="J58" s="19"/>
      <c r="K58" s="19"/>
      <c r="L58" s="19"/>
      <c r="M58" s="19"/>
      <c r="N58" s="19"/>
      <c r="O58" s="19"/>
      <c r="P58" s="19"/>
    </row>
    <row r="59" spans="1:16" ht="12">
      <c r="A59" s="64">
        <f t="shared" si="2"/>
        <v>49</v>
      </c>
      <c r="C59" s="65" t="s">
        <v>149</v>
      </c>
      <c r="D59" s="152">
        <v>8103</v>
      </c>
      <c r="E59" s="67"/>
      <c r="F59" s="19"/>
      <c r="G59" s="19"/>
      <c r="H59" s="19"/>
      <c r="I59" s="19"/>
      <c r="J59" s="19"/>
      <c r="K59" s="19"/>
      <c r="L59" s="19"/>
      <c r="M59" s="19"/>
      <c r="N59" s="19"/>
      <c r="O59" s="19"/>
      <c r="P59" s="19"/>
    </row>
    <row r="60" spans="1:16" ht="12">
      <c r="A60" s="64">
        <f t="shared" si="2"/>
        <v>50</v>
      </c>
      <c r="C60" s="65" t="s">
        <v>150</v>
      </c>
      <c r="D60" s="152">
        <v>8103</v>
      </c>
      <c r="E60" s="67"/>
      <c r="F60" s="19"/>
      <c r="G60" s="19"/>
      <c r="H60" s="19"/>
      <c r="I60" s="19"/>
      <c r="J60" s="19"/>
      <c r="K60" s="19"/>
      <c r="L60" s="19"/>
      <c r="M60" s="19"/>
      <c r="N60" s="19"/>
      <c r="O60" s="19"/>
      <c r="P60" s="19"/>
    </row>
    <row r="61" spans="1:16" ht="12">
      <c r="A61" s="64">
        <f t="shared" si="2"/>
        <v>51</v>
      </c>
      <c r="C61" s="65" t="s">
        <v>122</v>
      </c>
      <c r="D61" s="152">
        <v>8103</v>
      </c>
      <c r="E61" s="67"/>
      <c r="F61" s="19"/>
      <c r="G61" s="19"/>
      <c r="H61" s="19"/>
      <c r="I61" s="19"/>
      <c r="J61" s="19"/>
      <c r="K61" s="19"/>
      <c r="L61" s="19"/>
      <c r="M61" s="19"/>
      <c r="N61" s="19"/>
      <c r="O61" s="19"/>
      <c r="P61" s="19"/>
    </row>
    <row r="62" spans="1:16" ht="12">
      <c r="A62" s="64">
        <f t="shared" si="2"/>
        <v>52</v>
      </c>
      <c r="C62" s="65" t="s">
        <v>151</v>
      </c>
      <c r="D62" s="152">
        <v>8103</v>
      </c>
      <c r="E62" s="67"/>
      <c r="F62" s="19"/>
      <c r="G62" s="19"/>
      <c r="H62" s="19"/>
      <c r="I62" s="19"/>
      <c r="J62" s="19"/>
      <c r="K62" s="19"/>
      <c r="L62" s="19"/>
      <c r="M62" s="19"/>
      <c r="N62" s="19"/>
      <c r="O62" s="19"/>
      <c r="P62" s="19"/>
    </row>
    <row r="63" spans="1:16" ht="12">
      <c r="A63" s="64">
        <f t="shared" si="2"/>
        <v>53</v>
      </c>
      <c r="C63" s="65" t="s">
        <v>152</v>
      </c>
      <c r="D63" s="152">
        <v>8103</v>
      </c>
      <c r="E63" s="67"/>
      <c r="F63" s="19"/>
      <c r="G63" s="19"/>
      <c r="H63" s="19"/>
      <c r="I63" s="19"/>
      <c r="J63" s="19"/>
      <c r="K63" s="19"/>
      <c r="L63" s="19"/>
      <c r="M63" s="19"/>
      <c r="N63" s="19"/>
      <c r="O63" s="19"/>
      <c r="P63" s="19"/>
    </row>
    <row r="64" spans="1:16" ht="12">
      <c r="A64" s="64">
        <f t="shared" si="2"/>
        <v>54</v>
      </c>
      <c r="C64" s="65" t="s">
        <v>153</v>
      </c>
      <c r="D64" s="152">
        <v>8103</v>
      </c>
      <c r="E64" s="67"/>
      <c r="F64" s="19"/>
      <c r="G64" s="19"/>
      <c r="H64" s="19"/>
      <c r="I64" s="19"/>
      <c r="J64" s="19"/>
      <c r="K64" s="19"/>
      <c r="L64" s="19"/>
      <c r="M64" s="19"/>
      <c r="N64" s="19"/>
      <c r="O64" s="19"/>
      <c r="P64" s="19"/>
    </row>
    <row r="65" spans="1:16" ht="12">
      <c r="A65" s="64">
        <f t="shared" si="2"/>
        <v>55</v>
      </c>
      <c r="C65" s="65" t="s">
        <v>154</v>
      </c>
      <c r="D65" s="152">
        <v>8103</v>
      </c>
      <c r="E65" s="67"/>
      <c r="F65" s="19"/>
      <c r="G65" s="19"/>
      <c r="H65" s="19"/>
      <c r="I65" s="19"/>
      <c r="J65" s="19"/>
      <c r="K65" s="19"/>
      <c r="L65" s="19"/>
      <c r="M65" s="19"/>
      <c r="N65" s="19"/>
      <c r="O65" s="19"/>
      <c r="P65" s="19"/>
    </row>
    <row r="66" spans="1:16" ht="12">
      <c r="A66" s="64">
        <f t="shared" si="2"/>
        <v>56</v>
      </c>
      <c r="C66" s="65" t="s">
        <v>155</v>
      </c>
      <c r="D66" s="152">
        <v>8103</v>
      </c>
      <c r="E66" s="67"/>
      <c r="F66" s="19"/>
      <c r="G66" s="19"/>
      <c r="H66" s="19"/>
      <c r="I66" s="19"/>
      <c r="J66" s="19"/>
      <c r="K66" s="19"/>
      <c r="L66" s="19"/>
      <c r="M66" s="19"/>
      <c r="N66" s="19"/>
      <c r="O66" s="19"/>
      <c r="P66" s="19"/>
    </row>
    <row r="67" spans="1:16" ht="12">
      <c r="A67" s="64">
        <f t="shared" si="2"/>
        <v>57</v>
      </c>
      <c r="C67" s="65" t="s">
        <v>156</v>
      </c>
      <c r="D67" s="152">
        <v>8103</v>
      </c>
      <c r="E67" s="67"/>
      <c r="F67" s="19"/>
      <c r="G67" s="19"/>
      <c r="H67" s="19"/>
      <c r="I67" s="19"/>
      <c r="J67" s="19"/>
      <c r="K67" s="19"/>
      <c r="L67" s="19"/>
      <c r="M67" s="19"/>
      <c r="N67" s="19"/>
      <c r="O67" s="19"/>
      <c r="P67" s="19"/>
    </row>
    <row r="68" spans="1:16" ht="12">
      <c r="A68" s="64">
        <f t="shared" si="2"/>
        <v>58</v>
      </c>
      <c r="C68" s="65" t="s">
        <v>379</v>
      </c>
      <c r="D68" s="152">
        <v>8103</v>
      </c>
      <c r="E68" s="67"/>
      <c r="F68" s="19"/>
      <c r="G68" s="19"/>
      <c r="H68" s="19"/>
      <c r="I68" s="19"/>
      <c r="J68" s="19"/>
      <c r="K68" s="19"/>
      <c r="L68" s="19"/>
      <c r="M68" s="19"/>
      <c r="N68" s="19"/>
      <c r="O68" s="19"/>
      <c r="P68" s="19"/>
    </row>
    <row r="69" spans="1:16" ht="12">
      <c r="A69" s="64">
        <f t="shared" si="2"/>
        <v>59</v>
      </c>
      <c r="C69" s="65"/>
      <c r="D69" s="72"/>
      <c r="E69" s="73"/>
      <c r="F69" s="19"/>
      <c r="G69" s="19"/>
      <c r="H69" s="19"/>
      <c r="I69" s="19"/>
      <c r="J69" s="19"/>
      <c r="K69" s="19"/>
      <c r="L69" s="19"/>
      <c r="M69" s="19"/>
      <c r="N69" s="19"/>
      <c r="O69" s="19"/>
      <c r="P69" s="19"/>
    </row>
    <row r="70" spans="1:16" ht="12">
      <c r="A70" s="64">
        <f t="shared" si="2"/>
        <v>60</v>
      </c>
      <c r="C70" s="77" t="s">
        <v>130</v>
      </c>
      <c r="D70" s="120">
        <f>(D56+D68)/2</f>
        <v>8103</v>
      </c>
      <c r="E70" s="73"/>
      <c r="F70" s="19"/>
      <c r="G70" s="19"/>
      <c r="H70" s="19"/>
      <c r="I70" s="19"/>
      <c r="J70" s="19"/>
      <c r="K70" s="19"/>
      <c r="L70" s="19"/>
      <c r="M70" s="19"/>
      <c r="N70" s="19"/>
      <c r="O70" s="19"/>
      <c r="P70" s="19"/>
    </row>
  </sheetData>
  <printOptions/>
  <pageMargins left="0.5" right="0.25" top="0.5" bottom="0.25" header="0.75" footer="0.5"/>
  <pageSetup fitToHeight="1" fitToWidth="1" horizontalDpi="1200" verticalDpi="1200" orientation="portrait" scale="73" r:id="rId1"/>
  <headerFooter alignWithMargins="0">
    <oddFooter>&amp;CPage  &amp;P  of  &amp;N</oddFooter>
  </headerFooter>
</worksheet>
</file>

<file path=xl/worksheets/sheet7.xml><?xml version="1.0" encoding="utf-8"?>
<worksheet xmlns="http://schemas.openxmlformats.org/spreadsheetml/2006/main" xmlns:r="http://schemas.openxmlformats.org/officeDocument/2006/relationships">
  <sheetPr>
    <tabColor indexed="42"/>
    <pageSetUpPr fitToPage="1"/>
  </sheetPr>
  <dimension ref="A1:P94"/>
  <sheetViews>
    <sheetView showGridLines="0" workbookViewId="0" topLeftCell="A49">
      <selection activeCell="P31" sqref="P31"/>
    </sheetView>
  </sheetViews>
  <sheetFormatPr defaultColWidth="14.4453125" defaultRowHeight="15"/>
  <cols>
    <col min="1" max="1" width="4.5546875" style="51" customWidth="1"/>
    <col min="2" max="2" width="2.77734375" style="49" customWidth="1"/>
    <col min="3" max="3" width="34.6640625" style="49" customWidth="1"/>
    <col min="4" max="4" width="14.4453125" style="49" customWidth="1"/>
    <col min="5" max="5" width="4.77734375" style="49" customWidth="1"/>
    <col min="6" max="6" width="13.10546875" style="49" bestFit="1" customWidth="1"/>
    <col min="7" max="7" width="0.88671875" style="49" customWidth="1"/>
    <col min="8" max="8" width="12.88671875" style="49" bestFit="1" customWidth="1"/>
    <col min="9" max="9" width="0.88671875" style="49" customWidth="1"/>
    <col min="10" max="10" width="12.88671875" style="49" bestFit="1" customWidth="1"/>
    <col min="11" max="11" width="0.88671875" style="49" customWidth="1"/>
    <col min="12" max="12" width="12.88671875" style="49" customWidth="1"/>
    <col min="13" max="13" width="0.88671875" style="49" customWidth="1"/>
    <col min="14" max="14" width="18.10546875" style="49" bestFit="1" customWidth="1"/>
    <col min="15" max="15" width="0.671875" style="49" customWidth="1"/>
    <col min="16" max="16" width="14.4453125" style="49" bestFit="1" customWidth="1"/>
    <col min="17" max="16384" width="14.4453125" style="49" customWidth="1"/>
  </cols>
  <sheetData>
    <row r="1" spans="1:15" ht="12">
      <c r="A1" s="6" t="s">
        <v>8</v>
      </c>
      <c r="B1" s="47"/>
      <c r="C1" s="47"/>
      <c r="D1" s="47"/>
      <c r="E1" s="47"/>
      <c r="F1" s="48" t="str">
        <f>Cover!C1</f>
        <v>2013 Workpapers</v>
      </c>
      <c r="G1" s="47"/>
      <c r="H1" s="47"/>
      <c r="I1" s="47"/>
      <c r="J1" s="47"/>
      <c r="K1" s="47"/>
      <c r="L1" s="47"/>
      <c r="M1" s="47"/>
      <c r="N1" s="47"/>
      <c r="O1" s="47"/>
    </row>
    <row r="2" spans="1:15" ht="12">
      <c r="A2" s="6" t="s">
        <v>5</v>
      </c>
      <c r="B2" s="47"/>
      <c r="C2" s="47"/>
      <c r="D2" s="47"/>
      <c r="E2" s="47"/>
      <c r="F2" s="50"/>
      <c r="G2" s="47"/>
      <c r="H2" s="47"/>
      <c r="I2" s="47"/>
      <c r="J2" s="47"/>
      <c r="K2" s="47"/>
      <c r="L2" s="47"/>
      <c r="M2" s="47"/>
      <c r="N2" s="47"/>
      <c r="O2" s="47"/>
    </row>
    <row r="3" spans="1:15" ht="12">
      <c r="A3" s="6" t="s">
        <v>390</v>
      </c>
      <c r="B3" s="47"/>
      <c r="C3" s="47"/>
      <c r="D3" s="47" t="s">
        <v>106</v>
      </c>
      <c r="E3" s="47"/>
      <c r="F3" s="47"/>
      <c r="G3" s="47"/>
      <c r="H3" s="47"/>
      <c r="I3" s="47"/>
      <c r="J3" s="47"/>
      <c r="K3" s="47"/>
      <c r="L3" s="47"/>
      <c r="M3" s="47"/>
      <c r="N3" s="47"/>
      <c r="O3" s="47"/>
    </row>
    <row r="4" ht="12">
      <c r="A4" s="385" t="s">
        <v>352</v>
      </c>
    </row>
    <row r="5" spans="1:16" ht="12">
      <c r="A5" s="51" t="s">
        <v>147</v>
      </c>
      <c r="D5" s="54" t="s">
        <v>24</v>
      </c>
      <c r="E5" s="57"/>
      <c r="F5" s="31" t="s">
        <v>146</v>
      </c>
      <c r="G5" s="19"/>
      <c r="H5" s="19"/>
      <c r="I5" s="19"/>
      <c r="J5" s="19"/>
      <c r="K5" s="19"/>
      <c r="L5" s="19"/>
      <c r="M5" s="19"/>
      <c r="N5" s="19"/>
      <c r="O5" s="19"/>
      <c r="P5" s="19"/>
    </row>
    <row r="6" spans="1:16" ht="12">
      <c r="A6" s="58" t="s">
        <v>123</v>
      </c>
      <c r="D6" s="54" t="s">
        <v>25</v>
      </c>
      <c r="E6" s="57"/>
      <c r="F6" s="30" t="s">
        <v>26</v>
      </c>
      <c r="G6" s="19"/>
      <c r="H6" s="19"/>
      <c r="I6" s="19"/>
      <c r="J6" s="19"/>
      <c r="K6" s="19"/>
      <c r="L6" s="19"/>
      <c r="M6" s="19"/>
      <c r="N6" s="19"/>
      <c r="O6" s="19"/>
      <c r="P6" s="19"/>
    </row>
    <row r="7" spans="1:16" ht="12">
      <c r="A7" s="60" t="s">
        <v>128</v>
      </c>
      <c r="B7" s="61" t="s">
        <v>9</v>
      </c>
      <c r="C7" s="62"/>
      <c r="D7" s="63"/>
      <c r="F7" s="19"/>
      <c r="G7" s="19"/>
      <c r="H7" s="19"/>
      <c r="I7" s="19"/>
      <c r="J7" s="19"/>
      <c r="K7" s="19"/>
      <c r="L7" s="19"/>
      <c r="M7" s="19"/>
      <c r="N7" s="19"/>
      <c r="O7" s="19"/>
      <c r="P7" s="19"/>
    </row>
    <row r="8" spans="1:16" ht="12">
      <c r="A8" s="64">
        <f aca="true" t="shared" si="0" ref="A8:A71">+A7+1</f>
        <v>2</v>
      </c>
      <c r="C8" s="65" t="s">
        <v>355</v>
      </c>
      <c r="D8" s="66">
        <f>D34+D60</f>
        <v>130078256</v>
      </c>
      <c r="E8" s="67"/>
      <c r="F8" s="66">
        <f>F34+F60</f>
        <v>61723223</v>
      </c>
      <c r="G8" s="19"/>
      <c r="H8" s="19"/>
      <c r="I8" s="19"/>
      <c r="J8" s="19"/>
      <c r="K8" s="19"/>
      <c r="L8" s="19"/>
      <c r="M8" s="19"/>
      <c r="N8" s="19"/>
      <c r="O8" s="19"/>
      <c r="P8" s="19"/>
    </row>
    <row r="9" spans="1:16" ht="12">
      <c r="A9" s="64">
        <f t="shared" si="0"/>
        <v>3</v>
      </c>
      <c r="C9" s="65" t="s">
        <v>380</v>
      </c>
      <c r="D9" s="69">
        <f>D35+D61</f>
        <v>0</v>
      </c>
      <c r="E9" s="67"/>
      <c r="F9" s="69">
        <f>F35+F61</f>
        <v>0</v>
      </c>
      <c r="G9" s="19"/>
      <c r="H9" s="19"/>
      <c r="I9" s="19"/>
      <c r="J9" s="19"/>
      <c r="K9" s="19"/>
      <c r="L9" s="19"/>
      <c r="M9" s="19"/>
      <c r="N9" s="19"/>
      <c r="O9" s="19"/>
      <c r="P9" s="19"/>
    </row>
    <row r="10" spans="1:16" ht="12">
      <c r="A10" s="64">
        <f t="shared" si="0"/>
        <v>4</v>
      </c>
      <c r="C10" s="65" t="s">
        <v>381</v>
      </c>
      <c r="D10" s="69">
        <f aca="true" t="shared" si="1" ref="D10:F20">D36+D62</f>
        <v>0</v>
      </c>
      <c r="E10" s="67"/>
      <c r="F10" s="69">
        <f t="shared" si="1"/>
        <v>0</v>
      </c>
      <c r="G10" s="19"/>
      <c r="H10" s="19"/>
      <c r="I10" s="19"/>
      <c r="J10" s="19"/>
      <c r="K10" s="19"/>
      <c r="L10" s="19"/>
      <c r="M10" s="19"/>
      <c r="N10" s="19"/>
      <c r="O10" s="19"/>
      <c r="P10" s="19"/>
    </row>
    <row r="11" spans="1:16" ht="12">
      <c r="A11" s="64">
        <f t="shared" si="0"/>
        <v>5</v>
      </c>
      <c r="C11" s="65" t="s">
        <v>382</v>
      </c>
      <c r="D11" s="69">
        <f t="shared" si="1"/>
        <v>0</v>
      </c>
      <c r="E11" s="67"/>
      <c r="F11" s="69">
        <f t="shared" si="1"/>
        <v>0</v>
      </c>
      <c r="G11" s="19"/>
      <c r="H11" s="19"/>
      <c r="I11" s="19"/>
      <c r="J11" s="19"/>
      <c r="K11" s="19"/>
      <c r="L11" s="19"/>
      <c r="M11" s="19"/>
      <c r="N11" s="19"/>
      <c r="O11" s="19"/>
      <c r="P11" s="19"/>
    </row>
    <row r="12" spans="1:16" ht="12">
      <c r="A12" s="64">
        <f t="shared" si="0"/>
        <v>6</v>
      </c>
      <c r="C12" s="65" t="s">
        <v>383</v>
      </c>
      <c r="D12" s="69">
        <f t="shared" si="1"/>
        <v>0</v>
      </c>
      <c r="E12" s="67"/>
      <c r="F12" s="69">
        <f t="shared" si="1"/>
        <v>0</v>
      </c>
      <c r="G12" s="19"/>
      <c r="H12" s="19"/>
      <c r="I12" s="19"/>
      <c r="J12" s="19"/>
      <c r="K12" s="19"/>
      <c r="L12" s="19"/>
      <c r="M12" s="19"/>
      <c r="N12" s="19"/>
      <c r="O12" s="19"/>
      <c r="P12" s="19"/>
    </row>
    <row r="13" spans="1:16" ht="12">
      <c r="A13" s="64">
        <f t="shared" si="0"/>
        <v>7</v>
      </c>
      <c r="C13" s="65" t="s">
        <v>307</v>
      </c>
      <c r="D13" s="69">
        <f t="shared" si="1"/>
        <v>0</v>
      </c>
      <c r="E13" s="67"/>
      <c r="F13" s="69">
        <f t="shared" si="1"/>
        <v>0</v>
      </c>
      <c r="G13" s="19"/>
      <c r="H13" s="19"/>
      <c r="I13" s="19"/>
      <c r="J13" s="19"/>
      <c r="K13" s="19"/>
      <c r="L13" s="19"/>
      <c r="M13" s="19"/>
      <c r="N13" s="19"/>
      <c r="O13" s="19"/>
      <c r="P13" s="19"/>
    </row>
    <row r="14" spans="1:16" ht="12">
      <c r="A14" s="64">
        <f t="shared" si="0"/>
        <v>8</v>
      </c>
      <c r="C14" s="65" t="s">
        <v>334</v>
      </c>
      <c r="D14" s="69">
        <f t="shared" si="1"/>
        <v>0</v>
      </c>
      <c r="E14" s="67"/>
      <c r="F14" s="69">
        <f t="shared" si="1"/>
        <v>0</v>
      </c>
      <c r="G14" s="19"/>
      <c r="H14" s="19"/>
      <c r="I14" s="19"/>
      <c r="J14" s="19"/>
      <c r="K14" s="19"/>
      <c r="L14" s="19"/>
      <c r="M14" s="19"/>
      <c r="N14" s="19"/>
      <c r="O14" s="19"/>
      <c r="P14" s="19"/>
    </row>
    <row r="15" spans="1:16" ht="12">
      <c r="A15" s="64">
        <f t="shared" si="0"/>
        <v>9</v>
      </c>
      <c r="C15" s="65" t="s">
        <v>384</v>
      </c>
      <c r="D15" s="69">
        <f t="shared" si="1"/>
        <v>0</v>
      </c>
      <c r="E15" s="67"/>
      <c r="F15" s="69">
        <f t="shared" si="1"/>
        <v>0</v>
      </c>
      <c r="G15" s="19"/>
      <c r="H15" s="19"/>
      <c r="I15" s="19"/>
      <c r="J15" s="19"/>
      <c r="K15" s="19"/>
      <c r="L15" s="19"/>
      <c r="M15" s="19"/>
      <c r="N15" s="19"/>
      <c r="O15" s="19"/>
      <c r="P15" s="19"/>
    </row>
    <row r="16" spans="1:16" ht="12">
      <c r="A16" s="64">
        <f t="shared" si="0"/>
        <v>10</v>
      </c>
      <c r="C16" s="65" t="s">
        <v>385</v>
      </c>
      <c r="D16" s="69">
        <f t="shared" si="1"/>
        <v>0</v>
      </c>
      <c r="E16" s="67"/>
      <c r="F16" s="69">
        <f t="shared" si="1"/>
        <v>0</v>
      </c>
      <c r="G16" s="19"/>
      <c r="H16" s="19"/>
      <c r="I16" s="19"/>
      <c r="J16" s="19"/>
      <c r="K16" s="19"/>
      <c r="L16" s="19"/>
      <c r="M16" s="19"/>
      <c r="N16" s="19"/>
      <c r="O16" s="19"/>
      <c r="P16" s="19"/>
    </row>
    <row r="17" spans="1:16" ht="12">
      <c r="A17" s="64">
        <f t="shared" si="0"/>
        <v>11</v>
      </c>
      <c r="C17" s="65" t="s">
        <v>386</v>
      </c>
      <c r="D17" s="69">
        <f t="shared" si="1"/>
        <v>0</v>
      </c>
      <c r="E17" s="67"/>
      <c r="F17" s="69">
        <f t="shared" si="1"/>
        <v>0</v>
      </c>
      <c r="G17" s="19"/>
      <c r="H17" s="19"/>
      <c r="I17" s="19"/>
      <c r="J17" s="19"/>
      <c r="K17" s="19"/>
      <c r="L17" s="19"/>
      <c r="M17" s="19"/>
      <c r="N17" s="19"/>
      <c r="O17" s="19"/>
      <c r="P17" s="19"/>
    </row>
    <row r="18" spans="1:16" ht="12">
      <c r="A18" s="64">
        <f t="shared" si="0"/>
        <v>12</v>
      </c>
      <c r="C18" s="65" t="s">
        <v>387</v>
      </c>
      <c r="D18" s="69">
        <f t="shared" si="1"/>
        <v>0</v>
      </c>
      <c r="E18" s="67"/>
      <c r="F18" s="69">
        <f t="shared" si="1"/>
        <v>0</v>
      </c>
      <c r="G18" s="19"/>
      <c r="H18" s="19"/>
      <c r="I18" s="19"/>
      <c r="J18" s="19"/>
      <c r="K18" s="19"/>
      <c r="L18" s="19"/>
      <c r="M18" s="19"/>
      <c r="N18" s="19"/>
      <c r="O18" s="19"/>
      <c r="P18" s="19"/>
    </row>
    <row r="19" spans="1:16" ht="12">
      <c r="A19" s="64">
        <f t="shared" si="0"/>
        <v>13</v>
      </c>
      <c r="C19" s="65" t="s">
        <v>388</v>
      </c>
      <c r="D19" s="69">
        <f t="shared" si="1"/>
        <v>0</v>
      </c>
      <c r="E19" s="67"/>
      <c r="F19" s="69">
        <f t="shared" si="1"/>
        <v>0</v>
      </c>
      <c r="G19" s="19"/>
      <c r="H19" s="19"/>
      <c r="I19" s="19"/>
      <c r="J19" s="19"/>
      <c r="K19" s="19"/>
      <c r="L19" s="19"/>
      <c r="M19" s="19"/>
      <c r="N19" s="19"/>
      <c r="O19" s="19"/>
      <c r="P19" s="19"/>
    </row>
    <row r="20" spans="1:16" ht="12">
      <c r="A20" s="64">
        <f t="shared" si="0"/>
        <v>14</v>
      </c>
      <c r="C20" s="65" t="s">
        <v>389</v>
      </c>
      <c r="D20" s="69">
        <f t="shared" si="1"/>
        <v>137221549</v>
      </c>
      <c r="E20" s="67"/>
      <c r="F20" s="69">
        <f t="shared" si="1"/>
        <v>76779258</v>
      </c>
      <c r="G20" s="19"/>
      <c r="H20" s="19"/>
      <c r="I20" s="19"/>
      <c r="J20" s="19"/>
      <c r="K20" s="19"/>
      <c r="L20" s="19"/>
      <c r="M20" s="19"/>
      <c r="N20" s="19"/>
      <c r="O20" s="19"/>
      <c r="P20" s="19"/>
    </row>
    <row r="21" spans="1:16" ht="12">
      <c r="A21" s="64">
        <f t="shared" si="0"/>
        <v>15</v>
      </c>
      <c r="C21" s="65"/>
      <c r="D21" s="72"/>
      <c r="E21" s="73"/>
      <c r="F21" s="72"/>
      <c r="G21" s="19"/>
      <c r="H21" s="19"/>
      <c r="I21" s="19"/>
      <c r="J21" s="19"/>
      <c r="K21" s="19"/>
      <c r="L21" s="19"/>
      <c r="M21" s="19"/>
      <c r="N21" s="19"/>
      <c r="O21" s="19"/>
      <c r="P21" s="19"/>
    </row>
    <row r="22" spans="1:16" ht="12">
      <c r="A22" s="64">
        <f t="shared" si="0"/>
        <v>16</v>
      </c>
      <c r="C22" s="65" t="s">
        <v>167</v>
      </c>
      <c r="D22" s="116">
        <f>+D48</f>
        <v>0</v>
      </c>
      <c r="E22" s="73"/>
      <c r="F22" s="117"/>
      <c r="G22" s="19"/>
      <c r="H22" s="19"/>
      <c r="I22" s="19"/>
      <c r="J22" s="19"/>
      <c r="K22" s="19"/>
      <c r="L22" s="19"/>
      <c r="M22" s="19"/>
      <c r="N22" s="19"/>
      <c r="O22" s="19"/>
      <c r="P22" s="19"/>
    </row>
    <row r="23" spans="1:16" ht="12">
      <c r="A23" s="64">
        <f t="shared" si="0"/>
        <v>17</v>
      </c>
      <c r="C23" s="65"/>
      <c r="D23" s="118"/>
      <c r="E23" s="73"/>
      <c r="F23" s="118"/>
      <c r="G23" s="19"/>
      <c r="H23" s="19"/>
      <c r="I23" s="19"/>
      <c r="J23" s="19"/>
      <c r="K23" s="19"/>
      <c r="L23" s="19"/>
      <c r="M23" s="19"/>
      <c r="N23" s="19"/>
      <c r="O23" s="19"/>
      <c r="P23" s="19"/>
    </row>
    <row r="24" spans="1:16" ht="12">
      <c r="A24" s="64">
        <f t="shared" si="0"/>
        <v>18</v>
      </c>
      <c r="C24" s="119" t="s">
        <v>193</v>
      </c>
      <c r="D24" s="120">
        <f>D50+D74</f>
        <v>133649902.5</v>
      </c>
      <c r="E24" s="118"/>
      <c r="F24" s="120">
        <f>F50+F74</f>
        <v>69251240.5</v>
      </c>
      <c r="G24" s="19"/>
      <c r="H24" s="19"/>
      <c r="I24" s="19"/>
      <c r="J24" s="19"/>
      <c r="K24" s="19"/>
      <c r="L24" s="19"/>
      <c r="M24" s="19"/>
      <c r="N24" s="19"/>
      <c r="O24" s="19"/>
      <c r="P24" s="19"/>
    </row>
    <row r="25" spans="1:16" ht="12">
      <c r="A25" s="64">
        <f t="shared" si="0"/>
        <v>19</v>
      </c>
      <c r="C25" s="65" t="s">
        <v>189</v>
      </c>
      <c r="D25" s="73"/>
      <c r="E25" s="73"/>
      <c r="F25" s="19"/>
      <c r="G25" s="19"/>
      <c r="H25" s="19"/>
      <c r="I25" s="19"/>
      <c r="J25" s="19"/>
      <c r="K25" s="19"/>
      <c r="L25" s="19"/>
      <c r="M25" s="19"/>
      <c r="N25" s="19"/>
      <c r="O25" s="19"/>
      <c r="P25" s="19"/>
    </row>
    <row r="26" spans="1:16" ht="12">
      <c r="A26" s="64">
        <f t="shared" si="0"/>
        <v>20</v>
      </c>
      <c r="C26" s="65" t="s">
        <v>357</v>
      </c>
      <c r="D26" s="171" t="s">
        <v>198</v>
      </c>
      <c r="E26" s="172"/>
      <c r="F26" s="171" t="s">
        <v>198</v>
      </c>
      <c r="H26" s="73"/>
      <c r="J26" s="73"/>
      <c r="K26" s="73"/>
      <c r="L26" s="73"/>
      <c r="M26" s="73"/>
      <c r="N26" s="73"/>
      <c r="O26" s="73"/>
      <c r="P26" s="71"/>
    </row>
    <row r="27" spans="1:16" ht="12">
      <c r="A27" s="64">
        <f t="shared" si="0"/>
        <v>21</v>
      </c>
      <c r="C27" s="65"/>
      <c r="D27" s="73"/>
      <c r="E27" s="73"/>
      <c r="F27" s="73"/>
      <c r="H27" s="73"/>
      <c r="J27" s="73"/>
      <c r="K27" s="73"/>
      <c r="L27" s="73"/>
      <c r="M27" s="73"/>
      <c r="N27" s="73"/>
      <c r="O27" s="73"/>
      <c r="P27" s="71"/>
    </row>
    <row r="28" spans="1:16" ht="12.75" thickBot="1">
      <c r="A28" s="64">
        <f t="shared" si="0"/>
        <v>22</v>
      </c>
      <c r="C28" s="121" t="s">
        <v>193</v>
      </c>
      <c r="D28" s="78">
        <f>D54+D78</f>
        <v>356387.17154999997</v>
      </c>
      <c r="E28" s="122"/>
      <c r="F28" s="78">
        <f>F54+F78</f>
        <v>64099071.35775</v>
      </c>
      <c r="H28" s="73"/>
      <c r="J28" s="73"/>
      <c r="K28" s="73"/>
      <c r="L28" s="73"/>
      <c r="M28" s="73"/>
      <c r="N28" s="73"/>
      <c r="O28" s="73"/>
      <c r="P28" s="71"/>
    </row>
    <row r="29" spans="1:16" ht="6.75" customHeight="1" thickTop="1">
      <c r="A29" s="64">
        <f t="shared" si="0"/>
        <v>23</v>
      </c>
      <c r="D29" s="19"/>
      <c r="E29" s="19"/>
      <c r="F29" s="19"/>
      <c r="G29" s="19"/>
      <c r="H29" s="19"/>
      <c r="I29" s="19"/>
      <c r="J29" s="19"/>
      <c r="K29" s="19"/>
      <c r="L29" s="19"/>
      <c r="M29" s="19"/>
      <c r="N29" s="19"/>
      <c r="O29" s="19"/>
      <c r="P29" s="19"/>
    </row>
    <row r="30" spans="1:16" ht="7.5" customHeight="1">
      <c r="A30" s="64">
        <f t="shared" si="0"/>
        <v>24</v>
      </c>
      <c r="D30" s="19"/>
      <c r="E30" s="19"/>
      <c r="F30" s="19"/>
      <c r="G30" s="19"/>
      <c r="H30" s="19"/>
      <c r="I30" s="19"/>
      <c r="J30" s="19"/>
      <c r="K30" s="19"/>
      <c r="L30" s="19"/>
      <c r="M30" s="19"/>
      <c r="N30" s="19"/>
      <c r="O30" s="19"/>
      <c r="P30" s="19"/>
    </row>
    <row r="31" spans="1:16" ht="12">
      <c r="A31" s="64">
        <f t="shared" si="0"/>
        <v>25</v>
      </c>
      <c r="D31" s="54" t="s">
        <v>24</v>
      </c>
      <c r="E31" s="57"/>
      <c r="F31" s="31" t="s">
        <v>146</v>
      </c>
      <c r="G31" s="19"/>
      <c r="H31" s="19"/>
      <c r="I31" s="19"/>
      <c r="J31" s="19"/>
      <c r="K31" s="19"/>
      <c r="L31" s="19"/>
      <c r="M31" s="19"/>
      <c r="N31" s="19"/>
      <c r="O31" s="19"/>
      <c r="P31" s="19"/>
    </row>
    <row r="32" spans="1:16" ht="12">
      <c r="A32" s="64">
        <f t="shared" si="0"/>
        <v>26</v>
      </c>
      <c r="C32" s="19"/>
      <c r="D32" s="54" t="s">
        <v>25</v>
      </c>
      <c r="E32" s="57"/>
      <c r="F32" s="30" t="s">
        <v>26</v>
      </c>
      <c r="G32" s="19"/>
      <c r="H32" s="19"/>
      <c r="I32" s="19"/>
      <c r="J32" s="19"/>
      <c r="K32" s="19"/>
      <c r="L32" s="19"/>
      <c r="M32" s="19"/>
      <c r="N32" s="19"/>
      <c r="O32" s="19"/>
      <c r="P32" s="19"/>
    </row>
    <row r="33" spans="1:16" ht="12">
      <c r="A33" s="64">
        <f t="shared" si="0"/>
        <v>27</v>
      </c>
      <c r="B33" s="183" t="s">
        <v>215</v>
      </c>
      <c r="C33" s="184"/>
      <c r="D33" s="63"/>
      <c r="F33" s="19"/>
      <c r="G33" s="19"/>
      <c r="H33" s="19"/>
      <c r="I33" s="19"/>
      <c r="J33" s="19"/>
      <c r="K33" s="19"/>
      <c r="L33" s="19"/>
      <c r="M33" s="19"/>
      <c r="N33" s="19"/>
      <c r="O33" s="19"/>
      <c r="P33" s="19"/>
    </row>
    <row r="34" spans="1:16" ht="12">
      <c r="A34" s="64">
        <f t="shared" si="0"/>
        <v>28</v>
      </c>
      <c r="C34" s="65" t="s">
        <v>355</v>
      </c>
      <c r="D34" s="142">
        <v>124311238</v>
      </c>
      <c r="E34" s="362"/>
      <c r="F34" s="363">
        <v>40696546</v>
      </c>
      <c r="G34" s="19"/>
      <c r="H34" s="123"/>
      <c r="I34" s="19"/>
      <c r="J34" s="19"/>
      <c r="K34" s="19"/>
      <c r="L34" s="19"/>
      <c r="M34" s="19"/>
      <c r="N34" s="19"/>
      <c r="O34" s="19"/>
      <c r="P34" s="19"/>
    </row>
    <row r="35" spans="1:16" ht="12">
      <c r="A35" s="64">
        <f t="shared" si="0"/>
        <v>29</v>
      </c>
      <c r="C35" s="65" t="s">
        <v>380</v>
      </c>
      <c r="D35" s="142">
        <v>0</v>
      </c>
      <c r="E35" s="362"/>
      <c r="F35" s="362">
        <v>0</v>
      </c>
      <c r="G35" s="19"/>
      <c r="H35" s="67"/>
      <c r="I35" s="19"/>
      <c r="J35" s="19"/>
      <c r="K35" s="19"/>
      <c r="L35" s="19"/>
      <c r="M35" s="19"/>
      <c r="N35" s="19"/>
      <c r="O35" s="19"/>
      <c r="P35" s="19"/>
    </row>
    <row r="36" spans="1:16" ht="12">
      <c r="A36" s="64">
        <f t="shared" si="0"/>
        <v>30</v>
      </c>
      <c r="C36" s="65" t="s">
        <v>381</v>
      </c>
      <c r="D36" s="142">
        <v>0</v>
      </c>
      <c r="E36" s="362"/>
      <c r="F36" s="362">
        <v>0</v>
      </c>
      <c r="G36" s="19"/>
      <c r="H36" s="67"/>
      <c r="I36" s="19"/>
      <c r="J36" s="19"/>
      <c r="K36" s="19"/>
      <c r="L36" s="19"/>
      <c r="M36" s="19"/>
      <c r="N36" s="19"/>
      <c r="O36" s="19"/>
      <c r="P36" s="19"/>
    </row>
    <row r="37" spans="1:16" ht="12">
      <c r="A37" s="64">
        <f t="shared" si="0"/>
        <v>31</v>
      </c>
      <c r="C37" s="65" t="s">
        <v>382</v>
      </c>
      <c r="D37" s="142">
        <v>0</v>
      </c>
      <c r="E37" s="362"/>
      <c r="F37" s="362">
        <v>0</v>
      </c>
      <c r="G37" s="19"/>
      <c r="H37" s="67"/>
      <c r="I37" s="19"/>
      <c r="J37" s="19"/>
      <c r="K37" s="19"/>
      <c r="L37" s="19"/>
      <c r="M37" s="19"/>
      <c r="N37" s="19"/>
      <c r="O37" s="19"/>
      <c r="P37" s="19"/>
    </row>
    <row r="38" spans="1:16" ht="12">
      <c r="A38" s="64">
        <f t="shared" si="0"/>
        <v>32</v>
      </c>
      <c r="C38" s="65" t="s">
        <v>383</v>
      </c>
      <c r="D38" s="142">
        <v>0</v>
      </c>
      <c r="E38" s="362"/>
      <c r="F38" s="362">
        <v>0</v>
      </c>
      <c r="G38" s="19"/>
      <c r="H38" s="67"/>
      <c r="I38" s="19"/>
      <c r="J38" s="19"/>
      <c r="K38" s="19"/>
      <c r="L38" s="19"/>
      <c r="M38" s="19"/>
      <c r="N38" s="19"/>
      <c r="O38" s="19"/>
      <c r="P38" s="19"/>
    </row>
    <row r="39" spans="1:16" ht="12">
      <c r="A39" s="64">
        <f t="shared" si="0"/>
        <v>33</v>
      </c>
      <c r="C39" s="65" t="s">
        <v>307</v>
      </c>
      <c r="D39" s="142">
        <v>0</v>
      </c>
      <c r="E39" s="362"/>
      <c r="F39" s="362">
        <v>0</v>
      </c>
      <c r="G39" s="19"/>
      <c r="H39" s="67"/>
      <c r="I39" s="19"/>
      <c r="J39" s="19"/>
      <c r="K39" s="19"/>
      <c r="L39" s="19"/>
      <c r="M39" s="19"/>
      <c r="N39" s="19"/>
      <c r="O39" s="19"/>
      <c r="P39" s="19"/>
    </row>
    <row r="40" spans="1:16" ht="12">
      <c r="A40" s="64">
        <f t="shared" si="0"/>
        <v>34</v>
      </c>
      <c r="C40" s="65" t="s">
        <v>334</v>
      </c>
      <c r="D40" s="142">
        <v>0</v>
      </c>
      <c r="E40" s="362"/>
      <c r="F40" s="362">
        <v>0</v>
      </c>
      <c r="G40" s="19"/>
      <c r="H40" s="67"/>
      <c r="I40" s="19"/>
      <c r="J40" s="19"/>
      <c r="K40" s="19"/>
      <c r="L40" s="19"/>
      <c r="M40" s="19"/>
      <c r="N40" s="19"/>
      <c r="O40" s="19"/>
      <c r="P40" s="19"/>
    </row>
    <row r="41" spans="1:16" ht="12">
      <c r="A41" s="64">
        <f t="shared" si="0"/>
        <v>35</v>
      </c>
      <c r="C41" s="65" t="s">
        <v>384</v>
      </c>
      <c r="D41" s="142">
        <v>0</v>
      </c>
      <c r="E41" s="362"/>
      <c r="F41" s="362">
        <v>0</v>
      </c>
      <c r="G41" s="19"/>
      <c r="H41" s="67"/>
      <c r="I41" s="19"/>
      <c r="J41" s="19"/>
      <c r="K41" s="19"/>
      <c r="L41" s="19"/>
      <c r="M41" s="19"/>
      <c r="N41" s="19"/>
      <c r="O41" s="19"/>
      <c r="P41" s="19"/>
    </row>
    <row r="42" spans="1:16" ht="12">
      <c r="A42" s="64">
        <f t="shared" si="0"/>
        <v>36</v>
      </c>
      <c r="C42" s="65" t="s">
        <v>385</v>
      </c>
      <c r="D42" s="142">
        <v>0</v>
      </c>
      <c r="E42" s="362"/>
      <c r="F42" s="362">
        <v>0</v>
      </c>
      <c r="G42" s="19"/>
      <c r="H42" s="67"/>
      <c r="I42" s="19"/>
      <c r="J42" s="19"/>
      <c r="K42" s="19"/>
      <c r="L42" s="19"/>
      <c r="M42" s="19"/>
      <c r="N42" s="19"/>
      <c r="O42" s="19"/>
      <c r="P42" s="19"/>
    </row>
    <row r="43" spans="1:16" ht="12">
      <c r="A43" s="64">
        <f t="shared" si="0"/>
        <v>37</v>
      </c>
      <c r="C43" s="65" t="s">
        <v>386</v>
      </c>
      <c r="D43" s="142">
        <v>0</v>
      </c>
      <c r="E43" s="362"/>
      <c r="F43" s="362">
        <v>0</v>
      </c>
      <c r="G43" s="19"/>
      <c r="H43" s="67"/>
      <c r="I43" s="19"/>
      <c r="J43" s="19"/>
      <c r="K43" s="19"/>
      <c r="L43" s="19"/>
      <c r="M43" s="19"/>
      <c r="N43" s="19"/>
      <c r="O43" s="19"/>
      <c r="P43" s="19"/>
    </row>
    <row r="44" spans="1:16" ht="12">
      <c r="A44" s="64">
        <f t="shared" si="0"/>
        <v>38</v>
      </c>
      <c r="C44" s="65" t="s">
        <v>387</v>
      </c>
      <c r="D44" s="142">
        <v>0</v>
      </c>
      <c r="E44" s="362"/>
      <c r="F44" s="362">
        <v>0</v>
      </c>
      <c r="G44" s="19"/>
      <c r="H44" s="67"/>
      <c r="I44" s="19"/>
      <c r="J44" s="19"/>
      <c r="K44" s="19"/>
      <c r="L44" s="19"/>
      <c r="M44" s="19"/>
      <c r="N44" s="19"/>
      <c r="O44" s="19"/>
      <c r="P44" s="19"/>
    </row>
    <row r="45" spans="1:16" ht="12">
      <c r="A45" s="64">
        <f t="shared" si="0"/>
        <v>39</v>
      </c>
      <c r="C45" s="65" t="s">
        <v>388</v>
      </c>
      <c r="D45" s="142">
        <v>0</v>
      </c>
      <c r="E45" s="362"/>
      <c r="F45" s="362">
        <v>0</v>
      </c>
      <c r="G45" s="19"/>
      <c r="H45" s="67"/>
      <c r="I45" s="19"/>
      <c r="J45" s="19"/>
      <c r="K45" s="19"/>
      <c r="L45" s="19"/>
      <c r="M45" s="19"/>
      <c r="N45" s="19"/>
      <c r="O45" s="19"/>
      <c r="P45" s="19"/>
    </row>
    <row r="46" spans="1:16" ht="12">
      <c r="A46" s="64">
        <f t="shared" si="0"/>
        <v>40</v>
      </c>
      <c r="C46" s="65" t="s">
        <v>389</v>
      </c>
      <c r="D46" s="142">
        <v>130954829</v>
      </c>
      <c r="E46" s="362"/>
      <c r="F46" s="362">
        <v>54270924</v>
      </c>
      <c r="G46" s="19"/>
      <c r="H46" s="67"/>
      <c r="I46" s="19"/>
      <c r="J46" s="19"/>
      <c r="K46" s="19"/>
      <c r="L46" s="19"/>
      <c r="M46" s="19"/>
      <c r="N46" s="19"/>
      <c r="O46" s="19"/>
      <c r="P46" s="19"/>
    </row>
    <row r="47" spans="1:16" ht="12">
      <c r="A47" s="64">
        <f t="shared" si="0"/>
        <v>41</v>
      </c>
      <c r="C47" s="65"/>
      <c r="D47" s="142"/>
      <c r="E47" s="362"/>
      <c r="F47" s="362"/>
      <c r="G47" s="19"/>
      <c r="H47" s="67"/>
      <c r="I47" s="19"/>
      <c r="J47" s="19"/>
      <c r="K47" s="19"/>
      <c r="L47" s="19"/>
      <c r="M47" s="19"/>
      <c r="N47" s="19"/>
      <c r="O47" s="19"/>
      <c r="P47" s="19"/>
    </row>
    <row r="48" spans="1:16" ht="12">
      <c r="A48" s="64">
        <f t="shared" si="0"/>
        <v>42</v>
      </c>
      <c r="C48" s="65" t="s">
        <v>315</v>
      </c>
      <c r="D48" s="142">
        <v>0</v>
      </c>
      <c r="E48" s="362"/>
      <c r="F48" s="362">
        <v>0</v>
      </c>
      <c r="G48" s="19"/>
      <c r="H48" s="67"/>
      <c r="I48" s="19"/>
      <c r="J48" s="19"/>
      <c r="K48" s="19"/>
      <c r="L48" s="19"/>
      <c r="M48" s="19"/>
      <c r="N48" s="19"/>
      <c r="O48" s="19"/>
      <c r="P48" s="19"/>
    </row>
    <row r="49" spans="1:16" ht="12">
      <c r="A49" s="64">
        <f t="shared" si="0"/>
        <v>43</v>
      </c>
      <c r="C49" s="65"/>
      <c r="D49" s="72"/>
      <c r="E49" s="73"/>
      <c r="F49" s="72"/>
      <c r="G49" s="19"/>
      <c r="H49" s="118"/>
      <c r="I49" s="19"/>
      <c r="J49" s="19"/>
      <c r="K49" s="19"/>
      <c r="L49" s="19"/>
      <c r="M49" s="19"/>
      <c r="N49" s="19"/>
      <c r="O49" s="19"/>
      <c r="P49" s="19"/>
    </row>
    <row r="50" spans="1:16" ht="12">
      <c r="A50" s="64">
        <f t="shared" si="0"/>
        <v>44</v>
      </c>
      <c r="C50" s="119" t="s">
        <v>193</v>
      </c>
      <c r="D50" s="125">
        <f>SUM(D34:D46)/2+D48</f>
        <v>127633033.5</v>
      </c>
      <c r="E50" s="118"/>
      <c r="F50" s="125">
        <f>SUM(F34:F46)/2+F48</f>
        <v>47483735</v>
      </c>
      <c r="G50" s="19"/>
      <c r="H50" s="120"/>
      <c r="I50" s="19"/>
      <c r="J50" s="19"/>
      <c r="K50" s="19"/>
      <c r="L50" s="19"/>
      <c r="M50" s="19"/>
      <c r="N50" s="19"/>
      <c r="O50" s="19"/>
      <c r="P50" s="19"/>
    </row>
    <row r="51" spans="1:16" ht="12">
      <c r="A51" s="64">
        <f t="shared" si="0"/>
        <v>45</v>
      </c>
      <c r="C51" s="65" t="s">
        <v>189</v>
      </c>
      <c r="D51" s="19"/>
      <c r="E51" s="19"/>
      <c r="F51" s="19"/>
      <c r="G51" s="19"/>
      <c r="H51" s="19"/>
      <c r="I51" s="19"/>
      <c r="J51" s="19"/>
      <c r="K51" s="19"/>
      <c r="L51" s="19"/>
      <c r="M51" s="19"/>
      <c r="N51" s="19"/>
      <c r="O51" s="19"/>
      <c r="P51" s="19"/>
    </row>
    <row r="52" spans="1:16" ht="12">
      <c r="A52" s="64">
        <f t="shared" si="0"/>
        <v>46</v>
      </c>
      <c r="C52" s="65" t="s">
        <v>356</v>
      </c>
      <c r="D52" s="355">
        <f>D83</f>
        <v>0.0025</v>
      </c>
      <c r="E52" s="364"/>
      <c r="F52" s="355">
        <f>F86</f>
        <v>0.9339</v>
      </c>
      <c r="G52" s="19"/>
      <c r="H52" s="19"/>
      <c r="I52" s="19"/>
      <c r="J52" s="19"/>
      <c r="K52" s="19"/>
      <c r="L52" s="19"/>
      <c r="M52" s="19"/>
      <c r="N52" s="19"/>
      <c r="O52" s="19"/>
      <c r="P52" s="19"/>
    </row>
    <row r="53" spans="1:16" ht="12">
      <c r="A53" s="64">
        <f t="shared" si="0"/>
        <v>47</v>
      </c>
      <c r="C53" s="65"/>
      <c r="D53" s="19"/>
      <c r="E53" s="19"/>
      <c r="F53" s="19"/>
      <c r="G53" s="19"/>
      <c r="H53" s="19"/>
      <c r="I53" s="19"/>
      <c r="J53" s="19"/>
      <c r="K53" s="19"/>
      <c r="L53" s="19"/>
      <c r="M53" s="19"/>
      <c r="N53" s="19"/>
      <c r="O53" s="19"/>
      <c r="P53" s="19"/>
    </row>
    <row r="54" spans="1:16" s="47" customFormat="1" ht="12.75" thickBot="1">
      <c r="A54" s="64">
        <f t="shared" si="0"/>
        <v>48</v>
      </c>
      <c r="C54" s="121" t="s">
        <v>193</v>
      </c>
      <c r="D54" s="78">
        <f>D50*D52</f>
        <v>319082.58375</v>
      </c>
      <c r="E54" s="122"/>
      <c r="F54" s="78">
        <f>F50*F52</f>
        <v>44345060.1165</v>
      </c>
      <c r="G54" s="122"/>
      <c r="H54" s="122"/>
      <c r="I54" s="122"/>
      <c r="J54" s="122"/>
      <c r="K54" s="122"/>
      <c r="L54" s="122"/>
      <c r="M54" s="122"/>
      <c r="N54" s="122"/>
      <c r="O54" s="122"/>
      <c r="P54" s="122"/>
    </row>
    <row r="55" spans="1:16" ht="7.5" customHeight="1" thickTop="1">
      <c r="A55" s="64">
        <f t="shared" si="0"/>
        <v>49</v>
      </c>
      <c r="C55" s="19"/>
      <c r="D55" s="19"/>
      <c r="E55" s="19"/>
      <c r="F55" s="19"/>
      <c r="G55" s="19"/>
      <c r="K55" s="54"/>
      <c r="M55" s="54"/>
      <c r="N55" s="54"/>
      <c r="O55" s="54"/>
      <c r="P55" s="55"/>
    </row>
    <row r="56" spans="1:16" ht="6" customHeight="1">
      <c r="A56" s="64">
        <f t="shared" si="0"/>
        <v>50</v>
      </c>
      <c r="C56" s="19"/>
      <c r="D56" s="19"/>
      <c r="E56" s="19"/>
      <c r="F56" s="19"/>
      <c r="G56" s="19"/>
      <c r="H56" s="19"/>
      <c r="I56" s="19"/>
      <c r="J56" s="19"/>
      <c r="K56" s="19"/>
      <c r="L56" s="19"/>
      <c r="M56" s="19"/>
      <c r="N56" s="19"/>
      <c r="O56" s="19"/>
      <c r="P56" s="19"/>
    </row>
    <row r="57" spans="1:16" ht="12">
      <c r="A57" s="64">
        <f t="shared" si="0"/>
        <v>51</v>
      </c>
      <c r="C57" s="19"/>
      <c r="D57" s="54" t="s">
        <v>24</v>
      </c>
      <c r="E57" s="57"/>
      <c r="F57" s="31" t="s">
        <v>146</v>
      </c>
      <c r="G57" s="19"/>
      <c r="H57" s="19"/>
      <c r="I57" s="19"/>
      <c r="J57" s="19"/>
      <c r="K57" s="19"/>
      <c r="L57" s="19"/>
      <c r="M57" s="19"/>
      <c r="N57" s="19"/>
      <c r="O57" s="19"/>
      <c r="P57" s="19"/>
    </row>
    <row r="58" spans="1:16" ht="12">
      <c r="A58" s="64">
        <f t="shared" si="0"/>
        <v>52</v>
      </c>
      <c r="C58" s="19"/>
      <c r="D58" s="54" t="s">
        <v>25</v>
      </c>
      <c r="E58" s="57"/>
      <c r="F58" s="30" t="s">
        <v>26</v>
      </c>
      <c r="G58" s="19"/>
      <c r="H58" s="19"/>
      <c r="I58" s="19"/>
      <c r="J58" s="19"/>
      <c r="K58" s="19"/>
      <c r="L58" s="19"/>
      <c r="M58" s="19"/>
      <c r="N58" s="19"/>
      <c r="O58" s="19"/>
      <c r="P58" s="19"/>
    </row>
    <row r="59" spans="1:16" ht="12">
      <c r="A59" s="64">
        <f t="shared" si="0"/>
        <v>53</v>
      </c>
      <c r="B59" s="183" t="s">
        <v>216</v>
      </c>
      <c r="C59" s="184"/>
      <c r="D59" s="63"/>
      <c r="F59" s="19"/>
      <c r="G59" s="19"/>
      <c r="H59" s="19"/>
      <c r="I59" s="19"/>
      <c r="J59" s="19"/>
      <c r="K59" s="19"/>
      <c r="L59" s="19"/>
      <c r="M59" s="19"/>
      <c r="N59" s="19"/>
      <c r="O59" s="19"/>
      <c r="P59" s="19"/>
    </row>
    <row r="60" spans="1:16" ht="12">
      <c r="A60" s="64">
        <f t="shared" si="0"/>
        <v>54</v>
      </c>
      <c r="C60" s="65" t="s">
        <v>355</v>
      </c>
      <c r="D60" s="151">
        <v>5767018</v>
      </c>
      <c r="E60" s="142"/>
      <c r="F60" s="151">
        <v>21026677</v>
      </c>
      <c r="G60" s="19"/>
      <c r="H60" s="19"/>
      <c r="I60" s="19"/>
      <c r="J60" s="19"/>
      <c r="K60" s="19"/>
      <c r="L60" s="19"/>
      <c r="M60" s="19"/>
      <c r="N60" s="19"/>
      <c r="O60" s="19"/>
      <c r="P60" s="19"/>
    </row>
    <row r="61" spans="1:16" ht="12">
      <c r="A61" s="64">
        <f t="shared" si="0"/>
        <v>55</v>
      </c>
      <c r="C61" s="65" t="s">
        <v>380</v>
      </c>
      <c r="D61" s="142">
        <v>0</v>
      </c>
      <c r="E61" s="142"/>
      <c r="F61" s="142">
        <v>0</v>
      </c>
      <c r="G61" s="19"/>
      <c r="H61" s="19"/>
      <c r="I61" s="19"/>
      <c r="J61" s="19"/>
      <c r="K61" s="19"/>
      <c r="L61" s="19"/>
      <c r="M61" s="19"/>
      <c r="N61" s="19"/>
      <c r="O61" s="19"/>
      <c r="P61" s="19"/>
    </row>
    <row r="62" spans="1:16" ht="12">
      <c r="A62" s="64">
        <f t="shared" si="0"/>
        <v>56</v>
      </c>
      <c r="C62" s="65" t="s">
        <v>381</v>
      </c>
      <c r="D62" s="142">
        <v>0</v>
      </c>
      <c r="E62" s="142"/>
      <c r="F62" s="142">
        <v>0</v>
      </c>
      <c r="G62" s="19"/>
      <c r="H62" s="19"/>
      <c r="I62" s="19"/>
      <c r="J62" s="19"/>
      <c r="K62" s="19"/>
      <c r="L62" s="19"/>
      <c r="M62" s="19"/>
      <c r="N62" s="19"/>
      <c r="O62" s="19"/>
      <c r="P62" s="19"/>
    </row>
    <row r="63" spans="1:16" ht="12">
      <c r="A63" s="64">
        <f t="shared" si="0"/>
        <v>57</v>
      </c>
      <c r="C63" s="65" t="s">
        <v>382</v>
      </c>
      <c r="D63" s="142">
        <v>0</v>
      </c>
      <c r="E63" s="142"/>
      <c r="F63" s="142">
        <v>0</v>
      </c>
      <c r="G63" s="19"/>
      <c r="H63" s="19"/>
      <c r="I63" s="19"/>
      <c r="J63" s="19"/>
      <c r="K63" s="19"/>
      <c r="L63" s="19"/>
      <c r="M63" s="19"/>
      <c r="N63" s="19"/>
      <c r="O63" s="19"/>
      <c r="P63" s="19"/>
    </row>
    <row r="64" spans="1:16" ht="12">
      <c r="A64" s="64">
        <f t="shared" si="0"/>
        <v>58</v>
      </c>
      <c r="C64" s="65" t="s">
        <v>383</v>
      </c>
      <c r="D64" s="142">
        <v>0</v>
      </c>
      <c r="E64" s="142"/>
      <c r="F64" s="142">
        <v>0</v>
      </c>
      <c r="G64" s="19"/>
      <c r="H64" s="19"/>
      <c r="I64" s="19"/>
      <c r="J64" s="19"/>
      <c r="K64" s="19"/>
      <c r="L64" s="19"/>
      <c r="M64" s="19"/>
      <c r="N64" s="19"/>
      <c r="O64" s="19"/>
      <c r="P64" s="19"/>
    </row>
    <row r="65" spans="1:16" ht="12">
      <c r="A65" s="64">
        <f t="shared" si="0"/>
        <v>59</v>
      </c>
      <c r="C65" s="65" t="s">
        <v>307</v>
      </c>
      <c r="D65" s="142">
        <v>0</v>
      </c>
      <c r="E65" s="142"/>
      <c r="F65" s="142">
        <v>0</v>
      </c>
      <c r="G65" s="19"/>
      <c r="H65" s="19"/>
      <c r="I65" s="19"/>
      <c r="J65" s="19"/>
      <c r="K65" s="19"/>
      <c r="L65" s="19"/>
      <c r="M65" s="19"/>
      <c r="N65" s="19"/>
      <c r="O65" s="19"/>
      <c r="P65" s="19"/>
    </row>
    <row r="66" spans="1:16" ht="12">
      <c r="A66" s="64">
        <f t="shared" si="0"/>
        <v>60</v>
      </c>
      <c r="C66" s="65" t="s">
        <v>334</v>
      </c>
      <c r="D66" s="142">
        <v>0</v>
      </c>
      <c r="E66" s="142"/>
      <c r="F66" s="142">
        <v>0</v>
      </c>
      <c r="G66" s="19"/>
      <c r="H66" s="19"/>
      <c r="I66" s="19"/>
      <c r="J66" s="19"/>
      <c r="K66" s="19"/>
      <c r="L66" s="19"/>
      <c r="M66" s="19"/>
      <c r="N66" s="19"/>
      <c r="O66" s="19"/>
      <c r="P66" s="19"/>
    </row>
    <row r="67" spans="1:16" ht="12">
      <c r="A67" s="64">
        <f t="shared" si="0"/>
        <v>61</v>
      </c>
      <c r="C67" s="65" t="s">
        <v>384</v>
      </c>
      <c r="D67" s="142">
        <v>0</v>
      </c>
      <c r="E67" s="142"/>
      <c r="F67" s="142">
        <v>0</v>
      </c>
      <c r="G67" s="19"/>
      <c r="H67" s="19"/>
      <c r="I67" s="19"/>
      <c r="J67" s="19"/>
      <c r="K67" s="19"/>
      <c r="L67" s="19"/>
      <c r="M67" s="19"/>
      <c r="N67" s="19"/>
      <c r="O67" s="19"/>
      <c r="P67" s="19"/>
    </row>
    <row r="68" spans="1:16" ht="12">
      <c r="A68" s="64">
        <f t="shared" si="0"/>
        <v>62</v>
      </c>
      <c r="C68" s="65" t="s">
        <v>385</v>
      </c>
      <c r="D68" s="142">
        <v>0</v>
      </c>
      <c r="E68" s="142"/>
      <c r="F68" s="142">
        <v>0</v>
      </c>
      <c r="G68" s="19"/>
      <c r="H68" s="19"/>
      <c r="I68" s="19"/>
      <c r="J68" s="19"/>
      <c r="K68" s="19"/>
      <c r="L68" s="19"/>
      <c r="M68" s="19"/>
      <c r="N68" s="19"/>
      <c r="O68" s="19"/>
      <c r="P68" s="19"/>
    </row>
    <row r="69" spans="1:16" ht="12">
      <c r="A69" s="64">
        <f t="shared" si="0"/>
        <v>63</v>
      </c>
      <c r="C69" s="65" t="s">
        <v>386</v>
      </c>
      <c r="D69" s="142">
        <v>0</v>
      </c>
      <c r="E69" s="142"/>
      <c r="F69" s="142">
        <v>0</v>
      </c>
      <c r="G69" s="19"/>
      <c r="H69" s="19"/>
      <c r="I69" s="19"/>
      <c r="J69" s="19"/>
      <c r="K69" s="19"/>
      <c r="L69" s="19"/>
      <c r="M69" s="19"/>
      <c r="N69" s="19"/>
      <c r="O69" s="19"/>
      <c r="P69" s="19"/>
    </row>
    <row r="70" spans="1:16" ht="12">
      <c r="A70" s="64">
        <f t="shared" si="0"/>
        <v>64</v>
      </c>
      <c r="C70" s="65" t="s">
        <v>387</v>
      </c>
      <c r="D70" s="142">
        <v>0</v>
      </c>
      <c r="E70" s="142"/>
      <c r="F70" s="142">
        <v>0</v>
      </c>
      <c r="G70" s="19"/>
      <c r="H70" s="19"/>
      <c r="I70" s="19"/>
      <c r="J70" s="19"/>
      <c r="K70" s="19"/>
      <c r="L70" s="19"/>
      <c r="M70" s="19"/>
      <c r="N70" s="19"/>
      <c r="O70" s="19"/>
      <c r="P70" s="19"/>
    </row>
    <row r="71" spans="1:16" ht="12">
      <c r="A71" s="64">
        <f t="shared" si="0"/>
        <v>65</v>
      </c>
      <c r="C71" s="65" t="s">
        <v>388</v>
      </c>
      <c r="D71" s="142">
        <v>0</v>
      </c>
      <c r="E71" s="142"/>
      <c r="F71" s="142">
        <v>0</v>
      </c>
      <c r="G71" s="19"/>
      <c r="H71" s="19"/>
      <c r="I71" s="19"/>
      <c r="J71" s="19"/>
      <c r="K71" s="19"/>
      <c r="L71" s="19"/>
      <c r="M71" s="19"/>
      <c r="N71" s="19"/>
      <c r="O71" s="19"/>
      <c r="P71" s="19"/>
    </row>
    <row r="72" spans="1:16" ht="12">
      <c r="A72" s="64">
        <f aca="true" t="shared" si="2" ref="A72:A78">+A71+1</f>
        <v>66</v>
      </c>
      <c r="C72" s="65" t="s">
        <v>389</v>
      </c>
      <c r="D72" s="142">
        <v>6266720</v>
      </c>
      <c r="E72" s="142"/>
      <c r="F72" s="142">
        <v>22508334</v>
      </c>
      <c r="G72" s="19"/>
      <c r="H72" s="19"/>
      <c r="I72" s="19"/>
      <c r="J72" s="19"/>
      <c r="K72" s="19"/>
      <c r="L72" s="19"/>
      <c r="M72" s="19"/>
      <c r="N72" s="19"/>
      <c r="O72" s="19"/>
      <c r="P72" s="19"/>
    </row>
    <row r="73" spans="1:16" ht="12">
      <c r="A73" s="64">
        <f t="shared" si="2"/>
        <v>67</v>
      </c>
      <c r="C73" s="65"/>
      <c r="D73" s="160"/>
      <c r="E73" s="143"/>
      <c r="F73" s="160"/>
      <c r="G73" s="19"/>
      <c r="H73" s="19"/>
      <c r="I73" s="19"/>
      <c r="J73" s="19"/>
      <c r="K73" s="19"/>
      <c r="L73" s="19"/>
      <c r="M73" s="19"/>
      <c r="N73" s="19"/>
      <c r="O73" s="19"/>
      <c r="P73" s="19"/>
    </row>
    <row r="74" spans="1:16" ht="12">
      <c r="A74" s="64">
        <f t="shared" si="2"/>
        <v>68</v>
      </c>
      <c r="C74" s="119" t="s">
        <v>193</v>
      </c>
      <c r="D74" s="156">
        <f>SUM(D60:D72)/2</f>
        <v>6016869</v>
      </c>
      <c r="E74" s="144"/>
      <c r="F74" s="156">
        <f>SUM(F60:F72)/2</f>
        <v>21767505.5</v>
      </c>
      <c r="G74" s="19"/>
      <c r="H74" s="19"/>
      <c r="I74" s="19"/>
      <c r="J74" s="19"/>
      <c r="K74" s="19"/>
      <c r="L74" s="19"/>
      <c r="M74" s="19"/>
      <c r="N74" s="19"/>
      <c r="O74" s="19"/>
      <c r="P74" s="19"/>
    </row>
    <row r="75" spans="1:16" ht="12">
      <c r="A75" s="64">
        <f t="shared" si="2"/>
        <v>69</v>
      </c>
      <c r="C75" s="65" t="s">
        <v>189</v>
      </c>
      <c r="D75" s="145"/>
      <c r="E75" s="145"/>
      <c r="F75" s="145"/>
      <c r="G75" s="19"/>
      <c r="H75" s="19"/>
      <c r="I75" s="19"/>
      <c r="J75" s="19"/>
      <c r="K75" s="19"/>
      <c r="L75" s="19"/>
      <c r="M75" s="19"/>
      <c r="N75" s="19"/>
      <c r="O75" s="19"/>
      <c r="P75" s="19"/>
    </row>
    <row r="76" spans="1:16" ht="12">
      <c r="A76" s="64">
        <f t="shared" si="2"/>
        <v>70</v>
      </c>
      <c r="C76" s="65" t="s">
        <v>356</v>
      </c>
      <c r="D76" s="355">
        <f>D91</f>
        <v>0.0062</v>
      </c>
      <c r="E76" s="364"/>
      <c r="F76" s="355">
        <f>F94</f>
        <v>0.9075</v>
      </c>
      <c r="G76" s="19"/>
      <c r="H76" s="19"/>
      <c r="I76" s="19"/>
      <c r="J76" s="19"/>
      <c r="K76" s="19"/>
      <c r="L76" s="19"/>
      <c r="M76" s="19"/>
      <c r="N76" s="19"/>
      <c r="O76" s="19"/>
      <c r="P76" s="19"/>
    </row>
    <row r="77" spans="1:6" ht="12">
      <c r="A77" s="64">
        <f t="shared" si="2"/>
        <v>71</v>
      </c>
      <c r="C77" s="65"/>
      <c r="D77" s="145"/>
      <c r="E77" s="145"/>
      <c r="F77" s="145"/>
    </row>
    <row r="78" spans="1:6" ht="12.75" thickBot="1">
      <c r="A78" s="64">
        <f t="shared" si="2"/>
        <v>72</v>
      </c>
      <c r="C78" s="121" t="s">
        <v>193</v>
      </c>
      <c r="D78" s="86">
        <f>D74*D76</f>
        <v>37304.5878</v>
      </c>
      <c r="E78" s="146"/>
      <c r="F78" s="86">
        <f>F74*F76</f>
        <v>19754011.24125</v>
      </c>
    </row>
    <row r="79" ht="12.75" thickTop="1"/>
    <row r="80" ht="12">
      <c r="A80" s="51" t="s">
        <v>362</v>
      </c>
    </row>
    <row r="81" spans="1:4" ht="12.75">
      <c r="A81" s="392" t="s">
        <v>358</v>
      </c>
      <c r="C81" s="392" t="s">
        <v>359</v>
      </c>
      <c r="D81" s="49">
        <v>306176</v>
      </c>
    </row>
    <row r="82" spans="1:4" ht="12.75">
      <c r="A82" s="392" t="s">
        <v>360</v>
      </c>
      <c r="C82" s="392" t="s">
        <v>361</v>
      </c>
      <c r="D82" s="49">
        <v>124168433</v>
      </c>
    </row>
    <row r="83" ht="12">
      <c r="D83" s="411">
        <f>ROUND(D81/D82,4)</f>
        <v>0.0025</v>
      </c>
    </row>
    <row r="84" spans="1:6" ht="12.75">
      <c r="A84" s="392" t="s">
        <v>109</v>
      </c>
      <c r="C84" s="392" t="s">
        <v>364</v>
      </c>
      <c r="F84" s="49">
        <v>7659190</v>
      </c>
    </row>
    <row r="85" spans="1:6" ht="12.75">
      <c r="A85" s="392" t="s">
        <v>97</v>
      </c>
      <c r="C85" s="392" t="s">
        <v>365</v>
      </c>
      <c r="F85" s="49">
        <v>542334</v>
      </c>
    </row>
    <row r="86" spans="3:6" ht="12">
      <c r="C86" s="49" t="s">
        <v>366</v>
      </c>
      <c r="F86" s="411">
        <f>ROUND(F84/(F84+F85),4)</f>
        <v>0.9339</v>
      </c>
    </row>
    <row r="88" ht="12">
      <c r="A88" s="51" t="s">
        <v>363</v>
      </c>
    </row>
    <row r="89" spans="1:4" ht="12.75">
      <c r="A89" s="392" t="s">
        <v>358</v>
      </c>
      <c r="C89" s="392" t="s">
        <v>359</v>
      </c>
      <c r="D89" s="87">
        <v>36201</v>
      </c>
    </row>
    <row r="90" spans="1:4" ht="12.75">
      <c r="A90" s="392" t="s">
        <v>360</v>
      </c>
      <c r="C90" s="392" t="s">
        <v>361</v>
      </c>
      <c r="D90" s="87">
        <v>5820037</v>
      </c>
    </row>
    <row r="91" ht="12">
      <c r="D91" s="411">
        <f>ROUND(D89/D90,4)</f>
        <v>0.0062</v>
      </c>
    </row>
    <row r="92" spans="1:6" ht="12.75">
      <c r="A92" s="392" t="s">
        <v>109</v>
      </c>
      <c r="C92" s="392" t="s">
        <v>364</v>
      </c>
      <c r="F92" s="87">
        <v>941249.355</v>
      </c>
    </row>
    <row r="93" spans="1:6" ht="12.75">
      <c r="A93" s="392" t="s">
        <v>97</v>
      </c>
      <c r="C93" s="392" t="s">
        <v>365</v>
      </c>
      <c r="F93" s="87">
        <v>95932.709</v>
      </c>
    </row>
    <row r="94" spans="3:6" ht="12">
      <c r="C94" s="49" t="s">
        <v>366</v>
      </c>
      <c r="F94" s="411">
        <f>ROUND(F92/(F92+F93),4)</f>
        <v>0.9075</v>
      </c>
    </row>
  </sheetData>
  <printOptions/>
  <pageMargins left="0.5" right="0.25" top="0.5" bottom="0.25" header="0.75" footer="0.5"/>
  <pageSetup fitToHeight="1" fitToWidth="1" horizontalDpi="1200" verticalDpi="1200" orientation="portrait" scale="80" r:id="rId1"/>
  <headerFooter alignWithMargins="0">
    <oddFooter>&amp;CPage  &amp;P  of  &amp;N</oddFooter>
  </headerFooter>
</worksheet>
</file>

<file path=xl/worksheets/sheet8.xml><?xml version="1.0" encoding="utf-8"?>
<worksheet xmlns="http://schemas.openxmlformats.org/spreadsheetml/2006/main" xmlns:r="http://schemas.openxmlformats.org/officeDocument/2006/relationships">
  <sheetPr>
    <tabColor indexed="42"/>
    <pageSetUpPr fitToPage="1"/>
  </sheetPr>
  <dimension ref="A1:L101"/>
  <sheetViews>
    <sheetView showGridLines="0" workbookViewId="0" topLeftCell="A1">
      <selection activeCell="P31" sqref="P31"/>
    </sheetView>
  </sheetViews>
  <sheetFormatPr defaultColWidth="8.88671875" defaultRowHeight="15"/>
  <cols>
    <col min="1" max="1" width="4.3359375" style="268" customWidth="1"/>
    <col min="2" max="2" width="6.4453125" style="268" bestFit="1" customWidth="1"/>
    <col min="3" max="3" width="0.88671875" style="264" customWidth="1"/>
    <col min="4" max="4" width="41.99609375" style="264" customWidth="1"/>
    <col min="5" max="5" width="0.88671875" style="304" customWidth="1"/>
    <col min="6" max="6" width="12.10546875" style="264" customWidth="1"/>
    <col min="7" max="7" width="0.88671875" style="341" customWidth="1"/>
    <col min="8" max="8" width="11.99609375" style="264" customWidth="1"/>
    <col min="9" max="9" width="0.88671875" style="264" customWidth="1"/>
    <col min="10" max="10" width="13.10546875" style="265" customWidth="1"/>
    <col min="11" max="11" width="9.88671875" style="264" customWidth="1"/>
    <col min="12" max="12" width="15.6640625" style="264" bestFit="1" customWidth="1"/>
    <col min="13" max="16384" width="7.99609375" style="264" customWidth="1"/>
  </cols>
  <sheetData>
    <row r="1" spans="1:10" ht="12.75">
      <c r="A1" s="303" t="s">
        <v>8</v>
      </c>
      <c r="I1" s="223"/>
      <c r="J1" s="305" t="str">
        <f>Cover!C1</f>
        <v>2013 Workpapers</v>
      </c>
    </row>
    <row r="2" spans="1:10" ht="12.75">
      <c r="A2" s="223" t="s">
        <v>102</v>
      </c>
      <c r="I2" s="306"/>
      <c r="J2" s="266"/>
    </row>
    <row r="3" spans="1:10" ht="12.75">
      <c r="A3" s="6" t="s">
        <v>390</v>
      </c>
      <c r="I3" s="223"/>
      <c r="J3" s="267"/>
    </row>
    <row r="4" spans="1:9" ht="12" customHeight="1">
      <c r="A4" s="393" t="s">
        <v>352</v>
      </c>
      <c r="I4" s="307"/>
    </row>
    <row r="5" spans="6:12" ht="4.5" customHeight="1">
      <c r="F5" s="308"/>
      <c r="G5" s="342"/>
      <c r="H5" s="308"/>
      <c r="I5" s="308"/>
      <c r="K5" s="308"/>
      <c r="L5" s="308"/>
    </row>
    <row r="6" spans="1:12" ht="12.75">
      <c r="A6" s="223" t="s">
        <v>147</v>
      </c>
      <c r="B6" s="223" t="s">
        <v>157</v>
      </c>
      <c r="C6" s="306"/>
      <c r="D6" s="306"/>
      <c r="E6" s="309"/>
      <c r="F6" s="270"/>
      <c r="G6" s="343"/>
      <c r="H6" s="270"/>
      <c r="I6" s="270"/>
      <c r="J6" s="270" t="s">
        <v>124</v>
      </c>
      <c r="K6" s="308"/>
      <c r="L6" s="308"/>
    </row>
    <row r="7" spans="1:12" ht="12.75">
      <c r="A7" s="272" t="s">
        <v>123</v>
      </c>
      <c r="B7" s="272" t="s">
        <v>123</v>
      </c>
      <c r="C7" s="223" t="s">
        <v>144</v>
      </c>
      <c r="D7" s="272" t="s">
        <v>134</v>
      </c>
      <c r="E7" s="309"/>
      <c r="F7" s="274" t="s">
        <v>29</v>
      </c>
      <c r="G7" s="343"/>
      <c r="H7" s="275" t="s">
        <v>30</v>
      </c>
      <c r="I7" s="270"/>
      <c r="J7" s="275" t="s">
        <v>31</v>
      </c>
      <c r="K7" s="308"/>
      <c r="L7" s="310"/>
    </row>
    <row r="8" spans="11:12" ht="12.75">
      <c r="K8" s="308"/>
      <c r="L8" s="311"/>
    </row>
    <row r="9" spans="1:12" ht="12.75">
      <c r="A9" s="268">
        <v>1</v>
      </c>
      <c r="D9" s="312" t="s">
        <v>6</v>
      </c>
      <c r="H9" s="280"/>
      <c r="K9" s="308"/>
      <c r="L9" s="313"/>
    </row>
    <row r="10" spans="1:12" ht="12.75">
      <c r="A10" s="268">
        <f>+A9+1</f>
        <v>2</v>
      </c>
      <c r="D10" s="314" t="s">
        <v>145</v>
      </c>
      <c r="H10" s="280"/>
      <c r="K10" s="308"/>
      <c r="L10" s="308"/>
    </row>
    <row r="11" spans="1:12" ht="12.75">
      <c r="A11" s="268">
        <f aca="true" t="shared" si="0" ref="A11:A54">+A10+1</f>
        <v>3</v>
      </c>
      <c r="B11" s="268">
        <v>560</v>
      </c>
      <c r="D11" s="268" t="s">
        <v>141</v>
      </c>
      <c r="F11" s="349">
        <v>9580204.939999988</v>
      </c>
      <c r="G11" s="315"/>
      <c r="H11" s="349">
        <v>1504582</v>
      </c>
      <c r="I11" s="286"/>
      <c r="J11" s="316">
        <f>SUM(F11:I11)</f>
        <v>11084786.939999988</v>
      </c>
      <c r="K11" s="308"/>
      <c r="L11" s="308"/>
    </row>
    <row r="12" spans="1:12" ht="12.75">
      <c r="A12" s="268">
        <f t="shared" si="0"/>
        <v>4</v>
      </c>
      <c r="B12" s="317" t="s">
        <v>32</v>
      </c>
      <c r="D12" s="268" t="s">
        <v>111</v>
      </c>
      <c r="F12" s="318">
        <v>0</v>
      </c>
      <c r="G12" s="319"/>
      <c r="H12" s="318"/>
      <c r="I12" s="280"/>
      <c r="J12" s="320">
        <f>SUM(F12:I12)</f>
        <v>0</v>
      </c>
      <c r="K12" s="308"/>
      <c r="L12" s="308"/>
    </row>
    <row r="13" spans="1:12" ht="12.75">
      <c r="A13" s="268">
        <f t="shared" si="0"/>
        <v>5</v>
      </c>
      <c r="B13" s="317" t="s">
        <v>33</v>
      </c>
      <c r="D13" s="268" t="s">
        <v>39</v>
      </c>
      <c r="F13" s="318">
        <v>99974.02</v>
      </c>
      <c r="G13" s="319"/>
      <c r="H13" s="318"/>
      <c r="I13" s="280"/>
      <c r="J13" s="320">
        <f aca="true" t="shared" si="1" ref="J13:J26">SUM(F13:I13)</f>
        <v>99974.02</v>
      </c>
      <c r="K13" s="308"/>
      <c r="L13" s="308"/>
    </row>
    <row r="14" spans="1:12" ht="12.75">
      <c r="A14" s="268">
        <f t="shared" si="0"/>
        <v>6</v>
      </c>
      <c r="B14" s="317" t="s">
        <v>34</v>
      </c>
      <c r="D14" s="268" t="s">
        <v>40</v>
      </c>
      <c r="F14" s="318">
        <v>5499008.159999998</v>
      </c>
      <c r="G14" s="319"/>
      <c r="H14" s="318">
        <v>1780064</v>
      </c>
      <c r="I14" s="280"/>
      <c r="J14" s="320">
        <f t="shared" si="1"/>
        <v>7279072.159999998</v>
      </c>
      <c r="K14" s="308"/>
      <c r="L14" s="308"/>
    </row>
    <row r="15" spans="1:12" ht="12.75">
      <c r="A15" s="268">
        <f t="shared" si="0"/>
        <v>7</v>
      </c>
      <c r="B15" s="317" t="s">
        <v>35</v>
      </c>
      <c r="D15" s="268" t="s">
        <v>41</v>
      </c>
      <c r="F15" s="318">
        <v>39989.67</v>
      </c>
      <c r="G15" s="319"/>
      <c r="H15" s="318"/>
      <c r="I15" s="280"/>
      <c r="J15" s="320">
        <f t="shared" si="1"/>
        <v>39989.67</v>
      </c>
      <c r="K15" s="308"/>
      <c r="L15" s="308"/>
    </row>
    <row r="16" spans="1:12" ht="12.75">
      <c r="A16" s="268">
        <f t="shared" si="0"/>
        <v>8</v>
      </c>
      <c r="B16" s="317" t="s">
        <v>43</v>
      </c>
      <c r="D16" s="268" t="s">
        <v>42</v>
      </c>
      <c r="F16" s="318">
        <v>6394099</v>
      </c>
      <c r="G16" s="319"/>
      <c r="H16" s="318"/>
      <c r="I16" s="280"/>
      <c r="J16" s="320">
        <f t="shared" si="1"/>
        <v>6394099</v>
      </c>
      <c r="K16" s="308"/>
      <c r="L16" s="308"/>
    </row>
    <row r="17" spans="1:12" ht="12.75">
      <c r="A17" s="268">
        <f t="shared" si="0"/>
        <v>9</v>
      </c>
      <c r="B17" s="317" t="s">
        <v>36</v>
      </c>
      <c r="D17" s="268" t="s">
        <v>44</v>
      </c>
      <c r="F17" s="318">
        <v>497758.26</v>
      </c>
      <c r="G17" s="319"/>
      <c r="H17" s="318">
        <v>40934</v>
      </c>
      <c r="I17" s="280"/>
      <c r="J17" s="320">
        <f t="shared" si="1"/>
        <v>538692.26</v>
      </c>
      <c r="K17" s="308"/>
      <c r="L17" s="308"/>
    </row>
    <row r="18" spans="1:12" ht="12.75">
      <c r="A18" s="268">
        <f t="shared" si="0"/>
        <v>10</v>
      </c>
      <c r="B18" s="317" t="s">
        <v>37</v>
      </c>
      <c r="D18" s="268" t="s">
        <v>45</v>
      </c>
      <c r="F18" s="318">
        <v>736273.96</v>
      </c>
      <c r="G18" s="319"/>
      <c r="H18" s="318"/>
      <c r="I18" s="280"/>
      <c r="J18" s="320">
        <f t="shared" si="1"/>
        <v>736273.96</v>
      </c>
      <c r="K18" s="308"/>
      <c r="L18" s="308"/>
    </row>
    <row r="19" spans="1:12" ht="12.75">
      <c r="A19" s="268">
        <f t="shared" si="0"/>
        <v>11</v>
      </c>
      <c r="B19" s="268">
        <v>561.7</v>
      </c>
      <c r="D19" s="268" t="s">
        <v>46</v>
      </c>
      <c r="F19" s="318">
        <v>15041.93</v>
      </c>
      <c r="G19" s="319"/>
      <c r="H19" s="318"/>
      <c r="I19" s="280"/>
      <c r="J19" s="320">
        <f t="shared" si="1"/>
        <v>15041.93</v>
      </c>
      <c r="K19" s="308"/>
      <c r="L19" s="308"/>
    </row>
    <row r="20" spans="1:12" ht="12.75">
      <c r="A20" s="268">
        <f t="shared" si="0"/>
        <v>12</v>
      </c>
      <c r="B20" s="317" t="s">
        <v>38</v>
      </c>
      <c r="D20" s="268" t="s">
        <v>47</v>
      </c>
      <c r="F20" s="318">
        <v>459751</v>
      </c>
      <c r="G20" s="319"/>
      <c r="H20" s="318"/>
      <c r="I20" s="280"/>
      <c r="J20" s="320">
        <f t="shared" si="1"/>
        <v>459751</v>
      </c>
      <c r="K20" s="308"/>
      <c r="L20" s="308"/>
    </row>
    <row r="21" spans="1:12" ht="12.75">
      <c r="A21" s="268">
        <f t="shared" si="0"/>
        <v>13</v>
      </c>
      <c r="B21" s="268">
        <v>562</v>
      </c>
      <c r="D21" s="268" t="s">
        <v>112</v>
      </c>
      <c r="F21" s="318">
        <v>957880.28</v>
      </c>
      <c r="G21" s="319"/>
      <c r="H21" s="318">
        <v>287471</v>
      </c>
      <c r="I21" s="280"/>
      <c r="J21" s="320">
        <f t="shared" si="1"/>
        <v>1245351.28</v>
      </c>
      <c r="K21" s="280"/>
      <c r="L21" s="280"/>
    </row>
    <row r="22" spans="1:12" ht="12.75">
      <c r="A22" s="268">
        <f t="shared" si="0"/>
        <v>14</v>
      </c>
      <c r="B22" s="268">
        <v>563</v>
      </c>
      <c r="D22" s="268" t="s">
        <v>113</v>
      </c>
      <c r="F22" s="318">
        <v>2682963.51</v>
      </c>
      <c r="G22" s="319"/>
      <c r="H22" s="318">
        <v>854062</v>
      </c>
      <c r="I22" s="280"/>
      <c r="J22" s="320">
        <f t="shared" si="1"/>
        <v>3537025.51</v>
      </c>
      <c r="K22" s="280"/>
      <c r="L22" s="280"/>
    </row>
    <row r="23" spans="1:12" ht="12.75">
      <c r="A23" s="268">
        <f t="shared" si="0"/>
        <v>15</v>
      </c>
      <c r="B23" s="317" t="s">
        <v>48</v>
      </c>
      <c r="D23" s="268" t="s">
        <v>49</v>
      </c>
      <c r="F23" s="318">
        <v>0</v>
      </c>
      <c r="G23" s="319"/>
      <c r="H23" s="318"/>
      <c r="I23" s="280"/>
      <c r="J23" s="320">
        <f t="shared" si="1"/>
        <v>0</v>
      </c>
      <c r="K23" s="280"/>
      <c r="L23" s="280"/>
    </row>
    <row r="24" spans="1:12" ht="12.75">
      <c r="A24" s="268">
        <f t="shared" si="0"/>
        <v>16</v>
      </c>
      <c r="B24" s="268">
        <v>565</v>
      </c>
      <c r="D24" s="268" t="s">
        <v>163</v>
      </c>
      <c r="F24" s="318">
        <v>128426981</v>
      </c>
      <c r="G24" s="319"/>
      <c r="H24" s="318"/>
      <c r="I24" s="280"/>
      <c r="J24" s="320">
        <f t="shared" si="1"/>
        <v>128426981</v>
      </c>
      <c r="K24" s="280"/>
      <c r="L24" s="280"/>
    </row>
    <row r="25" spans="1:12" ht="12.75">
      <c r="A25" s="268">
        <f t="shared" si="0"/>
        <v>17</v>
      </c>
      <c r="B25" s="268">
        <v>566</v>
      </c>
      <c r="D25" s="268" t="s">
        <v>99</v>
      </c>
      <c r="F25" s="318">
        <v>67555912.39999999</v>
      </c>
      <c r="G25" s="319"/>
      <c r="H25" s="435">
        <f>844473+66601991</f>
        <v>67446464</v>
      </c>
      <c r="I25" s="280"/>
      <c r="J25" s="320">
        <f t="shared" si="1"/>
        <v>135002376.39999998</v>
      </c>
      <c r="K25" s="280"/>
      <c r="L25" s="280"/>
    </row>
    <row r="26" spans="1:12" ht="12.75">
      <c r="A26" s="268">
        <f t="shared" si="0"/>
        <v>18</v>
      </c>
      <c r="B26" s="268">
        <v>567</v>
      </c>
      <c r="D26" s="268" t="s">
        <v>3</v>
      </c>
      <c r="F26" s="318">
        <v>1919087.83</v>
      </c>
      <c r="G26" s="319"/>
      <c r="H26" s="318">
        <v>433198</v>
      </c>
      <c r="I26" s="280"/>
      <c r="J26" s="320">
        <f t="shared" si="1"/>
        <v>2352285.83</v>
      </c>
      <c r="K26" s="280"/>
      <c r="L26" s="280"/>
    </row>
    <row r="27" spans="1:12" ht="12.75">
      <c r="A27" s="268">
        <f t="shared" si="0"/>
        <v>19</v>
      </c>
      <c r="D27" s="268" t="s">
        <v>114</v>
      </c>
      <c r="F27" s="321">
        <f>SUM(F11:F26)</f>
        <v>224864925.96</v>
      </c>
      <c r="G27" s="344"/>
      <c r="H27" s="321">
        <f>SUM(H11:H26)</f>
        <v>72346775</v>
      </c>
      <c r="I27" s="286"/>
      <c r="J27" s="321">
        <f>SUM(J11:J26)</f>
        <v>297211700.96</v>
      </c>
      <c r="K27" s="280"/>
      <c r="L27" s="280"/>
    </row>
    <row r="28" spans="6:12" ht="7.5" customHeight="1">
      <c r="F28" s="320"/>
      <c r="G28" s="345"/>
      <c r="H28" s="320"/>
      <c r="I28" s="280"/>
      <c r="J28" s="320"/>
      <c r="K28" s="280"/>
      <c r="L28" s="280"/>
    </row>
    <row r="29" spans="1:12" ht="12.75">
      <c r="A29" s="268">
        <f>A27+1</f>
        <v>20</v>
      </c>
      <c r="D29" s="314" t="s">
        <v>115</v>
      </c>
      <c r="F29" s="320"/>
      <c r="G29" s="345"/>
      <c r="H29" s="320"/>
      <c r="I29" s="280"/>
      <c r="J29" s="320"/>
      <c r="K29" s="280"/>
      <c r="L29" s="280"/>
    </row>
    <row r="30" spans="1:12" ht="12.75">
      <c r="A30" s="268">
        <f t="shared" si="0"/>
        <v>21</v>
      </c>
      <c r="B30" s="268">
        <v>568</v>
      </c>
      <c r="D30" s="268" t="s">
        <v>141</v>
      </c>
      <c r="F30" s="349">
        <v>129709.43</v>
      </c>
      <c r="G30" s="315"/>
      <c r="H30" s="349">
        <v>38352</v>
      </c>
      <c r="I30" s="286"/>
      <c r="J30" s="316">
        <f aca="true" t="shared" si="2" ref="J30:J43">SUM(F30:I30)</f>
        <v>168061.43</v>
      </c>
      <c r="K30" s="280"/>
      <c r="L30" s="280"/>
    </row>
    <row r="31" spans="1:12" ht="12.75" hidden="1">
      <c r="A31" s="268">
        <f t="shared" si="0"/>
        <v>22</v>
      </c>
      <c r="B31" s="268">
        <v>569</v>
      </c>
      <c r="D31" s="268" t="s">
        <v>0</v>
      </c>
      <c r="F31" s="318">
        <v>0</v>
      </c>
      <c r="G31" s="319"/>
      <c r="H31" s="318"/>
      <c r="I31" s="280"/>
      <c r="J31" s="320">
        <f t="shared" si="2"/>
        <v>0</v>
      </c>
      <c r="K31" s="280"/>
      <c r="L31" s="280"/>
    </row>
    <row r="32" spans="1:12" ht="12.75" hidden="1">
      <c r="A32" s="268">
        <f t="shared" si="0"/>
        <v>23</v>
      </c>
      <c r="B32" s="317" t="s">
        <v>50</v>
      </c>
      <c r="D32" s="268" t="s">
        <v>51</v>
      </c>
      <c r="F32" s="318">
        <v>0</v>
      </c>
      <c r="G32" s="319"/>
      <c r="H32" s="318"/>
      <c r="I32" s="280"/>
      <c r="J32" s="320">
        <f t="shared" si="2"/>
        <v>0</v>
      </c>
      <c r="K32" s="280"/>
      <c r="L32" s="280"/>
    </row>
    <row r="33" spans="1:12" ht="12.75" hidden="1">
      <c r="A33" s="268">
        <f t="shared" si="0"/>
        <v>24</v>
      </c>
      <c r="B33" s="317" t="s">
        <v>52</v>
      </c>
      <c r="D33" s="268" t="s">
        <v>98</v>
      </c>
      <c r="F33" s="318">
        <v>0</v>
      </c>
      <c r="G33" s="319"/>
      <c r="H33" s="318"/>
      <c r="I33" s="280"/>
      <c r="J33" s="320">
        <f t="shared" si="2"/>
        <v>0</v>
      </c>
      <c r="K33" s="280"/>
      <c r="L33" s="280"/>
    </row>
    <row r="34" spans="1:12" ht="12.75" hidden="1">
      <c r="A34" s="268">
        <f t="shared" si="0"/>
        <v>25</v>
      </c>
      <c r="B34" s="317" t="s">
        <v>53</v>
      </c>
      <c r="D34" s="268" t="s">
        <v>104</v>
      </c>
      <c r="F34" s="318">
        <v>0</v>
      </c>
      <c r="G34" s="319"/>
      <c r="H34" s="318"/>
      <c r="I34" s="280"/>
      <c r="J34" s="320">
        <f t="shared" si="2"/>
        <v>0</v>
      </c>
      <c r="K34" s="280"/>
      <c r="L34" s="280"/>
    </row>
    <row r="35" spans="1:12" ht="12.75" hidden="1">
      <c r="A35" s="268">
        <f t="shared" si="0"/>
        <v>26</v>
      </c>
      <c r="B35" s="317" t="s">
        <v>54</v>
      </c>
      <c r="D35" s="268" t="s">
        <v>55</v>
      </c>
      <c r="F35" s="318">
        <v>0</v>
      </c>
      <c r="G35" s="319"/>
      <c r="H35" s="318"/>
      <c r="I35" s="280"/>
      <c r="J35" s="320">
        <f t="shared" si="2"/>
        <v>0</v>
      </c>
      <c r="K35" s="280"/>
      <c r="L35" s="280"/>
    </row>
    <row r="36" spans="1:12" ht="12.75">
      <c r="A36" s="268">
        <f>A30+1</f>
        <v>22</v>
      </c>
      <c r="B36" s="268">
        <v>570</v>
      </c>
      <c r="D36" s="268" t="s">
        <v>136</v>
      </c>
      <c r="F36" s="318">
        <v>10379717.78</v>
      </c>
      <c r="G36" s="319"/>
      <c r="H36" s="318">
        <v>1426805</v>
      </c>
      <c r="I36" s="280"/>
      <c r="J36" s="320">
        <f t="shared" si="2"/>
        <v>11806522.78</v>
      </c>
      <c r="K36" s="280"/>
      <c r="L36" s="280"/>
    </row>
    <row r="37" spans="1:12" ht="12.75">
      <c r="A37" s="268">
        <f t="shared" si="0"/>
        <v>23</v>
      </c>
      <c r="B37" s="268">
        <v>571</v>
      </c>
      <c r="D37" s="268" t="s">
        <v>2</v>
      </c>
      <c r="F37" s="318">
        <v>7960542.449999999</v>
      </c>
      <c r="G37" s="319"/>
      <c r="H37" s="318">
        <v>2849144</v>
      </c>
      <c r="I37" s="280"/>
      <c r="J37" s="320">
        <f t="shared" si="2"/>
        <v>10809686.45</v>
      </c>
      <c r="K37" s="280"/>
      <c r="L37" s="280"/>
    </row>
    <row r="38" spans="1:12" ht="12.75" hidden="1">
      <c r="A38" s="268">
        <f t="shared" si="0"/>
        <v>24</v>
      </c>
      <c r="B38" s="268">
        <v>572</v>
      </c>
      <c r="D38" s="268" t="s">
        <v>4</v>
      </c>
      <c r="F38" s="318"/>
      <c r="G38" s="319"/>
      <c r="H38" s="318"/>
      <c r="I38" s="280"/>
      <c r="J38" s="320">
        <f t="shared" si="2"/>
        <v>0</v>
      </c>
      <c r="K38" s="280"/>
      <c r="L38" s="280"/>
    </row>
    <row r="39" spans="1:12" ht="12.75">
      <c r="A39" s="268">
        <f t="shared" si="0"/>
        <v>25</v>
      </c>
      <c r="B39" s="268">
        <v>573</v>
      </c>
      <c r="D39" s="268" t="s">
        <v>100</v>
      </c>
      <c r="F39" s="351">
        <v>1036461.95</v>
      </c>
      <c r="G39" s="319"/>
      <c r="H39" s="351"/>
      <c r="I39" s="287"/>
      <c r="J39" s="322">
        <f t="shared" si="2"/>
        <v>1036461.95</v>
      </c>
      <c r="K39" s="280"/>
      <c r="L39" s="280"/>
    </row>
    <row r="40" spans="1:12" ht="12.75" hidden="1">
      <c r="A40" s="268">
        <f t="shared" si="0"/>
        <v>26</v>
      </c>
      <c r="B40" s="268">
        <v>575.1</v>
      </c>
      <c r="D40" s="268" t="s">
        <v>168</v>
      </c>
      <c r="F40" s="351">
        <v>0</v>
      </c>
      <c r="G40" s="319"/>
      <c r="H40" s="340"/>
      <c r="I40" s="280"/>
      <c r="J40" s="322">
        <f t="shared" si="2"/>
        <v>0</v>
      </c>
      <c r="K40" s="280"/>
      <c r="L40" s="280"/>
    </row>
    <row r="41" spans="1:12" ht="12.75" hidden="1">
      <c r="A41" s="268">
        <f t="shared" si="0"/>
        <v>27</v>
      </c>
      <c r="B41" s="268">
        <v>575.5</v>
      </c>
      <c r="D41" s="268" t="s">
        <v>169</v>
      </c>
      <c r="F41" s="351">
        <v>0</v>
      </c>
      <c r="G41" s="319"/>
      <c r="H41" s="340"/>
      <c r="I41" s="280"/>
      <c r="J41" s="322">
        <f t="shared" si="2"/>
        <v>0</v>
      </c>
      <c r="K41" s="280"/>
      <c r="L41" s="280"/>
    </row>
    <row r="42" spans="1:12" ht="12.75" hidden="1">
      <c r="A42" s="268">
        <f t="shared" si="0"/>
        <v>28</v>
      </c>
      <c r="B42" s="268">
        <v>575.6</v>
      </c>
      <c r="D42" s="268" t="s">
        <v>170</v>
      </c>
      <c r="F42" s="351">
        <v>0</v>
      </c>
      <c r="G42" s="319"/>
      <c r="H42" s="340"/>
      <c r="I42" s="280"/>
      <c r="J42" s="322">
        <f t="shared" si="2"/>
        <v>0</v>
      </c>
      <c r="K42" s="280"/>
      <c r="L42" s="280"/>
    </row>
    <row r="43" spans="1:12" ht="12.75" hidden="1">
      <c r="A43" s="268">
        <f t="shared" si="0"/>
        <v>29</v>
      </c>
      <c r="B43" s="268">
        <v>575.8</v>
      </c>
      <c r="D43" s="268" t="s">
        <v>171</v>
      </c>
      <c r="F43" s="352">
        <f>20486-20486</f>
        <v>0</v>
      </c>
      <c r="G43" s="319"/>
      <c r="H43" s="329"/>
      <c r="I43" s="280"/>
      <c r="J43" s="323">
        <f t="shared" si="2"/>
        <v>0</v>
      </c>
      <c r="K43" s="280"/>
      <c r="L43" s="280"/>
    </row>
    <row r="44" spans="1:12" ht="12.75">
      <c r="A44" s="268">
        <f>A39+1</f>
        <v>26</v>
      </c>
      <c r="D44" s="268" t="s">
        <v>116</v>
      </c>
      <c r="F44" s="316">
        <f>SUM(F30:F43)</f>
        <v>19506431.609999996</v>
      </c>
      <c r="G44" s="344"/>
      <c r="H44" s="316">
        <f>SUM(H30:H43)</f>
        <v>4314301</v>
      </c>
      <c r="I44" s="286"/>
      <c r="J44" s="316">
        <f>SUM(J30:J43)</f>
        <v>23820732.609999996</v>
      </c>
      <c r="K44" s="280"/>
      <c r="L44" s="280"/>
    </row>
    <row r="45" spans="6:12" ht="7.5" customHeight="1">
      <c r="F45" s="320"/>
      <c r="G45" s="345"/>
      <c r="H45" s="320"/>
      <c r="I45" s="280"/>
      <c r="J45" s="320"/>
      <c r="K45" s="280"/>
      <c r="L45" s="280"/>
    </row>
    <row r="46" spans="1:12" ht="13.5" thickBot="1">
      <c r="A46" s="268">
        <f>A44+1</f>
        <v>27</v>
      </c>
      <c r="D46" s="268" t="s">
        <v>101</v>
      </c>
      <c r="F46" s="324">
        <f>+F27+F44</f>
        <v>244371357.57</v>
      </c>
      <c r="G46" s="344"/>
      <c r="H46" s="324">
        <f>+H27+H44</f>
        <v>76661076</v>
      </c>
      <c r="I46" s="286"/>
      <c r="J46" s="324">
        <f>+J27+J44</f>
        <v>321032433.57</v>
      </c>
      <c r="K46" s="280"/>
      <c r="L46" s="280"/>
    </row>
    <row r="47" spans="4:12" ht="13.5" thickTop="1">
      <c r="D47" s="268"/>
      <c r="F47" s="325"/>
      <c r="G47" s="344"/>
      <c r="H47" s="325"/>
      <c r="I47" s="286"/>
      <c r="J47" s="325"/>
      <c r="K47" s="280"/>
      <c r="L47" s="280"/>
    </row>
    <row r="48" spans="1:12" ht="12.75">
      <c r="A48" s="268">
        <f>A46+1</f>
        <v>28</v>
      </c>
      <c r="D48" s="268" t="s">
        <v>56</v>
      </c>
      <c r="F48" s="326"/>
      <c r="G48" s="315"/>
      <c r="H48" s="326"/>
      <c r="I48" s="286"/>
      <c r="J48" s="316"/>
      <c r="K48" s="280"/>
      <c r="L48" s="280"/>
    </row>
    <row r="49" spans="1:12" ht="12.75">
      <c r="A49" s="268">
        <f t="shared" si="0"/>
        <v>29</v>
      </c>
      <c r="D49" s="268" t="s">
        <v>172</v>
      </c>
      <c r="F49" s="349">
        <v>64854687</v>
      </c>
      <c r="G49" s="315"/>
      <c r="H49" s="436">
        <v>66601991</v>
      </c>
      <c r="I49" s="286"/>
      <c r="J49" s="326">
        <f>F49+H49</f>
        <v>131456678</v>
      </c>
      <c r="K49" s="280"/>
      <c r="L49" s="280"/>
    </row>
    <row r="50" spans="1:12" ht="13.5" thickBot="1">
      <c r="A50" s="268">
        <f t="shared" si="0"/>
        <v>30</v>
      </c>
      <c r="D50" s="268" t="s">
        <v>190</v>
      </c>
      <c r="F50" s="422">
        <f>F46-F49</f>
        <v>179516670.57</v>
      </c>
      <c r="G50" s="315"/>
      <c r="H50" s="422">
        <f>H46-H49</f>
        <v>10059085</v>
      </c>
      <c r="I50" s="286"/>
      <c r="J50" s="327">
        <f>J46-J49</f>
        <v>189575755.57</v>
      </c>
      <c r="K50" s="280"/>
      <c r="L50" s="280"/>
    </row>
    <row r="51" spans="1:12" ht="13.5" thickTop="1">
      <c r="A51" s="268">
        <f t="shared" si="0"/>
        <v>31</v>
      </c>
      <c r="D51" s="268" t="s">
        <v>308</v>
      </c>
      <c r="F51" s="326"/>
      <c r="G51" s="315"/>
      <c r="H51" s="326"/>
      <c r="I51" s="286"/>
      <c r="J51" s="326"/>
      <c r="K51" s="280"/>
      <c r="L51" s="280"/>
    </row>
    <row r="52" spans="1:12" ht="12.75">
      <c r="A52" s="268">
        <f t="shared" si="0"/>
        <v>32</v>
      </c>
      <c r="D52" s="268" t="s">
        <v>59</v>
      </c>
      <c r="F52" s="381">
        <f>F16</f>
        <v>6394099</v>
      </c>
      <c r="G52" s="315"/>
      <c r="H52" s="381">
        <f>H16</f>
        <v>0</v>
      </c>
      <c r="I52" s="286"/>
      <c r="J52" s="326">
        <f>F52+H52</f>
        <v>6394099</v>
      </c>
      <c r="K52" s="280"/>
      <c r="L52" s="280"/>
    </row>
    <row r="53" spans="1:12" ht="12.75">
      <c r="A53" s="268">
        <f t="shared" si="0"/>
        <v>33</v>
      </c>
      <c r="D53" s="268" t="s">
        <v>60</v>
      </c>
      <c r="F53" s="380">
        <f>F20</f>
        <v>459751</v>
      </c>
      <c r="G53" s="319"/>
      <c r="H53" s="380">
        <f>H20</f>
        <v>0</v>
      </c>
      <c r="I53" s="280"/>
      <c r="J53" s="328">
        <f>F53+H53</f>
        <v>459751</v>
      </c>
      <c r="K53" s="280"/>
      <c r="L53" s="280"/>
    </row>
    <row r="54" spans="1:12" ht="12.75">
      <c r="A54" s="268">
        <f t="shared" si="0"/>
        <v>34</v>
      </c>
      <c r="D54" s="268"/>
      <c r="F54" s="423">
        <f>SUM(F52:F53)</f>
        <v>6853850</v>
      </c>
      <c r="G54" s="319"/>
      <c r="H54" s="423">
        <f>SUM(H52:H53)</f>
        <v>0</v>
      </c>
      <c r="I54" s="280"/>
      <c r="J54" s="318">
        <f>SUM(J52:J53)</f>
        <v>6853850</v>
      </c>
      <c r="K54" s="280"/>
      <c r="L54" s="280"/>
    </row>
    <row r="55" spans="4:12" ht="5.25" customHeight="1">
      <c r="D55" s="268"/>
      <c r="F55" s="318"/>
      <c r="G55" s="319"/>
      <c r="H55" s="381"/>
      <c r="I55" s="280"/>
      <c r="J55" s="326"/>
      <c r="K55" s="280"/>
      <c r="L55" s="280"/>
    </row>
    <row r="56" spans="1:12" ht="12.75">
      <c r="A56" s="268">
        <f>A54+1</f>
        <v>35</v>
      </c>
      <c r="D56" s="268" t="s">
        <v>57</v>
      </c>
      <c r="F56" s="424">
        <f>F24</f>
        <v>128426981</v>
      </c>
      <c r="G56" s="319"/>
      <c r="H56" s="424">
        <f>H24</f>
        <v>0</v>
      </c>
      <c r="I56" s="280"/>
      <c r="J56" s="330">
        <f>F56+H56</f>
        <v>128426981</v>
      </c>
      <c r="K56" s="280"/>
      <c r="L56" s="280"/>
    </row>
    <row r="57" spans="4:12" ht="5.25" customHeight="1">
      <c r="D57" s="268"/>
      <c r="F57" s="325"/>
      <c r="G57" s="344"/>
      <c r="H57" s="325"/>
      <c r="I57" s="286"/>
      <c r="J57" s="325"/>
      <c r="K57" s="280"/>
      <c r="L57" s="280"/>
    </row>
    <row r="58" spans="1:12" ht="13.5" thickBot="1">
      <c r="A58" s="268">
        <f>A56+1</f>
        <v>36</v>
      </c>
      <c r="D58" s="268" t="s">
        <v>58</v>
      </c>
      <c r="F58" s="437">
        <f>F50-F54-F56</f>
        <v>44235839.56999999</v>
      </c>
      <c r="G58" s="344"/>
      <c r="H58" s="437">
        <f>H50-H54-H56</f>
        <v>10059085</v>
      </c>
      <c r="I58" s="286"/>
      <c r="J58" s="331">
        <f>J50-J54-J56</f>
        <v>54294924.56999999</v>
      </c>
      <c r="K58" s="280"/>
      <c r="L58" s="280"/>
    </row>
    <row r="59" spans="4:12" ht="5.25" customHeight="1" thickTop="1">
      <c r="D59" s="268"/>
      <c r="F59" s="325"/>
      <c r="G59" s="344"/>
      <c r="H59" s="325"/>
      <c r="I59" s="286"/>
      <c r="J59" s="325"/>
      <c r="K59" s="280"/>
      <c r="L59" s="280"/>
    </row>
    <row r="60" spans="4:12" ht="5.25" customHeight="1">
      <c r="D60" s="268"/>
      <c r="F60" s="325"/>
      <c r="G60" s="344"/>
      <c r="H60" s="325"/>
      <c r="I60" s="286"/>
      <c r="J60" s="325"/>
      <c r="K60" s="280"/>
      <c r="L60" s="280"/>
    </row>
    <row r="61" spans="1:12" ht="12.75">
      <c r="A61" s="223" t="s">
        <v>147</v>
      </c>
      <c r="B61" s="223" t="s">
        <v>157</v>
      </c>
      <c r="C61" s="306"/>
      <c r="D61" s="306"/>
      <c r="E61" s="309"/>
      <c r="F61" s="270"/>
      <c r="G61" s="343"/>
      <c r="H61" s="270"/>
      <c r="I61" s="270"/>
      <c r="J61" s="270" t="s">
        <v>124</v>
      </c>
      <c r="K61" s="308"/>
      <c r="L61" s="308"/>
    </row>
    <row r="62" spans="1:12" ht="12.75">
      <c r="A62" s="272" t="s">
        <v>123</v>
      </c>
      <c r="B62" s="272" t="s">
        <v>123</v>
      </c>
      <c r="C62" s="223" t="s">
        <v>144</v>
      </c>
      <c r="D62" s="272" t="s">
        <v>134</v>
      </c>
      <c r="E62" s="309"/>
      <c r="F62" s="274" t="s">
        <v>29</v>
      </c>
      <c r="G62" s="343"/>
      <c r="H62" s="275" t="s">
        <v>30</v>
      </c>
      <c r="I62" s="270"/>
      <c r="J62" s="275" t="s">
        <v>31</v>
      </c>
      <c r="K62" s="308"/>
      <c r="L62" s="308"/>
    </row>
    <row r="63" spans="6:12" ht="5.25" customHeight="1">
      <c r="F63" s="332"/>
      <c r="H63" s="280"/>
      <c r="K63" s="308"/>
      <c r="L63" s="308"/>
    </row>
    <row r="64" spans="1:12" ht="12.75">
      <c r="A64" s="268">
        <v>1</v>
      </c>
      <c r="D64" s="312" t="s">
        <v>135</v>
      </c>
      <c r="F64" s="332"/>
      <c r="H64" s="280"/>
      <c r="K64" s="308"/>
      <c r="L64" s="308"/>
    </row>
    <row r="65" spans="1:12" ht="12.75">
      <c r="A65" s="268">
        <f aca="true" t="shared" si="3" ref="A65:A92">+A64+1</f>
        <v>2</v>
      </c>
      <c r="D65" s="314" t="s">
        <v>145</v>
      </c>
      <c r="F65" s="332"/>
      <c r="H65" s="280"/>
      <c r="K65" s="308"/>
      <c r="L65" s="308"/>
    </row>
    <row r="66" spans="1:12" ht="12.75">
      <c r="A66" s="268">
        <f t="shared" si="3"/>
        <v>3</v>
      </c>
      <c r="B66" s="268">
        <v>920</v>
      </c>
      <c r="D66" s="268" t="s">
        <v>118</v>
      </c>
      <c r="F66" s="349">
        <v>57453643.899999976</v>
      </c>
      <c r="G66" s="315"/>
      <c r="H66" s="349">
        <v>10222896</v>
      </c>
      <c r="I66" s="286"/>
      <c r="J66" s="316">
        <f>SUM(F66:I66)</f>
        <v>67676539.89999998</v>
      </c>
      <c r="K66" s="320"/>
      <c r="L66" s="308"/>
    </row>
    <row r="67" spans="1:12" ht="12.75">
      <c r="A67" s="268">
        <f t="shared" si="3"/>
        <v>4</v>
      </c>
      <c r="B67" s="268">
        <v>921</v>
      </c>
      <c r="D67" s="268" t="s">
        <v>119</v>
      </c>
      <c r="F67" s="318">
        <v>47511751.07000008</v>
      </c>
      <c r="G67" s="319"/>
      <c r="H67" s="318">
        <v>7058337</v>
      </c>
      <c r="I67" s="280"/>
      <c r="J67" s="320">
        <f>SUM(F67:I67)</f>
        <v>54570088.07000008</v>
      </c>
      <c r="K67" s="280"/>
      <c r="L67" s="280"/>
    </row>
    <row r="68" spans="1:12" ht="12.75">
      <c r="A68" s="268">
        <f t="shared" si="3"/>
        <v>5</v>
      </c>
      <c r="B68" s="268">
        <v>922</v>
      </c>
      <c r="D68" s="268" t="s">
        <v>120</v>
      </c>
      <c r="F68" s="318">
        <v>-24629028.730000004</v>
      </c>
      <c r="G68" s="319"/>
      <c r="H68" s="318">
        <v>-2738597</v>
      </c>
      <c r="I68" s="280"/>
      <c r="J68" s="320">
        <f aca="true" t="shared" si="4" ref="J68:J79">SUM(F68:I68)</f>
        <v>-27367625.730000004</v>
      </c>
      <c r="K68" s="280"/>
      <c r="L68" s="280"/>
    </row>
    <row r="69" spans="1:12" ht="12.75">
      <c r="A69" s="268">
        <f t="shared" si="3"/>
        <v>6</v>
      </c>
      <c r="B69" s="268">
        <v>923</v>
      </c>
      <c r="D69" s="268" t="s">
        <v>121</v>
      </c>
      <c r="F69" s="318">
        <v>15222016.459999999</v>
      </c>
      <c r="G69" s="319"/>
      <c r="H69" s="318">
        <v>2577297</v>
      </c>
      <c r="I69" s="280"/>
      <c r="J69" s="320">
        <f t="shared" si="4"/>
        <v>17799313.46</v>
      </c>
      <c r="K69" s="280"/>
      <c r="L69" s="280"/>
    </row>
    <row r="70" spans="1:12" ht="12.75">
      <c r="A70" s="268">
        <f t="shared" si="3"/>
        <v>7</v>
      </c>
      <c r="B70" s="268">
        <v>924</v>
      </c>
      <c r="D70" s="268" t="s">
        <v>103</v>
      </c>
      <c r="F70" s="318">
        <v>11935133.56</v>
      </c>
      <c r="G70" s="319"/>
      <c r="H70" s="318">
        <v>1546217</v>
      </c>
      <c r="I70" s="280"/>
      <c r="J70" s="320">
        <f t="shared" si="4"/>
        <v>13481350.56</v>
      </c>
      <c r="K70" s="280"/>
      <c r="L70" s="280"/>
    </row>
    <row r="71" spans="1:12" ht="12.75">
      <c r="A71" s="268">
        <f t="shared" si="3"/>
        <v>8</v>
      </c>
      <c r="B71" s="268">
        <v>925</v>
      </c>
      <c r="D71" s="268" t="s">
        <v>159</v>
      </c>
      <c r="F71" s="318">
        <v>17409464.51999999</v>
      </c>
      <c r="G71" s="319"/>
      <c r="H71" s="318">
        <v>1527840</v>
      </c>
      <c r="I71" s="280"/>
      <c r="J71" s="320">
        <f t="shared" si="4"/>
        <v>18937304.51999999</v>
      </c>
      <c r="K71" s="280"/>
      <c r="L71" s="280"/>
    </row>
    <row r="72" spans="1:12" ht="12.75">
      <c r="A72" s="268">
        <f t="shared" si="3"/>
        <v>9</v>
      </c>
      <c r="B72" s="268">
        <v>926</v>
      </c>
      <c r="D72" s="268" t="s">
        <v>160</v>
      </c>
      <c r="F72" s="318">
        <v>93851843.36999978</v>
      </c>
      <c r="G72" s="319"/>
      <c r="H72" s="318">
        <v>14504277</v>
      </c>
      <c r="I72" s="280"/>
      <c r="J72" s="320">
        <f t="shared" si="4"/>
        <v>108356120.36999978</v>
      </c>
      <c r="K72" s="280"/>
      <c r="L72" s="280"/>
    </row>
    <row r="73" spans="1:12" ht="12.75">
      <c r="A73" s="268">
        <f t="shared" si="3"/>
        <v>10</v>
      </c>
      <c r="B73" s="268">
        <v>928</v>
      </c>
      <c r="D73" s="268" t="s">
        <v>138</v>
      </c>
      <c r="F73" s="318">
        <v>46000</v>
      </c>
      <c r="G73" s="319"/>
      <c r="H73" s="318"/>
      <c r="I73" s="280"/>
      <c r="J73" s="320">
        <f t="shared" si="4"/>
        <v>46000</v>
      </c>
      <c r="K73" s="280"/>
      <c r="L73" s="280"/>
    </row>
    <row r="74" spans="1:12" ht="12.75">
      <c r="A74" s="268">
        <f t="shared" si="3"/>
        <v>11</v>
      </c>
      <c r="B74" s="268">
        <v>928</v>
      </c>
      <c r="D74" s="268" t="s">
        <v>61</v>
      </c>
      <c r="F74" s="318">
        <f>6540381.93-F75-F73</f>
        <v>6063901.93</v>
      </c>
      <c r="G74" s="319"/>
      <c r="H74" s="318">
        <v>1487665</v>
      </c>
      <c r="I74" s="280"/>
      <c r="J74" s="320">
        <f t="shared" si="4"/>
        <v>7551566.93</v>
      </c>
      <c r="K74" s="280"/>
      <c r="L74" s="280"/>
    </row>
    <row r="75" spans="1:12" ht="12.75">
      <c r="A75" s="268">
        <f t="shared" si="3"/>
        <v>12</v>
      </c>
      <c r="B75" s="268">
        <v>928</v>
      </c>
      <c r="D75" s="268" t="s">
        <v>62</v>
      </c>
      <c r="F75" s="318">
        <v>430480</v>
      </c>
      <c r="G75" s="319"/>
      <c r="H75" s="318"/>
      <c r="I75" s="280"/>
      <c r="J75" s="320">
        <f t="shared" si="4"/>
        <v>430480</v>
      </c>
      <c r="K75" s="280"/>
      <c r="L75" s="280"/>
    </row>
    <row r="76" spans="1:12" ht="12.75">
      <c r="A76" s="268">
        <f t="shared" si="3"/>
        <v>13</v>
      </c>
      <c r="B76" s="268">
        <v>929</v>
      </c>
      <c r="D76" s="268" t="s">
        <v>161</v>
      </c>
      <c r="F76" s="318">
        <v>-4152228</v>
      </c>
      <c r="G76" s="319"/>
      <c r="H76" s="318">
        <v>-707389</v>
      </c>
      <c r="I76" s="280"/>
      <c r="J76" s="320">
        <f t="shared" si="4"/>
        <v>-4859617</v>
      </c>
      <c r="K76" s="280"/>
      <c r="L76" s="280"/>
    </row>
    <row r="77" spans="1:12" ht="12.75">
      <c r="A77" s="268">
        <f t="shared" si="3"/>
        <v>14</v>
      </c>
      <c r="B77" s="268">
        <v>930.1</v>
      </c>
      <c r="D77" s="264" t="s">
        <v>63</v>
      </c>
      <c r="F77" s="318">
        <v>2433177.79</v>
      </c>
      <c r="G77" s="319"/>
      <c r="H77" s="318">
        <v>394622</v>
      </c>
      <c r="I77" s="280"/>
      <c r="J77" s="320">
        <f t="shared" si="4"/>
        <v>2827799.79</v>
      </c>
      <c r="K77" s="333"/>
      <c r="L77" s="280"/>
    </row>
    <row r="78" spans="1:12" ht="12.75">
      <c r="A78" s="268">
        <f t="shared" si="3"/>
        <v>15</v>
      </c>
      <c r="B78" s="268">
        <v>930.2</v>
      </c>
      <c r="D78" s="268" t="s">
        <v>64</v>
      </c>
      <c r="F78" s="318">
        <v>3225803.88</v>
      </c>
      <c r="G78" s="319"/>
      <c r="H78" s="318">
        <v>538238</v>
      </c>
      <c r="I78" s="280"/>
      <c r="J78" s="320">
        <f t="shared" si="4"/>
        <v>3764041.88</v>
      </c>
      <c r="K78" s="280"/>
      <c r="L78" s="280"/>
    </row>
    <row r="79" spans="1:12" ht="12.75">
      <c r="A79" s="268">
        <f t="shared" si="3"/>
        <v>16</v>
      </c>
      <c r="B79" s="268">
        <v>931</v>
      </c>
      <c r="D79" s="268" t="s">
        <v>3</v>
      </c>
      <c r="F79" s="318">
        <v>21100861.59</v>
      </c>
      <c r="G79" s="319"/>
      <c r="H79" s="318">
        <v>3721336</v>
      </c>
      <c r="I79" s="280"/>
      <c r="J79" s="320">
        <f t="shared" si="4"/>
        <v>24822197.59</v>
      </c>
      <c r="K79" s="280"/>
      <c r="L79" s="280"/>
    </row>
    <row r="80" spans="1:12" ht="12.75">
      <c r="A80" s="268">
        <f t="shared" si="3"/>
        <v>17</v>
      </c>
      <c r="D80" s="268" t="s">
        <v>114</v>
      </c>
      <c r="F80" s="350">
        <f>SUM(F66:F79)</f>
        <v>247902821.3399998</v>
      </c>
      <c r="G80" s="345"/>
      <c r="H80" s="321">
        <f>SUM(H66:H79)</f>
        <v>40132739</v>
      </c>
      <c r="I80" s="280"/>
      <c r="J80" s="321">
        <f>SUM(J66:J79)</f>
        <v>288035560.3399998</v>
      </c>
      <c r="K80" s="280"/>
      <c r="L80" s="280"/>
    </row>
    <row r="81" spans="6:12" ht="6" customHeight="1">
      <c r="F81" s="334"/>
      <c r="G81" s="345"/>
      <c r="H81" s="320"/>
      <c r="I81" s="280"/>
      <c r="J81" s="320"/>
      <c r="K81" s="280"/>
      <c r="L81" s="280"/>
    </row>
    <row r="82" spans="1:12" ht="12.75">
      <c r="A82" s="268">
        <f>A80+1</f>
        <v>18</v>
      </c>
      <c r="D82" s="314" t="s">
        <v>115</v>
      </c>
      <c r="F82" s="334"/>
      <c r="G82" s="345"/>
      <c r="H82" s="320"/>
      <c r="I82" s="280"/>
      <c r="J82" s="320"/>
      <c r="K82" s="280"/>
      <c r="L82" s="280"/>
    </row>
    <row r="83" spans="1:12" ht="12.75">
      <c r="A83" s="268">
        <f t="shared" si="3"/>
        <v>19</v>
      </c>
      <c r="B83" s="268">
        <v>935</v>
      </c>
      <c r="D83" s="268" t="s">
        <v>162</v>
      </c>
      <c r="F83" s="328">
        <v>455911.18</v>
      </c>
      <c r="G83" s="315"/>
      <c r="H83" s="328">
        <v>81493</v>
      </c>
      <c r="I83" s="286"/>
      <c r="J83" s="323">
        <f>SUM(F83:I83)</f>
        <v>537404.1799999999</v>
      </c>
      <c r="K83" s="280"/>
      <c r="L83" s="280"/>
    </row>
    <row r="84" spans="6:12" ht="6" customHeight="1">
      <c r="F84" s="334"/>
      <c r="G84" s="345"/>
      <c r="H84" s="334"/>
      <c r="I84" s="280"/>
      <c r="J84" s="320"/>
      <c r="K84" s="280"/>
      <c r="L84" s="280"/>
    </row>
    <row r="85" spans="1:12" ht="13.5" thickBot="1">
      <c r="A85" s="268">
        <f>A83+1</f>
        <v>20</v>
      </c>
      <c r="D85" s="268" t="s">
        <v>309</v>
      </c>
      <c r="F85" s="425">
        <f>SUM(F80:F83)</f>
        <v>248358732.5199998</v>
      </c>
      <c r="G85" s="344"/>
      <c r="H85" s="425">
        <f>SUM(H80:H83)</f>
        <v>40214232</v>
      </c>
      <c r="I85" s="286"/>
      <c r="J85" s="324">
        <f>SUM(J80:J83)</f>
        <v>288572964.5199998</v>
      </c>
      <c r="K85" s="280"/>
      <c r="L85" s="280"/>
    </row>
    <row r="86" spans="4:12" ht="6" customHeight="1" thickTop="1">
      <c r="D86" s="268"/>
      <c r="F86" s="320"/>
      <c r="G86" s="345"/>
      <c r="H86" s="320"/>
      <c r="I86" s="280"/>
      <c r="J86" s="320"/>
      <c r="K86" s="280"/>
      <c r="L86" s="280"/>
    </row>
    <row r="87" spans="1:12" ht="12.75">
      <c r="A87" s="268">
        <f>A85+1</f>
        <v>21</v>
      </c>
      <c r="C87" s="335"/>
      <c r="D87" s="268" t="s">
        <v>310</v>
      </c>
      <c r="F87" s="426">
        <f>+F73</f>
        <v>46000</v>
      </c>
      <c r="G87" s="345"/>
      <c r="H87" s="426">
        <f>+H73</f>
        <v>0</v>
      </c>
      <c r="I87" s="280"/>
      <c r="J87" s="320">
        <f>+J73</f>
        <v>46000</v>
      </c>
      <c r="K87" s="280"/>
      <c r="L87" s="280"/>
    </row>
    <row r="88" spans="3:12" ht="6" customHeight="1">
      <c r="C88" s="335"/>
      <c r="D88" s="268"/>
      <c r="F88" s="334"/>
      <c r="G88" s="345"/>
      <c r="H88" s="334"/>
      <c r="I88" s="280"/>
      <c r="J88" s="320"/>
      <c r="K88" s="280"/>
      <c r="L88" s="280"/>
    </row>
    <row r="89" spans="1:12" ht="12.75">
      <c r="A89" s="268">
        <f>A87+1</f>
        <v>22</v>
      </c>
      <c r="D89" s="268" t="s">
        <v>311</v>
      </c>
      <c r="F89" s="318">
        <v>230064</v>
      </c>
      <c r="G89" s="345"/>
      <c r="H89" s="318">
        <v>40240</v>
      </c>
      <c r="I89" s="280"/>
      <c r="J89" s="320">
        <f>F89+H89</f>
        <v>270304</v>
      </c>
      <c r="K89" s="280"/>
      <c r="L89" s="280"/>
    </row>
    <row r="90" spans="1:12" ht="12.75">
      <c r="A90" s="268">
        <f t="shared" si="3"/>
        <v>23</v>
      </c>
      <c r="C90" s="218"/>
      <c r="D90" s="268" t="s">
        <v>312</v>
      </c>
      <c r="E90" s="218"/>
      <c r="F90" s="353">
        <f>F74+F75</f>
        <v>6494381.93</v>
      </c>
      <c r="G90" s="217"/>
      <c r="H90" s="353">
        <f>H74+H75</f>
        <v>1487665</v>
      </c>
      <c r="I90" s="218"/>
      <c r="J90" s="226">
        <f>+J74+J75</f>
        <v>7982046.93</v>
      </c>
      <c r="K90" s="280"/>
      <c r="L90" s="280"/>
    </row>
    <row r="91" spans="1:10" ht="12.75">
      <c r="A91" s="268">
        <f t="shared" si="3"/>
        <v>24</v>
      </c>
      <c r="C91" s="218"/>
      <c r="D91" s="268" t="s">
        <v>313</v>
      </c>
      <c r="E91" s="218"/>
      <c r="F91" s="370">
        <f>+F77</f>
        <v>2433177.79</v>
      </c>
      <c r="G91" s="217"/>
      <c r="H91" s="370">
        <f>+H77</f>
        <v>394622</v>
      </c>
      <c r="I91" s="218"/>
      <c r="J91" s="227">
        <f>+J77</f>
        <v>2827799.79</v>
      </c>
    </row>
    <row r="92" spans="1:10" ht="12.75">
      <c r="A92" s="268">
        <f t="shared" si="3"/>
        <v>25</v>
      </c>
      <c r="C92" s="218"/>
      <c r="D92" s="268"/>
      <c r="E92" s="218"/>
      <c r="F92" s="427">
        <f>SUM(F89:F91)</f>
        <v>9157623.719999999</v>
      </c>
      <c r="G92" s="217"/>
      <c r="H92" s="427">
        <f>SUM(H89:H91)</f>
        <v>1922527</v>
      </c>
      <c r="I92" s="218"/>
      <c r="J92" s="231">
        <f>SUM(J89:J91)</f>
        <v>11080150.719999999</v>
      </c>
    </row>
    <row r="93" spans="3:10" ht="4.5" customHeight="1">
      <c r="C93" s="218"/>
      <c r="D93" s="268"/>
      <c r="E93" s="218"/>
      <c r="F93" s="231"/>
      <c r="G93" s="217"/>
      <c r="H93" s="231"/>
      <c r="I93" s="218"/>
      <c r="J93" s="231"/>
    </row>
    <row r="94" spans="1:10" ht="12.75">
      <c r="A94" s="268">
        <f>A92+1</f>
        <v>26</v>
      </c>
      <c r="C94" s="218"/>
      <c r="D94" s="268" t="s">
        <v>323</v>
      </c>
      <c r="E94" s="218"/>
      <c r="F94" s="427">
        <f>F75</f>
        <v>430480</v>
      </c>
      <c r="G94" s="217"/>
      <c r="H94" s="427">
        <f>H75</f>
        <v>0</v>
      </c>
      <c r="I94" s="218"/>
      <c r="J94" s="231">
        <f>J75</f>
        <v>430480</v>
      </c>
    </row>
    <row r="95" spans="4:10" ht="5.25" customHeight="1">
      <c r="D95" s="306"/>
      <c r="H95" s="337"/>
      <c r="J95" s="264"/>
    </row>
    <row r="96" spans="1:10" ht="13.5" thickBot="1">
      <c r="A96" s="268">
        <f>A94+1</f>
        <v>27</v>
      </c>
      <c r="D96" s="264" t="s">
        <v>65</v>
      </c>
      <c r="F96" s="338">
        <f>F85-F87-F92+F94</f>
        <v>239585588.7999998</v>
      </c>
      <c r="H96" s="338">
        <f>H85-H87-H92+H94</f>
        <v>38291705</v>
      </c>
      <c r="J96" s="336">
        <f>J85-J87-J92+J94</f>
        <v>277877293.79999983</v>
      </c>
    </row>
    <row r="97" spans="6:10" ht="7.5" customHeight="1" thickTop="1">
      <c r="F97" s="337"/>
      <c r="H97" s="337"/>
      <c r="J97" s="264"/>
    </row>
    <row r="98" spans="1:12" ht="13.5" thickBot="1">
      <c r="A98" s="268">
        <f>A96+1</f>
        <v>28</v>
      </c>
      <c r="D98" s="264" t="s">
        <v>66</v>
      </c>
      <c r="F98" s="428">
        <f>+F96+F58</f>
        <v>283821428.36999977</v>
      </c>
      <c r="H98" s="428">
        <f>+H96+H58</f>
        <v>48350790</v>
      </c>
      <c r="I98" s="337"/>
      <c r="J98" s="338">
        <f>+J96+J58</f>
        <v>332172218.3699998</v>
      </c>
      <c r="L98" s="286"/>
    </row>
    <row r="99" ht="13.5" thickTop="1"/>
    <row r="101" ht="12.75">
      <c r="F101" s="339"/>
    </row>
  </sheetData>
  <printOptions/>
  <pageMargins left="0.5" right="0.25" top="0.5" bottom="0.25" header="0.75" footer="0.5"/>
  <pageSetup fitToHeight="1" fitToWidth="1" horizontalDpi="1200" verticalDpi="1200" orientation="portrait" scale="73" r:id="rId3"/>
  <headerFooter alignWithMargins="0">
    <oddFooter>&amp;CPage  &amp;P  of  &amp;N</oddFooter>
  </headerFooter>
  <legacyDrawing r:id="rId2"/>
</worksheet>
</file>

<file path=xl/worksheets/sheet9.xml><?xml version="1.0" encoding="utf-8"?>
<worksheet xmlns="http://schemas.openxmlformats.org/spreadsheetml/2006/main" xmlns:r="http://schemas.openxmlformats.org/officeDocument/2006/relationships">
  <sheetPr>
    <tabColor indexed="42"/>
    <pageSetUpPr fitToPage="1"/>
  </sheetPr>
  <dimension ref="A1:Q80"/>
  <sheetViews>
    <sheetView showGridLines="0" workbookViewId="0" topLeftCell="A40">
      <selection activeCell="P31" sqref="P31"/>
    </sheetView>
  </sheetViews>
  <sheetFormatPr defaultColWidth="8.88671875" defaultRowHeight="15"/>
  <cols>
    <col min="1" max="1" width="4.10546875" style="8" customWidth="1"/>
    <col min="2" max="2" width="3.21484375" style="2" bestFit="1" customWidth="1"/>
    <col min="3" max="3" width="33.3359375" style="2" customWidth="1"/>
    <col min="4" max="4" width="9.4453125" style="2" bestFit="1" customWidth="1"/>
    <col min="5" max="5" width="0.88671875" style="2" customWidth="1"/>
    <col min="6" max="6" width="11.5546875" style="2" bestFit="1" customWidth="1"/>
    <col min="7" max="7" width="0.88671875" style="2" customWidth="1"/>
    <col min="8" max="8" width="8.5546875" style="2" bestFit="1" customWidth="1"/>
    <col min="9" max="9" width="0.88671875" style="2" customWidth="1"/>
    <col min="10" max="10" width="8.88671875" style="2" bestFit="1" customWidth="1"/>
    <col min="11" max="11" width="0.88671875" style="2" customWidth="1"/>
    <col min="12" max="12" width="8.88671875" style="2" bestFit="1" customWidth="1"/>
    <col min="13" max="13" width="0.88671875" style="2" customWidth="1"/>
    <col min="14" max="14" width="14.88671875" style="3" customWidth="1"/>
    <col min="15" max="22" width="9.4453125" style="2" customWidth="1"/>
    <col min="23" max="16384" width="7.99609375" style="2" customWidth="1"/>
  </cols>
  <sheetData>
    <row r="1" spans="1:14" ht="12">
      <c r="A1" s="94" t="s">
        <v>8</v>
      </c>
      <c r="N1" s="48" t="str">
        <f>Cover!C1</f>
        <v>2013 Workpapers</v>
      </c>
    </row>
    <row r="2" spans="1:14" ht="12">
      <c r="A2" s="5" t="s">
        <v>164</v>
      </c>
      <c r="D2" s="95"/>
      <c r="N2" s="4"/>
    </row>
    <row r="3" spans="1:14" ht="12">
      <c r="A3" s="6" t="s">
        <v>390</v>
      </c>
      <c r="N3" s="7"/>
    </row>
    <row r="4" ht="12">
      <c r="A4" s="385" t="s">
        <v>352</v>
      </c>
    </row>
    <row r="5" ht="12">
      <c r="B5" s="52"/>
    </row>
    <row r="6" ht="12">
      <c r="C6" s="96"/>
    </row>
    <row r="7" spans="4:14" ht="12">
      <c r="D7" s="3"/>
      <c r="E7" s="96"/>
      <c r="G7" s="96"/>
      <c r="H7" s="96"/>
      <c r="I7" s="96"/>
      <c r="J7" s="3"/>
      <c r="K7" s="96"/>
      <c r="M7" s="97"/>
      <c r="N7" s="10" t="s">
        <v>124</v>
      </c>
    </row>
    <row r="8" spans="1:14" ht="12">
      <c r="A8" s="98" t="s">
        <v>147</v>
      </c>
      <c r="D8" s="99"/>
      <c r="E8" s="10"/>
      <c r="F8" s="11" t="s">
        <v>124</v>
      </c>
      <c r="G8" s="10"/>
      <c r="H8" s="10" t="s">
        <v>69</v>
      </c>
      <c r="I8" s="10"/>
      <c r="J8" s="99"/>
      <c r="K8" s="10"/>
      <c r="L8" s="11" t="s">
        <v>124</v>
      </c>
      <c r="M8" s="10"/>
      <c r="N8" s="10" t="s">
        <v>107</v>
      </c>
    </row>
    <row r="9" spans="1:14" ht="12">
      <c r="A9" s="100" t="s">
        <v>123</v>
      </c>
      <c r="D9" s="15" t="s">
        <v>125</v>
      </c>
      <c r="E9" s="101"/>
      <c r="F9" s="15" t="s">
        <v>249</v>
      </c>
      <c r="G9" s="101"/>
      <c r="H9" s="15" t="s">
        <v>70</v>
      </c>
      <c r="I9" s="101"/>
      <c r="J9" s="15" t="s">
        <v>127</v>
      </c>
      <c r="K9" s="101"/>
      <c r="L9" s="15" t="s">
        <v>10</v>
      </c>
      <c r="M9" s="101"/>
      <c r="N9" s="15" t="s">
        <v>68</v>
      </c>
    </row>
    <row r="10" spans="1:14" ht="12">
      <c r="A10" s="8">
        <v>1</v>
      </c>
      <c r="B10" s="42" t="s">
        <v>67</v>
      </c>
      <c r="C10" s="42"/>
      <c r="D10" s="102"/>
      <c r="E10" s="102"/>
      <c r="F10" s="102"/>
      <c r="G10" s="102"/>
      <c r="H10" s="102"/>
      <c r="I10" s="102"/>
      <c r="J10" s="102"/>
      <c r="K10" s="102"/>
      <c r="L10" s="102"/>
      <c r="M10" s="102"/>
      <c r="N10" s="102"/>
    </row>
    <row r="11" spans="1:17" ht="12">
      <c r="A11" s="8">
        <f aca="true" t="shared" si="0" ref="A11:A64">A10+1</f>
        <v>2</v>
      </c>
      <c r="C11" s="103" t="s">
        <v>378</v>
      </c>
      <c r="D11" s="104">
        <f aca="true" t="shared" si="1" ref="D11:F22">+D31+D51</f>
        <v>1461779.9</v>
      </c>
      <c r="E11" s="105"/>
      <c r="F11" s="104">
        <f t="shared" si="1"/>
        <v>0</v>
      </c>
      <c r="G11" s="105"/>
      <c r="H11" s="104">
        <f aca="true" t="shared" si="2" ref="H11:H22">+H31+H51</f>
        <v>0</v>
      </c>
      <c r="I11" s="105"/>
      <c r="J11" s="104">
        <f aca="true" t="shared" si="3" ref="J11:J22">+J31+J51</f>
        <v>223254.79</v>
      </c>
      <c r="K11" s="105"/>
      <c r="L11" s="104">
        <f aca="true" t="shared" si="4" ref="L11:L22">+L31+L51</f>
        <v>561305.4399999992</v>
      </c>
      <c r="M11" s="105"/>
      <c r="N11" s="106">
        <f aca="true" t="shared" si="5" ref="N11:N22">SUM(D11:M11)</f>
        <v>2246340.129999999</v>
      </c>
      <c r="P11" s="413"/>
      <c r="Q11" s="413"/>
    </row>
    <row r="12" spans="1:17" ht="12">
      <c r="A12" s="8">
        <f t="shared" si="0"/>
        <v>3</v>
      </c>
      <c r="C12" s="103" t="s">
        <v>148</v>
      </c>
      <c r="D12" s="107">
        <f t="shared" si="1"/>
        <v>1462982.37</v>
      </c>
      <c r="E12" s="107"/>
      <c r="F12" s="107">
        <f t="shared" si="1"/>
        <v>0</v>
      </c>
      <c r="G12" s="107"/>
      <c r="H12" s="107">
        <f t="shared" si="2"/>
        <v>0</v>
      </c>
      <c r="I12" s="107"/>
      <c r="J12" s="107">
        <f t="shared" si="3"/>
        <v>216887.28</v>
      </c>
      <c r="K12" s="107"/>
      <c r="L12" s="107">
        <f t="shared" si="4"/>
        <v>563945.91</v>
      </c>
      <c r="M12" s="107"/>
      <c r="N12" s="26">
        <f t="shared" si="5"/>
        <v>2243815.56</v>
      </c>
      <c r="P12" s="413"/>
      <c r="Q12" s="413"/>
    </row>
    <row r="13" spans="1:17" ht="12">
      <c r="A13" s="8">
        <f t="shared" si="0"/>
        <v>4</v>
      </c>
      <c r="C13" s="103" t="s">
        <v>149</v>
      </c>
      <c r="D13" s="107">
        <f t="shared" si="1"/>
        <v>1464264.3</v>
      </c>
      <c r="E13" s="107"/>
      <c r="F13" s="107">
        <f t="shared" si="1"/>
        <v>0</v>
      </c>
      <c r="G13" s="107"/>
      <c r="H13" s="107">
        <f t="shared" si="2"/>
        <v>0</v>
      </c>
      <c r="I13" s="107"/>
      <c r="J13" s="107">
        <f t="shared" si="3"/>
        <v>216702.18</v>
      </c>
      <c r="K13" s="107"/>
      <c r="L13" s="107">
        <f t="shared" si="4"/>
        <v>570664.5499999991</v>
      </c>
      <c r="M13" s="107"/>
      <c r="N13" s="26">
        <f t="shared" si="5"/>
        <v>2251631.0299999993</v>
      </c>
      <c r="P13" s="413"/>
      <c r="Q13" s="413"/>
    </row>
    <row r="14" spans="1:17" ht="12">
      <c r="A14" s="8">
        <f t="shared" si="0"/>
        <v>5</v>
      </c>
      <c r="C14" s="103" t="s">
        <v>150</v>
      </c>
      <c r="D14" s="107">
        <f t="shared" si="1"/>
        <v>1487244.24</v>
      </c>
      <c r="E14" s="107"/>
      <c r="F14" s="107">
        <f t="shared" si="1"/>
        <v>0</v>
      </c>
      <c r="G14" s="107"/>
      <c r="H14" s="107">
        <f t="shared" si="2"/>
        <v>0</v>
      </c>
      <c r="I14" s="107"/>
      <c r="J14" s="107">
        <f t="shared" si="3"/>
        <v>217670.02</v>
      </c>
      <c r="K14" s="107"/>
      <c r="L14" s="107">
        <f t="shared" si="4"/>
        <v>578107.75</v>
      </c>
      <c r="M14" s="107"/>
      <c r="N14" s="26">
        <f t="shared" si="5"/>
        <v>2283022.01</v>
      </c>
      <c r="P14" s="413"/>
      <c r="Q14" s="413"/>
    </row>
    <row r="15" spans="1:17" ht="12">
      <c r="A15" s="8">
        <f t="shared" si="0"/>
        <v>6</v>
      </c>
      <c r="C15" s="103" t="s">
        <v>122</v>
      </c>
      <c r="D15" s="107">
        <f t="shared" si="1"/>
        <v>1510729.07</v>
      </c>
      <c r="E15" s="107"/>
      <c r="F15" s="107">
        <f t="shared" si="1"/>
        <v>0</v>
      </c>
      <c r="G15" s="107"/>
      <c r="H15" s="107">
        <f t="shared" si="2"/>
        <v>0</v>
      </c>
      <c r="I15" s="107"/>
      <c r="J15" s="107">
        <f t="shared" si="3"/>
        <v>218835.69</v>
      </c>
      <c r="K15" s="107"/>
      <c r="L15" s="107">
        <f t="shared" si="4"/>
        <v>582432.1999999994</v>
      </c>
      <c r="M15" s="107"/>
      <c r="N15" s="26">
        <f t="shared" si="5"/>
        <v>2311996.9599999995</v>
      </c>
      <c r="P15" s="413"/>
      <c r="Q15" s="413"/>
    </row>
    <row r="16" spans="1:17" ht="12">
      <c r="A16" s="8">
        <f t="shared" si="0"/>
        <v>7</v>
      </c>
      <c r="C16" s="103" t="s">
        <v>151</v>
      </c>
      <c r="D16" s="107">
        <f t="shared" si="1"/>
        <v>1524114.59</v>
      </c>
      <c r="E16" s="107"/>
      <c r="F16" s="107">
        <f t="shared" si="1"/>
        <v>0</v>
      </c>
      <c r="G16" s="107"/>
      <c r="H16" s="107">
        <f t="shared" si="2"/>
        <v>0</v>
      </c>
      <c r="I16" s="107"/>
      <c r="J16" s="107">
        <f t="shared" si="3"/>
        <v>215776.47</v>
      </c>
      <c r="K16" s="107"/>
      <c r="L16" s="107">
        <f t="shared" si="4"/>
        <v>580581.7100000005</v>
      </c>
      <c r="M16" s="107"/>
      <c r="N16" s="26">
        <f t="shared" si="5"/>
        <v>2320472.7700000005</v>
      </c>
      <c r="P16" s="413"/>
      <c r="Q16" s="413"/>
    </row>
    <row r="17" spans="1:17" ht="12">
      <c r="A17" s="8">
        <f t="shared" si="0"/>
        <v>8</v>
      </c>
      <c r="C17" s="103" t="s">
        <v>152</v>
      </c>
      <c r="D17" s="107">
        <f t="shared" si="1"/>
        <v>1537353.77</v>
      </c>
      <c r="E17" s="107"/>
      <c r="F17" s="107">
        <f t="shared" si="1"/>
        <v>0</v>
      </c>
      <c r="G17" s="107"/>
      <c r="H17" s="107">
        <f t="shared" si="2"/>
        <v>0</v>
      </c>
      <c r="I17" s="107"/>
      <c r="J17" s="107">
        <f t="shared" si="3"/>
        <v>214694.75</v>
      </c>
      <c r="K17" s="107"/>
      <c r="L17" s="107">
        <f t="shared" si="4"/>
        <v>587139.35</v>
      </c>
      <c r="M17" s="107"/>
      <c r="N17" s="26">
        <f t="shared" si="5"/>
        <v>2339187.87</v>
      </c>
      <c r="P17" s="413"/>
      <c r="Q17" s="413"/>
    </row>
    <row r="18" spans="1:17" ht="12">
      <c r="A18" s="8">
        <f t="shared" si="0"/>
        <v>9</v>
      </c>
      <c r="C18" s="103" t="s">
        <v>153</v>
      </c>
      <c r="D18" s="107">
        <f t="shared" si="1"/>
        <v>1540393.95</v>
      </c>
      <c r="E18" s="107"/>
      <c r="F18" s="107">
        <f t="shared" si="1"/>
        <v>0</v>
      </c>
      <c r="G18" s="107"/>
      <c r="H18" s="107">
        <f t="shared" si="2"/>
        <v>0</v>
      </c>
      <c r="I18" s="107"/>
      <c r="J18" s="107">
        <f t="shared" si="3"/>
        <v>220282.04</v>
      </c>
      <c r="K18" s="107"/>
      <c r="L18" s="107">
        <f t="shared" si="4"/>
        <v>595639.61</v>
      </c>
      <c r="M18" s="107"/>
      <c r="N18" s="26">
        <f t="shared" si="5"/>
        <v>2356315.6</v>
      </c>
      <c r="P18" s="413"/>
      <c r="Q18" s="413"/>
    </row>
    <row r="19" spans="1:17" ht="12">
      <c r="A19" s="8">
        <f t="shared" si="0"/>
        <v>10</v>
      </c>
      <c r="C19" s="103" t="s">
        <v>154</v>
      </c>
      <c r="D19" s="107">
        <f t="shared" si="1"/>
        <v>1544006.83</v>
      </c>
      <c r="E19" s="107"/>
      <c r="F19" s="107">
        <f t="shared" si="1"/>
        <v>0</v>
      </c>
      <c r="G19" s="107"/>
      <c r="H19" s="107">
        <f t="shared" si="2"/>
        <v>0</v>
      </c>
      <c r="I19" s="107"/>
      <c r="J19" s="107">
        <f t="shared" si="3"/>
        <v>222272.93</v>
      </c>
      <c r="K19" s="107"/>
      <c r="L19" s="107">
        <f t="shared" si="4"/>
        <v>600626.99</v>
      </c>
      <c r="M19" s="107"/>
      <c r="N19" s="26">
        <f t="shared" si="5"/>
        <v>2366906.75</v>
      </c>
      <c r="P19" s="413"/>
      <c r="Q19" s="413"/>
    </row>
    <row r="20" spans="1:17" ht="12">
      <c r="A20" s="8">
        <f t="shared" si="0"/>
        <v>11</v>
      </c>
      <c r="C20" s="103" t="s">
        <v>155</v>
      </c>
      <c r="D20" s="107">
        <f t="shared" si="1"/>
        <v>1546774.69</v>
      </c>
      <c r="E20" s="107"/>
      <c r="F20" s="107">
        <f t="shared" si="1"/>
        <v>0</v>
      </c>
      <c r="G20" s="107"/>
      <c r="H20" s="107">
        <f t="shared" si="2"/>
        <v>0</v>
      </c>
      <c r="I20" s="107"/>
      <c r="J20" s="107">
        <f t="shared" si="3"/>
        <v>227038.53</v>
      </c>
      <c r="K20" s="107"/>
      <c r="L20" s="107">
        <f t="shared" si="4"/>
        <v>603836.57</v>
      </c>
      <c r="M20" s="107"/>
      <c r="N20" s="26">
        <f t="shared" si="5"/>
        <v>2377649.79</v>
      </c>
      <c r="P20" s="413"/>
      <c r="Q20" s="413"/>
    </row>
    <row r="21" spans="1:17" ht="12">
      <c r="A21" s="8">
        <f t="shared" si="0"/>
        <v>12</v>
      </c>
      <c r="C21" s="103" t="s">
        <v>156</v>
      </c>
      <c r="D21" s="107">
        <f t="shared" si="1"/>
        <v>1551294.64</v>
      </c>
      <c r="E21" s="107"/>
      <c r="F21" s="107">
        <f t="shared" si="1"/>
        <v>0</v>
      </c>
      <c r="G21" s="107"/>
      <c r="H21" s="107">
        <f t="shared" si="2"/>
        <v>0</v>
      </c>
      <c r="I21" s="107"/>
      <c r="J21" s="107">
        <f t="shared" si="3"/>
        <v>227953.83</v>
      </c>
      <c r="K21" s="107"/>
      <c r="L21" s="107">
        <f t="shared" si="4"/>
        <v>616227.3</v>
      </c>
      <c r="M21" s="107"/>
      <c r="N21" s="26">
        <f t="shared" si="5"/>
        <v>2395475.77</v>
      </c>
      <c r="P21" s="413"/>
      <c r="Q21" s="413"/>
    </row>
    <row r="22" spans="1:17" ht="12">
      <c r="A22" s="8">
        <f>A21+1</f>
        <v>13</v>
      </c>
      <c r="C22" s="103" t="s">
        <v>379</v>
      </c>
      <c r="D22" s="107">
        <f t="shared" si="1"/>
        <v>49529216.38887548</v>
      </c>
      <c r="E22" s="107"/>
      <c r="F22" s="107">
        <f t="shared" si="1"/>
        <v>-199792.72</v>
      </c>
      <c r="G22" s="107"/>
      <c r="H22" s="107">
        <f t="shared" si="2"/>
        <v>0</v>
      </c>
      <c r="I22" s="107"/>
      <c r="J22" s="107">
        <f t="shared" si="3"/>
        <v>20966234.73</v>
      </c>
      <c r="K22" s="107"/>
      <c r="L22" s="107">
        <f t="shared" si="4"/>
        <v>35401532.2</v>
      </c>
      <c r="M22" s="107"/>
      <c r="N22" s="26">
        <f t="shared" si="5"/>
        <v>105697190.59887548</v>
      </c>
      <c r="P22" s="413"/>
      <c r="Q22" s="413"/>
    </row>
    <row r="23" spans="1:14" ht="12">
      <c r="A23" s="8">
        <f t="shared" si="0"/>
        <v>14</v>
      </c>
      <c r="C23" s="103"/>
      <c r="D23" s="108"/>
      <c r="E23" s="107"/>
      <c r="F23" s="108"/>
      <c r="G23" s="107"/>
      <c r="H23" s="108"/>
      <c r="I23" s="107"/>
      <c r="J23" s="108"/>
      <c r="K23" s="107"/>
      <c r="L23" s="108"/>
      <c r="M23" s="107"/>
      <c r="N23" s="88"/>
    </row>
    <row r="24" spans="1:14" ht="12.75" thickBot="1">
      <c r="A24" s="8">
        <f t="shared" si="0"/>
        <v>15</v>
      </c>
      <c r="C24" s="5" t="s">
        <v>137</v>
      </c>
      <c r="D24" s="109">
        <f>SUM(D11:D22)</f>
        <v>66160154.73887548</v>
      </c>
      <c r="E24" s="107"/>
      <c r="F24" s="109">
        <f>SUM(F11:F22)</f>
        <v>-199792.72</v>
      </c>
      <c r="G24" s="107"/>
      <c r="H24" s="109">
        <f>SUM(H11:H22)</f>
        <v>0</v>
      </c>
      <c r="I24" s="107"/>
      <c r="J24" s="109">
        <f>SUM(J11:J22)</f>
        <v>23387603.240000002</v>
      </c>
      <c r="K24" s="107"/>
      <c r="L24" s="109">
        <f>SUM(L11:L22)</f>
        <v>41842039.58</v>
      </c>
      <c r="M24" s="107"/>
      <c r="N24" s="110">
        <f>SUM(D24:M24)</f>
        <v>131190004.83887549</v>
      </c>
    </row>
    <row r="25" spans="1:14" ht="12.75" thickTop="1">
      <c r="A25" s="8">
        <f t="shared" si="0"/>
        <v>16</v>
      </c>
      <c r="C25" s="5"/>
      <c r="D25" s="111"/>
      <c r="E25" s="107"/>
      <c r="F25" s="111"/>
      <c r="G25" s="107"/>
      <c r="H25" s="107"/>
      <c r="I25" s="107"/>
      <c r="J25" s="111"/>
      <c r="K25" s="107"/>
      <c r="L25" s="111"/>
      <c r="M25" s="107"/>
      <c r="N25" s="112"/>
    </row>
    <row r="26" spans="1:14" ht="12">
      <c r="A26" s="8">
        <f t="shared" si="0"/>
        <v>17</v>
      </c>
      <c r="C26" s="19"/>
      <c r="D26" s="19"/>
      <c r="E26" s="19"/>
      <c r="F26" s="19"/>
      <c r="G26" s="19"/>
      <c r="H26" s="19"/>
      <c r="I26" s="19"/>
      <c r="J26" s="19"/>
      <c r="K26" s="19"/>
      <c r="L26" s="19"/>
      <c r="M26" s="19"/>
      <c r="N26" s="19"/>
    </row>
    <row r="27" spans="1:14" ht="12">
      <c r="A27" s="8">
        <f t="shared" si="0"/>
        <v>18</v>
      </c>
      <c r="D27" s="3"/>
      <c r="E27" s="96"/>
      <c r="G27" s="96"/>
      <c r="H27" s="96"/>
      <c r="I27" s="96"/>
      <c r="J27" s="3"/>
      <c r="K27" s="96"/>
      <c r="M27" s="97"/>
      <c r="N27" s="10" t="s">
        <v>124</v>
      </c>
    </row>
    <row r="28" spans="1:14" ht="12">
      <c r="A28" s="8">
        <f t="shared" si="0"/>
        <v>19</v>
      </c>
      <c r="D28" s="99"/>
      <c r="E28" s="10"/>
      <c r="F28" s="11" t="s">
        <v>124</v>
      </c>
      <c r="G28" s="10"/>
      <c r="H28" s="10" t="s">
        <v>69</v>
      </c>
      <c r="I28" s="10"/>
      <c r="J28" s="99"/>
      <c r="K28" s="10"/>
      <c r="L28" s="11" t="s">
        <v>124</v>
      </c>
      <c r="M28" s="10"/>
      <c r="N28" s="10" t="s">
        <v>107</v>
      </c>
    </row>
    <row r="29" spans="1:14" ht="12">
      <c r="A29" s="8">
        <f t="shared" si="0"/>
        <v>20</v>
      </c>
      <c r="D29" s="15" t="s">
        <v>125</v>
      </c>
      <c r="E29" s="101"/>
      <c r="F29" s="15" t="s">
        <v>249</v>
      </c>
      <c r="G29" s="101"/>
      <c r="H29" s="15" t="s">
        <v>70</v>
      </c>
      <c r="I29" s="101"/>
      <c r="J29" s="15" t="s">
        <v>127</v>
      </c>
      <c r="K29" s="101"/>
      <c r="L29" s="15" t="s">
        <v>10</v>
      </c>
      <c r="M29" s="101"/>
      <c r="N29" s="15" t="s">
        <v>68</v>
      </c>
    </row>
    <row r="30" spans="1:14" ht="12">
      <c r="A30" s="8">
        <f t="shared" si="0"/>
        <v>21</v>
      </c>
      <c r="B30" s="186" t="s">
        <v>220</v>
      </c>
      <c r="C30" s="186"/>
      <c r="D30" s="102"/>
      <c r="E30" s="102"/>
      <c r="F30" s="102"/>
      <c r="G30" s="102"/>
      <c r="H30" s="102"/>
      <c r="I30" s="102"/>
      <c r="J30" s="102"/>
      <c r="K30" s="102"/>
      <c r="L30" s="102"/>
      <c r="M30" s="102"/>
      <c r="N30" s="102"/>
    </row>
    <row r="31" spans="1:14" ht="12">
      <c r="A31" s="8">
        <f t="shared" si="0"/>
        <v>22</v>
      </c>
      <c r="C31" s="103" t="s">
        <v>378</v>
      </c>
      <c r="D31" s="162">
        <v>0</v>
      </c>
      <c r="E31" s="105"/>
      <c r="F31" s="162">
        <v>0</v>
      </c>
      <c r="G31" s="105"/>
      <c r="H31" s="113"/>
      <c r="I31" s="105"/>
      <c r="J31" s="162">
        <v>0</v>
      </c>
      <c r="K31" s="105"/>
      <c r="L31" s="162">
        <v>0</v>
      </c>
      <c r="M31" s="105"/>
      <c r="N31" s="114">
        <f aca="true" t="shared" si="6" ref="N31:N42">SUM(D31:M31)</f>
        <v>0</v>
      </c>
    </row>
    <row r="32" spans="1:14" ht="12">
      <c r="A32" s="8">
        <f t="shared" si="0"/>
        <v>23</v>
      </c>
      <c r="C32" s="103" t="s">
        <v>148</v>
      </c>
      <c r="D32" s="161">
        <v>0</v>
      </c>
      <c r="E32" s="107"/>
      <c r="F32" s="161">
        <v>0</v>
      </c>
      <c r="G32" s="107"/>
      <c r="H32" s="115"/>
      <c r="I32" s="107"/>
      <c r="J32" s="161">
        <v>0</v>
      </c>
      <c r="K32" s="107"/>
      <c r="L32" s="161">
        <v>0</v>
      </c>
      <c r="M32" s="107"/>
      <c r="N32" s="26">
        <f t="shared" si="6"/>
        <v>0</v>
      </c>
    </row>
    <row r="33" spans="1:14" ht="12">
      <c r="A33" s="8">
        <f t="shared" si="0"/>
        <v>24</v>
      </c>
      <c r="C33" s="103" t="s">
        <v>149</v>
      </c>
      <c r="D33" s="161">
        <v>0</v>
      </c>
      <c r="E33" s="107"/>
      <c r="F33" s="161">
        <v>0</v>
      </c>
      <c r="G33" s="107"/>
      <c r="H33" s="115"/>
      <c r="I33" s="107"/>
      <c r="J33" s="161">
        <v>0</v>
      </c>
      <c r="K33" s="107"/>
      <c r="L33" s="161">
        <v>0</v>
      </c>
      <c r="M33" s="107"/>
      <c r="N33" s="26">
        <f t="shared" si="6"/>
        <v>0</v>
      </c>
    </row>
    <row r="34" spans="1:14" ht="12">
      <c r="A34" s="8">
        <f t="shared" si="0"/>
        <v>25</v>
      </c>
      <c r="C34" s="103" t="s">
        <v>150</v>
      </c>
      <c r="D34" s="161">
        <v>0</v>
      </c>
      <c r="E34" s="107"/>
      <c r="F34" s="161">
        <v>0</v>
      </c>
      <c r="G34" s="107"/>
      <c r="H34" s="115"/>
      <c r="I34" s="107"/>
      <c r="J34" s="161">
        <v>0</v>
      </c>
      <c r="K34" s="107"/>
      <c r="L34" s="161">
        <v>0</v>
      </c>
      <c r="M34" s="107"/>
      <c r="N34" s="26">
        <f t="shared" si="6"/>
        <v>0</v>
      </c>
    </row>
    <row r="35" spans="1:14" ht="12">
      <c r="A35" s="8">
        <f t="shared" si="0"/>
        <v>26</v>
      </c>
      <c r="C35" s="103" t="s">
        <v>122</v>
      </c>
      <c r="D35" s="161">
        <v>0</v>
      </c>
      <c r="E35" s="107"/>
      <c r="F35" s="161">
        <v>0</v>
      </c>
      <c r="G35" s="107"/>
      <c r="H35" s="115"/>
      <c r="I35" s="107"/>
      <c r="J35" s="161">
        <v>0</v>
      </c>
      <c r="K35" s="107"/>
      <c r="L35" s="161">
        <v>0</v>
      </c>
      <c r="M35" s="107"/>
      <c r="N35" s="26">
        <f t="shared" si="6"/>
        <v>0</v>
      </c>
    </row>
    <row r="36" spans="1:14" ht="12">
      <c r="A36" s="8">
        <f t="shared" si="0"/>
        <v>27</v>
      </c>
      <c r="C36" s="103" t="s">
        <v>151</v>
      </c>
      <c r="D36" s="161">
        <v>0</v>
      </c>
      <c r="E36" s="107"/>
      <c r="F36" s="161">
        <v>0</v>
      </c>
      <c r="G36" s="107"/>
      <c r="H36" s="115"/>
      <c r="I36" s="107"/>
      <c r="J36" s="161">
        <v>0</v>
      </c>
      <c r="K36" s="107"/>
      <c r="L36" s="161">
        <v>0</v>
      </c>
      <c r="M36" s="107"/>
      <c r="N36" s="26">
        <f t="shared" si="6"/>
        <v>0</v>
      </c>
    </row>
    <row r="37" spans="1:14" ht="12">
      <c r="A37" s="8">
        <f t="shared" si="0"/>
        <v>28</v>
      </c>
      <c r="C37" s="103" t="s">
        <v>152</v>
      </c>
      <c r="D37" s="161">
        <v>0</v>
      </c>
      <c r="E37" s="107"/>
      <c r="F37" s="161">
        <v>0</v>
      </c>
      <c r="G37" s="107"/>
      <c r="H37" s="115"/>
      <c r="I37" s="107"/>
      <c r="J37" s="161">
        <v>0</v>
      </c>
      <c r="K37" s="107"/>
      <c r="L37" s="161">
        <v>0</v>
      </c>
      <c r="M37" s="107"/>
      <c r="N37" s="26">
        <f t="shared" si="6"/>
        <v>0</v>
      </c>
    </row>
    <row r="38" spans="1:14" ht="12">
      <c r="A38" s="8">
        <f t="shared" si="0"/>
        <v>29</v>
      </c>
      <c r="C38" s="103" t="s">
        <v>153</v>
      </c>
      <c r="D38" s="161">
        <v>0</v>
      </c>
      <c r="E38" s="107"/>
      <c r="F38" s="161">
        <v>0</v>
      </c>
      <c r="G38" s="107"/>
      <c r="H38" s="115"/>
      <c r="I38" s="107"/>
      <c r="J38" s="161">
        <v>0</v>
      </c>
      <c r="K38" s="107"/>
      <c r="L38" s="161">
        <v>0</v>
      </c>
      <c r="M38" s="107"/>
      <c r="N38" s="26">
        <f t="shared" si="6"/>
        <v>0</v>
      </c>
    </row>
    <row r="39" spans="1:14" ht="12">
      <c r="A39" s="8">
        <f t="shared" si="0"/>
        <v>30</v>
      </c>
      <c r="C39" s="103" t="s">
        <v>154</v>
      </c>
      <c r="D39" s="161">
        <v>0</v>
      </c>
      <c r="E39" s="107"/>
      <c r="F39" s="161">
        <v>0</v>
      </c>
      <c r="G39" s="107"/>
      <c r="H39" s="115"/>
      <c r="I39" s="107"/>
      <c r="J39" s="161">
        <v>0</v>
      </c>
      <c r="K39" s="107"/>
      <c r="L39" s="161">
        <v>0</v>
      </c>
      <c r="M39" s="107"/>
      <c r="N39" s="26">
        <f t="shared" si="6"/>
        <v>0</v>
      </c>
    </row>
    <row r="40" spans="1:14" ht="12">
      <c r="A40" s="8">
        <f t="shared" si="0"/>
        <v>31</v>
      </c>
      <c r="C40" s="103" t="s">
        <v>155</v>
      </c>
      <c r="D40" s="161">
        <v>0</v>
      </c>
      <c r="E40" s="107"/>
      <c r="F40" s="161">
        <v>0</v>
      </c>
      <c r="G40" s="107"/>
      <c r="H40" s="115"/>
      <c r="I40" s="107"/>
      <c r="J40" s="161">
        <v>0</v>
      </c>
      <c r="K40" s="107"/>
      <c r="L40" s="161">
        <v>0</v>
      </c>
      <c r="M40" s="107"/>
      <c r="N40" s="26">
        <f t="shared" si="6"/>
        <v>0</v>
      </c>
    </row>
    <row r="41" spans="1:14" ht="12">
      <c r="A41" s="8">
        <f t="shared" si="0"/>
        <v>32</v>
      </c>
      <c r="C41" s="103" t="s">
        <v>156</v>
      </c>
      <c r="D41" s="161">
        <v>0</v>
      </c>
      <c r="E41" s="107"/>
      <c r="F41" s="161">
        <v>0</v>
      </c>
      <c r="G41" s="107"/>
      <c r="H41" s="115"/>
      <c r="I41" s="107"/>
      <c r="J41" s="161">
        <v>0</v>
      </c>
      <c r="K41" s="107"/>
      <c r="L41" s="161">
        <v>0</v>
      </c>
      <c r="M41" s="107"/>
      <c r="N41" s="26">
        <f t="shared" si="6"/>
        <v>0</v>
      </c>
    </row>
    <row r="42" spans="1:14" ht="12">
      <c r="A42" s="8">
        <f t="shared" si="0"/>
        <v>33</v>
      </c>
      <c r="C42" s="103" t="s">
        <v>379</v>
      </c>
      <c r="D42" s="161">
        <v>47965814.33887548</v>
      </c>
      <c r="E42" s="107"/>
      <c r="F42" s="161">
        <v>-199792.72</v>
      </c>
      <c r="G42" s="107"/>
      <c r="H42" s="115"/>
      <c r="I42" s="107"/>
      <c r="J42" s="161">
        <v>20742000</v>
      </c>
      <c r="K42" s="107"/>
      <c r="L42" s="161">
        <v>34820000</v>
      </c>
      <c r="M42" s="107"/>
      <c r="N42" s="26">
        <f t="shared" si="6"/>
        <v>103328021.61887547</v>
      </c>
    </row>
    <row r="43" spans="1:14" ht="12">
      <c r="A43" s="8">
        <f t="shared" si="0"/>
        <v>34</v>
      </c>
      <c r="C43" s="103"/>
      <c r="D43" s="108"/>
      <c r="E43" s="107"/>
      <c r="F43" s="108"/>
      <c r="G43" s="107"/>
      <c r="H43" s="108"/>
      <c r="I43" s="107"/>
      <c r="J43" s="108"/>
      <c r="K43" s="107"/>
      <c r="L43" s="108"/>
      <c r="M43" s="107"/>
      <c r="N43" s="88"/>
    </row>
    <row r="44" spans="1:14" ht="12.75" thickBot="1">
      <c r="A44" s="8">
        <f t="shared" si="0"/>
        <v>35</v>
      </c>
      <c r="C44" s="5" t="s">
        <v>137</v>
      </c>
      <c r="D44" s="109">
        <f>SUM(D31:D42)</f>
        <v>47965814.33887548</v>
      </c>
      <c r="E44" s="107"/>
      <c r="F44" s="109">
        <f>SUM(F31:F42)</f>
        <v>-199792.72</v>
      </c>
      <c r="G44" s="107"/>
      <c r="H44" s="109">
        <f>SUM(H31:H42)</f>
        <v>0</v>
      </c>
      <c r="I44" s="107"/>
      <c r="J44" s="109">
        <f>SUM(J31:J42)</f>
        <v>20742000</v>
      </c>
      <c r="K44" s="107"/>
      <c r="L44" s="109">
        <f>SUM(L31:L42)</f>
        <v>34820000</v>
      </c>
      <c r="M44" s="107"/>
      <c r="N44" s="110">
        <f>SUM(D44:M44)</f>
        <v>103328021.61887547</v>
      </c>
    </row>
    <row r="45" spans="1:14" ht="12.75" thickTop="1">
      <c r="A45" s="8">
        <f t="shared" si="0"/>
        <v>36</v>
      </c>
      <c r="C45" s="19"/>
      <c r="D45" s="19"/>
      <c r="E45" s="19"/>
      <c r="F45" s="19"/>
      <c r="G45" s="19"/>
      <c r="H45" s="19"/>
      <c r="I45" s="19"/>
      <c r="J45" s="19"/>
      <c r="K45" s="19"/>
      <c r="L45" s="19"/>
      <c r="M45" s="19"/>
      <c r="N45" s="19"/>
    </row>
    <row r="46" spans="1:14" ht="12">
      <c r="A46" s="8">
        <f t="shared" si="0"/>
        <v>37</v>
      </c>
      <c r="C46" s="19"/>
      <c r="D46" s="19"/>
      <c r="E46" s="19"/>
      <c r="F46" s="19"/>
      <c r="G46" s="19"/>
      <c r="H46" s="19"/>
      <c r="I46" s="19"/>
      <c r="J46" s="19"/>
      <c r="K46" s="19"/>
      <c r="L46" s="19"/>
      <c r="M46" s="19"/>
      <c r="N46" s="19"/>
    </row>
    <row r="47" spans="1:14" ht="12">
      <c r="A47" s="8">
        <f t="shared" si="0"/>
        <v>38</v>
      </c>
      <c r="D47" s="3"/>
      <c r="E47" s="96"/>
      <c r="G47" s="96"/>
      <c r="H47" s="96"/>
      <c r="I47" s="96"/>
      <c r="J47" s="3"/>
      <c r="K47" s="96"/>
      <c r="M47" s="97"/>
      <c r="N47" s="10" t="s">
        <v>124</v>
      </c>
    </row>
    <row r="48" spans="1:14" ht="12">
      <c r="A48" s="8">
        <f t="shared" si="0"/>
        <v>39</v>
      </c>
      <c r="D48" s="99"/>
      <c r="E48" s="10"/>
      <c r="F48" s="11" t="s">
        <v>124</v>
      </c>
      <c r="G48" s="10"/>
      <c r="H48" s="10" t="s">
        <v>69</v>
      </c>
      <c r="I48" s="10"/>
      <c r="J48" s="99"/>
      <c r="K48" s="10"/>
      <c r="L48" s="11" t="s">
        <v>124</v>
      </c>
      <c r="M48" s="10"/>
      <c r="N48" s="10" t="s">
        <v>107</v>
      </c>
    </row>
    <row r="49" spans="1:14" ht="12">
      <c r="A49" s="8">
        <f t="shared" si="0"/>
        <v>40</v>
      </c>
      <c r="D49" s="15" t="s">
        <v>125</v>
      </c>
      <c r="E49" s="101"/>
      <c r="F49" s="15" t="s">
        <v>249</v>
      </c>
      <c r="G49" s="101"/>
      <c r="H49" s="15" t="s">
        <v>70</v>
      </c>
      <c r="I49" s="101"/>
      <c r="J49" s="15" t="s">
        <v>127</v>
      </c>
      <c r="K49" s="101"/>
      <c r="L49" s="15" t="s">
        <v>10</v>
      </c>
      <c r="M49" s="101"/>
      <c r="N49" s="15" t="s">
        <v>68</v>
      </c>
    </row>
    <row r="50" spans="1:14" ht="12">
      <c r="A50" s="8">
        <f t="shared" si="0"/>
        <v>41</v>
      </c>
      <c r="B50" s="186" t="s">
        <v>219</v>
      </c>
      <c r="C50" s="186"/>
      <c r="D50" s="102"/>
      <c r="E50" s="102"/>
      <c r="F50" s="102"/>
      <c r="G50" s="102"/>
      <c r="H50" s="102"/>
      <c r="I50" s="102"/>
      <c r="J50" s="102"/>
      <c r="K50" s="102"/>
      <c r="L50" s="102"/>
      <c r="M50" s="102"/>
      <c r="N50" s="102"/>
    </row>
    <row r="51" spans="1:14" ht="12">
      <c r="A51" s="8">
        <f t="shared" si="0"/>
        <v>42</v>
      </c>
      <c r="C51" s="103" t="s">
        <v>378</v>
      </c>
      <c r="D51" s="162">
        <v>1461779.9</v>
      </c>
      <c r="E51" s="419"/>
      <c r="F51" s="162"/>
      <c r="G51" s="419"/>
      <c r="H51" s="162"/>
      <c r="I51" s="419"/>
      <c r="J51" s="162">
        <v>223254.79</v>
      </c>
      <c r="K51" s="419"/>
      <c r="L51" s="162">
        <v>561305.4399999992</v>
      </c>
      <c r="M51" s="105"/>
      <c r="N51" s="114">
        <f aca="true" t="shared" si="7" ref="N51:N62">SUM(D51:M51)</f>
        <v>2246340.129999999</v>
      </c>
    </row>
    <row r="52" spans="1:14" ht="12">
      <c r="A52" s="8">
        <f t="shared" si="0"/>
        <v>43</v>
      </c>
      <c r="C52" s="103" t="s">
        <v>148</v>
      </c>
      <c r="D52" s="161">
        <v>1462982.37</v>
      </c>
      <c r="E52" s="420"/>
      <c r="F52" s="161"/>
      <c r="G52" s="420"/>
      <c r="H52" s="161"/>
      <c r="I52" s="420"/>
      <c r="J52" s="161">
        <v>216887.28</v>
      </c>
      <c r="K52" s="420"/>
      <c r="L52" s="161">
        <v>563945.91</v>
      </c>
      <c r="M52" s="107"/>
      <c r="N52" s="26">
        <f t="shared" si="7"/>
        <v>2243815.56</v>
      </c>
    </row>
    <row r="53" spans="1:14" ht="12">
      <c r="A53" s="8">
        <f t="shared" si="0"/>
        <v>44</v>
      </c>
      <c r="C53" s="103" t="s">
        <v>149</v>
      </c>
      <c r="D53" s="161">
        <v>1464264.3</v>
      </c>
      <c r="E53" s="420"/>
      <c r="F53" s="161"/>
      <c r="G53" s="420"/>
      <c r="H53" s="161"/>
      <c r="I53" s="420"/>
      <c r="J53" s="161">
        <v>216702.18</v>
      </c>
      <c r="K53" s="420"/>
      <c r="L53" s="161">
        <v>570664.5499999991</v>
      </c>
      <c r="M53" s="107"/>
      <c r="N53" s="26">
        <f t="shared" si="7"/>
        <v>2251631.0299999993</v>
      </c>
    </row>
    <row r="54" spans="1:14" ht="12">
      <c r="A54" s="8">
        <f t="shared" si="0"/>
        <v>45</v>
      </c>
      <c r="C54" s="103" t="s">
        <v>150</v>
      </c>
      <c r="D54" s="161">
        <v>1487244.24</v>
      </c>
      <c r="E54" s="420"/>
      <c r="F54" s="161"/>
      <c r="G54" s="420"/>
      <c r="H54" s="161"/>
      <c r="I54" s="420"/>
      <c r="J54" s="161">
        <v>217670.02</v>
      </c>
      <c r="K54" s="420"/>
      <c r="L54" s="161">
        <v>578107.75</v>
      </c>
      <c r="M54" s="107"/>
      <c r="N54" s="26">
        <f t="shared" si="7"/>
        <v>2283022.01</v>
      </c>
    </row>
    <row r="55" spans="1:14" ht="12">
      <c r="A55" s="8">
        <f t="shared" si="0"/>
        <v>46</v>
      </c>
      <c r="C55" s="103" t="s">
        <v>122</v>
      </c>
      <c r="D55" s="161">
        <v>1510729.07</v>
      </c>
      <c r="E55" s="420"/>
      <c r="F55" s="161"/>
      <c r="G55" s="420"/>
      <c r="H55" s="161"/>
      <c r="I55" s="420"/>
      <c r="J55" s="161">
        <v>218835.69</v>
      </c>
      <c r="K55" s="420"/>
      <c r="L55" s="161">
        <v>582432.1999999994</v>
      </c>
      <c r="M55" s="107"/>
      <c r="N55" s="26">
        <f t="shared" si="7"/>
        <v>2311996.9599999995</v>
      </c>
    </row>
    <row r="56" spans="1:14" ht="12">
      <c r="A56" s="8">
        <f t="shared" si="0"/>
        <v>47</v>
      </c>
      <c r="C56" s="103" t="s">
        <v>151</v>
      </c>
      <c r="D56" s="161">
        <v>1524114.59</v>
      </c>
      <c r="E56" s="420"/>
      <c r="F56" s="161"/>
      <c r="G56" s="420"/>
      <c r="H56" s="161"/>
      <c r="I56" s="420"/>
      <c r="J56" s="161">
        <v>215776.47</v>
      </c>
      <c r="K56" s="420"/>
      <c r="L56" s="161">
        <v>580581.7100000005</v>
      </c>
      <c r="M56" s="107"/>
      <c r="N56" s="26">
        <f t="shared" si="7"/>
        <v>2320472.7700000005</v>
      </c>
    </row>
    <row r="57" spans="1:14" ht="12">
      <c r="A57" s="8">
        <f t="shared" si="0"/>
        <v>48</v>
      </c>
      <c r="C57" s="103" t="s">
        <v>152</v>
      </c>
      <c r="D57" s="161">
        <v>1537353.77</v>
      </c>
      <c r="E57" s="420"/>
      <c r="F57" s="161"/>
      <c r="G57" s="420"/>
      <c r="H57" s="161"/>
      <c r="I57" s="420"/>
      <c r="J57" s="161">
        <v>214694.75</v>
      </c>
      <c r="K57" s="420"/>
      <c r="L57" s="161">
        <v>587139.35</v>
      </c>
      <c r="M57" s="107"/>
      <c r="N57" s="26">
        <f t="shared" si="7"/>
        <v>2339187.87</v>
      </c>
    </row>
    <row r="58" spans="1:14" ht="12">
      <c r="A58" s="8">
        <f t="shared" si="0"/>
        <v>49</v>
      </c>
      <c r="C58" s="103" t="s">
        <v>153</v>
      </c>
      <c r="D58" s="161">
        <v>1540393.95</v>
      </c>
      <c r="E58" s="420"/>
      <c r="F58" s="161"/>
      <c r="G58" s="420"/>
      <c r="H58" s="161"/>
      <c r="I58" s="420"/>
      <c r="J58" s="161">
        <v>220282.04</v>
      </c>
      <c r="K58" s="420"/>
      <c r="L58" s="161">
        <v>595639.61</v>
      </c>
      <c r="M58" s="107"/>
      <c r="N58" s="26">
        <f t="shared" si="7"/>
        <v>2356315.6</v>
      </c>
    </row>
    <row r="59" spans="1:14" ht="12">
      <c r="A59" s="8">
        <f t="shared" si="0"/>
        <v>50</v>
      </c>
      <c r="C59" s="103" t="s">
        <v>154</v>
      </c>
      <c r="D59" s="161">
        <v>1544006.83</v>
      </c>
      <c r="E59" s="420"/>
      <c r="F59" s="161"/>
      <c r="G59" s="420"/>
      <c r="H59" s="161"/>
      <c r="I59" s="420"/>
      <c r="J59" s="161">
        <v>222272.93</v>
      </c>
      <c r="K59" s="420"/>
      <c r="L59" s="161">
        <v>600626.99</v>
      </c>
      <c r="M59" s="107"/>
      <c r="N59" s="26">
        <f t="shared" si="7"/>
        <v>2366906.75</v>
      </c>
    </row>
    <row r="60" spans="1:14" ht="12">
      <c r="A60" s="8">
        <f t="shared" si="0"/>
        <v>51</v>
      </c>
      <c r="C60" s="103" t="s">
        <v>155</v>
      </c>
      <c r="D60" s="161">
        <v>1546774.69</v>
      </c>
      <c r="E60" s="420"/>
      <c r="F60" s="161"/>
      <c r="G60" s="420"/>
      <c r="H60" s="161"/>
      <c r="I60" s="420"/>
      <c r="J60" s="161">
        <v>227038.53</v>
      </c>
      <c r="K60" s="420"/>
      <c r="L60" s="161">
        <v>603836.57</v>
      </c>
      <c r="M60" s="107"/>
      <c r="N60" s="26">
        <f t="shared" si="7"/>
        <v>2377649.79</v>
      </c>
    </row>
    <row r="61" spans="1:14" ht="12">
      <c r="A61" s="8">
        <f t="shared" si="0"/>
        <v>52</v>
      </c>
      <c r="C61" s="103" t="s">
        <v>156</v>
      </c>
      <c r="D61" s="161">
        <v>1551294.64</v>
      </c>
      <c r="E61" s="420"/>
      <c r="F61" s="161"/>
      <c r="G61" s="420"/>
      <c r="H61" s="161"/>
      <c r="I61" s="420"/>
      <c r="J61" s="161">
        <v>227953.83</v>
      </c>
      <c r="K61" s="420"/>
      <c r="L61" s="161">
        <v>616227.3</v>
      </c>
      <c r="M61" s="107"/>
      <c r="N61" s="26">
        <f t="shared" si="7"/>
        <v>2395475.77</v>
      </c>
    </row>
    <row r="62" spans="1:14" ht="12">
      <c r="A62" s="8">
        <f t="shared" si="0"/>
        <v>53</v>
      </c>
      <c r="C62" s="103" t="s">
        <v>379</v>
      </c>
      <c r="D62" s="161">
        <v>1563402.05</v>
      </c>
      <c r="E62" s="420"/>
      <c r="F62" s="161"/>
      <c r="G62" s="420"/>
      <c r="H62" s="161"/>
      <c r="I62" s="420"/>
      <c r="J62" s="161">
        <v>224234.73</v>
      </c>
      <c r="K62" s="420"/>
      <c r="L62" s="161">
        <v>581532.1999999995</v>
      </c>
      <c r="M62" s="107"/>
      <c r="N62" s="26">
        <f t="shared" si="7"/>
        <v>2369168.9799999995</v>
      </c>
    </row>
    <row r="63" spans="1:14" ht="12">
      <c r="A63" s="8">
        <f t="shared" si="0"/>
        <v>54</v>
      </c>
      <c r="C63" s="103"/>
      <c r="D63" s="108"/>
      <c r="E63" s="107"/>
      <c r="F63" s="108"/>
      <c r="G63" s="107"/>
      <c r="H63" s="108"/>
      <c r="I63" s="107"/>
      <c r="J63" s="108"/>
      <c r="K63" s="107"/>
      <c r="L63" s="108"/>
      <c r="M63" s="107"/>
      <c r="N63" s="88"/>
    </row>
    <row r="64" spans="1:14" ht="12.75" thickBot="1">
      <c r="A64" s="8">
        <f t="shared" si="0"/>
        <v>55</v>
      </c>
      <c r="C64" s="5" t="s">
        <v>137</v>
      </c>
      <c r="D64" s="109">
        <f>SUM(D51:D62)</f>
        <v>18194340.4</v>
      </c>
      <c r="E64" s="107"/>
      <c r="F64" s="109">
        <f>SUM(F51:F62)</f>
        <v>0</v>
      </c>
      <c r="G64" s="107"/>
      <c r="H64" s="109">
        <f>SUM(H51:H62)</f>
        <v>0</v>
      </c>
      <c r="I64" s="107"/>
      <c r="J64" s="109">
        <f>SUM(J51:J62)</f>
        <v>2645603.2399999998</v>
      </c>
      <c r="K64" s="107"/>
      <c r="L64" s="109">
        <f>SUM(L51:L62)</f>
        <v>7022039.579999998</v>
      </c>
      <c r="M64" s="107"/>
      <c r="N64" s="110">
        <f>SUM(D64:M64)</f>
        <v>27861983.219999995</v>
      </c>
    </row>
    <row r="65" ht="12.75" thickTop="1"/>
    <row r="69" ht="12">
      <c r="C69" s="2" t="s">
        <v>329</v>
      </c>
    </row>
    <row r="80" ht="12">
      <c r="B80" s="51"/>
    </row>
  </sheetData>
  <printOptions/>
  <pageMargins left="0.5" right="0.25" top="0.5" bottom="0.25" header="0.75" footer="0.5"/>
  <pageSetup fitToHeight="1" fitToWidth="1" horizontalDpi="1200" verticalDpi="1200" orientation="portrait" scale="77" r:id="rId3"/>
  <headerFooter alignWithMargins="0">
    <oddFooter>&amp;CPage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Xcel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Authorized User</dc:creator>
  <cp:keywords/>
  <dc:description/>
  <cp:lastModifiedBy>Thomas Kramer</cp:lastModifiedBy>
  <cp:lastPrinted>2013-01-24T16:44:29Z</cp:lastPrinted>
  <dcterms:created xsi:type="dcterms:W3CDTF">2005-09-09T21:44:27Z</dcterms:created>
  <dcterms:modified xsi:type="dcterms:W3CDTF">2013-01-24T16:47:44Z</dcterms:modified>
  <cp:category/>
  <cp:version/>
  <cp:contentType/>
  <cp:contentStatus/>
</cp:coreProperties>
</file>