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4860" windowWidth="17850" windowHeight="4770" tabRatio="390" activeTab="0"/>
  </bookViews>
  <sheets>
    <sheet name="Nonlevelized-IOU Separated" sheetId="1" r:id="rId1"/>
    <sheet name="Tax Rates" sheetId="2" r:id="rId2"/>
  </sheets>
  <externalReferences>
    <externalReference r:id="rId5"/>
  </externalReferences>
  <definedNames>
    <definedName name="_xlnm.Print_Area" localSheetId="0">'Nonlevelized-IOU Separated'!$A$1:$K$339</definedName>
    <definedName name="Xcel">'[1]Data Entry and Forecaster'!#REF!</definedName>
  </definedNames>
  <calcPr fullCalcOnLoad="1"/>
</workbook>
</file>

<file path=xl/sharedStrings.xml><?xml version="1.0" encoding="utf-8"?>
<sst xmlns="http://schemas.openxmlformats.org/spreadsheetml/2006/main" count="567" uniqueCount="418">
  <si>
    <t xml:space="preserve">Formula Rate - Non-Levelized </t>
  </si>
  <si>
    <t xml:space="preserve">     Rate Formula Template</t>
  </si>
  <si>
    <t xml:space="preserve"> </t>
  </si>
  <si>
    <t xml:space="preserve"> Utilizing FERC Form 1 Data</t>
  </si>
  <si>
    <t>Line</t>
  </si>
  <si>
    <t>Allocated</t>
  </si>
  <si>
    <t>No.</t>
  </si>
  <si>
    <t>Amount</t>
  </si>
  <si>
    <t xml:space="preserve">REVENUE CREDITS </t>
  </si>
  <si>
    <t>Total</t>
  </si>
  <si>
    <t>Allocator</t>
  </si>
  <si>
    <t>TP</t>
  </si>
  <si>
    <t xml:space="preserve">  Account No. 454</t>
  </si>
  <si>
    <t>NET REVENUE REQUIREMENT</t>
  </si>
  <si>
    <t xml:space="preserve">DIVISOR </t>
  </si>
  <si>
    <t xml:space="preserve">  Average of 12 coincident system peaks for requirements (RQ) service       </t>
  </si>
  <si>
    <t>(Note A)</t>
  </si>
  <si>
    <t>(Note B)</t>
  </si>
  <si>
    <t>(Note C)</t>
  </si>
  <si>
    <t>(Note D)</t>
  </si>
  <si>
    <t>Annual Cost ($/kW/Yr)</t>
  </si>
  <si>
    <t>Peak Rate</t>
  </si>
  <si>
    <t>Off-Peak Rate</t>
  </si>
  <si>
    <t>Point-To-Point Rate ($/kW/Wk)</t>
  </si>
  <si>
    <t>Point-To-Point Rate ($/kW/Day)</t>
  </si>
  <si>
    <t>Capped at weekly rate</t>
  </si>
  <si>
    <t>Point-To-Point Rate ($/MWh)</t>
  </si>
  <si>
    <t>Capped at weekly</t>
  </si>
  <si>
    <t xml:space="preserve"> times 1,000)</t>
  </si>
  <si>
    <t>and daily rates</t>
  </si>
  <si>
    <t>Short Term</t>
  </si>
  <si>
    <t>Long Term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</si>
  <si>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</si>
  <si>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</si>
  <si>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</si>
  <si>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</si>
  <si>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</si>
  <si>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</si>
  <si>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</si>
  <si>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</si>
  <si>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</si>
  <si>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 xml:space="preserve">                  Allocator</t>
  </si>
  <si>
    <t>(Col 3 times Col 4)</t>
  </si>
  <si>
    <t>RATE BASE: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</si>
  <si>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</si>
  <si>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</si>
  <si>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</si>
  <si>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</si>
  <si>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</si>
  <si>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</si>
  <si>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</si>
  <si>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356.1</t>
  </si>
  <si>
    <t>GP=</t>
  </si>
  <si>
    <t xml:space="preserve"> (line 1- line 7)</t>
  </si>
  <si>
    <t xml:space="preserve"> (line 3 - line 9)</t>
  </si>
  <si>
    <t xml:space="preserve"> (line 4 - line 10)</t>
  </si>
  <si>
    <t xml:space="preserve"> (line 5 - line 11)</t>
  </si>
  <si>
    <t>NP=</t>
  </si>
  <si>
    <t>273.8.k</t>
  </si>
  <si>
    <t>NP</t>
  </si>
  <si>
    <t>275.2.k</t>
  </si>
  <si>
    <t>277.9.k</t>
  </si>
  <si>
    <t>234.8.c</t>
  </si>
  <si>
    <t>214.x.d  (Note G)</t>
  </si>
  <si>
    <t>TE</t>
  </si>
  <si>
    <t>GP</t>
  </si>
  <si>
    <t>O&amp;M</t>
  </si>
  <si>
    <t xml:space="preserve">  Transmission </t>
  </si>
  <si>
    <t xml:space="preserve">     Less Account 565</t>
  </si>
  <si>
    <t xml:space="preserve">  A&amp;G</t>
  </si>
  <si>
    <t xml:space="preserve">     Less FERC Annual Fees</t>
  </si>
  <si>
    <t xml:space="preserve">  Transmission Lease Payments</t>
  </si>
  <si>
    <t>DEPRECIATION EXPENSE</t>
  </si>
  <si>
    <t xml:space="preserve">  General </t>
  </si>
  <si>
    <t>TAXES OTHER THAN INCOME TAXES  (Note J)</t>
  </si>
  <si>
    <t xml:space="preserve">  LABOR RELATED</t>
  </si>
  <si>
    <t xml:space="preserve">          Payroll</t>
  </si>
  <si>
    <t xml:space="preserve">          Highway and vehicle</t>
  </si>
  <si>
    <t xml:space="preserve">  PLANT RELATED</t>
  </si>
  <si>
    <t xml:space="preserve">         Property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</si>
  <si>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</si>
  <si>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</si>
  <si>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</si>
  <si>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</si>
  <si>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INCOME TAXES          </t>
  </si>
  <si>
    <t xml:space="preserve">RETURN </t>
  </si>
  <si>
    <t xml:space="preserve">                SUPPORTING CALCULATIONS AND NOTES</t>
  </si>
  <si>
    <t xml:space="preserve">TRANSMISSION EXPENSES </t>
  </si>
  <si>
    <t>TE=</t>
  </si>
  <si>
    <t>TRANSMISSION PLANT INCLUDED IN ISO RATES</t>
  </si>
  <si>
    <t>TP=</t>
  </si>
  <si>
    <t>WAGES &amp; SALARY ALLOCATOR   (W&amp;S)</t>
  </si>
  <si>
    <t>Form 1 Reference</t>
  </si>
  <si>
    <t>$</t>
  </si>
  <si>
    <t>Allocation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</si>
  <si>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</si>
  <si>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</si>
  <si>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</si>
  <si>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</si>
  <si>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</si>
  <si>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</si>
  <si>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</si>
  <si>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</si>
  <si>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</si>
  <si>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</si>
  <si>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</si>
  <si>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</si>
  <si>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</si>
  <si>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</si>
  <si>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</si>
  <si>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 xml:space="preserve">                                          Development of Common Stock:</t>
  </si>
  <si>
    <t>Common Stock</t>
  </si>
  <si>
    <t>(sum lines 23-25)</t>
  </si>
  <si>
    <t>Cost</t>
  </si>
  <si>
    <t>%</t>
  </si>
  <si>
    <t>(Note P)</t>
  </si>
  <si>
    <t>Weighted</t>
  </si>
  <si>
    <t>=WCLTD</t>
  </si>
  <si>
    <t xml:space="preserve">  Common Stock  (line 26)</t>
  </si>
  <si>
    <t>=R</t>
  </si>
  <si>
    <t>REVENUE CREDITS</t>
  </si>
  <si>
    <t>ACCOUNT 447 (SALES FOR RESALE)</t>
  </si>
  <si>
    <t>(310-311)</t>
  </si>
  <si>
    <t>(Note Q)</t>
  </si>
  <si>
    <t xml:space="preserve">  Total of (a)-(b)</t>
  </si>
  <si>
    <t xml:space="preserve">  a. Transmission charges for all transmission transactions </t>
  </si>
  <si>
    <t>General Note:  References to pages in this formulary rate are indicated as:  (page#, line#, col.#)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</si>
  <si>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</si>
  <si>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</si>
  <si>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</si>
  <si>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</si>
  <si>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</si>
  <si>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</si>
  <si>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</si>
  <si>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</si>
  <si>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</si>
  <si>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Identified in Form 1 as being only transmission related.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</si>
  <si>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</si>
  <si>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</si>
  <si>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</si>
  <si>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</si>
  <si>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</si>
  <si>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</si>
  <si>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</si>
  <si>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</si>
  <si>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</si>
  <si>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</si>
  <si>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</si>
  <si>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Includes income related only to transmission facilities, such as pole attachments, rentals and special use.</t>
  </si>
  <si>
    <t xml:space="preserve">  Plus Contract Demand of firm P-T-P over one year</t>
  </si>
  <si>
    <t>TOTAL REVENUE CREDITS  (sum lines 2-5)</t>
  </si>
  <si>
    <t xml:space="preserve">Network &amp; P-to-P Rate ($/kW/Mo) </t>
  </si>
  <si>
    <t xml:space="preserve">  a. Bundled Non-RQ Sales for Resale (311.x.h)</t>
  </si>
  <si>
    <t xml:space="preserve">  Revenues from Grandfathered Interzonal Transactions</t>
  </si>
  <si>
    <t xml:space="preserve">  Revenues from service provided by the ISO at a discount</t>
  </si>
  <si>
    <t xml:space="preserve">  Less 12 CP of firm P-T-P over one year (enter negative)</t>
  </si>
  <si>
    <t>Divisor (sum lines 8-14)</t>
  </si>
  <si>
    <t>(line 7 / line 15)</t>
  </si>
  <si>
    <t>(line 16 / 12)</t>
  </si>
  <si>
    <t>(line 16 / 52; line 16 / 52)</t>
  </si>
  <si>
    <t>(line 18 / 5; line 18 / 7)</t>
  </si>
  <si>
    <t>(line 19 / 16; line 19 / 24</t>
  </si>
  <si>
    <t>Total Income Taxes</t>
  </si>
  <si>
    <t xml:space="preserve">  Total  (sum lines 17 - 19)</t>
  </si>
  <si>
    <t>Load</t>
  </si>
  <si>
    <t>(page 4, line 34)</t>
  </si>
  <si>
    <t>(page 4, line 37)</t>
  </si>
  <si>
    <t xml:space="preserve">  Plus 12 CP of firm bundled sales over one year not in line 8</t>
  </si>
  <si>
    <t xml:space="preserve">  Plus 12 CP of Network Load not in line 8</t>
  </si>
  <si>
    <t>FIT =</t>
  </si>
  <si>
    <t>SIT=</t>
  </si>
  <si>
    <t>p =</t>
  </si>
  <si>
    <t xml:space="preserve">     T=1 - {[(1 - SIT) * (1 - FIT)] / (1 - SIT * FIT * p)} =</t>
  </si>
  <si>
    <t xml:space="preserve">     CIT=(T/1-T) * (1-(WCLTD/R)) =</t>
  </si>
  <si>
    <t>Amortized Investment Tax Credit (266.8f) (enter negative)</t>
  </si>
  <si>
    <t xml:space="preserve">      1 / (1 - T)  = (from line 21)</t>
  </si>
  <si>
    <t xml:space="preserve">       and FIT, SIT &amp; p are as given in footnote K.</t>
  </si>
  <si>
    <t>Income Tax Calculation = line 22 * line 28</t>
  </si>
  <si>
    <t>REV. REQUIREMENT  (sum lines 8, 12, 20, 27, 28)</t>
  </si>
  <si>
    <t xml:space="preserve">       where WCLTD=(page 4, line 27) and R= (page 4, line30)</t>
  </si>
  <si>
    <t xml:space="preserve">         Inputs Required:</t>
  </si>
  <si>
    <t>ITC adjustment (line 23 * line 24)</t>
  </si>
  <si>
    <t>(line 25 plus line 26)</t>
  </si>
  <si>
    <t>calculated</t>
  </si>
  <si>
    <t>WS</t>
  </si>
  <si>
    <t xml:space="preserve">  Less Contract Demands from service over one year provided by ISO at a discount (enter negative)</t>
  </si>
  <si>
    <t xml:space="preserve">  CWC  </t>
  </si>
  <si>
    <t>Total  (sum lines 27-29)</t>
  </si>
  <si>
    <t xml:space="preserve">  b. Transmission charges for all transmission transactions included in Divisor on Page 1</t>
  </si>
  <si>
    <t xml:space="preserve">  b. Bundled Sales for Resale  included in Divisor on page 1</t>
  </si>
  <si>
    <t>Enter dollar amounts</t>
  </si>
  <si>
    <t xml:space="preserve">  Total  (sum lines 12-15)</t>
  </si>
  <si>
    <t xml:space="preserve">Less Preferred Stock (line 28) </t>
  </si>
  <si>
    <t>5a</t>
  </si>
  <si>
    <t>zero</t>
  </si>
  <si>
    <t xml:space="preserve">The FERC's annual charges for the year assessed the Transmission Owner for service under this tariff. </t>
  </si>
  <si>
    <t>S</t>
  </si>
  <si>
    <t>Peak as would be reported on page 401, column d of Form 1 at the time of the ISO coincident monthly peaks.</t>
  </si>
  <si>
    <t>Labeled LF, LU, IF, IU on pages 310-311 of Form 1at the time of the ISO coincident monthly peaks.</t>
  </si>
  <si>
    <t>Labeled LF on page 328 of Form 1 at the time of the ISO coincident monthly peaks.</t>
  </si>
  <si>
    <t>(Note T)</t>
  </si>
  <si>
    <t>T</t>
  </si>
  <si>
    <t>GROSS REVENUE REQUIREMENT    (page 3, line 29)</t>
  </si>
  <si>
    <t>Transmission plant included in ISO rates  (line 1 less lines 2 &amp; 3)</t>
  </si>
  <si>
    <t>Attachment O</t>
  </si>
  <si>
    <t>page 4 of 5</t>
  </si>
  <si>
    <t>Midwest ISO</t>
  </si>
  <si>
    <t>219.20-24.c</t>
  </si>
  <si>
    <t>219.25.c</t>
  </si>
  <si>
    <t>219.26.c</t>
  </si>
  <si>
    <t>263.i</t>
  </si>
  <si>
    <t>201.3.d</t>
  </si>
  <si>
    <t>201.3.e</t>
  </si>
  <si>
    <t>FERC Electric Tariff, Third Revised Volume No. 1</t>
  </si>
  <si>
    <t>(330.x.n)</t>
  </si>
  <si>
    <t>U</t>
  </si>
  <si>
    <t>267.8.h</t>
  </si>
  <si>
    <t>Long Term Interest (117, sum of 62.c through 67.c)</t>
  </si>
  <si>
    <t>Proprietary Capital (112.16.c)</t>
  </si>
  <si>
    <t>Less Account 216.1 (112.12.c)  (enter negative)</t>
  </si>
  <si>
    <t xml:space="preserve">  Preferred Stock  ( 112.3.c)</t>
  </si>
  <si>
    <t>111.57.c</t>
  </si>
  <si>
    <t>207.58.g</t>
  </si>
  <si>
    <t>207.75.g</t>
  </si>
  <si>
    <t>205.5.g &amp; 207.90.g</t>
  </si>
  <si>
    <t>1a</t>
  </si>
  <si>
    <t xml:space="preserve">  Account No. 456.1</t>
  </si>
  <si>
    <r>
      <t>Removes dollar amount of transmission expenses included in the OATT ancillary services rates, including Account Nos. 561.1, 561.2,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561.3, and 561.BA.</t>
    </r>
  </si>
  <si>
    <t>Account 456.1 entry shall be the annual total of the quarterly values reported at Form 1, 330.x.n.</t>
  </si>
  <si>
    <t>V</t>
  </si>
  <si>
    <t>205.46.g</t>
  </si>
  <si>
    <t>219.28.c</t>
  </si>
  <si>
    <t>227.8.c &amp; .16.c</t>
  </si>
  <si>
    <t>Issued by:  T. Graham Edwards, Issuing Officer</t>
  </si>
  <si>
    <t>321.95.b</t>
  </si>
  <si>
    <t>323.195.b</t>
  </si>
  <si>
    <t>336.10.b</t>
  </si>
  <si>
    <t>336.11.b</t>
  </si>
  <si>
    <t>354.20.b</t>
  </si>
  <si>
    <t>354.21.b</t>
  </si>
  <si>
    <t>354.23.b</t>
  </si>
  <si>
    <t>Schedule 1 Recoverable Expenses</t>
  </si>
  <si>
    <t>Acct 561 available for Schedule 1</t>
  </si>
  <si>
    <t>Revenue Credits for Sched 1/Acct 561</t>
  </si>
  <si>
    <t>transactions &lt;1 yr</t>
  </si>
  <si>
    <t>non-firm</t>
  </si>
  <si>
    <t>transactions w/ load not in divisor</t>
  </si>
  <si>
    <t>total Revenue Credits</t>
  </si>
  <si>
    <t>Net Schedule 1 Expenses (Acct 561 minus Credits)</t>
  </si>
  <si>
    <t>GRE load in Divisor</t>
  </si>
  <si>
    <t>Control Area</t>
  </si>
  <si>
    <t>RR</t>
  </si>
  <si>
    <t>Divisor</t>
  </si>
  <si>
    <t>GRE-NSP</t>
  </si>
  <si>
    <t>NSP-NSP</t>
  </si>
  <si>
    <t>Net plant in GRE</t>
  </si>
  <si>
    <t>18a</t>
  </si>
  <si>
    <t>RATE BASE  (sum lines 18, 18a, 24, 25, &amp; 29)</t>
  </si>
  <si>
    <t>23a</t>
  </si>
  <si>
    <t>6a</t>
  </si>
  <si>
    <t>Historic Year Actual ATRR</t>
  </si>
  <si>
    <t>Projected ATRR from Prior Year</t>
  </si>
  <si>
    <t>Input from Prior Year</t>
  </si>
  <si>
    <t>6b</t>
  </si>
  <si>
    <t>6c</t>
  </si>
  <si>
    <t>Interest on Prior Year True-Up</t>
  </si>
  <si>
    <t>6d</t>
  </si>
  <si>
    <t>(line 6a - line 6b)</t>
  </si>
  <si>
    <t>W</t>
  </si>
  <si>
    <t xml:space="preserve"> (line 2  - line 8)</t>
  </si>
  <si>
    <t>Prior Year Divisor True-Up</t>
  </si>
  <si>
    <t>Prior Year ATRR True-Up</t>
  </si>
  <si>
    <t>6e</t>
  </si>
  <si>
    <t>X</t>
  </si>
  <si>
    <t>Calculate using 13 month average balance, reconciling to FERC Form No. 1 by page, line and column as shown in Column 2.</t>
  </si>
  <si>
    <t>Y</t>
  </si>
  <si>
    <t>23b</t>
  </si>
  <si>
    <t>(Note W)</t>
  </si>
  <si>
    <t>TOTAL ADJUSTMENTS  (sum lines 19- 23b)</t>
  </si>
  <si>
    <t>9a</t>
  </si>
  <si>
    <t>9b</t>
  </si>
  <si>
    <t>336.7.b</t>
  </si>
  <si>
    <t xml:space="preserve">  Prefunded AFUDC Amortization</t>
  </si>
  <si>
    <t xml:space="preserve">  Abandoned Plant Amortization</t>
  </si>
  <si>
    <t xml:space="preserve">  Net Prefunded AFUDC on CWIP Included in Rate Base</t>
  </si>
  <si>
    <t xml:space="preserve">  Unamortized Balance of Abandoned Plant</t>
  </si>
  <si>
    <t>321.112.b</t>
  </si>
  <si>
    <t>Z</t>
  </si>
  <si>
    <t>Historic Year Actual Divisor</t>
  </si>
  <si>
    <t>Projected Year Divisor</t>
  </si>
  <si>
    <t>Pg 1, Line 15</t>
  </si>
  <si>
    <t>Pg 1, Line 16</t>
  </si>
  <si>
    <t>(Note Z)</t>
  </si>
  <si>
    <t>Northern States Power Companies</t>
  </si>
  <si>
    <t>(ln 1 - ln 6 + ln 6c through 6e)</t>
  </si>
  <si>
    <t>NET PLANT IN SERVICE  (Note X)</t>
  </si>
  <si>
    <t>CWIP for Certificate of Need Projects  (Note X)</t>
  </si>
  <si>
    <t>WORKING CAPITAL  (Note H)</t>
  </si>
  <si>
    <t>216.b</t>
  </si>
  <si>
    <t>Calculation of Prior Year Divisor True-Up:</t>
  </si>
  <si>
    <t>Page 1 of 5</t>
  </si>
  <si>
    <t>Page 2 of 5</t>
  </si>
  <si>
    <t>Page 3 of 5</t>
  </si>
  <si>
    <t>page 5 of 5</t>
  </si>
  <si>
    <t>Issued on:  September 28, 2007</t>
  </si>
  <si>
    <t xml:space="preserve">ADJUSTMENTS TO RATE BASE       </t>
  </si>
  <si>
    <t xml:space="preserve">  Account No. 281 (enter negative)    (Note F,  Note Y)</t>
  </si>
  <si>
    <t xml:space="preserve">  Account No. 282 (enter negative)    (Note F,  Note Y)</t>
  </si>
  <si>
    <t xml:space="preserve">  Account No. 283 (enter negative)    (Note F,  Note Y)</t>
  </si>
  <si>
    <t xml:space="preserve">  Account No. 255 (enter negative)    (Note F,  Note Y)</t>
  </si>
  <si>
    <t xml:space="preserve">  Account No. 190                              (Note F,  Note Y) </t>
  </si>
  <si>
    <t>(Note W, Note X)</t>
  </si>
  <si>
    <t xml:space="preserve">  Materials &amp; Supplies  (Note G, Note Y)               </t>
  </si>
  <si>
    <t>Difference between Historic &amp; Projected Year Divisor</t>
  </si>
  <si>
    <t>Prior Year Projected Annual Cost ($ per kw per yr.)</t>
  </si>
  <si>
    <t>Projected Year Divisor True-up (Difference * Prior Year Projected Annual Cost)</t>
  </si>
  <si>
    <t xml:space="preserve">LAND HELD FOR FUTURE USE  (Note Y)         </t>
  </si>
  <si>
    <t>Original Sheet No. 1365Z.16J</t>
  </si>
  <si>
    <t>Original Sheet No. 1365Z.16K</t>
  </si>
  <si>
    <t>Original Sheet No.1365Z.16L</t>
  </si>
  <si>
    <t>Original Sheet No. 1365Z.16M</t>
  </si>
  <si>
    <t>(Note E)</t>
  </si>
  <si>
    <t xml:space="preserve">  Less Contract Demand from Grandfathered Interzonal Transactions over one year (enter negative)  (Note S)</t>
  </si>
  <si>
    <t>FERC Annual Charge ($/MWh)</t>
  </si>
  <si>
    <t xml:space="preserve">     Less LSE Expenses included in Transmission O&amp;M Accounts  (Note V)</t>
  </si>
  <si>
    <t>TOTAL DEPRECIATION  (sum lines 9 - 11)</t>
  </si>
  <si>
    <t>(Note K)</t>
  </si>
  <si>
    <t>Less transmission plant included in OATT Ancillary Services  (Note N )</t>
  </si>
  <si>
    <t>Less transmission plant excluded from ISO rates  (Note M)</t>
  </si>
  <si>
    <t>Less transmission expenses included in OATT Ancillary Services  (Note L)</t>
  </si>
  <si>
    <t>Total transmission expenses  (page 3, line 1, column 3)</t>
  </si>
  <si>
    <t>Included transmission expenses  (line 6 less line 7)</t>
  </si>
  <si>
    <t>Percentage of transmission expenses after adjustment  (line 8 divided by line 6)</t>
  </si>
  <si>
    <t>Percentage of transmission plant included in ISO Rates  (line 5)</t>
  </si>
  <si>
    <t>Percentage of transmission expenses included in ISO Rates  (line 9 times line 10)</t>
  </si>
  <si>
    <t>COMMON PLANT ALLOCATOR  (CE)  (Note O)</t>
  </si>
  <si>
    <t>ACCOUNT 454 (RENT FROM ELECTRIC PROPERTY)  (Note R)</t>
  </si>
  <si>
    <t>ACCOUNT 456.1 (OTHER ELECTRIC REVENUES)  (Note U)</t>
  </si>
  <si>
    <t>References to data from FERC Form 1 are indicated as:   #.y.x  (page, line, column)</t>
  </si>
  <si>
    <t>354.24, 25, 26.b</t>
  </si>
  <si>
    <t>The balances in Accounts 190, 281, 282 and 283, as adjusted by any amounts in contra accounts identified as regulatory assets or liabilities related to FASB 106 or 109.</t>
  </si>
  <si>
    <t xml:space="preserve">Balance of Account 255 is reduced by prior flow throughs and excluded if the utility chose to utilize amortization of tax credits against taxable income as discussed in </t>
  </si>
  <si>
    <t>Note K.  Account 281 is not allocated.</t>
  </si>
  <si>
    <t>Cash Working Capital assigned to transmission is one-eighth of O&amp;M allocated to transmission at page 3, line 8, column 5.  Prepayments are the electric related prepayments</t>
  </si>
  <si>
    <t xml:space="preserve">Line 5 - EPRI Annual Membership Dues listed in Form 1 at 353.f, all Regulatory Commission Expenses itemized at 351.h, and non-safety  related advertising included in </t>
  </si>
  <si>
    <t xml:space="preserve">Account 930.1.  Line 5a - Regulatory Commission Expenses directly related to transmission service, ISO filings, or transmission siting itemized at 351.h. </t>
  </si>
  <si>
    <t xml:space="preserve">Includes only FICA, unemployment, highway, property, gross receipts, and other assessments charged in the current year.  Taxes related to income are excluded.  Gross </t>
  </si>
  <si>
    <t>receipts taxes are not included in transmission revenue requirement in the Rate Formula Template, since they are recovered elsewhere.</t>
  </si>
  <si>
    <t xml:space="preserve">The currently effective income tax rate,  where FIT is the Federal income tax rate; SIT is the State income tax rate, and p = "the percentage of federal income tax deductible </t>
  </si>
  <si>
    <t>for state income taxes".  If the utility is taxed in more than one state it must attach a work paper showing the name of each state and how the blended or composite</t>
  </si>
  <si>
    <t xml:space="preserve">SIT was developed.  Furthermore, a utility that elected to utilize amortization of tax credits against taxable income, rather than book tax credits to Account No. 255 and  </t>
  </si>
  <si>
    <t>reduce rate base, must reduce its income tax expense by the amount of the Amortized Investment Tax Credit (Form 1, 266.8.f) multiplied by (1/1-T) (page 3, line 26).</t>
  </si>
  <si>
    <t xml:space="preserve">Removes transmission plant determined by Commission order to be state-jurisdictional according to the seven-factor test (until Form 1 balances are adjusted to reflect </t>
  </si>
  <si>
    <t>application of seven-factor test).</t>
  </si>
  <si>
    <t>Removes dollar amount of transmission plant included in the development of OATT ancillary services rates and generation step-up facilities, which are deemed to included</t>
  </si>
  <si>
    <t>in OATT ancillary services.  For these purposes, generation step-up facilities are those facilities at a generator substation on which there is no through-flow when the generator</t>
  </si>
  <si>
    <t>is shut down.</t>
  </si>
  <si>
    <t>Debt cost rate = long-term interest (line 21) / long term debt (line 27).  Preferred cost rate = preferred dividends (line 22) / preferred outstanding (line 28).   ROE will be</t>
  </si>
  <si>
    <t>supported in the original filing and no change in ROE may be made absent a filing with FERC.</t>
  </si>
  <si>
    <t>Line 33 must equal zero since all short-term power sales must be unbundled and the transmission component reflected in Account No. 456.1 and all other uses are to be</t>
  </si>
  <si>
    <t>included in the divisor.</t>
  </si>
  <si>
    <r>
      <t xml:space="preserve">line 13, page 1.  Grandfathered agreements whose rates have </t>
    </r>
    <r>
      <rPr>
        <u val="single"/>
        <sz val="12"/>
        <rFont val="Times New Roman"/>
        <family val="1"/>
      </rPr>
      <t>not</t>
    </r>
    <r>
      <rPr>
        <sz val="12"/>
        <rFont val="Times New Roman"/>
        <family val="1"/>
      </rPr>
      <t xml:space="preserve"> been changed to eliminate or mitigate pancaking - the revenues are not included in line 4, page 1 nor</t>
    </r>
  </si>
  <si>
    <t>are the loads included in line 13, page 1.</t>
  </si>
  <si>
    <t>this tariff) reflecting the Transmission Owner's integrated transmission facilities.  They do not include revenues associated with FERC annual charges, gross receipts taxes,</t>
  </si>
  <si>
    <t>ancillary services, facilities not included in this template (e.g., direct assignment facilities and GSUs) which are not recovered under this Rate Formula Template.</t>
  </si>
  <si>
    <t>Account Nos. 561.4, 561.8, and 575.7 consist of RTO expenses billed to load-serving entities and are not included in Transmission Owner revenue requirements.</t>
  </si>
  <si>
    <t xml:space="preserve">Calculate using 13 month average balances for plant related and average of beginning of year and end of year for non-plant related adjustments to rate base, reconciling to </t>
  </si>
  <si>
    <t>FERC Form No. 1 by page, line and column as shown in Column 2.</t>
  </si>
  <si>
    <t>The revenues credited on page 1, lines 2-5 shall include only the amounts received directly (in the case of grandfathered agreements) or from the ISO (for service under</t>
  </si>
  <si>
    <t xml:space="preserve"> booked to Account No. 165 and reported on Page 111, line 57 in the Form 1.</t>
  </si>
  <si>
    <t xml:space="preserve">Grandfathered agreements whose rates have been changed to eliminate or mitigate pancaking - the revenues are included in line 4, page 1 and the loads are included in </t>
  </si>
  <si>
    <t xml:space="preserve">Page 2, line 23b includes any unamortized balances related to the recovery of abandoned plant costs approved by FERC under a separate docket.  </t>
  </si>
  <si>
    <t>Superseding Original Sheet No.1365Z.16N</t>
  </si>
  <si>
    <t>the total NSP System (also not jurisdictionalized) and is a reduction to standard depreciation.</t>
  </si>
  <si>
    <t xml:space="preserve"> (percent of federal income tax deductible for state purposes)</t>
  </si>
  <si>
    <t xml:space="preserve"> (State Income Tax Rate or Composite SIT)</t>
  </si>
  <si>
    <t xml:space="preserve">Page 2, Line 23a includes the net pre-funded AFUDC amount associated with the CWIP projects included in rate base.  The net pre-funded AFUDC amount is a total </t>
  </si>
  <si>
    <t xml:space="preserve">NSP System number (not jurisdictionalized), and is a reduction to rate base.  Page 3, line 9a includes the annual amortization of the pre-funded AFUDC amounts for </t>
  </si>
  <si>
    <t>Page 3, line 9b includes the amortization expense of abandonment costs included in transmission depreciation expense.</t>
  </si>
  <si>
    <t>Issued on:  April 2, 2008</t>
  </si>
  <si>
    <r>
      <t xml:space="preserve">Filed to comply with the Commission's Order in Docket No. ER07-1415-000, </t>
    </r>
    <r>
      <rPr>
        <i/>
        <sz val="12"/>
        <rFont val="Times New Roman"/>
        <family val="1"/>
      </rPr>
      <t>Xcel Energy Service, Inc.</t>
    </r>
    <r>
      <rPr>
        <sz val="12"/>
        <rFont val="Times New Roman"/>
        <family val="1"/>
      </rPr>
      <t>, 121 FERC ¶ 61,284 (2007).</t>
    </r>
  </si>
  <si>
    <t>First Revised Sheet No.1365Z.16N</t>
  </si>
  <si>
    <t xml:space="preserve">  Long Term Debt  (112, sum of 18.c through 21.c)</t>
  </si>
  <si>
    <t>Total transmission plant  (page 2, line 2 - line 2a, column 3)</t>
  </si>
  <si>
    <t>Percentage of transmission plant included in ISO Rates  (line 4 divided by line 1)</t>
  </si>
  <si>
    <t xml:space="preserve">  [ Rate Base (page 2, line 30) * Rate of Return  (page 4, line 30)]</t>
  </si>
  <si>
    <t>TOTAL WORKING CAPITAL  (sum lines 26 - 28)</t>
  </si>
  <si>
    <t xml:space="preserve">  Prepayments  (Account 165, Note Y)                  </t>
  </si>
  <si>
    <t>ACCUMULATED DEPRECIATION  (Note X)</t>
  </si>
  <si>
    <t>TOTAL ACCUM. DEPRECIATION  (sum lines 7-11)</t>
  </si>
  <si>
    <t>TOTAL GROSS PLANT  (sum lines 1-5)</t>
  </si>
  <si>
    <t>TOTAL O&amp;M  (sum lines 1, 3, 5a, 6, 7 less lines 2, 4, 5)</t>
  </si>
  <si>
    <t xml:space="preserve">     Plus Transmission Related Reg. Comm. Exp.  (Note I)</t>
  </si>
  <si>
    <t xml:space="preserve">     Less EPRI &amp; Reg. Comm. Exp. &amp; Non-safety Ad.  (Note I)</t>
  </si>
  <si>
    <t>GROSS PLANT IN SERVICE  (Note X)</t>
  </si>
  <si>
    <t>TOTAL NET PLANT  (sum lines 13-17)</t>
  </si>
  <si>
    <t xml:space="preserve">These amounts are shown in the workpapers required pursuant to the Annual Rate Calculation and True-Up Procedures. </t>
  </si>
  <si>
    <t>Gross Plant</t>
  </si>
  <si>
    <t>gross plant in GRE</t>
  </si>
  <si>
    <t>% of gross plant in GRE</t>
  </si>
  <si>
    <t>% of net plant in GRE</t>
  </si>
  <si>
    <t>Acct 561 included in Line 7</t>
  </si>
  <si>
    <t>Acct 561.BA for Schedule 24</t>
  </si>
  <si>
    <t>Solve for State Composite Rate</t>
  </si>
  <si>
    <t>Check</t>
  </si>
  <si>
    <t>.35-(.35x+x)</t>
  </si>
  <si>
    <t>=(1-0.08790)*0.35+0.08790</t>
  </si>
  <si>
    <t>.35+.65x</t>
  </si>
  <si>
    <t>-.35+.35+.65x</t>
  </si>
  <si>
    <t>0.407133-.35</t>
  </si>
  <si>
    <t>0.65x</t>
  </si>
  <si>
    <t>0.65x/.65</t>
  </si>
  <si>
    <t>0.0571/.65</t>
  </si>
  <si>
    <t>x</t>
  </si>
  <si>
    <t>SIT Composite</t>
  </si>
  <si>
    <t>To footnote K</t>
  </si>
  <si>
    <t>For the 12 months ended 12/31/09</t>
  </si>
  <si>
    <t>Effective:  January 1, 2009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</si>
</sst>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0.000"/>
    <numFmt numFmtId="172" formatCode="0.0%"/>
    <numFmt numFmtId="173" formatCode="0.00000000"/>
    <numFmt numFmtId="174" formatCode="0.0000000"/>
    <numFmt numFmtId="175" formatCode="0.000000"/>
    <numFmt numFmtId="176" formatCode="#,##0.0"/>
    <numFmt numFmtId="177" formatCode="0.0"/>
    <numFmt numFmtId="178" formatCode="&quot;$&quot;#,##0.000"/>
    <numFmt numFmtId="179" formatCode="&quot;$&quot;#,##0.00"/>
    <numFmt numFmtId="180" formatCode="General_)"/>
    <numFmt numFmtId="181" formatCode="&quot;$&quot;#,##0.0"/>
    <numFmt numFmtId="182" formatCode="_(* #,##0.000_);_(* \(#,##0.000\);_(* &quot;-&quot;??_);_(@_)"/>
    <numFmt numFmtId="183" formatCode="_(* #,##0.0_);_(* \(#,##0.0\);_(* &quot;-&quot;??_);_(@_)"/>
    <numFmt numFmtId="184" formatCode="_(* #,##0_);_(* \(#,##0\);_(* &quot;-&quot;??_);_(@_)"/>
    <numFmt numFmtId="185" formatCode="#,##0.0_);\(#,##0.0\)"/>
    <numFmt numFmtId="186" formatCode="_(&quot;$&quot;* #,##0.0_);_(&quot;$&quot;* \(#,##0.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0_);_(&quot;$&quot;* \(#,##0.00000\);_(&quot;$&quot;* &quot;-&quot;??_);_(@_)"/>
    <numFmt numFmtId="190" formatCode="_(&quot;$&quot;* #,##0_);_(&quot;$&quot;* \(#,##0\);_(&quot;$&quot;* &quot;-&quot;??_);_(@_)"/>
    <numFmt numFmtId="191" formatCode="&quot;$&quot;#,##0.0000"/>
    <numFmt numFmtId="192" formatCode="dd\-mmm\-yy_)"/>
    <numFmt numFmtId="193" formatCode="hh:mm\ AM/PM_)"/>
    <numFmt numFmtId="194" formatCode="0.0000%"/>
    <numFmt numFmtId="195" formatCode="0.00000%"/>
    <numFmt numFmtId="196" formatCode="#,##0.000_);\(#,##0.000\)"/>
    <numFmt numFmtId="197" formatCode="#,##0.0000_);\(#,##0.0000\)"/>
    <numFmt numFmtId="198" formatCode="0.000000000000000000%"/>
    <numFmt numFmtId="199" formatCode="0.00000000000000000%"/>
    <numFmt numFmtId="200" formatCode="0.0000000000000000%"/>
    <numFmt numFmtId="201" formatCode="0.000000000000000%"/>
    <numFmt numFmtId="202" formatCode="0.00000000000000%"/>
    <numFmt numFmtId="203" formatCode="0.0000000000000%"/>
    <numFmt numFmtId="204" formatCode="0.000000000000%"/>
    <numFmt numFmtId="205" formatCode="0.00000000000%"/>
    <numFmt numFmtId="206" formatCode="0.0000000000%"/>
    <numFmt numFmtId="207" formatCode="0.000000000%"/>
    <numFmt numFmtId="208" formatCode="0.00000000%"/>
    <numFmt numFmtId="209" formatCode="0.0000000%"/>
    <numFmt numFmtId="210" formatCode="0.000000%"/>
    <numFmt numFmtId="211" formatCode="#,##0.000000"/>
    <numFmt numFmtId="212" formatCode="mmmm\ d\,\ yyyy"/>
    <numFmt numFmtId="213" formatCode="#,##0.00000_);\(#,##0.00000\)"/>
    <numFmt numFmtId="214" formatCode="#,##0.000000_);\(#,##0.000000\)"/>
    <numFmt numFmtId="215" formatCode="#,##0.0000000_);\(#,##0.0000000\)"/>
    <numFmt numFmtId="216" formatCode="#,##0.00000000_);\(#,##0.00000000\)"/>
    <numFmt numFmtId="217" formatCode="&quot;Yes&quot;;&quot;Yes&quot;;&quot;No&quot;"/>
    <numFmt numFmtId="218" formatCode="&quot;True&quot;;&quot;True&quot;;&quot;False&quot;"/>
    <numFmt numFmtId="219" formatCode="&quot;On&quot;;&quot;On&quot;;&quot;Off&quot;"/>
    <numFmt numFmtId="220" formatCode="_(* #,##0.0000_);_(* \(#,##0.0000\);_(* &quot;-&quot;??_);_(@_)"/>
    <numFmt numFmtId="221" formatCode="_(* #,##0.0_);_(* \(#,##0.0\);_(* &quot;-&quot;?_);_(@_)"/>
    <numFmt numFmtId="222" formatCode="#,##0.0_);[Red]\(#,##0.0\)"/>
    <numFmt numFmtId="223" formatCode="_(&quot;$&quot;* #,##0.00000_);_(&quot;$&quot;* \(#,##0.00000\);_(&quot;$&quot;* &quot;-&quot;?????_);_(@_)"/>
  </numFmts>
  <fonts count="26">
    <font>
      <sz val="12"/>
      <name val="Arial MT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trike/>
      <sz val="12"/>
      <name val="Times New Roman"/>
      <family val="1"/>
    </font>
    <font>
      <sz val="10"/>
      <name val="MS Sans Serif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2"/>
      <name val="Arial MT"/>
      <family val="0"/>
    </font>
    <font>
      <sz val="12"/>
      <color indexed="17"/>
      <name val="Arial MT"/>
      <family val="0"/>
    </font>
    <font>
      <u val="single"/>
      <sz val="12"/>
      <color indexed="17"/>
      <name val="Arial MT"/>
      <family val="0"/>
    </font>
    <font>
      <sz val="12"/>
      <color indexed="17"/>
      <name val="Arial"/>
      <family val="2"/>
    </font>
    <font>
      <sz val="12"/>
      <color indexed="14"/>
      <name val="Times New Roman"/>
      <family val="1"/>
    </font>
    <font>
      <sz val="10"/>
      <name val="Arial"/>
      <family val="0"/>
    </font>
    <font>
      <sz val="10"/>
      <color indexed="12"/>
      <name val="Arial"/>
      <family val="2"/>
    </font>
    <font>
      <sz val="14"/>
      <color indexed="12"/>
      <name val="Arial MT"/>
      <family val="0"/>
    </font>
    <font>
      <sz val="12"/>
      <color indexed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179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9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2" fillId="0" borderId="0">
      <alignment/>
      <protection/>
    </xf>
    <xf numFmtId="9" fontId="9" fillId="0" borderId="0" applyFont="0" applyFill="0" applyBorder="0" applyAlignment="0" applyProtection="0"/>
  </cellStyleXfs>
  <cellXfs count="248">
    <xf numFmtId="179" fontId="0" fillId="0" borderId="0" xfId="0" applyAlignment="1">
      <alignment/>
    </xf>
    <xf numFmtId="179" fontId="4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0" fontId="4" fillId="0" borderId="0" xfId="0" applyNumberFormat="1" applyFont="1" applyAlignment="1">
      <alignment/>
    </xf>
    <xf numFmtId="179" fontId="4" fillId="0" borderId="0" xfId="0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4" fillId="0" borderId="1" xfId="0" applyNumberFormat="1" applyFont="1" applyBorder="1" applyAlignment="1">
      <alignment horizontal="center"/>
    </xf>
    <xf numFmtId="3" fontId="4" fillId="0" borderId="0" xfId="0" applyNumberFormat="1" applyFont="1" applyAlignment="1">
      <alignment/>
    </xf>
    <xf numFmtId="42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/>
    </xf>
    <xf numFmtId="0" fontId="4" fillId="0" borderId="1" xfId="0" applyNumberFormat="1" applyFont="1" applyBorder="1" applyAlignment="1">
      <alignment horizontal="centerContinuous"/>
    </xf>
    <xf numFmtId="166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 horizontal="fill"/>
    </xf>
    <xf numFmtId="0" fontId="4" fillId="0" borderId="0" xfId="0" applyNumberFormat="1" applyFont="1" applyFill="1" applyAlignment="1">
      <alignment/>
    </xf>
    <xf numFmtId="168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center"/>
    </xf>
    <xf numFmtId="179" fontId="4" fillId="0" borderId="0" xfId="0" applyFont="1" applyAlignment="1">
      <alignment horizontal="center"/>
    </xf>
    <xf numFmtId="0" fontId="4" fillId="0" borderId="0" xfId="0" applyNumberFormat="1" applyFont="1" applyAlignment="1">
      <alignment horizontal="left"/>
    </xf>
    <xf numFmtId="178" fontId="4" fillId="0" borderId="0" xfId="0" applyNumberFormat="1" applyFont="1" applyAlignment="1">
      <alignment/>
    </xf>
    <xf numFmtId="178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Alignment="1" applyProtection="1">
      <alignment/>
      <protection locked="0"/>
    </xf>
    <xf numFmtId="0" fontId="4" fillId="0" borderId="0" xfId="0" applyNumberFormat="1" applyFont="1" applyFill="1" applyAlignment="1">
      <alignment horizontal="right"/>
    </xf>
    <xf numFmtId="0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79" fontId="5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right"/>
    </xf>
    <xf numFmtId="179" fontId="4" fillId="0" borderId="1" xfId="0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 horizontal="left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 horizontal="right"/>
    </xf>
    <xf numFmtId="166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9" fontId="4" fillId="0" borderId="0" xfId="0" applyNumberFormat="1" applyFont="1" applyFill="1" applyAlignment="1">
      <alignment horizontal="right"/>
    </xf>
    <xf numFmtId="10" fontId="4" fillId="0" borderId="0" xfId="0" applyNumberFormat="1" applyFont="1" applyAlignment="1">
      <alignment horizontal="left"/>
    </xf>
    <xf numFmtId="3" fontId="4" fillId="0" borderId="0" xfId="0" applyNumberFormat="1" applyFont="1" applyFill="1" applyAlignment="1">
      <alignment horizontal="left"/>
    </xf>
    <xf numFmtId="164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/>
    </xf>
    <xf numFmtId="0" fontId="4" fillId="0" borderId="0" xfId="0" applyNumberFormat="1" applyFont="1" applyFill="1" applyAlignment="1">
      <alignment/>
    </xf>
    <xf numFmtId="0" fontId="4" fillId="0" borderId="1" xfId="0" applyNumberFormat="1" applyFont="1" applyFill="1" applyBorder="1" applyAlignment="1">
      <alignment/>
    </xf>
    <xf numFmtId="0" fontId="4" fillId="0" borderId="1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/>
    </xf>
    <xf numFmtId="166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center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/>
    </xf>
    <xf numFmtId="0" fontId="4" fillId="0" borderId="1" xfId="0" applyNumberFormat="1" applyFont="1" applyBorder="1" applyAlignment="1">
      <alignment/>
    </xf>
    <xf numFmtId="3" fontId="4" fillId="0" borderId="0" xfId="0" applyNumberFormat="1" applyFont="1" applyFill="1" applyAlignment="1">
      <alignment/>
    </xf>
    <xf numFmtId="9" fontId="4" fillId="0" borderId="0" xfId="0" applyNumberFormat="1" applyFont="1" applyAlignment="1">
      <alignment/>
    </xf>
    <xf numFmtId="169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/>
    </xf>
    <xf numFmtId="169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/>
    </xf>
    <xf numFmtId="179" fontId="6" fillId="0" borderId="0" xfId="0" applyFont="1" applyAlignment="1">
      <alignment/>
    </xf>
    <xf numFmtId="179" fontId="4" fillId="0" borderId="0" xfId="0" applyFont="1" applyFill="1" applyAlignment="1" applyProtection="1">
      <alignment/>
      <protection/>
    </xf>
    <xf numFmtId="38" fontId="4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>
      <alignment/>
    </xf>
    <xf numFmtId="38" fontId="4" fillId="0" borderId="0" xfId="0" applyNumberFormat="1" applyFont="1" applyAlignment="1">
      <alignment/>
    </xf>
    <xf numFmtId="38" fontId="4" fillId="0" borderId="0" xfId="0" applyNumberFormat="1" applyFont="1" applyFill="1" applyBorder="1" applyAlignment="1" applyProtection="1">
      <alignment/>
      <protection/>
    </xf>
    <xf numFmtId="178" fontId="4" fillId="0" borderId="0" xfId="0" applyNumberFormat="1" applyFont="1" applyAlignment="1">
      <alignment/>
    </xf>
    <xf numFmtId="170" fontId="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 applyProtection="1">
      <alignment/>
      <protection/>
    </xf>
    <xf numFmtId="168" fontId="4" fillId="0" borderId="0" xfId="0" applyNumberFormat="1" applyFont="1" applyAlignment="1">
      <alignment/>
    </xf>
    <xf numFmtId="1" fontId="4" fillId="0" borderId="0" xfId="0" applyNumberFormat="1" applyFont="1" applyFill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4" fillId="0" borderId="1" xfId="0" applyNumberFormat="1" applyFont="1" applyBorder="1" applyAlignment="1">
      <alignment/>
    </xf>
    <xf numFmtId="3" fontId="4" fillId="0" borderId="0" xfId="0" applyNumberFormat="1" applyFont="1" applyFill="1" applyAlignment="1" applyProtection="1">
      <alignment horizontal="right"/>
      <protection locked="0"/>
    </xf>
    <xf numFmtId="179" fontId="4" fillId="0" borderId="0" xfId="0" applyNumberFormat="1" applyFont="1" applyAlignment="1">
      <alignment/>
    </xf>
    <xf numFmtId="170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Alignment="1" applyProtection="1">
      <alignment/>
      <protection/>
    </xf>
    <xf numFmtId="170" fontId="4" fillId="0" borderId="0" xfId="0" applyNumberFormat="1" applyFont="1" applyAlignment="1">
      <alignment/>
    </xf>
    <xf numFmtId="10" fontId="4" fillId="0" borderId="0" xfId="0" applyNumberFormat="1" applyFont="1" applyFill="1" applyAlignment="1">
      <alignment/>
    </xf>
    <xf numFmtId="10" fontId="4" fillId="2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78" fontId="4" fillId="0" borderId="0" xfId="0" applyNumberFormat="1" applyFont="1" applyFill="1" applyAlignment="1" applyProtection="1">
      <alignment/>
      <protection locked="0"/>
    </xf>
    <xf numFmtId="179" fontId="4" fillId="0" borderId="0" xfId="0" applyFont="1" applyFill="1" applyAlignment="1">
      <alignment horizontal="center"/>
    </xf>
    <xf numFmtId="0" fontId="7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8" fontId="4" fillId="0" borderId="0" xfId="15" applyNumberFormat="1" applyFont="1" applyFill="1" applyAlignment="1">
      <alignment horizontal="center"/>
    </xf>
    <xf numFmtId="179" fontId="4" fillId="0" borderId="0" xfId="0" applyFont="1" applyBorder="1" applyAlignment="1">
      <alignment/>
    </xf>
    <xf numFmtId="3" fontId="4" fillId="0" borderId="3" xfId="0" applyNumberFormat="1" applyFont="1" applyFill="1" applyBorder="1" applyAlignment="1">
      <alignment/>
    </xf>
    <xf numFmtId="179" fontId="13" fillId="0" borderId="0" xfId="0" applyFont="1" applyAlignment="1">
      <alignment/>
    </xf>
    <xf numFmtId="3" fontId="14" fillId="0" borderId="0" xfId="0" applyNumberFormat="1" applyFont="1" applyFill="1" applyAlignment="1">
      <alignment/>
    </xf>
    <xf numFmtId="10" fontId="4" fillId="0" borderId="0" xfId="0" applyNumberFormat="1" applyFont="1" applyFill="1" applyAlignment="1">
      <alignment horizontal="right"/>
    </xf>
    <xf numFmtId="42" fontId="4" fillId="0" borderId="2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168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 indent="2"/>
    </xf>
    <xf numFmtId="179" fontId="4" fillId="0" borderId="0" xfId="0" applyFont="1" applyFill="1" applyAlignment="1">
      <alignment horizontal="left" indent="2"/>
    </xf>
    <xf numFmtId="3" fontId="4" fillId="2" borderId="0" xfId="0" applyNumberFormat="1" applyFont="1" applyFill="1" applyAlignment="1">
      <alignment/>
    </xf>
    <xf numFmtId="178" fontId="4" fillId="2" borderId="0" xfId="0" applyNumberFormat="1" applyFont="1" applyFill="1" applyAlignment="1" applyProtection="1">
      <alignment/>
      <protection locked="0"/>
    </xf>
    <xf numFmtId="3" fontId="4" fillId="2" borderId="1" xfId="0" applyNumberFormat="1" applyFont="1" applyFill="1" applyBorder="1" applyAlignment="1">
      <alignment/>
    </xf>
    <xf numFmtId="42" fontId="4" fillId="2" borderId="0" xfId="0" applyNumberFormat="1" applyFont="1" applyFill="1" applyAlignment="1">
      <alignment/>
    </xf>
    <xf numFmtId="38" fontId="4" fillId="2" borderId="1" xfId="0" applyNumberFormat="1" applyFont="1" applyFill="1" applyBorder="1" applyAlignment="1" applyProtection="1">
      <alignment/>
      <protection locked="0"/>
    </xf>
    <xf numFmtId="3" fontId="4" fillId="2" borderId="0" xfId="0" applyNumberFormat="1" applyFont="1" applyFill="1" applyAlignment="1">
      <alignment/>
    </xf>
    <xf numFmtId="3" fontId="4" fillId="2" borderId="0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170" fontId="4" fillId="2" borderId="1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Border="1" applyAlignment="1">
      <alignment/>
    </xf>
    <xf numFmtId="0" fontId="12" fillId="0" borderId="0" xfId="0" applyNumberFormat="1" applyFont="1" applyAlignment="1">
      <alignment horizontal="left"/>
    </xf>
    <xf numFmtId="170" fontId="12" fillId="0" borderId="0" xfId="0" applyNumberFormat="1" applyFont="1" applyAlignment="1">
      <alignment horizontal="left"/>
    </xf>
    <xf numFmtId="3" fontId="4" fillId="0" borderId="0" xfId="0" applyNumberFormat="1" applyFont="1" applyBorder="1" applyAlignment="1">
      <alignment horizontal="fill"/>
    </xf>
    <xf numFmtId="3" fontId="4" fillId="0" borderId="0" xfId="0" applyNumberFormat="1" applyFont="1" applyFill="1" applyBorder="1" applyAlignment="1">
      <alignment horizontal="fill"/>
    </xf>
    <xf numFmtId="3" fontId="14" fillId="0" borderId="0" xfId="0" applyNumberFormat="1" applyFont="1" applyFill="1" applyBorder="1" applyAlignment="1">
      <alignment/>
    </xf>
    <xf numFmtId="0" fontId="12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3" fontId="12" fillId="0" borderId="0" xfId="0" applyNumberFormat="1" applyFont="1" applyFill="1" applyAlignment="1">
      <alignment/>
    </xf>
    <xf numFmtId="179" fontId="4" fillId="0" borderId="4" xfId="0" applyFont="1" applyBorder="1" applyAlignment="1">
      <alignment/>
    </xf>
    <xf numFmtId="179" fontId="4" fillId="0" borderId="5" xfId="0" applyFont="1" applyBorder="1" applyAlignment="1">
      <alignment/>
    </xf>
    <xf numFmtId="169" fontId="14" fillId="2" borderId="0" xfId="0" applyNumberFormat="1" applyFont="1" applyFill="1" applyAlignment="1">
      <alignment/>
    </xf>
    <xf numFmtId="38" fontId="4" fillId="2" borderId="0" xfId="0" applyNumberFormat="1" applyFont="1" applyFill="1" applyBorder="1" applyAlignment="1" applyProtection="1">
      <alignment/>
      <protection locked="0"/>
    </xf>
    <xf numFmtId="38" fontId="12" fillId="0" borderId="0" xfId="0" applyNumberFormat="1" applyFont="1" applyFill="1" applyBorder="1" applyAlignment="1" applyProtection="1">
      <alignment/>
      <protection locked="0"/>
    </xf>
    <xf numFmtId="38" fontId="15" fillId="2" borderId="0" xfId="0" applyNumberFormat="1" applyFont="1" applyFill="1" applyBorder="1" applyAlignment="1" applyProtection="1">
      <alignment/>
      <protection locked="0"/>
    </xf>
    <xf numFmtId="170" fontId="4" fillId="2" borderId="0" xfId="0" applyNumberFormat="1" applyFont="1" applyFill="1" applyBorder="1" applyAlignment="1" applyProtection="1">
      <alignment/>
      <protection locked="0"/>
    </xf>
    <xf numFmtId="170" fontId="6" fillId="0" borderId="0" xfId="0" applyNumberFormat="1" applyFont="1" applyFill="1" applyBorder="1" applyAlignment="1" applyProtection="1">
      <alignment/>
      <protection locked="0"/>
    </xf>
    <xf numFmtId="170" fontId="12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Alignment="1">
      <alignment horizontal="left" indent="8"/>
    </xf>
    <xf numFmtId="179" fontId="4" fillId="2" borderId="0" xfId="0" applyFont="1" applyFill="1" applyAlignment="1">
      <alignment/>
    </xf>
    <xf numFmtId="0" fontId="4" fillId="2" borderId="0" xfId="0" applyNumberFormat="1" applyFont="1" applyFill="1" applyAlignment="1">
      <alignment/>
    </xf>
    <xf numFmtId="0" fontId="4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179" fontId="4" fillId="0" borderId="0" xfId="0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170" fontId="0" fillId="0" borderId="6" xfId="0" applyNumberFormat="1" applyBorder="1" applyAlignment="1">
      <alignment/>
    </xf>
    <xf numFmtId="179" fontId="12" fillId="2" borderId="7" xfId="0" applyFont="1" applyFill="1" applyBorder="1" applyAlignment="1">
      <alignment/>
    </xf>
    <xf numFmtId="179" fontId="4" fillId="0" borderId="8" xfId="0" applyFont="1" applyBorder="1" applyAlignment="1">
      <alignment/>
    </xf>
    <xf numFmtId="179" fontId="12" fillId="0" borderId="9" xfId="0" applyFont="1" applyBorder="1" applyAlignment="1">
      <alignment/>
    </xf>
    <xf numFmtId="195" fontId="0" fillId="0" borderId="10" xfId="22" applyNumberFormat="1" applyFont="1" applyBorder="1" applyAlignment="1">
      <alignment/>
    </xf>
    <xf numFmtId="179" fontId="0" fillId="0" borderId="0" xfId="0" applyFont="1" applyBorder="1" applyAlignment="1">
      <alignment/>
    </xf>
    <xf numFmtId="0" fontId="0" fillId="0" borderId="11" xfId="0" applyNumberFormat="1" applyFont="1" applyBorder="1" applyAlignment="1">
      <alignment/>
    </xf>
    <xf numFmtId="10" fontId="4" fillId="0" borderId="10" xfId="0" applyNumberFormat="1" applyFont="1" applyBorder="1" applyAlignment="1">
      <alignment/>
    </xf>
    <xf numFmtId="179" fontId="12" fillId="0" borderId="11" xfId="0" applyFont="1" applyBorder="1" applyAlignment="1">
      <alignment/>
    </xf>
    <xf numFmtId="195" fontId="17" fillId="2" borderId="12" xfId="22" applyNumberFormat="1" applyFont="1" applyFill="1" applyBorder="1" applyAlignment="1">
      <alignment/>
    </xf>
    <xf numFmtId="179" fontId="0" fillId="0" borderId="4" xfId="0" applyFont="1" applyBorder="1" applyAlignment="1">
      <alignment/>
    </xf>
    <xf numFmtId="0" fontId="17" fillId="0" borderId="5" xfId="0" applyNumberFormat="1" applyFont="1" applyBorder="1" applyAlignment="1">
      <alignment/>
    </xf>
    <xf numFmtId="179" fontId="4" fillId="0" borderId="12" xfId="0" applyFont="1" applyBorder="1" applyAlignment="1">
      <alignment/>
    </xf>
    <xf numFmtId="179" fontId="0" fillId="0" borderId="13" xfId="0" applyFont="1" applyBorder="1" applyAlignment="1">
      <alignment horizontal="center"/>
    </xf>
    <xf numFmtId="179" fontId="0" fillId="0" borderId="14" xfId="0" applyFont="1" applyBorder="1" applyAlignment="1">
      <alignment horizontal="center"/>
    </xf>
    <xf numFmtId="0" fontId="0" fillId="0" borderId="15" xfId="0" applyNumberFormat="1" applyFont="1" applyBorder="1" applyAlignment="1">
      <alignment horizontal="center"/>
    </xf>
    <xf numFmtId="179" fontId="0" fillId="0" borderId="7" xfId="0" applyFont="1" applyBorder="1" applyAlignment="1">
      <alignment/>
    </xf>
    <xf numFmtId="170" fontId="0" fillId="0" borderId="8" xfId="0" applyNumberFormat="1" applyFont="1" applyBorder="1" applyAlignment="1">
      <alignment/>
    </xf>
    <xf numFmtId="184" fontId="17" fillId="2" borderId="9" xfId="15" applyNumberFormat="1" applyFont="1" applyFill="1" applyBorder="1" applyAlignment="1">
      <alignment/>
    </xf>
    <xf numFmtId="179" fontId="0" fillId="0" borderId="10" xfId="0" applyFont="1" applyBorder="1" applyAlignment="1">
      <alignment/>
    </xf>
    <xf numFmtId="170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179" fontId="0" fillId="0" borderId="12" xfId="0" applyFont="1" applyBorder="1" applyAlignment="1">
      <alignment horizontal="right"/>
    </xf>
    <xf numFmtId="170" fontId="0" fillId="0" borderId="4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179" fontId="0" fillId="0" borderId="0" xfId="0" applyBorder="1" applyAlignment="1">
      <alignment/>
    </xf>
    <xf numFmtId="179" fontId="0" fillId="0" borderId="10" xfId="0" applyBorder="1" applyAlignment="1">
      <alignment/>
    </xf>
    <xf numFmtId="3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179" fontId="0" fillId="0" borderId="11" xfId="0" applyFont="1" applyBorder="1" applyAlignment="1">
      <alignment/>
    </xf>
    <xf numFmtId="3" fontId="18" fillId="0" borderId="0" xfId="0" applyNumberFormat="1" applyFont="1" applyBorder="1" applyAlignment="1">
      <alignment/>
    </xf>
    <xf numFmtId="190" fontId="0" fillId="2" borderId="12" xfId="17" applyNumberFormat="1" applyFill="1" applyBorder="1" applyAlignment="1">
      <alignment/>
    </xf>
    <xf numFmtId="179" fontId="0" fillId="0" borderId="11" xfId="0" applyBorder="1" applyAlignment="1">
      <alignment/>
    </xf>
    <xf numFmtId="190" fontId="0" fillId="0" borderId="10" xfId="17" applyNumberFormat="1" applyBorder="1" applyAlignment="1">
      <alignment/>
    </xf>
    <xf numFmtId="0" fontId="0" fillId="0" borderId="10" xfId="0" applyNumberFormat="1" applyFont="1" applyBorder="1" applyAlignment="1">
      <alignment/>
    </xf>
    <xf numFmtId="179" fontId="19" fillId="0" borderId="0" xfId="0" applyFont="1" applyBorder="1" applyAlignment="1">
      <alignment/>
    </xf>
    <xf numFmtId="179" fontId="18" fillId="0" borderId="0" xfId="0" applyFont="1" applyBorder="1" applyAlignment="1">
      <alignment/>
    </xf>
    <xf numFmtId="0" fontId="0" fillId="2" borderId="10" xfId="0" applyNumberFormat="1" applyFont="1" applyFill="1" applyBorder="1" applyAlignment="1">
      <alignment/>
    </xf>
    <xf numFmtId="3" fontId="0" fillId="2" borderId="10" xfId="0" applyNumberFormat="1" applyFont="1" applyFill="1" applyBorder="1" applyAlignment="1">
      <alignment/>
    </xf>
    <xf numFmtId="190" fontId="0" fillId="2" borderId="12" xfId="17" applyNumberFormat="1" applyFont="1" applyFill="1" applyBorder="1" applyAlignment="1">
      <alignment/>
    </xf>
    <xf numFmtId="179" fontId="18" fillId="0" borderId="0" xfId="0" applyFont="1" applyBorder="1" applyAlignment="1">
      <alignment horizontal="left" wrapText="1"/>
    </xf>
    <xf numFmtId="179" fontId="18" fillId="0" borderId="0" xfId="0" applyFont="1" applyBorder="1" applyAlignment="1">
      <alignment/>
    </xf>
    <xf numFmtId="190" fontId="0" fillId="0" borderId="12" xfId="17" applyNumberFormat="1" applyFont="1" applyBorder="1" applyAlignment="1">
      <alignment/>
    </xf>
    <xf numFmtId="179" fontId="18" fillId="0" borderId="4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4" xfId="0" applyNumberFormat="1" applyFont="1" applyBorder="1" applyAlignment="1">
      <alignment/>
    </xf>
    <xf numFmtId="179" fontId="0" fillId="0" borderId="5" xfId="0" applyFont="1" applyBorder="1" applyAlignment="1">
      <alignment/>
    </xf>
    <xf numFmtId="190" fontId="0" fillId="0" borderId="10" xfId="17" applyNumberFormat="1" applyFont="1" applyFill="1" applyBorder="1" applyAlignment="1">
      <alignment/>
    </xf>
    <xf numFmtId="3" fontId="6" fillId="0" borderId="0" xfId="0" applyNumberFormat="1" applyFont="1" applyFill="1" applyAlignment="1">
      <alignment/>
    </xf>
    <xf numFmtId="0" fontId="22" fillId="0" borderId="0" xfId="21" applyAlignment="1">
      <alignment horizontal="left"/>
      <protection/>
    </xf>
    <xf numFmtId="0" fontId="22" fillId="0" borderId="0" xfId="21">
      <alignment/>
      <protection/>
    </xf>
    <xf numFmtId="0" fontId="22" fillId="0" borderId="0" xfId="21" applyAlignment="1">
      <alignment horizontal="right"/>
      <protection/>
    </xf>
    <xf numFmtId="169" fontId="23" fillId="0" borderId="0" xfId="21" applyNumberFormat="1" applyFont="1" applyAlignment="1">
      <alignment horizontal="left"/>
      <protection/>
    </xf>
    <xf numFmtId="0" fontId="23" fillId="0" borderId="0" xfId="21" applyFont="1" quotePrefix="1">
      <alignment/>
      <protection/>
    </xf>
    <xf numFmtId="169" fontId="23" fillId="0" borderId="0" xfId="21" applyNumberFormat="1" applyFont="1" quotePrefix="1">
      <alignment/>
      <protection/>
    </xf>
    <xf numFmtId="0" fontId="22" fillId="0" borderId="0" xfId="21" applyAlignment="1" quotePrefix="1">
      <alignment horizontal="right"/>
      <protection/>
    </xf>
    <xf numFmtId="169" fontId="23" fillId="0" borderId="0" xfId="21" applyNumberFormat="1" applyFont="1" applyAlignment="1" quotePrefix="1">
      <alignment horizontal="left"/>
      <protection/>
    </xf>
    <xf numFmtId="0" fontId="1" fillId="0" borderId="0" xfId="21" applyFont="1" applyAlignment="1">
      <alignment horizontal="right"/>
      <protection/>
    </xf>
    <xf numFmtId="0" fontId="1" fillId="0" borderId="0" xfId="21" applyFont="1">
      <alignment/>
      <protection/>
    </xf>
    <xf numFmtId="164" fontId="1" fillId="0" borderId="0" xfId="22" applyNumberFormat="1" applyFont="1" applyAlignment="1">
      <alignment horizontal="left"/>
    </xf>
    <xf numFmtId="0" fontId="22" fillId="0" borderId="0" xfId="21" applyFont="1">
      <alignment/>
      <protection/>
    </xf>
    <xf numFmtId="10" fontId="24" fillId="2" borderId="0" xfId="0" applyNumberFormat="1" applyFont="1" applyFill="1" applyAlignment="1">
      <alignment/>
    </xf>
    <xf numFmtId="179" fontId="4" fillId="0" borderId="0" xfId="0" applyFont="1" applyFill="1" applyAlignment="1">
      <alignment wrapText="1"/>
    </xf>
    <xf numFmtId="179" fontId="0" fillId="0" borderId="0" xfId="0" applyFill="1" applyAlignment="1">
      <alignment/>
    </xf>
    <xf numFmtId="0" fontId="12" fillId="0" borderId="0" xfId="0" applyNumberFormat="1" applyFont="1" applyFill="1" applyAlignment="1">
      <alignment horizontal="left"/>
    </xf>
    <xf numFmtId="179" fontId="12" fillId="0" borderId="0" xfId="0" applyFont="1" applyAlignment="1">
      <alignment/>
    </xf>
    <xf numFmtId="3" fontId="20" fillId="0" borderId="0" xfId="0" applyNumberFormat="1" applyFont="1" applyFill="1" applyBorder="1" applyAlignment="1">
      <alignment/>
    </xf>
    <xf numFmtId="3" fontId="25" fillId="0" borderId="0" xfId="0" applyNumberFormat="1" applyFont="1" applyFill="1" applyBorder="1" applyAlignment="1">
      <alignment/>
    </xf>
    <xf numFmtId="0" fontId="4" fillId="0" borderId="0" xfId="0" applyNumberFormat="1" applyFont="1" applyBorder="1" applyAlignment="1">
      <alignment horizontal="center"/>
    </xf>
    <xf numFmtId="179" fontId="5" fillId="0" borderId="0" xfId="0" applyFont="1" applyFill="1" applyAlignment="1">
      <alignment horizontal="center"/>
    </xf>
    <xf numFmtId="179" fontId="5" fillId="0" borderId="0" xfId="0" applyFont="1" applyFill="1" applyBorder="1" applyAlignment="1">
      <alignment horizontal="center"/>
    </xf>
    <xf numFmtId="170" fontId="4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0" fontId="12" fillId="0" borderId="0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179" fontId="4" fillId="0" borderId="0" xfId="0" applyFont="1" applyFill="1" applyBorder="1" applyAlignment="1">
      <alignment wrapText="1"/>
    </xf>
    <xf numFmtId="179" fontId="6" fillId="0" borderId="0" xfId="0" applyFont="1" applyFill="1" applyBorder="1" applyAlignment="1">
      <alignment/>
    </xf>
    <xf numFmtId="38" fontId="14" fillId="0" borderId="0" xfId="15" applyNumberFormat="1" applyFont="1" applyFill="1" applyBorder="1" applyAlignment="1">
      <alignment/>
    </xf>
    <xf numFmtId="38" fontId="4" fillId="0" borderId="0" xfId="15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horizontal="left"/>
    </xf>
    <xf numFmtId="170" fontId="4" fillId="0" borderId="16" xfId="0" applyNumberFormat="1" applyFont="1" applyBorder="1" applyAlignment="1">
      <alignment/>
    </xf>
    <xf numFmtId="170" fontId="4" fillId="0" borderId="17" xfId="0" applyNumberFormat="1" applyFont="1" applyBorder="1" applyAlignment="1">
      <alignment/>
    </xf>
    <xf numFmtId="0" fontId="0" fillId="0" borderId="7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179" fontId="0" fillId="0" borderId="4" xfId="0" applyBorder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Book2" xfId="21"/>
    <cellStyle name="Percent" xfId="22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K-XCEL%20COSS%20092601Fc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Peaks"/>
      <sheetName val="EPRI-REG-ADVT"/>
      <sheetName val="Data Entry and Forecaster"/>
      <sheetName val="IOU Cost of Servic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43"/>
  <sheetViews>
    <sheetView tabSelected="1" zoomScale="70" zoomScaleNormal="70" zoomScaleSheetLayoutView="100" workbookViewId="0" topLeftCell="A31">
      <selection activeCell="D41" sqref="D41"/>
    </sheetView>
  </sheetViews>
  <sheetFormatPr defaultColWidth="8.88671875" defaultRowHeight="15"/>
  <cols>
    <col min="1" max="1" width="4.21484375" style="1" customWidth="1"/>
    <col min="2" max="2" width="41.99609375" style="1" customWidth="1"/>
    <col min="3" max="3" width="15.5546875" style="1" customWidth="1"/>
    <col min="4" max="4" width="12.88671875" style="1" customWidth="1"/>
    <col min="5" max="5" width="5.3359375" style="1" customWidth="1"/>
    <col min="6" max="6" width="3.88671875" style="1" customWidth="1"/>
    <col min="7" max="7" width="12.99609375" style="1" bestFit="1" customWidth="1"/>
    <col min="8" max="8" width="4.6640625" style="1" customWidth="1"/>
    <col min="9" max="9" width="15.3359375" style="1" bestFit="1" customWidth="1"/>
    <col min="10" max="10" width="2.6640625" style="1" customWidth="1"/>
    <col min="11" max="11" width="14.5546875" style="11" customWidth="1"/>
    <col min="12" max="12" width="5.3359375" style="1" customWidth="1"/>
    <col min="13" max="13" width="13.4453125" style="1" customWidth="1"/>
    <col min="14" max="14" width="13.10546875" style="1" customWidth="1"/>
    <col min="15" max="15" width="22.77734375" style="1" customWidth="1"/>
    <col min="16" max="16" width="15.3359375" style="1" customWidth="1"/>
    <col min="17" max="17" width="14.88671875" style="1" bestFit="1" customWidth="1"/>
    <col min="18" max="18" width="11.88671875" style="1" bestFit="1" customWidth="1"/>
    <col min="19" max="19" width="8.88671875" style="1" customWidth="1"/>
    <col min="20" max="20" width="3.3359375" style="1" customWidth="1"/>
    <col min="21" max="21" width="2.88671875" style="1" customWidth="1"/>
    <col min="22" max="16384" width="8.88671875" style="1" customWidth="1"/>
  </cols>
  <sheetData>
    <row r="1" spans="1:11" ht="15.75">
      <c r="A1" s="1" t="s">
        <v>206</v>
      </c>
      <c r="B1" s="2"/>
      <c r="C1" s="2"/>
      <c r="D1" s="3"/>
      <c r="E1" s="2"/>
      <c r="F1" s="2"/>
      <c r="G1" s="2"/>
      <c r="H1" s="4"/>
      <c r="I1" s="5"/>
      <c r="J1" s="5"/>
      <c r="K1" s="6" t="s">
        <v>317</v>
      </c>
    </row>
    <row r="2" spans="1:11" ht="15.75">
      <c r="A2" s="1" t="s">
        <v>213</v>
      </c>
      <c r="B2" s="2"/>
      <c r="C2" s="2"/>
      <c r="D2" s="3"/>
      <c r="E2" s="2"/>
      <c r="F2" s="2"/>
      <c r="G2" s="2"/>
      <c r="H2" s="4"/>
      <c r="I2" s="7"/>
      <c r="J2" s="7"/>
      <c r="K2" s="6"/>
    </row>
    <row r="3" spans="2:11" ht="15.75">
      <c r="B3" s="2"/>
      <c r="C3" s="2"/>
      <c r="D3" s="3"/>
      <c r="E3" s="2"/>
      <c r="F3" s="2"/>
      <c r="G3" s="2"/>
      <c r="H3" s="4"/>
      <c r="I3" s="7"/>
      <c r="J3" s="7"/>
      <c r="K3" s="6" t="s">
        <v>204</v>
      </c>
    </row>
    <row r="4" spans="2:11" ht="15.75">
      <c r="B4" s="2"/>
      <c r="C4" s="2"/>
      <c r="D4" s="3"/>
      <c r="E4" s="2"/>
      <c r="F4" s="2"/>
      <c r="G4" s="2"/>
      <c r="H4" s="4"/>
      <c r="I4" s="7"/>
      <c r="J4" s="7"/>
      <c r="K4" s="6" t="s">
        <v>300</v>
      </c>
    </row>
    <row r="5" spans="2:11" ht="15.75">
      <c r="B5" s="2"/>
      <c r="C5" s="2"/>
      <c r="D5" s="3"/>
      <c r="E5" s="2"/>
      <c r="F5" s="2"/>
      <c r="G5" s="2"/>
      <c r="H5" s="4"/>
      <c r="I5" s="4"/>
      <c r="J5" s="10"/>
      <c r="K5" s="13"/>
    </row>
    <row r="6" spans="2:14" ht="15.75">
      <c r="B6" s="2" t="s">
        <v>0</v>
      </c>
      <c r="C6" s="2"/>
      <c r="D6" s="3" t="s">
        <v>1</v>
      </c>
      <c r="E6" s="2"/>
      <c r="F6" s="2"/>
      <c r="G6" s="2"/>
      <c r="H6" s="155"/>
      <c r="I6" s="152"/>
      <c r="J6" s="153"/>
      <c r="K6" s="154" t="s">
        <v>416</v>
      </c>
      <c r="L6" s="11"/>
      <c r="M6" s="11"/>
      <c r="N6" s="11"/>
    </row>
    <row r="7" spans="2:14" ht="15.75">
      <c r="B7" s="2"/>
      <c r="C7" s="14" t="s">
        <v>2</v>
      </c>
      <c r="D7" s="14" t="s">
        <v>3</v>
      </c>
      <c r="E7" s="14"/>
      <c r="F7" s="14"/>
      <c r="G7" s="14"/>
      <c r="H7" s="4"/>
      <c r="I7" s="4"/>
      <c r="J7" s="10"/>
      <c r="K7" s="13"/>
      <c r="L7" s="11"/>
      <c r="M7" s="11"/>
      <c r="N7" s="11"/>
    </row>
    <row r="8" spans="2:11" ht="15.75">
      <c r="B8" s="10"/>
      <c r="C8" s="10"/>
      <c r="D8" s="10"/>
      <c r="E8" s="10"/>
      <c r="F8" s="10"/>
      <c r="G8" s="10"/>
      <c r="H8" s="10"/>
      <c r="I8" s="10"/>
      <c r="J8" s="10"/>
      <c r="K8" s="13"/>
    </row>
    <row r="9" spans="1:15" ht="15.75">
      <c r="A9" s="5"/>
      <c r="B9" s="10"/>
      <c r="C9" s="10"/>
      <c r="D9" s="66" t="s">
        <v>293</v>
      </c>
      <c r="E9" s="13"/>
      <c r="F9" s="13"/>
      <c r="G9" s="13"/>
      <c r="H9" s="13"/>
      <c r="I9" s="10"/>
      <c r="J9" s="10"/>
      <c r="K9" s="13"/>
      <c r="O9" s="114"/>
    </row>
    <row r="10" spans="1:11" ht="15.75">
      <c r="A10" s="5"/>
      <c r="B10" s="10"/>
      <c r="C10" s="10"/>
      <c r="D10" s="15"/>
      <c r="E10" s="10"/>
      <c r="F10" s="10"/>
      <c r="G10" s="10"/>
      <c r="H10" s="10"/>
      <c r="I10" s="10"/>
      <c r="J10" s="10"/>
      <c r="K10" s="13"/>
    </row>
    <row r="11" spans="1:11" ht="15.75">
      <c r="A11" s="5" t="s">
        <v>4</v>
      </c>
      <c r="B11" s="10"/>
      <c r="C11" s="10"/>
      <c r="D11" s="15"/>
      <c r="E11" s="10"/>
      <c r="F11" s="10"/>
      <c r="G11" s="10"/>
      <c r="H11" s="10"/>
      <c r="I11" s="5" t="s">
        <v>5</v>
      </c>
      <c r="J11" s="10"/>
      <c r="K11" s="13"/>
    </row>
    <row r="12" spans="1:11" ht="16.5" thickBot="1">
      <c r="A12" s="16" t="s">
        <v>6</v>
      </c>
      <c r="B12" s="10"/>
      <c r="C12" s="10"/>
      <c r="D12" s="10"/>
      <c r="E12" s="10"/>
      <c r="F12" s="10"/>
      <c r="G12" s="10"/>
      <c r="H12" s="10"/>
      <c r="I12" s="16" t="s">
        <v>7</v>
      </c>
      <c r="J12" s="10"/>
      <c r="K12" s="13"/>
    </row>
    <row r="13" spans="1:11" ht="15.75">
      <c r="A13" s="5">
        <v>1</v>
      </c>
      <c r="B13" s="10" t="s">
        <v>202</v>
      </c>
      <c r="C13" s="10"/>
      <c r="D13" s="17"/>
      <c r="E13" s="10"/>
      <c r="F13" s="10"/>
      <c r="G13" s="10"/>
      <c r="H13" s="10"/>
      <c r="I13" s="18">
        <f>+I191</f>
        <v>286992288.512036</v>
      </c>
      <c r="J13" s="10"/>
      <c r="K13" s="13"/>
    </row>
    <row r="14" spans="1:11" ht="15.75">
      <c r="A14" s="5"/>
      <c r="B14" s="10"/>
      <c r="C14" s="10"/>
      <c r="D14" s="10"/>
      <c r="E14" s="10"/>
      <c r="F14" s="10"/>
      <c r="G14" s="10"/>
      <c r="H14" s="10"/>
      <c r="I14" s="17"/>
      <c r="J14" s="10"/>
      <c r="K14" s="13"/>
    </row>
    <row r="15" spans="1:11" ht="16.5" thickBot="1">
      <c r="A15" s="5" t="s">
        <v>2</v>
      </c>
      <c r="B15" s="8" t="s">
        <v>8</v>
      </c>
      <c r="C15" s="19" t="s">
        <v>200</v>
      </c>
      <c r="D15" s="16" t="s">
        <v>9</v>
      </c>
      <c r="E15" s="14"/>
      <c r="F15" s="20" t="s">
        <v>10</v>
      </c>
      <c r="G15" s="20"/>
      <c r="H15" s="10"/>
      <c r="I15" s="17"/>
      <c r="J15" s="10"/>
      <c r="K15" s="13"/>
    </row>
    <row r="16" spans="1:11" ht="15.75">
      <c r="A16" s="5">
        <v>2</v>
      </c>
      <c r="B16" s="8" t="s">
        <v>12</v>
      </c>
      <c r="C16" s="14" t="s">
        <v>165</v>
      </c>
      <c r="D16" s="14">
        <f>I258</f>
        <v>479065</v>
      </c>
      <c r="E16" s="14"/>
      <c r="F16" s="14" t="s">
        <v>11</v>
      </c>
      <c r="G16" s="21">
        <f>I211</f>
        <v>0.9750815296427465</v>
      </c>
      <c r="H16" s="14"/>
      <c r="I16" s="14">
        <f>+G16*D16</f>
        <v>467127.4329983024</v>
      </c>
      <c r="J16" s="10"/>
      <c r="K16" s="13"/>
    </row>
    <row r="17" spans="1:11" ht="15.75">
      <c r="A17" s="5">
        <v>3</v>
      </c>
      <c r="B17" s="8" t="s">
        <v>226</v>
      </c>
      <c r="C17" s="14" t="s">
        <v>166</v>
      </c>
      <c r="D17" s="14">
        <f>I263</f>
        <v>22191816</v>
      </c>
      <c r="E17" s="14"/>
      <c r="F17" s="14" t="str">
        <f aca="true" t="shared" si="0" ref="F17:G19">+F16</f>
        <v>TP</v>
      </c>
      <c r="G17" s="21">
        <f t="shared" si="0"/>
        <v>0.9750815296427465</v>
      </c>
      <c r="H17" s="14"/>
      <c r="I17" s="14">
        <f>+G17*D17</f>
        <v>21638829.890830375</v>
      </c>
      <c r="J17" s="10"/>
      <c r="K17" s="13"/>
    </row>
    <row r="18" spans="1:11" ht="15.75">
      <c r="A18" s="5">
        <v>4</v>
      </c>
      <c r="B18" s="22" t="s">
        <v>153</v>
      </c>
      <c r="C18" s="14"/>
      <c r="D18" s="123">
        <v>0</v>
      </c>
      <c r="E18" s="14"/>
      <c r="F18" s="14" t="str">
        <f t="shared" si="0"/>
        <v>TP</v>
      </c>
      <c r="G18" s="21">
        <f t="shared" si="0"/>
        <v>0.9750815296427465</v>
      </c>
      <c r="H18" s="14"/>
      <c r="I18" s="14">
        <f>+G18*D18</f>
        <v>0</v>
      </c>
      <c r="J18" s="10"/>
      <c r="K18" s="13"/>
    </row>
    <row r="19" spans="1:11" ht="16.5" thickBot="1">
      <c r="A19" s="5">
        <v>5</v>
      </c>
      <c r="B19" s="22" t="s">
        <v>154</v>
      </c>
      <c r="C19" s="14"/>
      <c r="D19" s="123">
        <v>0</v>
      </c>
      <c r="E19" s="14"/>
      <c r="F19" s="14" t="str">
        <f t="shared" si="0"/>
        <v>TP</v>
      </c>
      <c r="G19" s="21">
        <f t="shared" si="0"/>
        <v>0.9750815296427465</v>
      </c>
      <c r="H19" s="14"/>
      <c r="I19" s="23">
        <f>+G19*D19</f>
        <v>0</v>
      </c>
      <c r="J19" s="10"/>
      <c r="K19" s="13"/>
    </row>
    <row r="20" spans="1:11" ht="15.75">
      <c r="A20" s="5">
        <v>6</v>
      </c>
      <c r="B20" s="8" t="s">
        <v>150</v>
      </c>
      <c r="C20" s="10"/>
      <c r="D20" s="24" t="s">
        <v>2</v>
      </c>
      <c r="E20" s="14"/>
      <c r="F20" s="14"/>
      <c r="G20" s="21"/>
      <c r="H20" s="14"/>
      <c r="I20" s="14">
        <f>SUM(I16:I19)</f>
        <v>22105957.32382868</v>
      </c>
      <c r="J20" s="10"/>
      <c r="K20" s="13"/>
    </row>
    <row r="21" spans="1:29" ht="15.75">
      <c r="A21" s="5"/>
      <c r="B21" s="8"/>
      <c r="C21" s="10"/>
      <c r="D21" s="24"/>
      <c r="E21" s="14"/>
      <c r="F21" s="14"/>
      <c r="G21" s="21"/>
      <c r="H21" s="14"/>
      <c r="I21" s="14"/>
      <c r="J21" s="10"/>
      <c r="K21" s="13"/>
      <c r="N21" s="1" t="s">
        <v>250</v>
      </c>
      <c r="O21" s="1" t="s">
        <v>397</v>
      </c>
      <c r="T21"/>
      <c r="U21"/>
      <c r="V21"/>
      <c r="W21"/>
      <c r="X21"/>
      <c r="Y21"/>
      <c r="Z21"/>
      <c r="AA21"/>
      <c r="AB21"/>
      <c r="AC21"/>
    </row>
    <row r="22" spans="1:29" ht="15.75">
      <c r="A22" s="105" t="s">
        <v>259</v>
      </c>
      <c r="B22" s="11" t="s">
        <v>260</v>
      </c>
      <c r="C22" s="13"/>
      <c r="D22" s="19" t="s">
        <v>2</v>
      </c>
      <c r="E22" s="13"/>
      <c r="F22" s="13"/>
      <c r="G22" s="76"/>
      <c r="H22" s="13"/>
      <c r="I22" s="133">
        <v>0</v>
      </c>
      <c r="J22" s="10"/>
      <c r="K22" s="13"/>
      <c r="N22" s="1" t="s">
        <v>253</v>
      </c>
      <c r="O22" s="242">
        <f>+Q31</f>
        <v>5315761.6</v>
      </c>
      <c r="P22"/>
      <c r="T22"/>
      <c r="U22"/>
      <c r="V22"/>
      <c r="W22"/>
      <c r="X22"/>
      <c r="Y22"/>
      <c r="Z22"/>
      <c r="AA22"/>
      <c r="AB22"/>
      <c r="AC22"/>
    </row>
    <row r="23" spans="1:29" ht="16.5" thickBot="1">
      <c r="A23" s="105" t="s">
        <v>263</v>
      </c>
      <c r="B23" s="11" t="s">
        <v>261</v>
      </c>
      <c r="C23" s="13" t="s">
        <v>262</v>
      </c>
      <c r="D23" s="19"/>
      <c r="E23" s="13"/>
      <c r="F23" s="13"/>
      <c r="G23" s="76"/>
      <c r="H23" s="13"/>
      <c r="I23" s="125">
        <v>0</v>
      </c>
      <c r="J23" s="10"/>
      <c r="K23" s="13"/>
      <c r="N23" s="1" t="s">
        <v>254</v>
      </c>
      <c r="O23" s="243">
        <f>+O24-O22</f>
        <v>2003923333.719231</v>
      </c>
      <c r="T23"/>
      <c r="U23"/>
      <c r="V23"/>
      <c r="W23"/>
      <c r="X23"/>
      <c r="Y23"/>
      <c r="Z23"/>
      <c r="AA23"/>
      <c r="AB23"/>
      <c r="AC23"/>
    </row>
    <row r="24" spans="1:29" ht="15.75">
      <c r="A24" s="105" t="s">
        <v>264</v>
      </c>
      <c r="B24" s="11" t="s">
        <v>271</v>
      </c>
      <c r="C24" s="13" t="s">
        <v>267</v>
      </c>
      <c r="D24" s="19"/>
      <c r="E24" s="13"/>
      <c r="F24" s="13"/>
      <c r="G24" s="76"/>
      <c r="H24" s="13"/>
      <c r="I24" s="132">
        <f>I22-I23</f>
        <v>0</v>
      </c>
      <c r="J24" s="10"/>
      <c r="K24" s="13"/>
      <c r="N24" s="1" t="s">
        <v>9</v>
      </c>
      <c r="O24" s="161">
        <f>I83</f>
        <v>2009239095.3192308</v>
      </c>
      <c r="T24"/>
      <c r="U24"/>
      <c r="V24"/>
      <c r="W24"/>
      <c r="X24"/>
      <c r="Y24"/>
      <c r="Z24"/>
      <c r="AA24"/>
      <c r="AB24"/>
      <c r="AC24"/>
    </row>
    <row r="25" spans="1:29" ht="15.75">
      <c r="A25" s="105" t="s">
        <v>266</v>
      </c>
      <c r="B25" s="11" t="s">
        <v>270</v>
      </c>
      <c r="C25" s="13" t="s">
        <v>292</v>
      </c>
      <c r="D25" s="19"/>
      <c r="E25" s="13"/>
      <c r="F25" s="13"/>
      <c r="G25" s="76"/>
      <c r="H25" s="13"/>
      <c r="I25" s="133">
        <v>0</v>
      </c>
      <c r="J25" s="10"/>
      <c r="K25" s="13"/>
      <c r="T25"/>
      <c r="U25"/>
      <c r="V25"/>
      <c r="W25"/>
      <c r="X25"/>
      <c r="Y25"/>
      <c r="Z25"/>
      <c r="AA25"/>
      <c r="AB25"/>
      <c r="AC25"/>
    </row>
    <row r="26" spans="1:29" ht="16.5" thickBot="1">
      <c r="A26" s="105" t="s">
        <v>272</v>
      </c>
      <c r="B26" s="11" t="s">
        <v>265</v>
      </c>
      <c r="C26" s="13"/>
      <c r="D26" s="19"/>
      <c r="E26" s="13"/>
      <c r="F26" s="13"/>
      <c r="G26" s="76"/>
      <c r="H26" s="13"/>
      <c r="I26" s="125">
        <v>0</v>
      </c>
      <c r="J26" s="10"/>
      <c r="K26" s="13"/>
      <c r="T26"/>
      <c r="U26"/>
      <c r="V26"/>
      <c r="W26"/>
      <c r="X26"/>
      <c r="Y26"/>
      <c r="Z26"/>
      <c r="AA26"/>
      <c r="AB26"/>
      <c r="AC26"/>
    </row>
    <row r="27" spans="1:29" ht="15.75">
      <c r="A27" s="5"/>
      <c r="B27" s="8"/>
      <c r="C27" s="10"/>
      <c r="I27" s="14"/>
      <c r="J27" s="10"/>
      <c r="K27" s="13"/>
      <c r="T27"/>
      <c r="U27"/>
      <c r="V27"/>
      <c r="W27"/>
      <c r="X27"/>
      <c r="Y27"/>
      <c r="Z27"/>
      <c r="AA27"/>
      <c r="AB27"/>
      <c r="AC27"/>
    </row>
    <row r="28" spans="1:29" ht="16.5" thickBot="1">
      <c r="A28" s="5">
        <v>7</v>
      </c>
      <c r="B28" s="8" t="s">
        <v>13</v>
      </c>
      <c r="C28" s="13" t="s">
        <v>294</v>
      </c>
      <c r="D28" s="24"/>
      <c r="E28" s="14"/>
      <c r="F28" s="14"/>
      <c r="G28" s="14"/>
      <c r="H28" s="14"/>
      <c r="I28" s="117">
        <f>+I13-I20+I24+I25+I26</f>
        <v>264886331.18820736</v>
      </c>
      <c r="J28" s="10"/>
      <c r="K28" s="13"/>
      <c r="T28"/>
      <c r="U28"/>
      <c r="V28"/>
      <c r="W28"/>
      <c r="X28"/>
      <c r="Y28"/>
      <c r="Z28"/>
      <c r="AA28"/>
      <c r="AB28"/>
      <c r="AC28"/>
    </row>
    <row r="29" spans="1:29" ht="16.5" thickTop="1">
      <c r="A29" s="5"/>
      <c r="C29" s="10"/>
      <c r="D29" s="24"/>
      <c r="E29" s="14"/>
      <c r="F29" s="14"/>
      <c r="G29" s="14"/>
      <c r="H29" s="14"/>
      <c r="J29" s="10"/>
      <c r="K29" s="13"/>
      <c r="T29"/>
      <c r="U29"/>
      <c r="V29"/>
      <c r="W29"/>
      <c r="X29"/>
      <c r="Y29"/>
      <c r="Z29"/>
      <c r="AA29"/>
      <c r="AB29"/>
      <c r="AC29"/>
    </row>
    <row r="30" spans="1:29" ht="15.75">
      <c r="A30" s="5"/>
      <c r="B30" s="8" t="s">
        <v>14</v>
      </c>
      <c r="C30" s="10"/>
      <c r="D30" s="17"/>
      <c r="E30" s="10"/>
      <c r="F30" s="10"/>
      <c r="G30" s="10"/>
      <c r="H30" s="10"/>
      <c r="I30" s="17"/>
      <c r="J30" s="10"/>
      <c r="K30" s="13"/>
      <c r="T30"/>
      <c r="U30"/>
      <c r="V30"/>
      <c r="W30"/>
      <c r="X30"/>
      <c r="Y30"/>
      <c r="Z30"/>
      <c r="AA30"/>
      <c r="AB30"/>
      <c r="AC30"/>
    </row>
    <row r="31" spans="1:29" ht="15.75">
      <c r="A31" s="5">
        <v>8</v>
      </c>
      <c r="B31" s="8" t="s">
        <v>15</v>
      </c>
      <c r="D31" s="17"/>
      <c r="E31" s="10"/>
      <c r="F31" s="10"/>
      <c r="G31" s="25" t="s">
        <v>16</v>
      </c>
      <c r="H31" s="10"/>
      <c r="I31" s="128">
        <v>7266103</v>
      </c>
      <c r="J31" s="10"/>
      <c r="K31" s="13"/>
      <c r="N31" s="162">
        <v>2915038.03</v>
      </c>
      <c r="O31" s="163" t="s">
        <v>255</v>
      </c>
      <c r="P31" s="164"/>
      <c r="Q31" s="162">
        <v>5315761.6</v>
      </c>
      <c r="R31" s="163" t="s">
        <v>398</v>
      </c>
      <c r="S31" s="164"/>
      <c r="T31"/>
      <c r="U31"/>
      <c r="V31"/>
      <c r="W31"/>
      <c r="X31"/>
      <c r="Y31"/>
      <c r="Z31"/>
      <c r="AA31"/>
      <c r="AB31"/>
      <c r="AC31"/>
    </row>
    <row r="32" spans="1:29" ht="15.75">
      <c r="A32" s="5">
        <v>9</v>
      </c>
      <c r="B32" s="8" t="s">
        <v>167</v>
      </c>
      <c r="C32" s="14"/>
      <c r="D32" s="14"/>
      <c r="E32" s="14"/>
      <c r="F32" s="14"/>
      <c r="G32" s="19" t="s">
        <v>17</v>
      </c>
      <c r="H32" s="14"/>
      <c r="I32" s="128">
        <v>0</v>
      </c>
      <c r="J32" s="10"/>
      <c r="K32" s="13"/>
      <c r="N32" s="165">
        <f>N31/I99</f>
        <v>0.002225644328222032</v>
      </c>
      <c r="O32" s="186" t="s">
        <v>400</v>
      </c>
      <c r="P32" s="167"/>
      <c r="Q32" s="168">
        <f>Q31/I83</f>
        <v>0.002645659051918569</v>
      </c>
      <c r="R32" s="112" t="s">
        <v>399</v>
      </c>
      <c r="S32" s="169"/>
      <c r="T32"/>
      <c r="U32"/>
      <c r="V32"/>
      <c r="W32"/>
      <c r="X32"/>
      <c r="Y32"/>
      <c r="Z32"/>
      <c r="AA32"/>
      <c r="AB32"/>
      <c r="AC32"/>
    </row>
    <row r="33" spans="1:29" ht="15.75">
      <c r="A33" s="5">
        <v>10</v>
      </c>
      <c r="B33" s="22" t="s">
        <v>168</v>
      </c>
      <c r="C33" s="10"/>
      <c r="D33" s="10"/>
      <c r="E33" s="10"/>
      <c r="G33" s="25" t="s">
        <v>18</v>
      </c>
      <c r="H33" s="10"/>
      <c r="I33" s="128">
        <v>318279</v>
      </c>
      <c r="J33" s="10"/>
      <c r="K33" s="13"/>
      <c r="N33" s="170">
        <v>0</v>
      </c>
      <c r="O33" s="247" t="s">
        <v>249</v>
      </c>
      <c r="P33" s="172"/>
      <c r="Q33" s="173"/>
      <c r="R33" s="142"/>
      <c r="S33" s="143"/>
      <c r="T33"/>
      <c r="U33"/>
      <c r="V33"/>
      <c r="W33"/>
      <c r="X33"/>
      <c r="Y33"/>
      <c r="Z33"/>
      <c r="AA33"/>
      <c r="AB33"/>
      <c r="AC33"/>
    </row>
    <row r="34" spans="1:29" ht="15.75">
      <c r="A34" s="5">
        <v>11</v>
      </c>
      <c r="B34" s="8" t="s">
        <v>155</v>
      </c>
      <c r="C34" s="10"/>
      <c r="D34" s="10"/>
      <c r="E34" s="10"/>
      <c r="G34" s="25" t="s">
        <v>19</v>
      </c>
      <c r="H34" s="10"/>
      <c r="I34" s="129">
        <v>0</v>
      </c>
      <c r="J34" s="10"/>
      <c r="K34" s="13"/>
      <c r="N34" s="174" t="s">
        <v>250</v>
      </c>
      <c r="O34" s="175" t="s">
        <v>251</v>
      </c>
      <c r="P34" s="176" t="s">
        <v>252</v>
      </c>
      <c r="Q34" s="174" t="s">
        <v>250</v>
      </c>
      <c r="R34" s="175" t="s">
        <v>251</v>
      </c>
      <c r="S34" s="176" t="s">
        <v>252</v>
      </c>
      <c r="T34"/>
      <c r="U34"/>
      <c r="V34"/>
      <c r="W34"/>
      <c r="X34"/>
      <c r="Y34"/>
      <c r="Z34"/>
      <c r="AA34"/>
      <c r="AB34"/>
      <c r="AC34"/>
    </row>
    <row r="35" spans="1:29" ht="15.75">
      <c r="A35" s="5">
        <v>12</v>
      </c>
      <c r="B35" s="22" t="s">
        <v>149</v>
      </c>
      <c r="C35" s="10"/>
      <c r="D35" s="10"/>
      <c r="E35" s="10"/>
      <c r="F35" s="10"/>
      <c r="G35" s="4"/>
      <c r="H35" s="10"/>
      <c r="I35" s="129">
        <v>4583</v>
      </c>
      <c r="J35" s="10"/>
      <c r="K35" s="13"/>
      <c r="N35" s="177" t="s">
        <v>253</v>
      </c>
      <c r="O35" s="178">
        <f>N32*I28</f>
        <v>589542.7606325765</v>
      </c>
      <c r="P35" s="179">
        <v>0</v>
      </c>
      <c r="Q35" s="177" t="s">
        <v>253</v>
      </c>
      <c r="R35" s="178">
        <f>Q32*I28</f>
        <v>700798.9198375808</v>
      </c>
      <c r="S35" s="179">
        <v>0</v>
      </c>
      <c r="T35"/>
      <c r="U35"/>
      <c r="V35"/>
      <c r="W35"/>
      <c r="X35"/>
      <c r="Y35"/>
      <c r="Z35"/>
      <c r="AA35"/>
      <c r="AB35"/>
      <c r="AC35"/>
    </row>
    <row r="36" spans="1:29" ht="15.75">
      <c r="A36" s="5">
        <v>13</v>
      </c>
      <c r="B36" s="22" t="s">
        <v>322</v>
      </c>
      <c r="C36" s="10"/>
      <c r="D36" s="10"/>
      <c r="E36" s="10"/>
      <c r="F36" s="10"/>
      <c r="G36" s="25"/>
      <c r="H36" s="10"/>
      <c r="I36" s="129">
        <v>0</v>
      </c>
      <c r="J36" s="10"/>
      <c r="K36" s="13"/>
      <c r="N36" s="180" t="s">
        <v>254</v>
      </c>
      <c r="O36" s="181">
        <f>O37-O35</f>
        <v>264296788.42757478</v>
      </c>
      <c r="P36" s="182">
        <f>(1-N33)*J39</f>
        <v>0</v>
      </c>
      <c r="Q36" s="180" t="s">
        <v>254</v>
      </c>
      <c r="R36" s="181">
        <f>R37-R35</f>
        <v>264185532.26836976</v>
      </c>
      <c r="S36" s="182">
        <f>P36-S35</f>
        <v>0</v>
      </c>
      <c r="T36"/>
      <c r="U36"/>
      <c r="V36"/>
      <c r="W36"/>
      <c r="X36"/>
      <c r="Y36"/>
      <c r="Z36"/>
      <c r="AA36"/>
      <c r="AB36"/>
      <c r="AC36"/>
    </row>
    <row r="37" spans="1:29" ht="16.5" thickBot="1">
      <c r="A37" s="5">
        <v>14</v>
      </c>
      <c r="B37" s="22" t="s">
        <v>185</v>
      </c>
      <c r="C37" s="10"/>
      <c r="D37" s="10"/>
      <c r="E37" s="10"/>
      <c r="F37" s="10"/>
      <c r="G37" s="4"/>
      <c r="H37" s="10"/>
      <c r="I37" s="130">
        <v>0</v>
      </c>
      <c r="J37" s="10"/>
      <c r="K37" s="13"/>
      <c r="N37" s="183" t="s">
        <v>9</v>
      </c>
      <c r="O37" s="184">
        <f>I28</f>
        <v>264886331.18820736</v>
      </c>
      <c r="P37" s="185">
        <f>SUM(P35:P36)</f>
        <v>0</v>
      </c>
      <c r="Q37" s="183" t="s">
        <v>9</v>
      </c>
      <c r="R37" s="184">
        <f>I28</f>
        <v>264886331.18820736</v>
      </c>
      <c r="S37" s="185">
        <f>SUM(S35:S36)</f>
        <v>0</v>
      </c>
      <c r="T37"/>
      <c r="U37"/>
      <c r="V37"/>
      <c r="W37"/>
      <c r="X37"/>
      <c r="Y37"/>
      <c r="Z37"/>
      <c r="AA37"/>
      <c r="AB37"/>
      <c r="AC37"/>
    </row>
    <row r="38" spans="1:29" ht="15.75">
      <c r="A38" s="5">
        <v>15</v>
      </c>
      <c r="B38" s="2" t="s">
        <v>156</v>
      </c>
      <c r="C38" s="10"/>
      <c r="D38" s="10"/>
      <c r="E38" s="10"/>
      <c r="F38" s="10"/>
      <c r="G38" s="10"/>
      <c r="H38" s="10"/>
      <c r="I38" s="119">
        <f>SUM(I31:I37)</f>
        <v>7588965</v>
      </c>
      <c r="J38" s="10"/>
      <c r="K38" s="13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</row>
    <row r="39" spans="1:29" ht="15.75">
      <c r="A39" s="5"/>
      <c r="B39" s="8"/>
      <c r="C39" s="10"/>
      <c r="D39" s="10"/>
      <c r="E39" s="10"/>
      <c r="F39" s="10"/>
      <c r="G39" s="10"/>
      <c r="H39" s="10"/>
      <c r="I39" s="17"/>
      <c r="J39" s="10"/>
      <c r="K39" s="13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</row>
    <row r="40" spans="1:29" ht="15.75">
      <c r="A40" s="5">
        <v>16</v>
      </c>
      <c r="B40" s="8" t="s">
        <v>20</v>
      </c>
      <c r="C40" s="10" t="s">
        <v>157</v>
      </c>
      <c r="D40" s="120">
        <f>IF(I38&gt;0,I28/I38,0)</f>
        <v>34.904144529353786</v>
      </c>
      <c r="E40" s="10"/>
      <c r="F40" s="10"/>
      <c r="G40" s="10"/>
      <c r="H40" s="10"/>
      <c r="J40" s="10"/>
      <c r="K40" s="13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</row>
    <row r="41" spans="1:11" ht="15.75">
      <c r="A41" s="5">
        <v>17</v>
      </c>
      <c r="B41" s="8" t="s">
        <v>151</v>
      </c>
      <c r="C41" s="10" t="s">
        <v>158</v>
      </c>
      <c r="D41" s="26">
        <f>+D40/12</f>
        <v>2.908678710779482</v>
      </c>
      <c r="E41" s="10"/>
      <c r="F41" s="10"/>
      <c r="G41" s="10"/>
      <c r="H41" s="10"/>
      <c r="J41" s="10"/>
      <c r="K41" s="13"/>
    </row>
    <row r="42" spans="1:11" ht="15.75">
      <c r="A42" s="5"/>
      <c r="B42" s="8"/>
      <c r="C42" s="10"/>
      <c r="D42" s="26"/>
      <c r="E42" s="10"/>
      <c r="F42" s="10"/>
      <c r="G42" s="10"/>
      <c r="H42" s="10"/>
      <c r="J42" s="10"/>
      <c r="K42" s="13"/>
    </row>
    <row r="43" spans="1:11" ht="15.75">
      <c r="A43" s="5"/>
      <c r="B43" s="8"/>
      <c r="C43" s="10"/>
      <c r="D43" s="27" t="s">
        <v>21</v>
      </c>
      <c r="E43" s="10"/>
      <c r="F43" s="10"/>
      <c r="G43" s="10"/>
      <c r="H43" s="10"/>
      <c r="I43" s="28" t="s">
        <v>22</v>
      </c>
      <c r="J43" s="10"/>
      <c r="K43" s="13"/>
    </row>
    <row r="44" spans="1:11" ht="15.75">
      <c r="A44" s="5">
        <v>18</v>
      </c>
      <c r="B44" s="8" t="s">
        <v>23</v>
      </c>
      <c r="C44" s="29" t="s">
        <v>159</v>
      </c>
      <c r="D44" s="26">
        <f>+D40/52</f>
        <v>0.6712335486414189</v>
      </c>
      <c r="E44" s="10"/>
      <c r="F44" s="10"/>
      <c r="G44" s="10"/>
      <c r="H44" s="10"/>
      <c r="I44" s="30">
        <f>+D40/52</f>
        <v>0.6712335486414189</v>
      </c>
      <c r="J44" s="10"/>
      <c r="K44" s="13"/>
    </row>
    <row r="45" spans="1:11" ht="15.75">
      <c r="A45" s="5">
        <v>19</v>
      </c>
      <c r="B45" s="8" t="s">
        <v>24</v>
      </c>
      <c r="C45" s="29" t="s">
        <v>160</v>
      </c>
      <c r="D45" s="26">
        <f>+D44/5</f>
        <v>0.1342467097282838</v>
      </c>
      <c r="E45" s="10" t="s">
        <v>25</v>
      </c>
      <c r="G45" s="10"/>
      <c r="H45" s="10"/>
      <c r="I45" s="30">
        <f>+I44/7</f>
        <v>0.09589050694877413</v>
      </c>
      <c r="J45" s="10"/>
      <c r="K45" s="13"/>
    </row>
    <row r="46" spans="1:11" ht="15.75">
      <c r="A46" s="5">
        <v>20</v>
      </c>
      <c r="B46" s="8" t="s">
        <v>26</v>
      </c>
      <c r="C46" s="29" t="s">
        <v>161</v>
      </c>
      <c r="D46" s="26">
        <f>+D45/16*1000</f>
        <v>8.390419358017736</v>
      </c>
      <c r="E46" s="10" t="s">
        <v>27</v>
      </c>
      <c r="G46" s="10"/>
      <c r="H46" s="10"/>
      <c r="I46" s="30">
        <f>+I45/24*1000</f>
        <v>3.9954377895322555</v>
      </c>
      <c r="J46" s="10"/>
      <c r="K46" s="13" t="s">
        <v>2</v>
      </c>
    </row>
    <row r="47" spans="1:11" ht="15.75">
      <c r="A47" s="5"/>
      <c r="B47" s="8"/>
      <c r="C47" s="10" t="s">
        <v>28</v>
      </c>
      <c r="D47" s="10"/>
      <c r="E47" s="10" t="s">
        <v>29</v>
      </c>
      <c r="G47" s="10"/>
      <c r="H47" s="10"/>
      <c r="J47" s="10"/>
      <c r="K47" s="13" t="s">
        <v>2</v>
      </c>
    </row>
    <row r="48" spans="1:11" ht="15.75">
      <c r="A48" s="5"/>
      <c r="B48" s="8"/>
      <c r="C48" s="10"/>
      <c r="D48" s="10"/>
      <c r="E48" s="10"/>
      <c r="G48" s="10"/>
      <c r="H48" s="10"/>
      <c r="J48" s="10"/>
      <c r="K48" s="13" t="s">
        <v>2</v>
      </c>
    </row>
    <row r="49" spans="1:11" ht="15.75">
      <c r="A49" s="5">
        <v>21</v>
      </c>
      <c r="B49" s="8" t="s">
        <v>323</v>
      </c>
      <c r="C49" s="10" t="s">
        <v>321</v>
      </c>
      <c r="D49" s="124">
        <v>0</v>
      </c>
      <c r="E49" s="31" t="s">
        <v>30</v>
      </c>
      <c r="F49" s="31"/>
      <c r="G49" s="31"/>
      <c r="H49" s="31"/>
      <c r="I49" s="31">
        <f>D49</f>
        <v>0</v>
      </c>
      <c r="J49" s="31" t="s">
        <v>30</v>
      </c>
      <c r="K49" s="13"/>
    </row>
    <row r="50" spans="1:11" ht="15.75">
      <c r="A50" s="5">
        <v>22</v>
      </c>
      <c r="B50" s="8"/>
      <c r="C50" s="10"/>
      <c r="D50" s="124">
        <v>0</v>
      </c>
      <c r="E50" s="31" t="s">
        <v>31</v>
      </c>
      <c r="F50" s="31"/>
      <c r="G50" s="31"/>
      <c r="H50" s="31"/>
      <c r="I50" s="31">
        <f>D50</f>
        <v>0</v>
      </c>
      <c r="J50" s="31" t="s">
        <v>31</v>
      </c>
      <c r="K50" s="13"/>
    </row>
    <row r="51" spans="1:11" s="11" customFormat="1" ht="15.75">
      <c r="A51" s="105"/>
      <c r="B51" s="51"/>
      <c r="C51" s="13"/>
      <c r="D51" s="106"/>
      <c r="E51" s="106"/>
      <c r="F51" s="106"/>
      <c r="G51" s="106"/>
      <c r="H51" s="106"/>
      <c r="I51" s="106"/>
      <c r="J51" s="106"/>
      <c r="K51" s="13"/>
    </row>
    <row r="52" spans="1:11" s="11" customFormat="1" ht="15.75">
      <c r="A52" s="105"/>
      <c r="B52" s="51"/>
      <c r="C52" s="13"/>
      <c r="D52" s="106"/>
      <c r="E52" s="106"/>
      <c r="F52" s="106"/>
      <c r="G52" s="106"/>
      <c r="H52" s="106"/>
      <c r="I52" s="106"/>
      <c r="J52" s="106"/>
      <c r="K52" s="13"/>
    </row>
    <row r="53" spans="1:11" s="11" customFormat="1" ht="15.75">
      <c r="A53" s="105"/>
      <c r="B53" s="51"/>
      <c r="C53" s="13"/>
      <c r="D53" s="106"/>
      <c r="E53" s="106"/>
      <c r="F53" s="106"/>
      <c r="G53" s="106"/>
      <c r="H53" s="106"/>
      <c r="I53" s="106"/>
      <c r="J53" s="106"/>
      <c r="K53" s="13"/>
    </row>
    <row r="54" spans="1:11" s="11" customFormat="1" ht="15.75">
      <c r="A54" s="105"/>
      <c r="B54" s="51"/>
      <c r="C54" s="13"/>
      <c r="D54" s="106"/>
      <c r="E54" s="106"/>
      <c r="F54" s="106"/>
      <c r="G54" s="106"/>
      <c r="H54" s="106"/>
      <c r="I54" s="106"/>
      <c r="J54" s="106"/>
      <c r="K54" s="13"/>
    </row>
    <row r="55" spans="1:11" s="11" customFormat="1" ht="15.75">
      <c r="A55" s="105"/>
      <c r="B55" s="51"/>
      <c r="C55" s="13"/>
      <c r="D55" s="106"/>
      <c r="E55" s="106"/>
      <c r="F55" s="106"/>
      <c r="G55" s="106"/>
      <c r="H55" s="106"/>
      <c r="I55" s="106"/>
      <c r="J55" s="106"/>
      <c r="K55" s="13"/>
    </row>
    <row r="56" spans="1:11" s="11" customFormat="1" ht="15.75">
      <c r="A56" s="105"/>
      <c r="B56" s="51"/>
      <c r="C56" s="13"/>
      <c r="D56" s="106"/>
      <c r="E56" s="106"/>
      <c r="F56" s="106"/>
      <c r="G56" s="106"/>
      <c r="H56" s="106"/>
      <c r="I56" s="106"/>
      <c r="J56" s="106"/>
      <c r="K56" s="13"/>
    </row>
    <row r="57" spans="1:11" s="11" customFormat="1" ht="15.75">
      <c r="A57" s="105"/>
      <c r="B57" s="51"/>
      <c r="C57" s="13"/>
      <c r="D57" s="106"/>
      <c r="E57" s="106"/>
      <c r="F57" s="106"/>
      <c r="G57" s="106"/>
      <c r="H57" s="106"/>
      <c r="I57" s="106"/>
      <c r="J57" s="106"/>
      <c r="K57" s="13"/>
    </row>
    <row r="58" spans="1:11" s="11" customFormat="1" ht="15.75">
      <c r="A58" s="105"/>
      <c r="B58" s="51"/>
      <c r="C58" s="13"/>
      <c r="D58" s="106"/>
      <c r="E58" s="106"/>
      <c r="F58" s="106"/>
      <c r="G58" s="106"/>
      <c r="H58" s="106"/>
      <c r="I58" s="106"/>
      <c r="J58" s="106"/>
      <c r="K58" s="13"/>
    </row>
    <row r="59" spans="1:11" s="11" customFormat="1" ht="15.75">
      <c r="A59" s="105"/>
      <c r="B59" s="51"/>
      <c r="C59" s="13"/>
      <c r="D59" s="106"/>
      <c r="E59" s="106"/>
      <c r="F59" s="106"/>
      <c r="G59" s="106"/>
      <c r="H59" s="106"/>
      <c r="I59" s="106"/>
      <c r="J59" s="106"/>
      <c r="K59" s="13"/>
    </row>
    <row r="60" spans="1:11" s="11" customFormat="1" ht="15.75">
      <c r="A60" s="105"/>
      <c r="B60" s="51"/>
      <c r="C60" s="13"/>
      <c r="D60" s="106"/>
      <c r="E60" s="106"/>
      <c r="F60" s="106"/>
      <c r="G60" s="106"/>
      <c r="H60" s="106"/>
      <c r="I60" s="106"/>
      <c r="J60" s="106"/>
      <c r="K60" s="13"/>
    </row>
    <row r="61" spans="1:11" s="11" customFormat="1" ht="15.75">
      <c r="A61" s="105"/>
      <c r="B61" s="51"/>
      <c r="C61" s="13"/>
      <c r="D61" s="106"/>
      <c r="E61" s="106"/>
      <c r="F61" s="106"/>
      <c r="G61" s="106"/>
      <c r="H61" s="106"/>
      <c r="I61" s="106"/>
      <c r="J61" s="106"/>
      <c r="K61" s="13"/>
    </row>
    <row r="62" spans="1:11" s="11" customFormat="1" ht="15.75">
      <c r="A62" s="105"/>
      <c r="B62" s="51"/>
      <c r="C62" s="13"/>
      <c r="D62" s="106"/>
      <c r="E62" s="106"/>
      <c r="F62" s="106"/>
      <c r="G62" s="106"/>
      <c r="H62" s="106"/>
      <c r="I62" s="106"/>
      <c r="J62" s="106"/>
      <c r="K62" s="13"/>
    </row>
    <row r="63" spans="1:11" s="11" customFormat="1" ht="15.75">
      <c r="A63" s="105"/>
      <c r="B63" s="51"/>
      <c r="C63" s="13"/>
      <c r="D63" s="106"/>
      <c r="E63" s="106"/>
      <c r="F63" s="106"/>
      <c r="G63" s="106"/>
      <c r="H63" s="106"/>
      <c r="I63" s="106"/>
      <c r="J63" s="106"/>
      <c r="K63" s="13"/>
    </row>
    <row r="64" spans="10:11" ht="15.75">
      <c r="J64" s="32"/>
      <c r="K64" s="13"/>
    </row>
    <row r="65" spans="1:11" ht="15.75">
      <c r="A65" s="2" t="s">
        <v>233</v>
      </c>
      <c r="B65" s="8"/>
      <c r="C65" s="14"/>
      <c r="D65" s="48"/>
      <c r="E65" s="14"/>
      <c r="F65" s="14"/>
      <c r="G65" s="43"/>
      <c r="H65" s="14"/>
      <c r="I65" s="48"/>
      <c r="J65" s="14"/>
      <c r="K65" s="49" t="s">
        <v>417</v>
      </c>
    </row>
    <row r="66" spans="1:11" ht="15.75">
      <c r="A66" s="2" t="s">
        <v>304</v>
      </c>
      <c r="B66" s="8"/>
      <c r="C66" s="14"/>
      <c r="D66" s="48"/>
      <c r="E66" s="14"/>
      <c r="F66" s="14"/>
      <c r="G66" s="43"/>
      <c r="H66" s="14"/>
      <c r="I66" s="48"/>
      <c r="J66" s="14"/>
      <c r="K66" s="49"/>
    </row>
    <row r="67" spans="1:11" ht="15.75">
      <c r="A67" s="1" t="s">
        <v>206</v>
      </c>
      <c r="B67" s="2"/>
      <c r="C67" s="2"/>
      <c r="D67" s="3"/>
      <c r="E67" s="2"/>
      <c r="F67" s="2"/>
      <c r="G67" s="2"/>
      <c r="H67" s="4"/>
      <c r="I67" s="5"/>
      <c r="J67" s="5"/>
      <c r="K67" s="6" t="s">
        <v>318</v>
      </c>
    </row>
    <row r="68" spans="1:11" ht="15.75">
      <c r="A68" s="1" t="s">
        <v>213</v>
      </c>
      <c r="B68" s="2"/>
      <c r="C68" s="2"/>
      <c r="D68" s="3"/>
      <c r="E68" s="2"/>
      <c r="F68" s="2"/>
      <c r="G68" s="2"/>
      <c r="H68" s="4"/>
      <c r="I68" s="7"/>
      <c r="J68" s="7"/>
      <c r="K68" s="6"/>
    </row>
    <row r="69" spans="2:11" ht="15.75">
      <c r="B69" s="2"/>
      <c r="C69" s="2"/>
      <c r="D69" s="3"/>
      <c r="E69" s="2"/>
      <c r="F69" s="2"/>
      <c r="G69" s="2"/>
      <c r="H69" s="4"/>
      <c r="I69" s="4"/>
      <c r="K69" s="9" t="s">
        <v>204</v>
      </c>
    </row>
    <row r="70" spans="2:11" ht="15.75">
      <c r="B70" s="2"/>
      <c r="C70" s="2"/>
      <c r="D70" s="3"/>
      <c r="E70" s="2"/>
      <c r="F70" s="2"/>
      <c r="G70" s="2"/>
      <c r="H70" s="4"/>
      <c r="I70" s="4"/>
      <c r="K70" s="9" t="s">
        <v>301</v>
      </c>
    </row>
    <row r="71" spans="2:11" ht="15.75">
      <c r="B71" s="2"/>
      <c r="C71" s="2"/>
      <c r="D71" s="3"/>
      <c r="E71" s="2"/>
      <c r="F71" s="2"/>
      <c r="G71" s="2"/>
      <c r="H71" s="4"/>
      <c r="I71" s="4"/>
      <c r="J71" s="10"/>
      <c r="K71" s="33"/>
    </row>
    <row r="72" spans="2:11" ht="15.75">
      <c r="B72" s="2" t="s">
        <v>0</v>
      </c>
      <c r="C72" s="2"/>
      <c r="D72" s="3" t="s">
        <v>1</v>
      </c>
      <c r="E72" s="2"/>
      <c r="F72" s="2"/>
      <c r="G72" s="2"/>
      <c r="H72" s="4"/>
      <c r="J72" s="10"/>
      <c r="K72" s="7" t="str">
        <f>K6</f>
        <v>For the 12 months ended 12/31/09</v>
      </c>
    </row>
    <row r="73" spans="2:11" ht="15.75">
      <c r="B73" s="2"/>
      <c r="C73" s="14" t="s">
        <v>2</v>
      </c>
      <c r="D73" s="14" t="s">
        <v>3</v>
      </c>
      <c r="E73" s="14"/>
      <c r="F73" s="14"/>
      <c r="G73" s="14"/>
      <c r="H73" s="4"/>
      <c r="I73" s="4"/>
      <c r="J73" s="10"/>
      <c r="K73" s="13"/>
    </row>
    <row r="74" spans="2:11" ht="15.75">
      <c r="B74" s="2"/>
      <c r="C74" s="14"/>
      <c r="D74" s="14"/>
      <c r="E74" s="14"/>
      <c r="F74" s="14"/>
      <c r="G74" s="14"/>
      <c r="H74" s="4"/>
      <c r="I74" s="4"/>
      <c r="J74" s="10"/>
      <c r="K74" s="13"/>
    </row>
    <row r="75" spans="2:11" ht="15.75">
      <c r="B75" s="8"/>
      <c r="C75" s="10"/>
      <c r="D75" s="19" t="str">
        <f>D9</f>
        <v>Northern States Power Companies</v>
      </c>
      <c r="E75" s="19"/>
      <c r="F75" s="19"/>
      <c r="G75" s="19"/>
      <c r="H75" s="14"/>
      <c r="I75" s="14"/>
      <c r="J75" s="14"/>
      <c r="K75" s="19"/>
    </row>
    <row r="76" spans="2:11" ht="15.75">
      <c r="B76" s="8"/>
      <c r="C76" s="10"/>
      <c r="D76" s="19"/>
      <c r="E76" s="19"/>
      <c r="F76" s="19"/>
      <c r="G76" s="19"/>
      <c r="H76" s="14"/>
      <c r="I76" s="14"/>
      <c r="J76" s="14"/>
      <c r="K76" s="19"/>
    </row>
    <row r="77" spans="2:11" ht="15.75">
      <c r="B77" s="34" t="s">
        <v>32</v>
      </c>
      <c r="C77" s="34" t="s">
        <v>33</v>
      </c>
      <c r="D77" s="34" t="s">
        <v>34</v>
      </c>
      <c r="E77" s="14" t="s">
        <v>2</v>
      </c>
      <c r="F77" s="14"/>
      <c r="G77" s="35" t="s">
        <v>35</v>
      </c>
      <c r="H77" s="14"/>
      <c r="I77" s="36" t="s">
        <v>36</v>
      </c>
      <c r="J77" s="14"/>
      <c r="K77" s="12"/>
    </row>
    <row r="78" spans="2:14" ht="15.75">
      <c r="B78" s="8"/>
      <c r="C78" s="37" t="s">
        <v>37</v>
      </c>
      <c r="D78" s="14"/>
      <c r="E78" s="14"/>
      <c r="F78" s="14"/>
      <c r="G78" s="5"/>
      <c r="H78" s="14"/>
      <c r="I78" s="38" t="s">
        <v>38</v>
      </c>
      <c r="J78" s="14"/>
      <c r="K78" s="12"/>
      <c r="M78" s="230"/>
      <c r="N78" s="230"/>
    </row>
    <row r="79" spans="1:14" ht="15.75">
      <c r="A79" s="5" t="s">
        <v>4</v>
      </c>
      <c r="B79" s="8"/>
      <c r="C79" s="39" t="s">
        <v>39</v>
      </c>
      <c r="D79" s="38" t="s">
        <v>40</v>
      </c>
      <c r="E79" s="40"/>
      <c r="F79" s="38" t="s">
        <v>41</v>
      </c>
      <c r="H79" s="40"/>
      <c r="I79" s="5" t="s">
        <v>42</v>
      </c>
      <c r="J79" s="14"/>
      <c r="K79" s="12"/>
      <c r="M79" s="230"/>
      <c r="N79" s="230"/>
    </row>
    <row r="80" spans="1:11" ht="16.5" thickBot="1">
      <c r="A80" s="16" t="s">
        <v>6</v>
      </c>
      <c r="B80" s="41" t="s">
        <v>43</v>
      </c>
      <c r="C80" s="14"/>
      <c r="D80" s="14"/>
      <c r="E80" s="14"/>
      <c r="F80" s="14"/>
      <c r="G80" s="14"/>
      <c r="H80" s="14"/>
      <c r="I80" s="14"/>
      <c r="J80" s="14"/>
      <c r="K80" s="19"/>
    </row>
    <row r="81" spans="1:11" ht="15.75">
      <c r="A81" s="5"/>
      <c r="B81" s="8" t="s">
        <v>394</v>
      </c>
      <c r="C81" s="14"/>
      <c r="D81" s="14"/>
      <c r="E81" s="14"/>
      <c r="F81" s="14"/>
      <c r="G81" s="14"/>
      <c r="H81" s="14"/>
      <c r="I81" s="14"/>
      <c r="J81" s="14"/>
      <c r="K81" s="19"/>
    </row>
    <row r="82" spans="1:14" ht="15.75">
      <c r="A82" s="5">
        <v>1</v>
      </c>
      <c r="B82" s="8" t="s">
        <v>44</v>
      </c>
      <c r="C82" s="19" t="s">
        <v>230</v>
      </c>
      <c r="D82" s="123">
        <v>7210977116</v>
      </c>
      <c r="E82" s="14"/>
      <c r="F82" s="14" t="s">
        <v>45</v>
      </c>
      <c r="G82" s="42" t="s">
        <v>2</v>
      </c>
      <c r="H82" s="14"/>
      <c r="I82" s="14" t="s">
        <v>2</v>
      </c>
      <c r="J82" s="14"/>
      <c r="K82" s="19"/>
      <c r="M82" s="227"/>
      <c r="N82" s="138"/>
    </row>
    <row r="83" spans="1:15" ht="15.75">
      <c r="A83" s="5">
        <v>2</v>
      </c>
      <c r="B83" s="8" t="s">
        <v>46</v>
      </c>
      <c r="C83" s="19" t="s">
        <v>222</v>
      </c>
      <c r="D83" s="123">
        <v>2060585740</v>
      </c>
      <c r="E83" s="14"/>
      <c r="F83" s="14" t="s">
        <v>11</v>
      </c>
      <c r="G83" s="42">
        <f>I211</f>
        <v>0.9750815296427465</v>
      </c>
      <c r="H83" s="14"/>
      <c r="I83" s="14">
        <f>+G83*D83</f>
        <v>2009239095.3192308</v>
      </c>
      <c r="J83" s="14"/>
      <c r="K83" s="19"/>
      <c r="M83" s="228"/>
      <c r="N83" s="138"/>
      <c r="O83" s="11"/>
    </row>
    <row r="84" spans="1:15" ht="15.75">
      <c r="A84" s="5">
        <v>3</v>
      </c>
      <c r="B84" s="8" t="s">
        <v>47</v>
      </c>
      <c r="C84" s="19" t="s">
        <v>223</v>
      </c>
      <c r="D84" s="123">
        <v>3502907542</v>
      </c>
      <c r="E84" s="14"/>
      <c r="F84" s="14" t="s">
        <v>45</v>
      </c>
      <c r="G84" s="42" t="s">
        <v>2</v>
      </c>
      <c r="H84" s="14"/>
      <c r="I84" s="14" t="s">
        <v>2</v>
      </c>
      <c r="J84" s="14"/>
      <c r="K84" s="19"/>
      <c r="M84" s="227"/>
      <c r="N84" s="138"/>
      <c r="O84" s="8"/>
    </row>
    <row r="85" spans="1:15" ht="15.75">
      <c r="A85" s="5">
        <v>4</v>
      </c>
      <c r="B85" s="8" t="s">
        <v>48</v>
      </c>
      <c r="C85" s="19" t="s">
        <v>224</v>
      </c>
      <c r="D85" s="123">
        <v>341828578</v>
      </c>
      <c r="E85" s="14"/>
      <c r="F85" s="14" t="s">
        <v>49</v>
      </c>
      <c r="G85" s="42">
        <f>I227</f>
        <v>0.051747927759260175</v>
      </c>
      <c r="H85" s="14"/>
      <c r="I85" s="14">
        <f>+G85*D85</f>
        <v>17688920.560394634</v>
      </c>
      <c r="J85" s="14"/>
      <c r="K85" s="19"/>
      <c r="M85" s="227"/>
      <c r="N85" s="138"/>
      <c r="O85" s="8"/>
    </row>
    <row r="86" spans="1:15" ht="16.5" thickBot="1">
      <c r="A86" s="5">
        <v>5</v>
      </c>
      <c r="B86" s="8" t="s">
        <v>50</v>
      </c>
      <c r="C86" s="19" t="s">
        <v>51</v>
      </c>
      <c r="D86" s="125">
        <v>512179458</v>
      </c>
      <c r="E86" s="14"/>
      <c r="F86" s="14" t="s">
        <v>104</v>
      </c>
      <c r="G86" s="42">
        <f>K231</f>
        <v>0.047689899931403226</v>
      </c>
      <c r="H86" s="14"/>
      <c r="I86" s="23">
        <f>+G86*D86</f>
        <v>24425787.098940343</v>
      </c>
      <c r="J86" s="14"/>
      <c r="K86" s="19"/>
      <c r="M86" s="227"/>
      <c r="N86" s="138"/>
      <c r="O86" s="134"/>
    </row>
    <row r="87" spans="1:15" ht="15.75">
      <c r="A87" s="5">
        <v>6</v>
      </c>
      <c r="B87" s="2" t="s">
        <v>390</v>
      </c>
      <c r="C87" s="19"/>
      <c r="D87" s="14">
        <f>SUM(D82:D86)</f>
        <v>13628478434</v>
      </c>
      <c r="E87" s="14"/>
      <c r="F87" s="14" t="s">
        <v>52</v>
      </c>
      <c r="G87" s="43">
        <f>IF(I87&gt;0,I87/D87,0)</f>
        <v>0.15051964993105155</v>
      </c>
      <c r="H87" s="14"/>
      <c r="I87" s="14">
        <f>SUM(I82:I86)</f>
        <v>2051353802.9785657</v>
      </c>
      <c r="J87" s="14"/>
      <c r="K87" s="44"/>
      <c r="M87" s="48"/>
      <c r="N87" s="48"/>
      <c r="O87" s="8"/>
    </row>
    <row r="88" spans="2:15" ht="15.75">
      <c r="B88" s="8"/>
      <c r="C88" s="14"/>
      <c r="D88" s="14"/>
      <c r="E88" s="14"/>
      <c r="F88" s="14"/>
      <c r="G88" s="43"/>
      <c r="H88" s="14"/>
      <c r="I88" s="14"/>
      <c r="J88" s="14"/>
      <c r="K88" s="44"/>
      <c r="M88" s="48"/>
      <c r="N88" s="48"/>
      <c r="O88" s="8"/>
    </row>
    <row r="89" spans="2:15" ht="15.75">
      <c r="B89" s="8" t="s">
        <v>388</v>
      </c>
      <c r="C89" s="14"/>
      <c r="D89" s="14"/>
      <c r="E89" s="14"/>
      <c r="F89" s="14"/>
      <c r="G89" s="14"/>
      <c r="H89" s="14"/>
      <c r="I89" s="14"/>
      <c r="J89" s="14"/>
      <c r="K89" s="19"/>
      <c r="M89" s="48"/>
      <c r="N89" s="48"/>
      <c r="O89" s="8"/>
    </row>
    <row r="90" spans="1:15" ht="15.75">
      <c r="A90" s="5">
        <v>7</v>
      </c>
      <c r="B90" s="8" t="str">
        <f>+B82</f>
        <v>  Production</v>
      </c>
      <c r="C90" s="14" t="s">
        <v>207</v>
      </c>
      <c r="D90" s="123">
        <v>4390418778</v>
      </c>
      <c r="E90" s="14"/>
      <c r="F90" s="14" t="str">
        <f>+F82</f>
        <v>NA</v>
      </c>
      <c r="G90" s="42" t="str">
        <f>+G82</f>
        <v> </v>
      </c>
      <c r="H90" s="14"/>
      <c r="I90" s="14" t="s">
        <v>2</v>
      </c>
      <c r="J90" s="14"/>
      <c r="K90" s="19"/>
      <c r="M90" s="227"/>
      <c r="N90" s="138"/>
      <c r="O90" s="51"/>
    </row>
    <row r="91" spans="1:15" ht="15.75">
      <c r="A91" s="5">
        <v>8</v>
      </c>
      <c r="B91" s="8" t="str">
        <f>+B83</f>
        <v>  Transmission</v>
      </c>
      <c r="C91" s="14" t="s">
        <v>208</v>
      </c>
      <c r="D91" s="123">
        <v>717364556</v>
      </c>
      <c r="E91" s="14"/>
      <c r="F91" s="14" t="str">
        <f>+F83</f>
        <v>TP</v>
      </c>
      <c r="G91" s="42">
        <f>+G83</f>
        <v>0.9750815296427465</v>
      </c>
      <c r="H91" s="14"/>
      <c r="I91" s="14">
        <f>+G91*D91</f>
        <v>699488928.5759697</v>
      </c>
      <c r="J91" s="14"/>
      <c r="K91" s="19"/>
      <c r="M91" s="227"/>
      <c r="N91" s="138"/>
      <c r="O91" s="8"/>
    </row>
    <row r="92" spans="1:15" ht="15.75">
      <c r="A92" s="5">
        <v>9</v>
      </c>
      <c r="B92" s="8" t="str">
        <f>+B84</f>
        <v>  Distribution</v>
      </c>
      <c r="C92" s="14" t="s">
        <v>209</v>
      </c>
      <c r="D92" s="123">
        <v>1407122426</v>
      </c>
      <c r="E92" s="14"/>
      <c r="F92" s="14" t="str">
        <f aca="true" t="shared" si="1" ref="F92:G94">+F84</f>
        <v>NA</v>
      </c>
      <c r="G92" s="42" t="str">
        <f t="shared" si="1"/>
        <v> </v>
      </c>
      <c r="H92" s="14"/>
      <c r="I92" s="14" t="s">
        <v>2</v>
      </c>
      <c r="J92" s="14"/>
      <c r="K92" s="19"/>
      <c r="M92" s="227"/>
      <c r="N92" s="138"/>
      <c r="O92" s="8"/>
    </row>
    <row r="93" spans="1:15" ht="15.75">
      <c r="A93" s="5">
        <v>10</v>
      </c>
      <c r="B93" s="8" t="str">
        <f>+B85</f>
        <v>  General &amp; Intangible</v>
      </c>
      <c r="C93" s="14" t="s">
        <v>231</v>
      </c>
      <c r="D93" s="123">
        <v>138057632</v>
      </c>
      <c r="E93" s="14"/>
      <c r="F93" s="14" t="str">
        <f t="shared" si="1"/>
        <v>W/S</v>
      </c>
      <c r="G93" s="42">
        <f t="shared" si="1"/>
        <v>0.051747927759260175</v>
      </c>
      <c r="H93" s="14"/>
      <c r="I93" s="14">
        <f>+G93*D93</f>
        <v>7144196.367350526</v>
      </c>
      <c r="J93" s="14"/>
      <c r="K93" s="19"/>
      <c r="M93" s="227"/>
      <c r="N93" s="138"/>
      <c r="O93" s="135"/>
    </row>
    <row r="94" spans="1:15" ht="16.5" thickBot="1">
      <c r="A94" s="5">
        <v>11</v>
      </c>
      <c r="B94" s="8" t="str">
        <f>+B86</f>
        <v>  Common</v>
      </c>
      <c r="C94" s="14" t="s">
        <v>51</v>
      </c>
      <c r="D94" s="123">
        <v>306372200</v>
      </c>
      <c r="E94" s="14"/>
      <c r="F94" s="14" t="str">
        <f t="shared" si="1"/>
        <v>CE</v>
      </c>
      <c r="G94" s="42">
        <f t="shared" si="1"/>
        <v>0.047689899931403226</v>
      </c>
      <c r="H94" s="14"/>
      <c r="I94" s="23">
        <f>+G94*D94</f>
        <v>14610859.559763856</v>
      </c>
      <c r="J94" s="14"/>
      <c r="K94" s="19"/>
      <c r="M94" s="227"/>
      <c r="N94" s="138"/>
      <c r="O94" s="134"/>
    </row>
    <row r="95" spans="1:15" ht="15.75">
      <c r="A95" s="5">
        <v>12</v>
      </c>
      <c r="B95" s="8" t="s">
        <v>389</v>
      </c>
      <c r="C95" s="14"/>
      <c r="D95" s="110">
        <f>SUM(D90:D94)</f>
        <v>6959335592</v>
      </c>
      <c r="E95" s="14"/>
      <c r="F95" s="14"/>
      <c r="G95" s="14"/>
      <c r="H95" s="14"/>
      <c r="I95" s="14">
        <f>SUM(I90:I94)</f>
        <v>721243984.5030842</v>
      </c>
      <c r="J95" s="14"/>
      <c r="K95" s="19"/>
      <c r="M95" s="48"/>
      <c r="N95" s="48"/>
      <c r="O95" s="8"/>
    </row>
    <row r="96" spans="1:15" ht="15.75">
      <c r="A96" s="5"/>
      <c r="C96" s="14" t="s">
        <v>2</v>
      </c>
      <c r="E96" s="14"/>
      <c r="F96" s="14"/>
      <c r="G96" s="43"/>
      <c r="H96" s="14"/>
      <c r="J96" s="14"/>
      <c r="K96" s="44"/>
      <c r="M96" s="48"/>
      <c r="N96" s="48"/>
      <c r="O96" s="8"/>
    </row>
    <row r="97" spans="1:15" ht="15.75">
      <c r="A97" s="5"/>
      <c r="B97" s="8" t="s">
        <v>295</v>
      </c>
      <c r="C97" s="14"/>
      <c r="D97" s="14"/>
      <c r="E97" s="14"/>
      <c r="F97" s="14"/>
      <c r="G97" s="14"/>
      <c r="H97" s="14"/>
      <c r="I97" s="14"/>
      <c r="J97" s="14"/>
      <c r="K97" s="19"/>
      <c r="M97" s="48"/>
      <c r="N97" s="48"/>
      <c r="O97" s="8"/>
    </row>
    <row r="98" spans="1:15" ht="15.75">
      <c r="A98" s="5">
        <v>13</v>
      </c>
      <c r="B98" s="8" t="str">
        <f>+B90</f>
        <v>  Production</v>
      </c>
      <c r="C98" s="14" t="s">
        <v>53</v>
      </c>
      <c r="D98" s="14">
        <f>D82-D90</f>
        <v>2820558338</v>
      </c>
      <c r="E98" s="14"/>
      <c r="F98" s="14"/>
      <c r="G98" s="43"/>
      <c r="H98" s="14"/>
      <c r="I98" s="14" t="s">
        <v>2</v>
      </c>
      <c r="J98" s="14"/>
      <c r="K98" s="44"/>
      <c r="M98" s="48"/>
      <c r="N98" s="48"/>
      <c r="O98" s="8"/>
    </row>
    <row r="99" spans="1:15" ht="15.75">
      <c r="A99" s="5">
        <v>14</v>
      </c>
      <c r="B99" s="8" t="str">
        <f>+B91</f>
        <v>  Transmission</v>
      </c>
      <c r="C99" s="19" t="s">
        <v>269</v>
      </c>
      <c r="D99" s="19">
        <f>D83-D91</f>
        <v>1343221184</v>
      </c>
      <c r="E99" s="14"/>
      <c r="F99" s="14"/>
      <c r="G99" s="42"/>
      <c r="H99" s="14"/>
      <c r="I99" s="19">
        <f>I83-I91</f>
        <v>1309750166.743261</v>
      </c>
      <c r="J99" s="14"/>
      <c r="K99" s="44"/>
      <c r="M99" s="132"/>
      <c r="N99" s="132"/>
      <c r="O99" s="8"/>
    </row>
    <row r="100" spans="1:15" ht="15.75">
      <c r="A100" s="5">
        <v>15</v>
      </c>
      <c r="B100" s="8" t="str">
        <f>+B92</f>
        <v>  Distribution</v>
      </c>
      <c r="C100" s="14" t="s">
        <v>54</v>
      </c>
      <c r="D100" s="14">
        <f>D84-D92</f>
        <v>2095785116</v>
      </c>
      <c r="E100" s="14"/>
      <c r="F100" s="14"/>
      <c r="G100" s="43"/>
      <c r="H100" s="14"/>
      <c r="I100" s="14" t="s">
        <v>2</v>
      </c>
      <c r="J100" s="14"/>
      <c r="K100" s="44"/>
      <c r="M100" s="48"/>
      <c r="N100" s="48"/>
      <c r="O100" s="8"/>
    </row>
    <row r="101" spans="1:15" ht="15.75">
      <c r="A101" s="5">
        <v>16</v>
      </c>
      <c r="B101" s="8" t="str">
        <f>+B93</f>
        <v>  General &amp; Intangible</v>
      </c>
      <c r="C101" s="14" t="s">
        <v>55</v>
      </c>
      <c r="D101" s="14">
        <f>D85-D93</f>
        <v>203770946</v>
      </c>
      <c r="E101" s="14"/>
      <c r="F101" s="14"/>
      <c r="G101" s="43"/>
      <c r="H101" s="14"/>
      <c r="I101" s="14">
        <f>I85-I93</f>
        <v>10544724.193044107</v>
      </c>
      <c r="J101" s="14"/>
      <c r="K101" s="44"/>
      <c r="M101" s="48"/>
      <c r="N101" s="48"/>
      <c r="O101" s="8"/>
    </row>
    <row r="102" spans="1:15" ht="16.5" thickBot="1">
      <c r="A102" s="5">
        <v>17</v>
      </c>
      <c r="B102" s="8" t="str">
        <f>+B94</f>
        <v>  Common</v>
      </c>
      <c r="C102" s="14" t="s">
        <v>56</v>
      </c>
      <c r="D102" s="23">
        <f>D86-D94</f>
        <v>205807258</v>
      </c>
      <c r="E102" s="14"/>
      <c r="F102" s="14"/>
      <c r="G102" s="43"/>
      <c r="H102" s="14"/>
      <c r="I102" s="23">
        <f>I86-I94</f>
        <v>9814927.539176486</v>
      </c>
      <c r="J102" s="14"/>
      <c r="K102" s="44"/>
      <c r="M102" s="48"/>
      <c r="N102" s="48"/>
      <c r="O102" s="8"/>
    </row>
    <row r="103" spans="1:15" ht="15.75">
      <c r="A103" s="5">
        <v>18</v>
      </c>
      <c r="B103" s="8" t="s">
        <v>395</v>
      </c>
      <c r="C103" s="14"/>
      <c r="D103" s="14">
        <f>SUM(D98:D102)</f>
        <v>6669142842</v>
      </c>
      <c r="E103" s="14"/>
      <c r="F103" s="14" t="s">
        <v>57</v>
      </c>
      <c r="G103" s="43">
        <f>IF(I103&gt;0,I103/D103,0)</f>
        <v>0.19944239462062519</v>
      </c>
      <c r="H103" s="14"/>
      <c r="I103" s="14">
        <f>SUM(I98:I102)</f>
        <v>1330109818.4754817</v>
      </c>
      <c r="J103" s="14"/>
      <c r="K103" s="19"/>
      <c r="M103" s="48"/>
      <c r="N103" s="48"/>
      <c r="O103" s="8"/>
    </row>
    <row r="104" spans="1:15" ht="15.75">
      <c r="A104" s="5"/>
      <c r="B104" s="8"/>
      <c r="C104" s="14"/>
      <c r="D104" s="14"/>
      <c r="E104" s="14"/>
      <c r="F104" s="14"/>
      <c r="G104" s="43"/>
      <c r="H104" s="14"/>
      <c r="I104" s="14"/>
      <c r="J104" s="14"/>
      <c r="K104" s="19"/>
      <c r="M104" s="48"/>
      <c r="N104" s="136"/>
      <c r="O104" s="8"/>
    </row>
    <row r="105" spans="1:15" s="11" customFormat="1" ht="15.75">
      <c r="A105" s="105" t="s">
        <v>256</v>
      </c>
      <c r="B105" s="51" t="s">
        <v>296</v>
      </c>
      <c r="C105" s="19" t="s">
        <v>298</v>
      </c>
      <c r="D105" s="123">
        <v>56112619</v>
      </c>
      <c r="E105" s="19"/>
      <c r="F105" s="19" t="s">
        <v>11</v>
      </c>
      <c r="G105" s="118">
        <f>+I211</f>
        <v>0.9750815296427465</v>
      </c>
      <c r="H105" s="19"/>
      <c r="I105" s="19">
        <f>+G105*D105</f>
        <v>54714378.36678064</v>
      </c>
      <c r="J105" s="19"/>
      <c r="K105" s="19"/>
      <c r="M105" s="138"/>
      <c r="N105" s="137"/>
      <c r="O105" s="51"/>
    </row>
    <row r="106" spans="1:15" ht="15.75">
      <c r="A106" s="5"/>
      <c r="C106" s="14"/>
      <c r="E106" s="14"/>
      <c r="H106" s="14"/>
      <c r="J106" s="14"/>
      <c r="K106" s="44"/>
      <c r="M106" s="48"/>
      <c r="N106" s="48"/>
      <c r="O106" s="8"/>
    </row>
    <row r="107" spans="1:15" ht="15.75">
      <c r="A107" s="5"/>
      <c r="B107" s="2" t="s">
        <v>305</v>
      </c>
      <c r="C107" s="14"/>
      <c r="D107" s="14"/>
      <c r="E107" s="14"/>
      <c r="F107" s="14"/>
      <c r="G107" s="14"/>
      <c r="H107" s="14"/>
      <c r="I107" s="14"/>
      <c r="J107" s="14"/>
      <c r="K107" s="19"/>
      <c r="M107" s="48"/>
      <c r="N107" s="48"/>
      <c r="O107" s="8"/>
    </row>
    <row r="108" spans="1:15" ht="15.75">
      <c r="A108" s="5">
        <v>19</v>
      </c>
      <c r="B108" s="8" t="s">
        <v>306</v>
      </c>
      <c r="C108" s="14" t="s">
        <v>58</v>
      </c>
      <c r="D108" s="123">
        <v>-6300</v>
      </c>
      <c r="E108" s="19"/>
      <c r="F108" s="19" t="str">
        <f>+F90</f>
        <v>NA</v>
      </c>
      <c r="G108" s="45" t="s">
        <v>194</v>
      </c>
      <c r="H108" s="14"/>
      <c r="I108" s="14">
        <v>0</v>
      </c>
      <c r="J108" s="14"/>
      <c r="K108" s="44"/>
      <c r="M108" s="138"/>
      <c r="N108" s="138"/>
      <c r="O108" s="8"/>
    </row>
    <row r="109" spans="1:15" ht="15.75">
      <c r="A109" s="5">
        <v>20</v>
      </c>
      <c r="B109" s="8" t="s">
        <v>307</v>
      </c>
      <c r="C109" s="14" t="s">
        <v>60</v>
      </c>
      <c r="D109" s="123">
        <v>-1283150345</v>
      </c>
      <c r="E109" s="14"/>
      <c r="F109" s="14" t="s">
        <v>59</v>
      </c>
      <c r="G109" s="42">
        <f>+G103</f>
        <v>0.19944239462062519</v>
      </c>
      <c r="H109" s="14"/>
      <c r="I109" s="14">
        <f aca="true" t="shared" si="2" ref="I109:I114">D109*G109</f>
        <v>-255914577.46508136</v>
      </c>
      <c r="J109" s="14"/>
      <c r="K109" s="44"/>
      <c r="M109" s="138"/>
      <c r="N109" s="138"/>
      <c r="O109" s="8"/>
    </row>
    <row r="110" spans="1:15" ht="15.75">
      <c r="A110" s="5">
        <v>21</v>
      </c>
      <c r="B110" s="8" t="s">
        <v>308</v>
      </c>
      <c r="C110" s="14" t="s">
        <v>61</v>
      </c>
      <c r="D110" s="123">
        <v>33071246</v>
      </c>
      <c r="E110" s="14"/>
      <c r="F110" s="14" t="s">
        <v>59</v>
      </c>
      <c r="G110" s="42">
        <f>+G109</f>
        <v>0.19944239462062519</v>
      </c>
      <c r="H110" s="14"/>
      <c r="I110" s="14">
        <f t="shared" si="2"/>
        <v>6595808.495327773</v>
      </c>
      <c r="J110" s="14"/>
      <c r="K110" s="44"/>
      <c r="L110" s="11"/>
      <c r="M110" s="138"/>
      <c r="N110" s="138"/>
      <c r="O110" s="8"/>
    </row>
    <row r="111" spans="1:15" ht="15.75">
      <c r="A111" s="5">
        <v>22</v>
      </c>
      <c r="B111" s="8" t="s">
        <v>310</v>
      </c>
      <c r="C111" s="14" t="s">
        <v>62</v>
      </c>
      <c r="D111" s="123">
        <v>197147656</v>
      </c>
      <c r="E111" s="14"/>
      <c r="F111" s="14" t="str">
        <f>+F110</f>
        <v>NP</v>
      </c>
      <c r="G111" s="42">
        <f>+G110</f>
        <v>0.19944239462062519</v>
      </c>
      <c r="H111" s="14"/>
      <c r="I111" s="14">
        <f t="shared" si="2"/>
        <v>39319600.606483266</v>
      </c>
      <c r="J111" s="14"/>
      <c r="K111" s="44"/>
      <c r="L111" s="11"/>
      <c r="M111" s="138"/>
      <c r="N111" s="138"/>
      <c r="O111" s="8"/>
    </row>
    <row r="112" spans="1:15" ht="15.75">
      <c r="A112" s="5">
        <v>23</v>
      </c>
      <c r="B112" s="1" t="s">
        <v>309</v>
      </c>
      <c r="C112" s="1" t="s">
        <v>216</v>
      </c>
      <c r="D112" s="123">
        <v>0</v>
      </c>
      <c r="E112" s="14"/>
      <c r="F112" s="14" t="s">
        <v>59</v>
      </c>
      <c r="G112" s="42">
        <f>+G110</f>
        <v>0.19944239462062519</v>
      </c>
      <c r="H112" s="14"/>
      <c r="I112" s="48">
        <f t="shared" si="2"/>
        <v>0</v>
      </c>
      <c r="J112" s="14"/>
      <c r="K112" s="44"/>
      <c r="M112" s="138"/>
      <c r="N112" s="138"/>
      <c r="O112" s="134"/>
    </row>
    <row r="113" spans="1:15" ht="15.75">
      <c r="A113" s="105" t="s">
        <v>258</v>
      </c>
      <c r="B113" s="11" t="s">
        <v>284</v>
      </c>
      <c r="C113" s="11" t="s">
        <v>311</v>
      </c>
      <c r="D113" s="123">
        <v>-998213.66</v>
      </c>
      <c r="E113" s="19"/>
      <c r="F113" s="19" t="s">
        <v>11</v>
      </c>
      <c r="G113" s="53">
        <f>I211</f>
        <v>0.9750815296427465</v>
      </c>
      <c r="H113" s="19"/>
      <c r="I113" s="132">
        <f t="shared" si="2"/>
        <v>-973339.7025030846</v>
      </c>
      <c r="J113" s="19"/>
      <c r="K113" s="44"/>
      <c r="L113" s="11"/>
      <c r="M113" s="138"/>
      <c r="N113" s="132"/>
      <c r="O113" s="134"/>
    </row>
    <row r="114" spans="1:15" ht="16.5" thickBot="1">
      <c r="A114" s="105" t="s">
        <v>276</v>
      </c>
      <c r="B114" s="11" t="s">
        <v>285</v>
      </c>
      <c r="C114" s="11" t="s">
        <v>311</v>
      </c>
      <c r="D114" s="123">
        <v>0</v>
      </c>
      <c r="E114" s="19"/>
      <c r="F114" s="19" t="s">
        <v>11</v>
      </c>
      <c r="G114" s="53">
        <f>I211</f>
        <v>0.9750815296427465</v>
      </c>
      <c r="H114" s="19"/>
      <c r="I114" s="48">
        <f t="shared" si="2"/>
        <v>0</v>
      </c>
      <c r="J114" s="14"/>
      <c r="K114" s="44"/>
      <c r="M114" s="132"/>
      <c r="N114" s="132"/>
      <c r="O114" s="134"/>
    </row>
    <row r="115" spans="1:15" ht="15.75">
      <c r="A115" s="5">
        <v>24</v>
      </c>
      <c r="B115" s="8" t="s">
        <v>278</v>
      </c>
      <c r="C115" s="14"/>
      <c r="D115" s="110">
        <f>SUM(D108:D114)</f>
        <v>-1053935956.66</v>
      </c>
      <c r="E115" s="14"/>
      <c r="F115" s="14"/>
      <c r="G115" s="14"/>
      <c r="H115" s="14"/>
      <c r="I115" s="110">
        <f>SUM(I108:I114)</f>
        <v>-210972508.06577343</v>
      </c>
      <c r="J115" s="14"/>
      <c r="K115" s="19"/>
      <c r="M115" s="48"/>
      <c r="N115" s="48"/>
      <c r="O115" s="8"/>
    </row>
    <row r="116" spans="1:15" ht="15.75">
      <c r="A116" s="5"/>
      <c r="B116" s="8"/>
      <c r="C116" s="14"/>
      <c r="D116" s="48"/>
      <c r="E116" s="14"/>
      <c r="F116" s="14"/>
      <c r="G116" s="14"/>
      <c r="H116" s="14"/>
      <c r="I116" s="14"/>
      <c r="J116" s="14"/>
      <c r="K116" s="19"/>
      <c r="M116" s="48"/>
      <c r="N116" s="48"/>
      <c r="O116" s="8"/>
    </row>
    <row r="117" spans="1:15" ht="15.75">
      <c r="A117" s="5">
        <v>25</v>
      </c>
      <c r="B117" s="62" t="s">
        <v>316</v>
      </c>
      <c r="C117" s="14" t="s">
        <v>63</v>
      </c>
      <c r="D117" s="123">
        <v>8103</v>
      </c>
      <c r="E117" s="14"/>
      <c r="F117" s="14" t="str">
        <f>+F91</f>
        <v>TP</v>
      </c>
      <c r="G117" s="42">
        <f>+G91</f>
        <v>0.9750815296427465</v>
      </c>
      <c r="H117" s="14"/>
      <c r="I117" s="14">
        <f>+G117*D117</f>
        <v>7901.085634695175</v>
      </c>
      <c r="J117" s="14"/>
      <c r="K117" s="19"/>
      <c r="M117" s="138"/>
      <c r="N117" s="138"/>
      <c r="O117" s="51"/>
    </row>
    <row r="118" spans="1:15" ht="15.75">
      <c r="A118" s="5"/>
      <c r="B118" s="8"/>
      <c r="C118" s="14"/>
      <c r="D118" s="14"/>
      <c r="E118" s="14"/>
      <c r="F118" s="14"/>
      <c r="G118" s="14"/>
      <c r="H118" s="14"/>
      <c r="I118" s="14"/>
      <c r="J118" s="14"/>
      <c r="K118" s="19"/>
      <c r="M118" s="48"/>
      <c r="N118" s="48"/>
      <c r="O118" s="8"/>
    </row>
    <row r="119" spans="1:15" ht="15.75">
      <c r="A119" s="5"/>
      <c r="B119" s="8" t="s">
        <v>297</v>
      </c>
      <c r="C119" s="14" t="s">
        <v>2</v>
      </c>
      <c r="D119" s="14"/>
      <c r="E119" s="14"/>
      <c r="F119" s="14"/>
      <c r="G119" s="14"/>
      <c r="H119" s="14"/>
      <c r="I119" s="14"/>
      <c r="J119" s="14"/>
      <c r="K119" s="19"/>
      <c r="M119" s="48"/>
      <c r="N119" s="48"/>
      <c r="O119" s="8"/>
    </row>
    <row r="120" spans="1:15" ht="15.75">
      <c r="A120" s="5">
        <v>26</v>
      </c>
      <c r="B120" s="8" t="s">
        <v>186</v>
      </c>
      <c r="C120" s="1" t="s">
        <v>183</v>
      </c>
      <c r="D120" s="14">
        <f>+D155/8</f>
        <v>31577619</v>
      </c>
      <c r="E120" s="14"/>
      <c r="F120" s="14"/>
      <c r="G120" s="43"/>
      <c r="H120" s="14"/>
      <c r="I120" s="14">
        <f>+I155/8</f>
        <v>5407493.222337241</v>
      </c>
      <c r="J120" s="10"/>
      <c r="K120" s="44"/>
      <c r="M120" s="74"/>
      <c r="N120" s="229"/>
      <c r="O120" s="8"/>
    </row>
    <row r="121" spans="1:15" ht="15.75">
      <c r="A121" s="5">
        <v>27</v>
      </c>
      <c r="B121" s="51" t="s">
        <v>312</v>
      </c>
      <c r="C121" s="14" t="s">
        <v>232</v>
      </c>
      <c r="D121" s="123">
        <v>2919344.401958923</v>
      </c>
      <c r="E121" s="14"/>
      <c r="F121" s="14" t="s">
        <v>64</v>
      </c>
      <c r="G121" s="42">
        <f>I220</f>
        <v>0.9041349579539311</v>
      </c>
      <c r="H121" s="14"/>
      <c r="I121" s="14">
        <f>+G121*D121</f>
        <v>2639481.328118175</v>
      </c>
      <c r="J121" s="14" t="s">
        <v>2</v>
      </c>
      <c r="K121" s="44"/>
      <c r="M121" s="138"/>
      <c r="N121" s="138"/>
      <c r="O121" s="8"/>
    </row>
    <row r="122" spans="1:15" ht="16.5" thickBot="1">
      <c r="A122" s="5">
        <v>28</v>
      </c>
      <c r="B122" s="51" t="s">
        <v>387</v>
      </c>
      <c r="C122" s="14" t="s">
        <v>221</v>
      </c>
      <c r="D122" s="123">
        <v>30149525.697699852</v>
      </c>
      <c r="E122" s="14"/>
      <c r="F122" s="14" t="s">
        <v>65</v>
      </c>
      <c r="G122" s="42">
        <f>+G87</f>
        <v>0.15051964993105155</v>
      </c>
      <c r="H122" s="14"/>
      <c r="I122" s="23">
        <f>+G122*D122</f>
        <v>4538096.053605025</v>
      </c>
      <c r="J122" s="14"/>
      <c r="K122" s="44"/>
      <c r="M122" s="138"/>
      <c r="N122" s="138"/>
      <c r="O122" s="139"/>
    </row>
    <row r="123" spans="1:14" ht="15.75">
      <c r="A123" s="5">
        <v>29</v>
      </c>
      <c r="B123" s="8" t="s">
        <v>386</v>
      </c>
      <c r="C123" s="10"/>
      <c r="D123" s="110">
        <f>D120+D121+D122</f>
        <v>64646489.09965877</v>
      </c>
      <c r="E123" s="10"/>
      <c r="F123" s="10"/>
      <c r="G123" s="10"/>
      <c r="H123" s="10"/>
      <c r="I123" s="14">
        <f>I120+I121+I122</f>
        <v>12585070.604060441</v>
      </c>
      <c r="J123" s="10"/>
      <c r="K123" s="13"/>
      <c r="M123" s="112"/>
      <c r="N123" s="112"/>
    </row>
    <row r="124" spans="3:14" ht="16.5" thickBot="1">
      <c r="C124" s="14"/>
      <c r="D124" s="46"/>
      <c r="E124" s="14"/>
      <c r="F124" s="14"/>
      <c r="G124" s="14"/>
      <c r="H124" s="14"/>
      <c r="I124" s="46"/>
      <c r="J124" s="14"/>
      <c r="K124" s="19"/>
      <c r="M124" s="112"/>
      <c r="N124" s="112"/>
    </row>
    <row r="125" spans="1:14" ht="16.5" thickBot="1">
      <c r="A125" s="5">
        <v>30</v>
      </c>
      <c r="B125" s="8" t="s">
        <v>257</v>
      </c>
      <c r="C125" s="14"/>
      <c r="D125" s="47">
        <f>+D123+D117+D115+D103-D105</f>
        <v>5623748858.439659</v>
      </c>
      <c r="E125" s="14"/>
      <c r="F125" s="14"/>
      <c r="G125" s="43"/>
      <c r="H125" s="14"/>
      <c r="I125" s="47">
        <f>+I123+I117+I115+I103+I105</f>
        <v>1186444660.4661841</v>
      </c>
      <c r="J125" s="14"/>
      <c r="K125" s="111"/>
      <c r="M125" s="48"/>
      <c r="N125" s="48"/>
    </row>
    <row r="126" spans="1:14" ht="16.5" thickTop="1">
      <c r="A126" s="5"/>
      <c r="B126" s="8"/>
      <c r="C126" s="14"/>
      <c r="D126" s="48"/>
      <c r="E126" s="14"/>
      <c r="F126" s="14"/>
      <c r="G126" s="43"/>
      <c r="H126" s="14"/>
      <c r="I126" s="48"/>
      <c r="J126" s="14"/>
      <c r="K126" s="111"/>
      <c r="M126" s="48"/>
      <c r="N126" s="48"/>
    </row>
    <row r="127" spans="1:14" ht="15.75">
      <c r="A127" s="5"/>
      <c r="B127" s="8"/>
      <c r="C127" s="14"/>
      <c r="D127" s="48"/>
      <c r="E127" s="14"/>
      <c r="F127" s="14"/>
      <c r="G127" s="43"/>
      <c r="H127" s="14"/>
      <c r="I127" s="48"/>
      <c r="J127" s="14"/>
      <c r="K127" s="111"/>
      <c r="M127" s="48"/>
      <c r="N127" s="48"/>
    </row>
    <row r="128" spans="1:14" ht="15.75">
      <c r="A128" s="5"/>
      <c r="B128" s="8"/>
      <c r="C128" s="14"/>
      <c r="D128" s="48"/>
      <c r="E128" s="14"/>
      <c r="F128" s="14"/>
      <c r="G128" s="43"/>
      <c r="H128" s="14"/>
      <c r="I128" s="48"/>
      <c r="J128" s="14"/>
      <c r="K128" s="111"/>
      <c r="M128" s="48"/>
      <c r="N128" s="48"/>
    </row>
    <row r="129" spans="1:14" ht="15.75">
      <c r="A129" s="5"/>
      <c r="B129" s="8"/>
      <c r="C129" s="14"/>
      <c r="D129" s="48"/>
      <c r="E129" s="14"/>
      <c r="F129" s="14"/>
      <c r="G129" s="43"/>
      <c r="H129" s="14"/>
      <c r="I129" s="48"/>
      <c r="J129" s="14"/>
      <c r="K129" s="111"/>
      <c r="M129" s="48"/>
      <c r="N129" s="48"/>
    </row>
    <row r="130" spans="1:14" ht="15.75">
      <c r="A130" s="5"/>
      <c r="B130" s="8"/>
      <c r="C130" s="14"/>
      <c r="D130" s="48"/>
      <c r="E130" s="14"/>
      <c r="F130" s="14"/>
      <c r="G130" s="43"/>
      <c r="H130" s="14"/>
      <c r="I130" s="48"/>
      <c r="J130" s="14"/>
      <c r="K130" s="111"/>
      <c r="M130" s="48"/>
      <c r="N130" s="48"/>
    </row>
    <row r="131" spans="1:11" ht="15.75">
      <c r="A131" s="2" t="s">
        <v>233</v>
      </c>
      <c r="B131" s="8"/>
      <c r="C131" s="14"/>
      <c r="D131" s="48"/>
      <c r="E131" s="14"/>
      <c r="F131" s="14"/>
      <c r="G131" s="43"/>
      <c r="H131" s="14"/>
      <c r="I131" s="48"/>
      <c r="J131" s="14"/>
      <c r="K131" s="49" t="str">
        <f>K65</f>
        <v>Effective:  January 1, 2009</v>
      </c>
    </row>
    <row r="132" spans="1:11" ht="15.75">
      <c r="A132" s="2" t="s">
        <v>304</v>
      </c>
      <c r="B132" s="8"/>
      <c r="C132" s="14"/>
      <c r="D132" s="48"/>
      <c r="E132" s="14"/>
      <c r="F132" s="14"/>
      <c r="G132" s="43"/>
      <c r="H132" s="14"/>
      <c r="I132" s="48"/>
      <c r="J132" s="14"/>
      <c r="K132" s="49"/>
    </row>
    <row r="133" spans="1:11" ht="15.75">
      <c r="A133" s="1" t="s">
        <v>206</v>
      </c>
      <c r="B133" s="2"/>
      <c r="C133" s="2"/>
      <c r="D133" s="3"/>
      <c r="E133" s="2"/>
      <c r="F133" s="2"/>
      <c r="G133" s="2"/>
      <c r="H133" s="4"/>
      <c r="I133" s="5"/>
      <c r="J133" s="5"/>
      <c r="K133" s="6" t="s">
        <v>319</v>
      </c>
    </row>
    <row r="134" spans="1:11" ht="15.75">
      <c r="A134" s="1" t="s">
        <v>213</v>
      </c>
      <c r="B134" s="2"/>
      <c r="C134" s="2"/>
      <c r="D134" s="3"/>
      <c r="E134" s="2"/>
      <c r="F134" s="2"/>
      <c r="G134" s="2"/>
      <c r="H134" s="4"/>
      <c r="I134" s="7"/>
      <c r="J134" s="7"/>
      <c r="K134" s="6"/>
    </row>
    <row r="135" spans="2:11" ht="15.75">
      <c r="B135" s="2"/>
      <c r="C135" s="2"/>
      <c r="D135" s="3"/>
      <c r="E135" s="2"/>
      <c r="F135" s="2"/>
      <c r="G135" s="2"/>
      <c r="H135" s="4"/>
      <c r="I135" s="4"/>
      <c r="K135" s="9" t="s">
        <v>204</v>
      </c>
    </row>
    <row r="136" spans="2:11" ht="15.75">
      <c r="B136" s="2"/>
      <c r="C136" s="2"/>
      <c r="D136" s="3"/>
      <c r="E136" s="2"/>
      <c r="F136" s="2"/>
      <c r="G136" s="2"/>
      <c r="H136" s="4"/>
      <c r="I136" s="4"/>
      <c r="K136" s="9" t="s">
        <v>302</v>
      </c>
    </row>
    <row r="137" spans="2:11" ht="15.75">
      <c r="B137" s="2"/>
      <c r="C137" s="2"/>
      <c r="D137" s="3"/>
      <c r="E137" s="2"/>
      <c r="F137" s="2"/>
      <c r="G137" s="2"/>
      <c r="H137" s="4"/>
      <c r="I137" s="4"/>
      <c r="J137" s="10"/>
      <c r="K137" s="33"/>
    </row>
    <row r="138" spans="2:11" ht="15.75">
      <c r="B138" s="2" t="s">
        <v>0</v>
      </c>
      <c r="C138" s="2"/>
      <c r="D138" s="3" t="s">
        <v>1</v>
      </c>
      <c r="E138" s="2"/>
      <c r="F138" s="2"/>
      <c r="G138" s="2"/>
      <c r="H138" s="4"/>
      <c r="J138" s="10"/>
      <c r="K138" s="7" t="str">
        <f>K6</f>
        <v>For the 12 months ended 12/31/09</v>
      </c>
    </row>
    <row r="139" spans="2:11" ht="15.75">
      <c r="B139" s="2"/>
      <c r="C139" s="14" t="s">
        <v>2</v>
      </c>
      <c r="D139" s="14" t="s">
        <v>3</v>
      </c>
      <c r="E139" s="14"/>
      <c r="F139" s="14"/>
      <c r="G139" s="14"/>
      <c r="H139" s="4"/>
      <c r="I139" s="4"/>
      <c r="J139" s="10"/>
      <c r="K139" s="13"/>
    </row>
    <row r="140" spans="2:11" ht="15.75">
      <c r="B140" s="2"/>
      <c r="C140" s="14"/>
      <c r="D140" s="14"/>
      <c r="E140" s="14"/>
      <c r="F140" s="14"/>
      <c r="G140" s="14"/>
      <c r="H140" s="4"/>
      <c r="I140" s="4"/>
      <c r="J140" s="10"/>
      <c r="K140" s="13"/>
    </row>
    <row r="141" spans="1:11" ht="15.75">
      <c r="A141" s="5"/>
      <c r="D141" s="11" t="str">
        <f>D9</f>
        <v>Northern States Power Companies</v>
      </c>
      <c r="E141" s="11"/>
      <c r="F141" s="11"/>
      <c r="G141" s="11"/>
      <c r="J141" s="14"/>
      <c r="K141" s="19"/>
    </row>
    <row r="142" spans="1:11" ht="15.75">
      <c r="A142" s="5"/>
      <c r="D142" s="11"/>
      <c r="E142" s="11"/>
      <c r="F142" s="11"/>
      <c r="G142" s="11"/>
      <c r="J142" s="14"/>
      <c r="K142" s="19"/>
    </row>
    <row r="143" spans="1:11" ht="15.75">
      <c r="A143" s="5"/>
      <c r="B143" s="34" t="s">
        <v>32</v>
      </c>
      <c r="C143" s="34" t="s">
        <v>33</v>
      </c>
      <c r="D143" s="34" t="s">
        <v>34</v>
      </c>
      <c r="E143" s="14" t="s">
        <v>2</v>
      </c>
      <c r="F143" s="14"/>
      <c r="G143" s="35" t="s">
        <v>35</v>
      </c>
      <c r="H143" s="14"/>
      <c r="I143" s="36" t="s">
        <v>36</v>
      </c>
      <c r="J143" s="14"/>
      <c r="K143" s="19"/>
    </row>
    <row r="144" spans="1:15" ht="15.75">
      <c r="A144" s="5" t="s">
        <v>4</v>
      </c>
      <c r="B144" s="8"/>
      <c r="C144" s="37" t="s">
        <v>37</v>
      </c>
      <c r="D144" s="14"/>
      <c r="E144" s="14"/>
      <c r="F144" s="14"/>
      <c r="G144" s="5"/>
      <c r="H144" s="14"/>
      <c r="I144" s="38" t="s">
        <v>38</v>
      </c>
      <c r="J144" s="14"/>
      <c r="K144" s="50"/>
      <c r="M144" s="231"/>
      <c r="N144" s="231"/>
      <c r="O144" s="156"/>
    </row>
    <row r="145" spans="1:15" ht="16.5" thickBot="1">
      <c r="A145" s="16" t="s">
        <v>6</v>
      </c>
      <c r="B145" s="8" t="s">
        <v>66</v>
      </c>
      <c r="C145" s="39" t="s">
        <v>39</v>
      </c>
      <c r="D145" s="38" t="s">
        <v>40</v>
      </c>
      <c r="E145" s="40"/>
      <c r="F145" s="38" t="s">
        <v>41</v>
      </c>
      <c r="H145" s="40"/>
      <c r="I145" s="5" t="s">
        <v>42</v>
      </c>
      <c r="J145" s="14"/>
      <c r="K145" s="50"/>
      <c r="M145" s="231"/>
      <c r="N145" s="231"/>
      <c r="O145" s="156"/>
    </row>
    <row r="146" spans="1:17" ht="15.75">
      <c r="A146" s="5">
        <v>1</v>
      </c>
      <c r="B146" s="8" t="s">
        <v>67</v>
      </c>
      <c r="C146" s="14" t="s">
        <v>286</v>
      </c>
      <c r="D146" s="123">
        <v>125337296</v>
      </c>
      <c r="E146" s="14"/>
      <c r="F146" s="14" t="s">
        <v>64</v>
      </c>
      <c r="G146" s="42">
        <f>I220</f>
        <v>0.9041349579539311</v>
      </c>
      <c r="H146" s="14"/>
      <c r="I146" s="14">
        <f aca="true" t="shared" si="3" ref="I146:I154">+G146*D146</f>
        <v>113321830.84901941</v>
      </c>
      <c r="J146" s="10"/>
      <c r="K146" s="19"/>
      <c r="M146" s="138"/>
      <c r="N146" s="138"/>
      <c r="O146" s="232"/>
      <c r="P146" s="241"/>
      <c r="Q146" s="140"/>
    </row>
    <row r="147" spans="1:16" ht="15.75">
      <c r="A147" s="105" t="s">
        <v>225</v>
      </c>
      <c r="B147" s="51" t="s">
        <v>324</v>
      </c>
      <c r="C147" s="19"/>
      <c r="D147" s="123">
        <v>18205400</v>
      </c>
      <c r="E147" s="14"/>
      <c r="F147" s="109"/>
      <c r="G147" s="42">
        <v>1</v>
      </c>
      <c r="H147" s="14"/>
      <c r="I147" s="14">
        <f t="shared" si="3"/>
        <v>18205400</v>
      </c>
      <c r="J147" s="10"/>
      <c r="K147" s="19"/>
      <c r="M147" s="138"/>
      <c r="N147" s="138"/>
      <c r="O147" s="233"/>
      <c r="P147" s="140"/>
    </row>
    <row r="148" spans="1:15" ht="15.75">
      <c r="A148" s="5">
        <v>2</v>
      </c>
      <c r="B148" s="8" t="s">
        <v>68</v>
      </c>
      <c r="C148" s="14" t="s">
        <v>234</v>
      </c>
      <c r="D148" s="123">
        <v>64365800</v>
      </c>
      <c r="E148" s="14"/>
      <c r="F148" s="14" t="s">
        <v>2</v>
      </c>
      <c r="G148" s="42">
        <v>1</v>
      </c>
      <c r="H148" s="14"/>
      <c r="I148" s="14">
        <f t="shared" si="3"/>
        <v>64365800</v>
      </c>
      <c r="J148" s="10"/>
      <c r="K148" s="19"/>
      <c r="M148" s="138"/>
      <c r="N148" s="138"/>
      <c r="O148" s="156"/>
    </row>
    <row r="149" spans="1:15" ht="15.75">
      <c r="A149" s="5">
        <v>3</v>
      </c>
      <c r="B149" s="8" t="s">
        <v>69</v>
      </c>
      <c r="C149" s="14" t="s">
        <v>235</v>
      </c>
      <c r="D149" s="123">
        <v>218576080</v>
      </c>
      <c r="E149" s="14"/>
      <c r="F149" s="14" t="s">
        <v>49</v>
      </c>
      <c r="G149" s="42">
        <f>+G93</f>
        <v>0.051747927759260175</v>
      </c>
      <c r="H149" s="14"/>
      <c r="I149" s="14">
        <f t="shared" si="3"/>
        <v>11310859.197742272</v>
      </c>
      <c r="J149" s="14"/>
      <c r="K149" s="19" t="s">
        <v>2</v>
      </c>
      <c r="M149" s="138"/>
      <c r="N149" s="138"/>
      <c r="O149" s="232"/>
    </row>
    <row r="150" spans="1:15" ht="15.75">
      <c r="A150" s="5">
        <v>4</v>
      </c>
      <c r="B150" s="8" t="s">
        <v>70</v>
      </c>
      <c r="C150" s="14"/>
      <c r="D150" s="123">
        <v>1352000</v>
      </c>
      <c r="E150" s="14"/>
      <c r="F150" s="14" t="str">
        <f>+F149</f>
        <v>W/S</v>
      </c>
      <c r="G150" s="42">
        <f>+G149</f>
        <v>0.051747927759260175</v>
      </c>
      <c r="H150" s="14"/>
      <c r="I150" s="14">
        <f t="shared" si="3"/>
        <v>69963.19833051975</v>
      </c>
      <c r="J150" s="19"/>
      <c r="M150" s="138"/>
      <c r="N150" s="138"/>
      <c r="O150" s="232"/>
    </row>
    <row r="151" spans="1:15" ht="15.75">
      <c r="A151" s="5">
        <v>5</v>
      </c>
      <c r="B151" s="51" t="s">
        <v>393</v>
      </c>
      <c r="C151" s="19"/>
      <c r="D151" s="123">
        <v>9304684</v>
      </c>
      <c r="E151" s="14"/>
      <c r="F151" s="14" t="str">
        <f>+F150</f>
        <v>W/S</v>
      </c>
      <c r="G151" s="42">
        <f>+G150</f>
        <v>0.051747927759260175</v>
      </c>
      <c r="H151" s="14"/>
      <c r="I151" s="14">
        <f t="shared" si="3"/>
        <v>481498.115454744</v>
      </c>
      <c r="J151" s="14"/>
      <c r="K151" s="19"/>
      <c r="M151" s="138"/>
      <c r="N151" s="138"/>
      <c r="O151" s="138"/>
    </row>
    <row r="152" spans="1:15" ht="15.75">
      <c r="A152" s="5" t="s">
        <v>193</v>
      </c>
      <c r="B152" s="51" t="s">
        <v>392</v>
      </c>
      <c r="C152" s="19"/>
      <c r="D152" s="123">
        <v>1935460</v>
      </c>
      <c r="E152" s="14"/>
      <c r="F152" s="52" t="str">
        <f>+F146</f>
        <v>TE</v>
      </c>
      <c r="G152" s="53">
        <f>+G146</f>
        <v>0.9041349579539311</v>
      </c>
      <c r="H152" s="14"/>
      <c r="I152" s="14">
        <f t="shared" si="3"/>
        <v>1749917.0457215153</v>
      </c>
      <c r="J152" s="14"/>
      <c r="K152" s="19"/>
      <c r="M152" s="138"/>
      <c r="N152" s="138"/>
      <c r="O152" s="233"/>
    </row>
    <row r="153" spans="1:15" s="11" customFormat="1" ht="15.75">
      <c r="A153" s="105">
        <v>6</v>
      </c>
      <c r="B153" s="51" t="s">
        <v>50</v>
      </c>
      <c r="C153" s="19" t="str">
        <f>+C94</f>
        <v>356.1</v>
      </c>
      <c r="D153" s="123">
        <v>0</v>
      </c>
      <c r="E153" s="19"/>
      <c r="F153" s="19" t="s">
        <v>104</v>
      </c>
      <c r="G153" s="53">
        <f>+G94</f>
        <v>0.047689899931403226</v>
      </c>
      <c r="H153" s="19"/>
      <c r="I153" s="19">
        <f t="shared" si="3"/>
        <v>0</v>
      </c>
      <c r="J153" s="19"/>
      <c r="K153" s="19"/>
      <c r="M153" s="138"/>
      <c r="N153" s="138"/>
      <c r="O153" s="234"/>
    </row>
    <row r="154" spans="1:15" ht="16.5" thickBot="1">
      <c r="A154" s="5">
        <v>7</v>
      </c>
      <c r="B154" s="8" t="s">
        <v>71</v>
      </c>
      <c r="C154" s="14"/>
      <c r="D154" s="125">
        <v>0</v>
      </c>
      <c r="E154" s="14"/>
      <c r="F154" s="14" t="s">
        <v>2</v>
      </c>
      <c r="G154" s="42">
        <v>1</v>
      </c>
      <c r="H154" s="14"/>
      <c r="I154" s="23">
        <f t="shared" si="3"/>
        <v>0</v>
      </c>
      <c r="J154" s="14"/>
      <c r="K154" s="19"/>
      <c r="M154" s="138"/>
      <c r="N154" s="138"/>
      <c r="O154" s="232"/>
    </row>
    <row r="155" spans="1:15" ht="15.75">
      <c r="A155" s="5">
        <v>8</v>
      </c>
      <c r="B155" s="8" t="s">
        <v>391</v>
      </c>
      <c r="C155" s="14"/>
      <c r="D155" s="14">
        <f>+D146-D147-D148+D149-D150-D151+D153+D154+D152</f>
        <v>252620952</v>
      </c>
      <c r="E155" s="14"/>
      <c r="F155" s="14"/>
      <c r="G155" s="14"/>
      <c r="H155" s="14"/>
      <c r="I155" s="14">
        <f>+I146-I147-I148+I149-I150-I151+I153+I154+I152</f>
        <v>43259945.77869793</v>
      </c>
      <c r="J155" s="14"/>
      <c r="K155" s="19"/>
      <c r="M155" s="132"/>
      <c r="N155" s="132"/>
      <c r="O155" s="156"/>
    </row>
    <row r="156" spans="1:15" ht="15.75">
      <c r="A156" s="5"/>
      <c r="C156" s="14"/>
      <c r="E156" s="14"/>
      <c r="F156" s="14"/>
      <c r="G156" s="14"/>
      <c r="H156" s="14"/>
      <c r="J156" s="14"/>
      <c r="K156" s="19"/>
      <c r="M156" s="156"/>
      <c r="N156" s="156"/>
      <c r="O156" s="156"/>
    </row>
    <row r="157" spans="1:15" ht="15.75">
      <c r="A157" s="5"/>
      <c r="B157" s="8" t="s">
        <v>72</v>
      </c>
      <c r="C157" s="14"/>
      <c r="D157" s="14"/>
      <c r="E157" s="14"/>
      <c r="F157" s="14"/>
      <c r="G157" s="14"/>
      <c r="H157" s="14"/>
      <c r="I157" s="14"/>
      <c r="J157" s="14"/>
      <c r="K157" s="19"/>
      <c r="M157" s="156"/>
      <c r="N157" s="156"/>
      <c r="O157" s="156"/>
    </row>
    <row r="158" spans="1:15" ht="15.75">
      <c r="A158" s="5">
        <v>9</v>
      </c>
      <c r="B158" s="8" t="str">
        <f>+B146</f>
        <v>  Transmission </v>
      </c>
      <c r="C158" s="19" t="s">
        <v>281</v>
      </c>
      <c r="D158" s="123">
        <v>56432350</v>
      </c>
      <c r="E158" s="14"/>
      <c r="F158" s="14" t="s">
        <v>11</v>
      </c>
      <c r="G158" s="42">
        <f>+G117</f>
        <v>0.9750815296427465</v>
      </c>
      <c r="H158" s="14"/>
      <c r="I158" s="14">
        <f>+G158*D158</f>
        <v>55026142.159334846</v>
      </c>
      <c r="J158" s="14"/>
      <c r="K158" s="44"/>
      <c r="M158" s="138"/>
      <c r="N158" s="138"/>
      <c r="O158" s="156"/>
    </row>
    <row r="159" spans="1:15" ht="15.75">
      <c r="A159" s="5" t="s">
        <v>279</v>
      </c>
      <c r="B159" s="11" t="s">
        <v>282</v>
      </c>
      <c r="C159" s="19" t="s">
        <v>277</v>
      </c>
      <c r="D159" s="123">
        <v>-44140.8</v>
      </c>
      <c r="E159" s="14"/>
      <c r="F159" s="14" t="s">
        <v>11</v>
      </c>
      <c r="G159" s="42">
        <f>I211</f>
        <v>0.9750815296427465</v>
      </c>
      <c r="H159" s="14"/>
      <c r="I159" s="14">
        <f>+G159*D159</f>
        <v>-43040.878783654545</v>
      </c>
      <c r="J159" s="14"/>
      <c r="K159" s="44"/>
      <c r="M159" s="138"/>
      <c r="N159" s="138"/>
      <c r="O159" s="156"/>
    </row>
    <row r="160" spans="1:15" ht="15.75">
      <c r="A160" s="5" t="s">
        <v>280</v>
      </c>
      <c r="B160" s="11" t="s">
        <v>283</v>
      </c>
      <c r="C160" s="19" t="s">
        <v>277</v>
      </c>
      <c r="D160" s="123">
        <v>0</v>
      </c>
      <c r="E160" s="14"/>
      <c r="F160" s="14" t="s">
        <v>11</v>
      </c>
      <c r="G160" s="42">
        <f>I211</f>
        <v>0.9750815296427465</v>
      </c>
      <c r="H160" s="14"/>
      <c r="I160" s="14">
        <f>+G160*D160</f>
        <v>0</v>
      </c>
      <c r="J160" s="14"/>
      <c r="K160" s="44"/>
      <c r="M160" s="138"/>
      <c r="N160" s="138"/>
      <c r="O160" s="156"/>
    </row>
    <row r="161" spans="1:15" ht="15.75">
      <c r="A161" s="5">
        <v>10</v>
      </c>
      <c r="B161" s="8" t="s">
        <v>73</v>
      </c>
      <c r="C161" s="14" t="s">
        <v>236</v>
      </c>
      <c r="D161" s="123">
        <v>12725763</v>
      </c>
      <c r="E161" s="14"/>
      <c r="F161" s="14" t="s">
        <v>49</v>
      </c>
      <c r="G161" s="42">
        <f>+G149</f>
        <v>0.051747927759260175</v>
      </c>
      <c r="H161" s="14"/>
      <c r="I161" s="14">
        <f>+G161*D161</f>
        <v>658531.864405466</v>
      </c>
      <c r="J161" s="14"/>
      <c r="K161" s="44"/>
      <c r="M161" s="235"/>
      <c r="N161" s="138"/>
      <c r="O161" s="236"/>
    </row>
    <row r="162" spans="1:15" ht="16.5" thickBot="1">
      <c r="A162" s="5">
        <v>11</v>
      </c>
      <c r="B162" s="8" t="str">
        <f>+B153</f>
        <v>  Common</v>
      </c>
      <c r="C162" s="14" t="s">
        <v>237</v>
      </c>
      <c r="D162" s="123">
        <v>18671905.869999997</v>
      </c>
      <c r="E162" s="14"/>
      <c r="F162" s="14" t="s">
        <v>104</v>
      </c>
      <c r="G162" s="42">
        <f>+G153</f>
        <v>0.047689899931403226</v>
      </c>
      <c r="H162" s="14"/>
      <c r="I162" s="23">
        <f>+G162*D162</f>
        <v>890461.3224688803</v>
      </c>
      <c r="J162" s="14"/>
      <c r="K162" s="44"/>
      <c r="M162" s="235"/>
      <c r="N162" s="138"/>
      <c r="O162" s="156"/>
    </row>
    <row r="163" spans="1:15" ht="15.75">
      <c r="A163" s="5">
        <v>12</v>
      </c>
      <c r="B163" s="8" t="s">
        <v>325</v>
      </c>
      <c r="C163" s="14"/>
      <c r="D163" s="110">
        <f>SUM(D158:D162)</f>
        <v>87785878.07</v>
      </c>
      <c r="E163" s="14"/>
      <c r="F163" s="14"/>
      <c r="G163" s="14"/>
      <c r="H163" s="14"/>
      <c r="I163" s="14">
        <f>SUM(I158:I162)</f>
        <v>56532094.46742553</v>
      </c>
      <c r="J163" s="14"/>
      <c r="K163" s="19"/>
      <c r="M163" s="132"/>
      <c r="N163" s="132"/>
      <c r="O163" s="156"/>
    </row>
    <row r="164" spans="1:15" ht="15.75">
      <c r="A164" s="5"/>
      <c r="B164" s="8"/>
      <c r="C164" s="14"/>
      <c r="D164" s="14"/>
      <c r="E164" s="14"/>
      <c r="F164" s="14"/>
      <c r="G164" s="14"/>
      <c r="H164" s="14"/>
      <c r="I164" s="14"/>
      <c r="J164" s="14"/>
      <c r="K164" s="19"/>
      <c r="M164" s="156"/>
      <c r="N164" s="156"/>
      <c r="O164" s="156"/>
    </row>
    <row r="165" spans="1:15" ht="15.75">
      <c r="A165" s="5" t="s">
        <v>2</v>
      </c>
      <c r="B165" s="8" t="s">
        <v>74</v>
      </c>
      <c r="D165" s="14"/>
      <c r="E165" s="14"/>
      <c r="F165" s="14"/>
      <c r="G165" s="14"/>
      <c r="H165" s="14"/>
      <c r="I165" s="14"/>
      <c r="J165" s="14"/>
      <c r="K165" s="19"/>
      <c r="M165" s="156"/>
      <c r="N165" s="156"/>
      <c r="O165" s="156"/>
    </row>
    <row r="166" spans="1:15" ht="15.75">
      <c r="A166" s="5"/>
      <c r="B166" s="8" t="s">
        <v>75</v>
      </c>
      <c r="E166" s="14"/>
      <c r="F166" s="14"/>
      <c r="H166" s="14"/>
      <c r="J166" s="14"/>
      <c r="K166" s="44"/>
      <c r="M166" s="156"/>
      <c r="N166" s="156"/>
      <c r="O166" s="156"/>
    </row>
    <row r="167" spans="1:15" ht="15.75">
      <c r="A167" s="5">
        <v>13</v>
      </c>
      <c r="B167" s="8" t="s">
        <v>76</v>
      </c>
      <c r="C167" s="14" t="s">
        <v>210</v>
      </c>
      <c r="D167" s="123">
        <v>33969064</v>
      </c>
      <c r="E167" s="14"/>
      <c r="F167" s="14" t="s">
        <v>49</v>
      </c>
      <c r="G167" s="21">
        <f>+G161</f>
        <v>0.051747927759260175</v>
      </c>
      <c r="H167" s="14"/>
      <c r="I167" s="14">
        <f>+G167*D167</f>
        <v>1757828.6699216855</v>
      </c>
      <c r="J167" s="14"/>
      <c r="K167" s="44"/>
      <c r="M167" s="138"/>
      <c r="N167" s="138"/>
      <c r="O167" s="236"/>
    </row>
    <row r="168" spans="1:15" ht="15.75">
      <c r="A168" s="5">
        <v>14</v>
      </c>
      <c r="B168" s="8" t="s">
        <v>77</v>
      </c>
      <c r="C168" s="14" t="str">
        <f>+C167</f>
        <v>263.i</v>
      </c>
      <c r="D168" s="123">
        <v>0</v>
      </c>
      <c r="E168" s="14"/>
      <c r="F168" s="14" t="str">
        <f>+F167</f>
        <v>W/S</v>
      </c>
      <c r="G168" s="21">
        <f>+G167</f>
        <v>0.051747927759260175</v>
      </c>
      <c r="H168" s="14"/>
      <c r="I168" s="14">
        <f>+G168*D168</f>
        <v>0</v>
      </c>
      <c r="J168" s="14"/>
      <c r="K168" s="44"/>
      <c r="M168" s="138"/>
      <c r="N168" s="233"/>
      <c r="O168" s="233"/>
    </row>
    <row r="169" spans="1:15" ht="15.75">
      <c r="A169" s="5">
        <v>15</v>
      </c>
      <c r="B169" s="8" t="s">
        <v>78</v>
      </c>
      <c r="C169" s="14" t="s">
        <v>2</v>
      </c>
      <c r="D169" s="85"/>
      <c r="E169" s="14"/>
      <c r="F169" s="14"/>
      <c r="H169" s="14"/>
      <c r="J169" s="14"/>
      <c r="K169" s="44"/>
      <c r="M169" s="237"/>
      <c r="N169" s="237"/>
      <c r="O169" s="156"/>
    </row>
    <row r="170" spans="1:15" ht="15.75">
      <c r="A170" s="5">
        <v>16</v>
      </c>
      <c r="B170" s="8" t="s">
        <v>79</v>
      </c>
      <c r="C170" s="14" t="s">
        <v>210</v>
      </c>
      <c r="D170" s="123">
        <v>99618000</v>
      </c>
      <c r="E170" s="14"/>
      <c r="F170" s="14" t="s">
        <v>65</v>
      </c>
      <c r="G170" s="21">
        <f>+G87</f>
        <v>0.15051964993105155</v>
      </c>
      <c r="H170" s="14"/>
      <c r="I170" s="14">
        <f>+G170*D170</f>
        <v>14994466.486831494</v>
      </c>
      <c r="J170" s="14"/>
      <c r="K170" s="44"/>
      <c r="M170" s="138"/>
      <c r="N170" s="138"/>
      <c r="O170" s="156"/>
    </row>
    <row r="171" spans="1:15" ht="15.75">
      <c r="A171" s="5">
        <v>17</v>
      </c>
      <c r="B171" s="8" t="s">
        <v>80</v>
      </c>
      <c r="C171" s="14" t="s">
        <v>210</v>
      </c>
      <c r="D171" s="123">
        <v>0</v>
      </c>
      <c r="E171" s="14"/>
      <c r="F171" s="19" t="str">
        <f>+F108</f>
        <v>NA</v>
      </c>
      <c r="G171" s="54" t="s">
        <v>194</v>
      </c>
      <c r="H171" s="14"/>
      <c r="I171" s="14">
        <v>0</v>
      </c>
      <c r="J171" s="14"/>
      <c r="K171" s="44"/>
      <c r="M171" s="138"/>
      <c r="N171" s="233"/>
      <c r="O171" s="233"/>
    </row>
    <row r="172" spans="1:15" ht="15.75">
      <c r="A172" s="5">
        <v>18</v>
      </c>
      <c r="B172" s="8" t="s">
        <v>81</v>
      </c>
      <c r="C172" s="14" t="str">
        <f>+C171</f>
        <v>263.i</v>
      </c>
      <c r="D172" s="123">
        <v>0</v>
      </c>
      <c r="E172" s="14"/>
      <c r="F172" s="14" t="str">
        <f>+F170</f>
        <v>GP</v>
      </c>
      <c r="G172" s="21">
        <f>+G170</f>
        <v>0.15051964993105155</v>
      </c>
      <c r="H172" s="14"/>
      <c r="I172" s="14">
        <f>+G172*D172</f>
        <v>0</v>
      </c>
      <c r="J172" s="14"/>
      <c r="K172" s="44"/>
      <c r="M172" s="132"/>
      <c r="N172" s="132"/>
      <c r="O172" s="156"/>
    </row>
    <row r="173" spans="1:15" ht="16.5" thickBot="1">
      <c r="A173" s="5">
        <v>19</v>
      </c>
      <c r="B173" s="8" t="s">
        <v>82</v>
      </c>
      <c r="C173" s="14"/>
      <c r="D173" s="123">
        <v>17450776</v>
      </c>
      <c r="E173" s="14"/>
      <c r="F173" s="14" t="s">
        <v>65</v>
      </c>
      <c r="G173" s="21">
        <f>+G170</f>
        <v>0.15051964993105155</v>
      </c>
      <c r="H173" s="14"/>
      <c r="I173" s="23">
        <f>+G173*D173</f>
        <v>2626684.694545196</v>
      </c>
      <c r="J173" s="14"/>
      <c r="K173" s="44"/>
      <c r="M173" s="138"/>
      <c r="N173" s="138"/>
      <c r="O173" s="156"/>
    </row>
    <row r="174" spans="1:15" ht="15.75">
      <c r="A174" s="5">
        <v>20</v>
      </c>
      <c r="B174" s="8" t="s">
        <v>83</v>
      </c>
      <c r="C174" s="14"/>
      <c r="D174" s="110">
        <f>SUM(D167:D173)</f>
        <v>151037840</v>
      </c>
      <c r="E174" s="14"/>
      <c r="F174" s="14"/>
      <c r="G174" s="21"/>
      <c r="H174" s="14"/>
      <c r="I174" s="14">
        <f>SUM(I167:I173)</f>
        <v>19378979.851298373</v>
      </c>
      <c r="J174" s="14"/>
      <c r="K174" s="19"/>
      <c r="M174" s="132"/>
      <c r="N174" s="132"/>
      <c r="O174" s="156"/>
    </row>
    <row r="175" spans="1:15" ht="15.75">
      <c r="A175" s="5"/>
      <c r="B175" s="8"/>
      <c r="C175" s="14"/>
      <c r="D175" s="14"/>
      <c r="E175" s="14"/>
      <c r="F175" s="14"/>
      <c r="G175" s="21"/>
      <c r="H175" s="14"/>
      <c r="I175" s="14"/>
      <c r="J175" s="14"/>
      <c r="K175" s="19"/>
      <c r="M175" s="156"/>
      <c r="N175" s="156"/>
      <c r="O175" s="156"/>
    </row>
    <row r="176" spans="1:15" ht="15.75">
      <c r="A176" s="5" t="s">
        <v>2</v>
      </c>
      <c r="B176" s="8" t="s">
        <v>84</v>
      </c>
      <c r="C176" s="14" t="s">
        <v>326</v>
      </c>
      <c r="D176" s="14"/>
      <c r="E176" s="14"/>
      <c r="G176" s="55"/>
      <c r="H176" s="14"/>
      <c r="J176" s="14"/>
      <c r="M176" s="156"/>
      <c r="N176" s="156"/>
      <c r="O176" s="156"/>
    </row>
    <row r="177" spans="1:15" ht="15.75">
      <c r="A177" s="5">
        <v>21</v>
      </c>
      <c r="B177" s="56" t="s">
        <v>172</v>
      </c>
      <c r="C177" s="14"/>
      <c r="D177" s="116">
        <f>IF(D298&gt;0,1-(((1-D299)*(1-D298))/(1-D299*D298*D300)),0)</f>
        <v>0.4071349999999999</v>
      </c>
      <c r="E177" s="14"/>
      <c r="G177" s="55"/>
      <c r="H177" s="14"/>
      <c r="J177" s="14"/>
      <c r="M177" s="156"/>
      <c r="N177" s="156"/>
      <c r="O177" s="156"/>
    </row>
    <row r="178" spans="1:15" ht="15.75">
      <c r="A178" s="5">
        <v>22</v>
      </c>
      <c r="B178" s="1" t="s">
        <v>173</v>
      </c>
      <c r="C178" s="14"/>
      <c r="D178" s="116">
        <f>IF(I249&gt;0,(D177/(1-D177))*(1-I246/I249),0)</f>
        <v>0.46908323974045896</v>
      </c>
      <c r="E178" s="14"/>
      <c r="G178" s="55"/>
      <c r="H178" s="14"/>
      <c r="J178" s="14"/>
      <c r="M178" s="156"/>
      <c r="N178" s="156"/>
      <c r="O178" s="156"/>
    </row>
    <row r="179" spans="1:15" ht="15.75">
      <c r="A179" s="5"/>
      <c r="B179" s="8" t="s">
        <v>179</v>
      </c>
      <c r="C179" s="14"/>
      <c r="D179" s="14"/>
      <c r="E179" s="14"/>
      <c r="G179" s="55"/>
      <c r="H179" s="14"/>
      <c r="J179" s="14"/>
      <c r="M179" s="156"/>
      <c r="N179" s="156"/>
      <c r="O179" s="156"/>
    </row>
    <row r="180" spans="1:15" ht="15.75">
      <c r="A180" s="5"/>
      <c r="B180" s="8" t="s">
        <v>176</v>
      </c>
      <c r="C180" s="14"/>
      <c r="D180" s="14"/>
      <c r="E180" s="14"/>
      <c r="G180" s="55"/>
      <c r="H180" s="14"/>
      <c r="J180" s="14"/>
      <c r="M180" s="156"/>
      <c r="N180" s="156"/>
      <c r="O180" s="156"/>
    </row>
    <row r="181" spans="1:15" ht="15.75">
      <c r="A181" s="5">
        <v>23</v>
      </c>
      <c r="B181" s="56" t="s">
        <v>175</v>
      </c>
      <c r="C181" s="14"/>
      <c r="D181" s="57">
        <f>IF(D177&gt;0,1/(1-D177),0)</f>
        <v>1.6867246337699136</v>
      </c>
      <c r="E181" s="14"/>
      <c r="G181" s="55"/>
      <c r="H181" s="14"/>
      <c r="J181" s="14"/>
      <c r="M181" s="156"/>
      <c r="N181" s="156"/>
      <c r="O181" s="156"/>
    </row>
    <row r="182" spans="1:15" ht="15.75">
      <c r="A182" s="5">
        <v>24</v>
      </c>
      <c r="B182" s="8" t="s">
        <v>174</v>
      </c>
      <c r="C182" s="14"/>
      <c r="D182" s="123">
        <v>-4069750</v>
      </c>
      <c r="E182" s="14"/>
      <c r="G182" s="55"/>
      <c r="H182" s="14"/>
      <c r="J182" s="14"/>
      <c r="M182" s="138"/>
      <c r="N182" s="138"/>
      <c r="O182" s="233"/>
    </row>
    <row r="183" spans="1:10" ht="15.75">
      <c r="A183" s="5"/>
      <c r="B183" s="8"/>
      <c r="C183" s="14"/>
      <c r="D183" s="14"/>
      <c r="E183" s="14"/>
      <c r="G183" s="55"/>
      <c r="H183" s="14"/>
      <c r="J183" s="14"/>
    </row>
    <row r="184" spans="1:11" ht="15.75">
      <c r="A184" s="5">
        <v>25</v>
      </c>
      <c r="B184" s="56" t="s">
        <v>177</v>
      </c>
      <c r="C184" s="58"/>
      <c r="D184" s="14">
        <f>D178*D188</f>
        <v>256069311.14378422</v>
      </c>
      <c r="E184" s="14"/>
      <c r="F184" s="14" t="s">
        <v>45</v>
      </c>
      <c r="G184" s="21"/>
      <c r="H184" s="14"/>
      <c r="I184" s="14">
        <f>D178*I188</f>
        <v>54023050.20428867</v>
      </c>
      <c r="J184" s="14"/>
      <c r="K184" s="59" t="s">
        <v>2</v>
      </c>
    </row>
    <row r="185" spans="1:11" ht="16.5" thickBot="1">
      <c r="A185" s="5">
        <v>26</v>
      </c>
      <c r="B185" s="1" t="s">
        <v>181</v>
      </c>
      <c r="C185" s="58"/>
      <c r="D185" s="23">
        <f>D181*D182</f>
        <v>-6864547.5782851055</v>
      </c>
      <c r="E185" s="14"/>
      <c r="F185" s="1" t="s">
        <v>59</v>
      </c>
      <c r="G185" s="21">
        <f>G103</f>
        <v>0.19944239462062519</v>
      </c>
      <c r="H185" s="14"/>
      <c r="I185" s="23">
        <f>G185*D185</f>
        <v>-1369081.807000395</v>
      </c>
      <c r="J185" s="14"/>
      <c r="K185" s="59"/>
    </row>
    <row r="186" spans="1:11" ht="15.75">
      <c r="A186" s="5">
        <v>27</v>
      </c>
      <c r="B186" s="60" t="s">
        <v>162</v>
      </c>
      <c r="C186" s="1" t="s">
        <v>182</v>
      </c>
      <c r="D186" s="49">
        <f>+D184+D185</f>
        <v>249204763.56549913</v>
      </c>
      <c r="E186" s="14"/>
      <c r="F186" s="14" t="s">
        <v>2</v>
      </c>
      <c r="G186" s="21" t="s">
        <v>2</v>
      </c>
      <c r="H186" s="14"/>
      <c r="I186" s="49">
        <f>+I184+I185</f>
        <v>52653968.39728828</v>
      </c>
      <c r="J186" s="14"/>
      <c r="K186" s="19"/>
    </row>
    <row r="187" spans="1:11" ht="15.75">
      <c r="A187" s="5" t="s">
        <v>2</v>
      </c>
      <c r="C187" s="61"/>
      <c r="D187" s="14"/>
      <c r="E187" s="14"/>
      <c r="F187" s="14"/>
      <c r="G187" s="21"/>
      <c r="H187" s="14"/>
      <c r="I187" s="14"/>
      <c r="J187" s="14"/>
      <c r="K187" s="19"/>
    </row>
    <row r="188" spans="1:10" ht="15.75">
      <c r="A188" s="5">
        <v>28</v>
      </c>
      <c r="B188" s="8" t="s">
        <v>85</v>
      </c>
      <c r="C188" s="43"/>
      <c r="D188" s="14">
        <f>+$I249*D125</f>
        <v>545893115.4425085</v>
      </c>
      <c r="E188" s="14"/>
      <c r="F188" s="14" t="s">
        <v>45</v>
      </c>
      <c r="G188" s="55"/>
      <c r="H188" s="14"/>
      <c r="I188" s="14">
        <f>+$I249*I125</f>
        <v>115167300.01732594</v>
      </c>
      <c r="J188" s="14"/>
    </row>
    <row r="189" spans="1:11" ht="15.75">
      <c r="A189" s="5"/>
      <c r="B189" s="60" t="s">
        <v>385</v>
      </c>
      <c r="D189" s="14"/>
      <c r="E189" s="14"/>
      <c r="F189" s="14"/>
      <c r="G189" s="55"/>
      <c r="H189" s="14"/>
      <c r="I189" s="14"/>
      <c r="J189" s="14"/>
      <c r="K189" s="44"/>
    </row>
    <row r="190" spans="1:11" ht="16.5" thickBot="1">
      <c r="A190" s="5"/>
      <c r="B190" s="8"/>
      <c r="D190" s="23"/>
      <c r="E190" s="14"/>
      <c r="F190" s="14"/>
      <c r="G190" s="55"/>
      <c r="H190" s="14"/>
      <c r="I190" s="23"/>
      <c r="J190" s="14"/>
      <c r="K190" s="44"/>
    </row>
    <row r="191" spans="1:11" ht="16.5" thickBot="1">
      <c r="A191" s="5">
        <v>29</v>
      </c>
      <c r="B191" s="8" t="s">
        <v>178</v>
      </c>
      <c r="C191" s="14"/>
      <c r="D191" s="47">
        <f>+D188+D186+D174+D163+D155</f>
        <v>1286542549.0780075</v>
      </c>
      <c r="E191" s="14"/>
      <c r="F191" s="14"/>
      <c r="G191" s="14"/>
      <c r="H191" s="14"/>
      <c r="I191" s="47">
        <f>+I188+I186+I174+I163+I155</f>
        <v>286992288.512036</v>
      </c>
      <c r="J191" s="10"/>
      <c r="K191" s="13"/>
    </row>
    <row r="192" spans="1:11" ht="16.5" thickTop="1">
      <c r="A192" s="2" t="s">
        <v>233</v>
      </c>
      <c r="B192" s="8"/>
      <c r="C192" s="14"/>
      <c r="D192" s="48"/>
      <c r="E192" s="14"/>
      <c r="F192" s="14"/>
      <c r="G192" s="43"/>
      <c r="H192" s="14"/>
      <c r="I192" s="48"/>
      <c r="J192" s="14"/>
      <c r="K192" s="49" t="str">
        <f>K65</f>
        <v>Effective:  January 1, 2009</v>
      </c>
    </row>
    <row r="193" spans="1:11" ht="15.75">
      <c r="A193" s="2" t="s">
        <v>304</v>
      </c>
      <c r="B193" s="8"/>
      <c r="C193" s="14"/>
      <c r="D193" s="48"/>
      <c r="E193" s="14"/>
      <c r="F193" s="14"/>
      <c r="G193" s="43"/>
      <c r="H193" s="14"/>
      <c r="I193" s="48"/>
      <c r="J193" s="14"/>
      <c r="K193" s="49"/>
    </row>
    <row r="194" spans="1:11" ht="15.75">
      <c r="A194" s="1" t="s">
        <v>206</v>
      </c>
      <c r="B194" s="2"/>
      <c r="C194" s="2"/>
      <c r="D194" s="3"/>
      <c r="E194" s="2"/>
      <c r="F194" s="2"/>
      <c r="G194" s="2"/>
      <c r="H194" s="4"/>
      <c r="I194" s="5"/>
      <c r="J194" s="5"/>
      <c r="K194" s="6" t="s">
        <v>320</v>
      </c>
    </row>
    <row r="195" spans="1:11" ht="15.75">
      <c r="A195" s="1" t="s">
        <v>213</v>
      </c>
      <c r="B195" s="2"/>
      <c r="C195" s="2"/>
      <c r="D195" s="3"/>
      <c r="E195" s="2"/>
      <c r="F195" s="2"/>
      <c r="G195" s="2"/>
      <c r="H195" s="4"/>
      <c r="I195" s="7"/>
      <c r="J195" s="7"/>
      <c r="K195" s="6"/>
    </row>
    <row r="196" spans="2:11" ht="15.75">
      <c r="B196" s="2"/>
      <c r="C196" s="2"/>
      <c r="D196" s="3"/>
      <c r="E196" s="2"/>
      <c r="F196" s="2"/>
      <c r="G196" s="2"/>
      <c r="H196" s="4"/>
      <c r="I196" s="7"/>
      <c r="J196" s="7"/>
      <c r="K196" s="6" t="s">
        <v>204</v>
      </c>
    </row>
    <row r="197" spans="2:11" ht="15.75">
      <c r="B197" s="2"/>
      <c r="C197" s="2"/>
      <c r="D197" s="3"/>
      <c r="E197" s="2"/>
      <c r="F197" s="2"/>
      <c r="G197" s="2"/>
      <c r="H197" s="4"/>
      <c r="I197" s="7"/>
      <c r="J197" s="7"/>
      <c r="K197" s="6" t="s">
        <v>205</v>
      </c>
    </row>
    <row r="198" spans="2:11" ht="15.75">
      <c r="B198" s="2"/>
      <c r="C198" s="2"/>
      <c r="D198" s="3"/>
      <c r="E198" s="2"/>
      <c r="F198" s="2"/>
      <c r="G198" s="2"/>
      <c r="H198" s="4"/>
      <c r="I198" s="7"/>
      <c r="J198" s="7"/>
      <c r="K198" s="6"/>
    </row>
    <row r="199" spans="2:11" ht="15.75">
      <c r="B199" s="2" t="s">
        <v>0</v>
      </c>
      <c r="C199" s="2"/>
      <c r="D199" s="3" t="s">
        <v>1</v>
      </c>
      <c r="E199" s="2"/>
      <c r="F199" s="2"/>
      <c r="G199" s="2"/>
      <c r="H199" s="4"/>
      <c r="K199" s="7" t="str">
        <f>K6</f>
        <v>For the 12 months ended 12/31/09</v>
      </c>
    </row>
    <row r="200" spans="2:11" ht="15.75">
      <c r="B200" s="2"/>
      <c r="C200" s="2"/>
      <c r="D200" s="14" t="s">
        <v>3</v>
      </c>
      <c r="E200" s="2"/>
      <c r="F200" s="2"/>
      <c r="G200" s="2"/>
      <c r="H200" s="4"/>
      <c r="I200" s="4"/>
      <c r="J200" s="10"/>
      <c r="K200" s="33"/>
    </row>
    <row r="201" spans="2:11" ht="15.75">
      <c r="B201" s="2"/>
      <c r="C201" s="2"/>
      <c r="D201" s="14"/>
      <c r="E201" s="2"/>
      <c r="F201" s="2"/>
      <c r="G201" s="2"/>
      <c r="H201" s="4"/>
      <c r="I201" s="4"/>
      <c r="J201" s="10"/>
      <c r="K201" s="33"/>
    </row>
    <row r="202" spans="2:14" ht="15.75">
      <c r="B202" s="2"/>
      <c r="C202" s="2"/>
      <c r="D202" s="11" t="str">
        <f>D9</f>
        <v>Northern States Power Companies</v>
      </c>
      <c r="E202" s="62"/>
      <c r="F202" s="62"/>
      <c r="G202" s="62"/>
      <c r="H202" s="4"/>
      <c r="I202" s="4"/>
      <c r="J202" s="10"/>
      <c r="K202" s="13"/>
      <c r="M202" s="231"/>
      <c r="N202" s="231"/>
    </row>
    <row r="203" spans="2:14" ht="15.75">
      <c r="B203" s="2"/>
      <c r="C203" s="2"/>
      <c r="D203" s="11"/>
      <c r="E203" s="62"/>
      <c r="F203" s="62"/>
      <c r="G203" s="62"/>
      <c r="H203" s="4"/>
      <c r="I203" s="4"/>
      <c r="J203" s="10"/>
      <c r="K203" s="13"/>
      <c r="M203" s="231"/>
      <c r="N203" s="231"/>
    </row>
    <row r="204" spans="1:14" ht="15.75">
      <c r="A204" s="5" t="s">
        <v>4</v>
      </c>
      <c r="B204" s="2"/>
      <c r="C204" s="41" t="s">
        <v>86</v>
      </c>
      <c r="E204" s="14"/>
      <c r="F204" s="14"/>
      <c r="G204" s="14"/>
      <c r="H204" s="4"/>
      <c r="I204" s="4"/>
      <c r="J204" s="10"/>
      <c r="K204" s="13"/>
      <c r="M204" s="231"/>
      <c r="N204" s="231"/>
    </row>
    <row r="205" spans="1:14" ht="16.5" thickBot="1">
      <c r="A205" s="16" t="s">
        <v>6</v>
      </c>
      <c r="B205" s="62" t="s">
        <v>89</v>
      </c>
      <c r="C205" s="13"/>
      <c r="D205" s="13"/>
      <c r="E205" s="13"/>
      <c r="F205" s="13"/>
      <c r="G205" s="13"/>
      <c r="H205" s="11"/>
      <c r="I205" s="11"/>
      <c r="J205" s="19"/>
      <c r="K205" s="19"/>
      <c r="M205" s="156"/>
      <c r="N205" s="156"/>
    </row>
    <row r="206" spans="1:14" ht="15.75">
      <c r="A206" s="5">
        <v>1</v>
      </c>
      <c r="B206" s="25" t="s">
        <v>383</v>
      </c>
      <c r="C206" s="13"/>
      <c r="D206" s="19"/>
      <c r="E206" s="19"/>
      <c r="F206" s="19"/>
      <c r="G206" s="19"/>
      <c r="H206" s="19"/>
      <c r="I206" s="19">
        <f>D83</f>
        <v>2060585740</v>
      </c>
      <c r="J206" s="19"/>
      <c r="K206" s="19"/>
      <c r="M206" s="156"/>
      <c r="N206" s="156"/>
    </row>
    <row r="207" spans="1:14" ht="15.75">
      <c r="A207" s="5">
        <v>2</v>
      </c>
      <c r="B207" s="25" t="s">
        <v>328</v>
      </c>
      <c r="C207" s="11"/>
      <c r="D207" s="156"/>
      <c r="E207" s="156"/>
      <c r="F207" s="11"/>
      <c r="G207" s="11"/>
      <c r="H207" s="11"/>
      <c r="I207" s="123">
        <v>0</v>
      </c>
      <c r="J207" s="19"/>
      <c r="K207" s="19"/>
      <c r="M207" s="132"/>
      <c r="N207" s="132"/>
    </row>
    <row r="208" spans="1:15" ht="16.5" thickBot="1">
      <c r="A208" s="5">
        <v>3</v>
      </c>
      <c r="B208" s="63" t="s">
        <v>327</v>
      </c>
      <c r="C208" s="64"/>
      <c r="D208" s="132"/>
      <c r="E208" s="132"/>
      <c r="F208" s="19"/>
      <c r="G208" s="65"/>
      <c r="H208" s="19"/>
      <c r="I208" s="123">
        <v>51346644.680769235</v>
      </c>
      <c r="J208" s="19"/>
      <c r="K208" s="19"/>
      <c r="M208" s="132"/>
      <c r="N208" s="132"/>
      <c r="O208" s="141"/>
    </row>
    <row r="209" spans="1:14" ht="15.75">
      <c r="A209" s="5">
        <v>4</v>
      </c>
      <c r="B209" s="25" t="s">
        <v>203</v>
      </c>
      <c r="C209" s="13"/>
      <c r="D209" s="132"/>
      <c r="E209" s="132"/>
      <c r="F209" s="19"/>
      <c r="G209" s="65"/>
      <c r="H209" s="19"/>
      <c r="I209" s="113">
        <f>I206-I207-I208</f>
        <v>2009239095.3192308</v>
      </c>
      <c r="J209" s="19"/>
      <c r="K209" s="19"/>
      <c r="M209" s="156"/>
      <c r="N209" s="156"/>
    </row>
    <row r="210" spans="1:14" ht="15.75">
      <c r="A210" s="5"/>
      <c r="B210" s="11"/>
      <c r="C210" s="13"/>
      <c r="D210" s="132"/>
      <c r="E210" s="132"/>
      <c r="F210" s="19"/>
      <c r="G210" s="65"/>
      <c r="H210" s="19"/>
      <c r="I210" s="11"/>
      <c r="J210" s="19"/>
      <c r="K210" s="19"/>
      <c r="M210" s="156"/>
      <c r="N210" s="156"/>
    </row>
    <row r="211" spans="1:14" ht="15.75">
      <c r="A211" s="5">
        <v>5</v>
      </c>
      <c r="B211" s="25" t="s">
        <v>384</v>
      </c>
      <c r="C211" s="66"/>
      <c r="D211" s="157"/>
      <c r="E211" s="157"/>
      <c r="F211" s="67"/>
      <c r="G211" s="68"/>
      <c r="H211" s="19" t="s">
        <v>90</v>
      </c>
      <c r="I211" s="45">
        <f>IF(I206&gt;0,I209/I206,0)</f>
        <v>0.9750815296427465</v>
      </c>
      <c r="J211" s="19"/>
      <c r="K211" s="19"/>
      <c r="M211" s="156"/>
      <c r="N211" s="156"/>
    </row>
    <row r="212" spans="1:20" ht="15.75">
      <c r="A212" s="5"/>
      <c r="B212" s="11"/>
      <c r="C212" s="11"/>
      <c r="D212" s="156"/>
      <c r="E212" s="156"/>
      <c r="F212" s="11"/>
      <c r="G212" s="11"/>
      <c r="H212" s="11"/>
      <c r="I212" s="11"/>
      <c r="J212" s="19"/>
      <c r="K212" s="19"/>
      <c r="M212" s="156"/>
      <c r="N212" s="156"/>
      <c r="O212" s="244" t="s">
        <v>241</v>
      </c>
      <c r="P212" s="245"/>
      <c r="Q212" s="245"/>
      <c r="R212" s="245"/>
      <c r="S212" s="245"/>
      <c r="T212" s="246"/>
    </row>
    <row r="213" spans="1:20" ht="15.75">
      <c r="A213" s="5"/>
      <c r="B213" s="51" t="s">
        <v>87</v>
      </c>
      <c r="C213" s="11"/>
      <c r="D213" s="156"/>
      <c r="E213" s="156"/>
      <c r="F213" s="11"/>
      <c r="G213" s="11"/>
      <c r="H213" s="11"/>
      <c r="I213" s="11"/>
      <c r="J213" s="19"/>
      <c r="K213" s="19"/>
      <c r="M213" s="156"/>
      <c r="N213" s="156"/>
      <c r="O213" s="187"/>
      <c r="P213" s="166"/>
      <c r="Q213" s="188"/>
      <c r="R213" s="189"/>
      <c r="S213" s="166"/>
      <c r="T213" s="190"/>
    </row>
    <row r="214" spans="1:20" ht="15.75">
      <c r="A214" s="5">
        <v>6</v>
      </c>
      <c r="B214" s="11" t="s">
        <v>330</v>
      </c>
      <c r="C214" s="11"/>
      <c r="D214" s="158"/>
      <c r="E214" s="158"/>
      <c r="F214" s="13"/>
      <c r="G214" s="12"/>
      <c r="H214" s="13"/>
      <c r="I214" s="19">
        <f>D146</f>
        <v>125337296</v>
      </c>
      <c r="J214" s="19"/>
      <c r="K214" s="19"/>
      <c r="M214" s="156"/>
      <c r="N214" s="156"/>
      <c r="O214" s="208">
        <f>+I215</f>
        <v>9119495.33</v>
      </c>
      <c r="P214" s="191" t="s">
        <v>401</v>
      </c>
      <c r="Q214" s="188"/>
      <c r="R214" s="189"/>
      <c r="S214" s="166"/>
      <c r="T214" s="190"/>
    </row>
    <row r="215" spans="1:20" ht="16.5" thickBot="1">
      <c r="A215" s="5">
        <v>7</v>
      </c>
      <c r="B215" s="63" t="s">
        <v>329</v>
      </c>
      <c r="C215" s="64"/>
      <c r="D215" s="132"/>
      <c r="E215" s="132"/>
      <c r="F215" s="19"/>
      <c r="G215" s="19"/>
      <c r="H215" s="19"/>
      <c r="I215" s="123">
        <v>9119495.33</v>
      </c>
      <c r="J215" s="19"/>
      <c r="K215" s="19"/>
      <c r="M215" s="132"/>
      <c r="N215" s="132"/>
      <c r="O215" s="192">
        <v>0</v>
      </c>
      <c r="P215" s="202" t="s">
        <v>402</v>
      </c>
      <c r="Q215" s="186"/>
      <c r="R215" s="186"/>
      <c r="S215" s="186"/>
      <c r="T215" s="193"/>
    </row>
    <row r="216" spans="1:20" ht="15.75">
      <c r="A216" s="5">
        <v>8</v>
      </c>
      <c r="B216" s="25" t="s">
        <v>331</v>
      </c>
      <c r="C216" s="66"/>
      <c r="D216" s="67"/>
      <c r="E216" s="67"/>
      <c r="F216" s="67"/>
      <c r="G216" s="68"/>
      <c r="H216" s="67"/>
      <c r="I216" s="113">
        <f>+I214-I215</f>
        <v>116217800.67</v>
      </c>
      <c r="J216" s="11"/>
      <c r="M216" s="156"/>
      <c r="N216" s="156"/>
      <c r="O216" s="194">
        <f>O214-O215</f>
        <v>9119495.33</v>
      </c>
      <c r="P216" s="202" t="s">
        <v>242</v>
      </c>
      <c r="Q216" s="186"/>
      <c r="R216" s="186"/>
      <c r="S216" s="186"/>
      <c r="T216" s="193"/>
    </row>
    <row r="217" spans="1:20" ht="15.75">
      <c r="A217" s="5"/>
      <c r="B217" s="25"/>
      <c r="C217" s="13"/>
      <c r="D217" s="19"/>
      <c r="E217" s="19"/>
      <c r="F217" s="19"/>
      <c r="G217" s="19"/>
      <c r="H217" s="11"/>
      <c r="I217" s="11"/>
      <c r="J217" s="11"/>
      <c r="M217" s="156"/>
      <c r="N217" s="156"/>
      <c r="O217" s="195"/>
      <c r="P217" s="196" t="s">
        <v>243</v>
      </c>
      <c r="Q217" s="197"/>
      <c r="R217" s="197"/>
      <c r="S217" s="166"/>
      <c r="T217" s="190"/>
    </row>
    <row r="218" spans="1:20" ht="15.75">
      <c r="A218" s="5">
        <v>9</v>
      </c>
      <c r="B218" s="25" t="s">
        <v>332</v>
      </c>
      <c r="C218" s="13"/>
      <c r="D218" s="19"/>
      <c r="E218" s="19"/>
      <c r="F218" s="19"/>
      <c r="G218" s="19"/>
      <c r="H218" s="19"/>
      <c r="I218" s="53">
        <f>IF(I214&gt;0,I216/I214,0)</f>
        <v>0.9272403696183138</v>
      </c>
      <c r="J218" s="11"/>
      <c r="M218" s="156"/>
      <c r="N218" s="156"/>
      <c r="O218" s="198"/>
      <c r="P218" s="197" t="s">
        <v>244</v>
      </c>
      <c r="Q218" s="186"/>
      <c r="R218" s="197"/>
      <c r="S218" s="166"/>
      <c r="T218" s="190"/>
    </row>
    <row r="219" spans="1:20" ht="15.75">
      <c r="A219" s="5">
        <v>10</v>
      </c>
      <c r="B219" s="25" t="s">
        <v>333</v>
      </c>
      <c r="C219" s="13"/>
      <c r="D219" s="19"/>
      <c r="E219" s="19"/>
      <c r="F219" s="19"/>
      <c r="G219" s="19"/>
      <c r="H219" s="13" t="s">
        <v>11</v>
      </c>
      <c r="I219" s="69">
        <f>I211</f>
        <v>0.9750815296427465</v>
      </c>
      <c r="J219" s="11"/>
      <c r="M219" s="156"/>
      <c r="N219" s="156"/>
      <c r="O219" s="199" t="s">
        <v>2</v>
      </c>
      <c r="P219" s="197" t="s">
        <v>245</v>
      </c>
      <c r="Q219" s="186"/>
      <c r="R219" s="197"/>
      <c r="S219" s="166"/>
      <c r="T219" s="190"/>
    </row>
    <row r="220" spans="1:20" ht="15.75">
      <c r="A220" s="5">
        <v>11</v>
      </c>
      <c r="B220" s="25" t="s">
        <v>334</v>
      </c>
      <c r="C220" s="13"/>
      <c r="D220" s="13"/>
      <c r="E220" s="13"/>
      <c r="F220" s="13"/>
      <c r="G220" s="13"/>
      <c r="H220" s="13" t="s">
        <v>88</v>
      </c>
      <c r="I220" s="70">
        <f>+I219*I218</f>
        <v>0.9041349579539311</v>
      </c>
      <c r="J220" s="11"/>
      <c r="M220" s="156"/>
      <c r="N220" s="156"/>
      <c r="O220" s="200">
        <v>0</v>
      </c>
      <c r="P220" s="197" t="s">
        <v>246</v>
      </c>
      <c r="Q220" s="186"/>
      <c r="R220" s="201"/>
      <c r="S220" s="166"/>
      <c r="T220" s="190"/>
    </row>
    <row r="221" spans="1:20" ht="15.75">
      <c r="A221" s="5"/>
      <c r="C221" s="10"/>
      <c r="D221" s="14"/>
      <c r="E221" s="14"/>
      <c r="F221" s="14"/>
      <c r="G221" s="71"/>
      <c r="H221" s="14"/>
      <c r="M221" s="156"/>
      <c r="N221" s="156"/>
      <c r="O221" s="194">
        <f>SUM(O218:O220)</f>
        <v>0</v>
      </c>
      <c r="P221" s="202" t="s">
        <v>247</v>
      </c>
      <c r="Q221" s="188"/>
      <c r="R221" s="189"/>
      <c r="S221" s="166"/>
      <c r="T221" s="190"/>
    </row>
    <row r="222" spans="1:20" ht="16.5" thickBot="1">
      <c r="A222" s="5" t="s">
        <v>2</v>
      </c>
      <c r="B222" s="8" t="s">
        <v>91</v>
      </c>
      <c r="C222" s="23" t="s">
        <v>92</v>
      </c>
      <c r="D222" s="72" t="s">
        <v>93</v>
      </c>
      <c r="E222" s="72" t="s">
        <v>11</v>
      </c>
      <c r="F222" s="14"/>
      <c r="G222" s="72" t="s">
        <v>94</v>
      </c>
      <c r="H222" s="14"/>
      <c r="I222" s="14"/>
      <c r="J222" s="14"/>
      <c r="K222" s="19"/>
      <c r="M222" s="132"/>
      <c r="N222" s="156"/>
      <c r="O222" s="203">
        <f>O216-O221</f>
        <v>9119495.33</v>
      </c>
      <c r="P222" s="204" t="s">
        <v>248</v>
      </c>
      <c r="Q222" s="205"/>
      <c r="R222" s="206"/>
      <c r="S222" s="171"/>
      <c r="T222" s="207"/>
    </row>
    <row r="223" spans="1:15" ht="15.75">
      <c r="A223" s="5">
        <v>12</v>
      </c>
      <c r="B223" s="8" t="s">
        <v>44</v>
      </c>
      <c r="C223" s="14" t="s">
        <v>238</v>
      </c>
      <c r="D223" s="123">
        <v>255417846</v>
      </c>
      <c r="E223" s="73">
        <v>0</v>
      </c>
      <c r="F223" s="73"/>
      <c r="G223" s="14">
        <f>D223*E223</f>
        <v>0</v>
      </c>
      <c r="H223" s="14"/>
      <c r="I223" s="14"/>
      <c r="J223" s="14"/>
      <c r="K223" s="19"/>
      <c r="M223" s="132"/>
      <c r="N223" s="132"/>
      <c r="O223" s="223"/>
    </row>
    <row r="224" spans="1:14" ht="15.75">
      <c r="A224" s="5">
        <v>13</v>
      </c>
      <c r="B224" s="8" t="s">
        <v>46</v>
      </c>
      <c r="C224" s="14" t="s">
        <v>239</v>
      </c>
      <c r="D224" s="123">
        <v>19110199</v>
      </c>
      <c r="E224" s="73">
        <f>+I211</f>
        <v>0.9750815296427465</v>
      </c>
      <c r="F224" s="73"/>
      <c r="G224" s="14">
        <f>D224*E224</f>
        <v>18634002.072697286</v>
      </c>
      <c r="H224" s="14"/>
      <c r="I224" s="14"/>
      <c r="J224" s="14"/>
      <c r="K224" s="19"/>
      <c r="M224" s="132"/>
      <c r="N224" s="132"/>
    </row>
    <row r="225" spans="1:14" ht="15.75">
      <c r="A225" s="5">
        <v>14</v>
      </c>
      <c r="B225" s="8" t="s">
        <v>47</v>
      </c>
      <c r="C225" s="14" t="s">
        <v>240</v>
      </c>
      <c r="D225" s="123">
        <v>61874537</v>
      </c>
      <c r="E225" s="73">
        <v>0</v>
      </c>
      <c r="F225" s="73"/>
      <c r="G225" s="14">
        <f>D225*E225</f>
        <v>0</v>
      </c>
      <c r="H225" s="14"/>
      <c r="I225" s="74" t="s">
        <v>95</v>
      </c>
      <c r="J225" s="14"/>
      <c r="K225" s="19"/>
      <c r="M225" s="132"/>
      <c r="N225" s="132"/>
    </row>
    <row r="226" spans="1:18" ht="16.5" thickBot="1">
      <c r="A226" s="5">
        <v>15</v>
      </c>
      <c r="B226" s="8" t="s">
        <v>96</v>
      </c>
      <c r="C226" s="14" t="s">
        <v>339</v>
      </c>
      <c r="D226" s="123">
        <v>23689172</v>
      </c>
      <c r="E226" s="73">
        <v>0</v>
      </c>
      <c r="F226" s="73"/>
      <c r="G226" s="23">
        <f>D226*E226</f>
        <v>0</v>
      </c>
      <c r="H226" s="14"/>
      <c r="I226" s="16" t="s">
        <v>97</v>
      </c>
      <c r="J226" s="14"/>
      <c r="K226" s="19"/>
      <c r="M226" s="132"/>
      <c r="N226" s="132"/>
      <c r="O226" s="8"/>
      <c r="P226"/>
      <c r="Q226" s="14"/>
      <c r="R226" s="8"/>
    </row>
    <row r="227" spans="1:20" ht="15.75">
      <c r="A227" s="5">
        <v>16</v>
      </c>
      <c r="B227" s="8" t="s">
        <v>191</v>
      </c>
      <c r="C227" s="14"/>
      <c r="D227" s="110">
        <f>SUM(D223:D226)</f>
        <v>360091754</v>
      </c>
      <c r="E227" s="14"/>
      <c r="F227" s="14"/>
      <c r="G227" s="14">
        <f>SUM(G223:G226)</f>
        <v>18634002.072697286</v>
      </c>
      <c r="H227" s="34" t="s">
        <v>98</v>
      </c>
      <c r="I227" s="42">
        <f>IF(G227&gt;0,G227/D227,0)</f>
        <v>0.051747927759260175</v>
      </c>
      <c r="J227" s="71" t="s">
        <v>98</v>
      </c>
      <c r="K227" s="19" t="s">
        <v>184</v>
      </c>
      <c r="M227" s="132"/>
      <c r="N227" s="132"/>
      <c r="O227"/>
      <c r="P227"/>
      <c r="Q227"/>
      <c r="R227"/>
      <c r="S227"/>
      <c r="T227"/>
    </row>
    <row r="228" spans="1:20" ht="15.75">
      <c r="A228" s="5"/>
      <c r="B228" s="8"/>
      <c r="C228" s="14"/>
      <c r="D228" s="14"/>
      <c r="E228" s="14"/>
      <c r="F228" s="14"/>
      <c r="G228" s="14"/>
      <c r="H228" s="14"/>
      <c r="I228" s="14"/>
      <c r="J228" s="14"/>
      <c r="K228" s="19"/>
      <c r="O228"/>
      <c r="P228"/>
      <c r="Q228"/>
      <c r="R228"/>
      <c r="S228"/>
      <c r="T228"/>
    </row>
    <row r="229" spans="1:20" ht="15.75">
      <c r="A229" s="5"/>
      <c r="B229" s="8" t="s">
        <v>335</v>
      </c>
      <c r="C229" s="14"/>
      <c r="D229" s="37" t="s">
        <v>93</v>
      </c>
      <c r="E229" s="14"/>
      <c r="F229" s="14"/>
      <c r="G229" s="71" t="s">
        <v>99</v>
      </c>
      <c r="H229" s="55" t="s">
        <v>2</v>
      </c>
      <c r="I229" s="43" t="str">
        <f>+I225</f>
        <v>W&amp;S Allocator</v>
      </c>
      <c r="J229" s="14"/>
      <c r="K229" s="19"/>
      <c r="O229"/>
      <c r="P229"/>
      <c r="Q229"/>
      <c r="R229"/>
      <c r="S229"/>
      <c r="T229"/>
    </row>
    <row r="230" spans="1:20" ht="15.75">
      <c r="A230" s="5">
        <v>17</v>
      </c>
      <c r="B230" s="8" t="s">
        <v>100</v>
      </c>
      <c r="C230" s="14" t="s">
        <v>101</v>
      </c>
      <c r="D230" s="123">
        <v>13119430977</v>
      </c>
      <c r="E230" s="14"/>
      <c r="G230" s="5" t="s">
        <v>102</v>
      </c>
      <c r="H230" s="75"/>
      <c r="I230" s="5" t="s">
        <v>103</v>
      </c>
      <c r="J230" s="14"/>
      <c r="K230" s="12" t="s">
        <v>104</v>
      </c>
      <c r="M230" s="138"/>
      <c r="N230" s="138"/>
      <c r="O230" s="223"/>
      <c r="P230"/>
      <c r="Q230"/>
      <c r="R230"/>
      <c r="S230"/>
      <c r="T230"/>
    </row>
    <row r="231" spans="1:20" ht="15.75">
      <c r="A231" s="5">
        <v>18</v>
      </c>
      <c r="B231" s="8" t="s">
        <v>105</v>
      </c>
      <c r="C231" s="14" t="s">
        <v>211</v>
      </c>
      <c r="D231" s="123">
        <v>1116358307.8784616</v>
      </c>
      <c r="E231" s="14"/>
      <c r="G231" s="21">
        <f>IF(D233&gt;0,D230/D233,0)</f>
        <v>0.9215808631654671</v>
      </c>
      <c r="H231" s="71" t="s">
        <v>106</v>
      </c>
      <c r="I231" s="21">
        <f>I227</f>
        <v>0.051747927759260175</v>
      </c>
      <c r="J231" s="55" t="s">
        <v>98</v>
      </c>
      <c r="K231" s="76">
        <f>I231*G231</f>
        <v>0.047689899931403226</v>
      </c>
      <c r="M231" s="138"/>
      <c r="N231" s="138"/>
      <c r="O231"/>
      <c r="P231"/>
      <c r="Q231"/>
      <c r="R231"/>
      <c r="S231"/>
      <c r="T231"/>
    </row>
    <row r="232" spans="1:20" ht="16.5" thickBot="1">
      <c r="A232" s="5">
        <v>19</v>
      </c>
      <c r="B232" s="77" t="s">
        <v>107</v>
      </c>
      <c r="C232" s="23" t="s">
        <v>212</v>
      </c>
      <c r="D232" s="123">
        <v>0</v>
      </c>
      <c r="E232" s="14"/>
      <c r="F232" s="14"/>
      <c r="G232" s="14" t="s">
        <v>2</v>
      </c>
      <c r="H232" s="14"/>
      <c r="I232" s="14"/>
      <c r="J232" s="14"/>
      <c r="K232" s="19"/>
      <c r="M232" s="138"/>
      <c r="N232" s="138"/>
      <c r="O232"/>
      <c r="P232"/>
      <c r="Q232"/>
      <c r="R232"/>
      <c r="S232"/>
      <c r="T232"/>
    </row>
    <row r="233" spans="1:20" ht="15.75">
      <c r="A233" s="5">
        <v>20</v>
      </c>
      <c r="B233" s="8" t="s">
        <v>163</v>
      </c>
      <c r="C233" s="14"/>
      <c r="D233" s="110">
        <f>D230+D231+D232</f>
        <v>14235789284.878462</v>
      </c>
      <c r="E233" s="14"/>
      <c r="F233" s="14"/>
      <c r="G233" s="14"/>
      <c r="H233" s="14"/>
      <c r="I233" s="14"/>
      <c r="J233" s="14"/>
      <c r="K233" s="19"/>
      <c r="M233" s="132"/>
      <c r="N233" s="132"/>
      <c r="O233"/>
      <c r="P233"/>
      <c r="Q233"/>
      <c r="R233"/>
      <c r="S233"/>
      <c r="T233"/>
    </row>
    <row r="234" spans="1:20" ht="15.75">
      <c r="A234" s="5"/>
      <c r="B234" s="8"/>
      <c r="C234" s="14"/>
      <c r="E234" s="14"/>
      <c r="F234" s="14"/>
      <c r="G234" s="14"/>
      <c r="H234" s="14"/>
      <c r="I234" s="14"/>
      <c r="J234" s="14"/>
      <c r="K234" s="19"/>
      <c r="O234"/>
      <c r="P234"/>
      <c r="Q234"/>
      <c r="R234"/>
      <c r="S234"/>
      <c r="T234"/>
    </row>
    <row r="235" spans="1:20" ht="16.5" thickBot="1">
      <c r="A235" s="5"/>
      <c r="B235" s="2" t="s">
        <v>108</v>
      </c>
      <c r="C235" s="14"/>
      <c r="D235" s="14"/>
      <c r="E235" s="14"/>
      <c r="F235" s="14"/>
      <c r="G235" s="14"/>
      <c r="H235" s="14"/>
      <c r="I235" s="72" t="s">
        <v>93</v>
      </c>
      <c r="J235" s="14"/>
      <c r="K235" s="19"/>
      <c r="M235" s="8"/>
      <c r="O235"/>
      <c r="P235"/>
      <c r="Q235"/>
      <c r="R235"/>
      <c r="S235"/>
      <c r="T235"/>
    </row>
    <row r="236" spans="1:20" ht="15.75">
      <c r="A236" s="5">
        <v>21</v>
      </c>
      <c r="B236" s="4"/>
      <c r="C236" s="14" t="s">
        <v>217</v>
      </c>
      <c r="D236" s="14"/>
      <c r="E236" s="14"/>
      <c r="F236" s="14"/>
      <c r="G236" s="14"/>
      <c r="H236" s="14"/>
      <c r="I236" s="123">
        <v>231272996.8237579</v>
      </c>
      <c r="J236" s="14"/>
      <c r="K236" s="19"/>
      <c r="M236" s="238"/>
      <c r="N236" s="238"/>
      <c r="O236" s="224"/>
      <c r="P236"/>
      <c r="Q236"/>
      <c r="R236"/>
      <c r="S236"/>
      <c r="T236"/>
    </row>
    <row r="237" spans="1:14" ht="15.75">
      <c r="A237" s="5"/>
      <c r="B237" s="8"/>
      <c r="C237" s="14"/>
      <c r="D237" s="14"/>
      <c r="E237" s="14"/>
      <c r="F237" s="14"/>
      <c r="G237" s="14"/>
      <c r="H237" s="14"/>
      <c r="I237" s="14"/>
      <c r="J237" s="14"/>
      <c r="K237" s="19"/>
      <c r="M237" s="239"/>
      <c r="N237" s="239"/>
    </row>
    <row r="238" spans="1:14" ht="15.75">
      <c r="A238" s="5">
        <v>22</v>
      </c>
      <c r="B238" s="2"/>
      <c r="C238" s="14" t="s">
        <v>109</v>
      </c>
      <c r="D238" s="14"/>
      <c r="E238" s="14"/>
      <c r="F238" s="14"/>
      <c r="G238" s="14"/>
      <c r="H238" s="19"/>
      <c r="I238" s="126">
        <v>0</v>
      </c>
      <c r="J238" s="14"/>
      <c r="K238" s="19"/>
      <c r="M238" s="238"/>
      <c r="N238" s="238"/>
    </row>
    <row r="239" spans="1:14" ht="15.75">
      <c r="A239" s="5"/>
      <c r="B239" s="2"/>
      <c r="C239" s="14"/>
      <c r="D239" s="14"/>
      <c r="E239" s="14"/>
      <c r="F239" s="14"/>
      <c r="G239" s="14"/>
      <c r="H239" s="14"/>
      <c r="I239" s="14"/>
      <c r="J239" s="14"/>
      <c r="K239" s="19"/>
      <c r="M239" s="132"/>
      <c r="N239" s="132"/>
    </row>
    <row r="240" spans="1:14" ht="15.75">
      <c r="A240" s="5"/>
      <c r="B240" s="2" t="s">
        <v>110</v>
      </c>
      <c r="C240" s="14"/>
      <c r="D240" s="14"/>
      <c r="E240" s="14"/>
      <c r="F240" s="14"/>
      <c r="G240" s="14"/>
      <c r="H240" s="14"/>
      <c r="I240" s="14"/>
      <c r="J240" s="14"/>
      <c r="K240" s="19"/>
      <c r="M240" s="132"/>
      <c r="N240" s="132"/>
    </row>
    <row r="241" spans="1:14" ht="15.75">
      <c r="A241" s="5">
        <v>23</v>
      </c>
      <c r="B241" s="2"/>
      <c r="C241" s="14" t="s">
        <v>218</v>
      </c>
      <c r="D241" s="4"/>
      <c r="E241" s="14"/>
      <c r="F241" s="14"/>
      <c r="G241" s="14"/>
      <c r="H241" s="14"/>
      <c r="I241" s="123">
        <v>4026385009</v>
      </c>
      <c r="J241" s="14"/>
      <c r="K241" s="19"/>
      <c r="M241" s="138"/>
      <c r="N241" s="138"/>
    </row>
    <row r="242" spans="1:14" ht="15.75">
      <c r="A242" s="5">
        <v>24</v>
      </c>
      <c r="B242" s="2"/>
      <c r="C242" s="14" t="s">
        <v>192</v>
      </c>
      <c r="D242" s="14"/>
      <c r="E242" s="14"/>
      <c r="F242" s="14"/>
      <c r="G242" s="14"/>
      <c r="H242" s="14"/>
      <c r="I242" s="78">
        <f>-D247</f>
        <v>0</v>
      </c>
      <c r="J242" s="14"/>
      <c r="K242" s="19"/>
      <c r="M242" s="240"/>
      <c r="N242" s="240"/>
    </row>
    <row r="243" spans="1:14" ht="16.5" thickBot="1">
      <c r="A243" s="5">
        <v>25</v>
      </c>
      <c r="B243" s="2"/>
      <c r="C243" s="14" t="s">
        <v>219</v>
      </c>
      <c r="D243" s="14"/>
      <c r="E243" s="14"/>
      <c r="F243" s="14"/>
      <c r="G243" s="14"/>
      <c r="H243" s="14"/>
      <c r="I243" s="125">
        <v>-24106</v>
      </c>
      <c r="J243" s="14"/>
      <c r="K243" s="19"/>
      <c r="M243" s="138"/>
      <c r="N243" s="138"/>
    </row>
    <row r="244" spans="1:14" ht="15.75">
      <c r="A244" s="5">
        <v>26</v>
      </c>
      <c r="B244" s="4"/>
      <c r="C244" s="14" t="s">
        <v>111</v>
      </c>
      <c r="D244" s="4" t="s">
        <v>112</v>
      </c>
      <c r="E244" s="4"/>
      <c r="F244" s="4"/>
      <c r="G244" s="71" t="s">
        <v>113</v>
      </c>
      <c r="H244" s="4"/>
      <c r="I244" s="14">
        <f>+I241+I242+I243</f>
        <v>4026360903</v>
      </c>
      <c r="J244" s="14"/>
      <c r="K244" s="19"/>
      <c r="M244" s="132"/>
      <c r="N244" s="132"/>
    </row>
    <row r="245" spans="1:11" ht="16.5" thickBot="1">
      <c r="A245" s="5"/>
      <c r="B245" s="8"/>
      <c r="C245" s="14"/>
      <c r="D245" s="16" t="s">
        <v>93</v>
      </c>
      <c r="E245" s="16" t="s">
        <v>114</v>
      </c>
      <c r="F245" s="14"/>
      <c r="G245" s="16" t="s">
        <v>115</v>
      </c>
      <c r="H245" s="14"/>
      <c r="I245" s="16" t="s">
        <v>116</v>
      </c>
      <c r="J245" s="14"/>
      <c r="K245" s="19"/>
    </row>
    <row r="246" spans="1:14" ht="15.75">
      <c r="A246" s="5">
        <v>27</v>
      </c>
      <c r="B246" s="2" t="s">
        <v>382</v>
      </c>
      <c r="D246" s="123">
        <v>3491328112</v>
      </c>
      <c r="E246" s="79">
        <f>IF($D$249&gt;0,D246/$D$249,0)</f>
        <v>0.4644150755682729</v>
      </c>
      <c r="F246" s="80"/>
      <c r="G246" s="80">
        <f>IF(D246&gt;0,I236/D246,0)</f>
        <v>0.06624212603474659</v>
      </c>
      <c r="I246" s="80">
        <f>G246*E246</f>
        <v>0.030763841968229896</v>
      </c>
      <c r="J246" s="81" t="s">
        <v>117</v>
      </c>
      <c r="M246" s="115"/>
      <c r="N246" s="115"/>
    </row>
    <row r="247" spans="1:14" ht="15.75">
      <c r="A247" s="5">
        <v>28</v>
      </c>
      <c r="B247" s="2" t="s">
        <v>220</v>
      </c>
      <c r="D247" s="123">
        <v>0</v>
      </c>
      <c r="E247" s="79">
        <f>IF($D$249&gt;0,D247/$D$249,0)</f>
        <v>0</v>
      </c>
      <c r="F247" s="80"/>
      <c r="G247" s="80">
        <f>IF(D247&gt;0,I238/D247,0)</f>
        <v>0</v>
      </c>
      <c r="I247" s="80">
        <f>G247*E247</f>
        <v>0</v>
      </c>
      <c r="J247" s="14"/>
      <c r="M247" s="115"/>
      <c r="N247" s="115"/>
    </row>
    <row r="248" spans="1:15" ht="16.5" thickBot="1">
      <c r="A248" s="5">
        <v>29</v>
      </c>
      <c r="B248" s="2" t="s">
        <v>118</v>
      </c>
      <c r="D248" s="23">
        <f>I244</f>
        <v>4026360903</v>
      </c>
      <c r="E248" s="79">
        <f>IF($D$249&gt;0,D248/$D$249,0)</f>
        <v>0.5355849244317271</v>
      </c>
      <c r="F248" s="80"/>
      <c r="G248" s="144">
        <v>0.1238</v>
      </c>
      <c r="I248" s="82">
        <f>G248*E248</f>
        <v>0.06630541364464781</v>
      </c>
      <c r="J248" s="14"/>
      <c r="O248" s="225"/>
    </row>
    <row r="249" spans="1:10" ht="15.75">
      <c r="A249" s="5">
        <v>30</v>
      </c>
      <c r="B249" s="8" t="s">
        <v>187</v>
      </c>
      <c r="D249" s="14">
        <f>D248+D247+D246</f>
        <v>7517689015</v>
      </c>
      <c r="E249" s="14" t="s">
        <v>2</v>
      </c>
      <c r="F249" s="14"/>
      <c r="G249" s="14"/>
      <c r="H249" s="14"/>
      <c r="I249" s="80">
        <f>SUM(I246:I248)</f>
        <v>0.09706925561287771</v>
      </c>
      <c r="J249" s="81" t="s">
        <v>119</v>
      </c>
    </row>
    <row r="250" spans="5:8" ht="10.5" customHeight="1">
      <c r="E250" s="14"/>
      <c r="F250" s="14"/>
      <c r="G250" s="14"/>
      <c r="H250" s="14"/>
    </row>
    <row r="251" spans="1:11" ht="16.5" thickBot="1">
      <c r="A251" s="5"/>
      <c r="B251" s="2" t="s">
        <v>120</v>
      </c>
      <c r="C251" s="4"/>
      <c r="D251" s="4"/>
      <c r="E251" s="4"/>
      <c r="F251" s="4"/>
      <c r="G251" s="4"/>
      <c r="H251" s="4"/>
      <c r="I251" s="16" t="s">
        <v>164</v>
      </c>
      <c r="J251" s="4"/>
      <c r="K251" s="25"/>
    </row>
    <row r="252" spans="1:10" ht="15.75">
      <c r="A252" s="5"/>
      <c r="B252" s="2"/>
      <c r="C252" s="2"/>
      <c r="D252" s="2"/>
      <c r="E252" s="2"/>
      <c r="F252" s="2"/>
      <c r="G252" s="2"/>
      <c r="H252" s="2"/>
      <c r="J252" s="83"/>
    </row>
    <row r="253" spans="1:10" ht="15.75">
      <c r="A253" s="5"/>
      <c r="B253" s="2" t="s">
        <v>121</v>
      </c>
      <c r="C253" s="4"/>
      <c r="D253" s="4" t="s">
        <v>122</v>
      </c>
      <c r="E253" s="4" t="s">
        <v>123</v>
      </c>
      <c r="F253" s="4"/>
      <c r="G253" s="84" t="s">
        <v>2</v>
      </c>
      <c r="H253" s="85"/>
      <c r="I253" s="86"/>
      <c r="J253" s="86"/>
    </row>
    <row r="254" spans="1:15" ht="15.75">
      <c r="A254" s="5">
        <v>31</v>
      </c>
      <c r="B254" s="1" t="s">
        <v>152</v>
      </c>
      <c r="C254" s="4"/>
      <c r="D254" s="4"/>
      <c r="F254" s="4"/>
      <c r="H254" s="85"/>
      <c r="I254" s="145">
        <v>5618091</v>
      </c>
      <c r="J254" s="87"/>
      <c r="M254" s="146"/>
      <c r="N254" s="146"/>
      <c r="O254" s="226"/>
    </row>
    <row r="255" spans="1:10" ht="16.5" thickBot="1">
      <c r="A255" s="5">
        <v>32</v>
      </c>
      <c r="B255" s="46" t="s">
        <v>189</v>
      </c>
      <c r="C255" s="159"/>
      <c r="D255" s="112"/>
      <c r="E255" s="160"/>
      <c r="F255" s="160"/>
      <c r="G255" s="160"/>
      <c r="H255" s="4"/>
      <c r="I255" s="127">
        <v>0</v>
      </c>
      <c r="J255" s="89"/>
    </row>
    <row r="256" spans="1:10" ht="15.75">
      <c r="A256" s="5">
        <v>33</v>
      </c>
      <c r="B256" s="1" t="s">
        <v>124</v>
      </c>
      <c r="C256" s="10"/>
      <c r="E256" s="4"/>
      <c r="F256" s="4"/>
      <c r="G256" s="4"/>
      <c r="H256" s="4"/>
      <c r="I256" s="90">
        <f>+I254-I255</f>
        <v>5618091</v>
      </c>
      <c r="J256" s="87"/>
    </row>
    <row r="257" spans="1:11" ht="15.75">
      <c r="A257" s="5"/>
      <c r="B257" s="1" t="s">
        <v>2</v>
      </c>
      <c r="C257" s="10"/>
      <c r="E257" s="4"/>
      <c r="F257" s="4"/>
      <c r="G257" s="91"/>
      <c r="H257" s="4"/>
      <c r="I257" s="92" t="s">
        <v>2</v>
      </c>
      <c r="J257" s="86"/>
      <c r="K257" s="93"/>
    </row>
    <row r="258" spans="1:15" ht="15.75">
      <c r="A258" s="5">
        <v>34</v>
      </c>
      <c r="B258" s="2" t="s">
        <v>336</v>
      </c>
      <c r="C258" s="10"/>
      <c r="E258" s="4"/>
      <c r="F258" s="4"/>
      <c r="G258" s="94"/>
      <c r="H258" s="4"/>
      <c r="I258" s="147">
        <v>479065</v>
      </c>
      <c r="J258" s="86"/>
      <c r="K258" s="93"/>
      <c r="M258" s="209"/>
      <c r="N258" s="115"/>
      <c r="O258" s="114"/>
    </row>
    <row r="259" spans="1:11" ht="15.75">
      <c r="A259" s="5"/>
      <c r="C259" s="4"/>
      <c r="D259" s="4"/>
      <c r="E259" s="4"/>
      <c r="F259" s="4"/>
      <c r="G259" s="4"/>
      <c r="H259" s="4"/>
      <c r="I259" s="92"/>
      <c r="J259" s="86"/>
      <c r="K259" s="93"/>
    </row>
    <row r="260" spans="2:11" ht="15.75">
      <c r="B260" s="2" t="s">
        <v>337</v>
      </c>
      <c r="C260" s="4"/>
      <c r="D260" s="4" t="s">
        <v>214</v>
      </c>
      <c r="E260" s="4"/>
      <c r="F260" s="4"/>
      <c r="G260" s="4"/>
      <c r="H260" s="4"/>
      <c r="K260" s="95"/>
    </row>
    <row r="261" spans="1:14" ht="15.75">
      <c r="A261" s="5">
        <v>35</v>
      </c>
      <c r="B261" s="2" t="s">
        <v>125</v>
      </c>
      <c r="C261" s="14"/>
      <c r="D261" s="14"/>
      <c r="E261" s="14"/>
      <c r="F261" s="14"/>
      <c r="G261" s="14"/>
      <c r="H261" s="14"/>
      <c r="I261" s="148">
        <v>65353881</v>
      </c>
      <c r="J261" s="96"/>
      <c r="K261" s="95"/>
      <c r="M261" s="149"/>
      <c r="N261" s="150"/>
    </row>
    <row r="262" spans="1:11" ht="16.5" thickBot="1">
      <c r="A262" s="5">
        <v>36</v>
      </c>
      <c r="B262" s="97" t="s">
        <v>188</v>
      </c>
      <c r="C262" s="88"/>
      <c r="D262" s="160"/>
      <c r="E262" s="160"/>
      <c r="F262" s="160"/>
      <c r="G262" s="4"/>
      <c r="H262" s="4"/>
      <c r="I262" s="131">
        <v>43162065</v>
      </c>
      <c r="K262" s="98"/>
    </row>
    <row r="263" spans="1:11" ht="15.75">
      <c r="A263" s="5">
        <v>37</v>
      </c>
      <c r="B263" s="99" t="str">
        <f>+B256</f>
        <v>  Total of (a)-(b)</v>
      </c>
      <c r="C263" s="5"/>
      <c r="D263" s="14"/>
      <c r="E263" s="14"/>
      <c r="F263" s="14"/>
      <c r="G263" s="14"/>
      <c r="H263" s="4"/>
      <c r="I263" s="100">
        <f>+I261-I262</f>
        <v>22191816</v>
      </c>
      <c r="J263" s="96"/>
      <c r="K263" s="101"/>
    </row>
    <row r="264" spans="1:11" ht="15.75">
      <c r="A264" s="5"/>
      <c r="B264" s="99"/>
      <c r="C264" s="5"/>
      <c r="D264" s="14"/>
      <c r="E264" s="14"/>
      <c r="F264" s="14"/>
      <c r="G264" s="14"/>
      <c r="H264" s="4"/>
      <c r="I264" s="100"/>
      <c r="J264" s="96"/>
      <c r="K264" s="101"/>
    </row>
    <row r="265" spans="1:11" ht="15.75">
      <c r="A265" s="2" t="s">
        <v>233</v>
      </c>
      <c r="B265" s="8"/>
      <c r="C265" s="14"/>
      <c r="D265" s="48"/>
      <c r="E265" s="14"/>
      <c r="F265" s="14"/>
      <c r="G265" s="43"/>
      <c r="H265" s="14"/>
      <c r="I265" s="48"/>
      <c r="J265" s="14"/>
      <c r="K265" s="49" t="str">
        <f>K65</f>
        <v>Effective:  January 1, 2009</v>
      </c>
    </row>
    <row r="266" spans="1:11" ht="15.75">
      <c r="A266" s="2" t="s">
        <v>304</v>
      </c>
      <c r="B266" s="8"/>
      <c r="C266" s="14"/>
      <c r="D266" s="48"/>
      <c r="E266" s="14"/>
      <c r="F266" s="14"/>
      <c r="G266" s="43"/>
      <c r="H266" s="14"/>
      <c r="I266" s="48"/>
      <c r="J266" s="14"/>
      <c r="K266" s="49"/>
    </row>
    <row r="267" spans="1:11" ht="15.75">
      <c r="A267" s="1" t="s">
        <v>206</v>
      </c>
      <c r="B267" s="2"/>
      <c r="C267" s="2"/>
      <c r="D267" s="3"/>
      <c r="E267" s="2"/>
      <c r="F267" s="2"/>
      <c r="G267" s="2"/>
      <c r="H267" s="4"/>
      <c r="I267" s="5"/>
      <c r="J267" s="5"/>
      <c r="K267" s="6" t="s">
        <v>381</v>
      </c>
    </row>
    <row r="268" spans="1:11" ht="15.75">
      <c r="A268" s="1" t="s">
        <v>213</v>
      </c>
      <c r="B268" s="2"/>
      <c r="C268" s="2"/>
      <c r="D268" s="3"/>
      <c r="E268" s="2"/>
      <c r="F268" s="2"/>
      <c r="G268" s="2"/>
      <c r="H268" s="4"/>
      <c r="I268" s="7"/>
      <c r="J268" s="7"/>
      <c r="K268" s="6" t="s">
        <v>372</v>
      </c>
    </row>
    <row r="269" spans="2:11" ht="15.75">
      <c r="B269" s="2"/>
      <c r="C269" s="2"/>
      <c r="D269" s="3"/>
      <c r="E269" s="2"/>
      <c r="F269" s="2"/>
      <c r="G269" s="2"/>
      <c r="H269" s="4"/>
      <c r="I269" s="4"/>
      <c r="K269" s="9" t="s">
        <v>204</v>
      </c>
    </row>
    <row r="270" spans="2:11" ht="15.75">
      <c r="B270" s="2" t="s">
        <v>0</v>
      </c>
      <c r="C270" s="2"/>
      <c r="D270" s="3" t="s">
        <v>1</v>
      </c>
      <c r="E270" s="2"/>
      <c r="F270" s="2"/>
      <c r="G270" s="2"/>
      <c r="H270" s="4"/>
      <c r="J270" s="10"/>
      <c r="K270" s="33" t="s">
        <v>303</v>
      </c>
    </row>
    <row r="271" spans="2:11" ht="15.75">
      <c r="B271" s="2"/>
      <c r="C271" s="14" t="s">
        <v>2</v>
      </c>
      <c r="D271" s="14" t="s">
        <v>3</v>
      </c>
      <c r="E271" s="14"/>
      <c r="F271" s="14"/>
      <c r="G271" s="14"/>
      <c r="H271" s="4"/>
      <c r="I271" s="4"/>
      <c r="J271" s="10"/>
      <c r="K271" s="7" t="str">
        <f>K6</f>
        <v>For the 12 months ended 12/31/09</v>
      </c>
    </row>
    <row r="272" spans="1:11" ht="15.75">
      <c r="A272" s="5"/>
      <c r="B272" s="99"/>
      <c r="C272" s="5"/>
      <c r="D272" s="14"/>
      <c r="E272" s="14"/>
      <c r="F272" s="14"/>
      <c r="G272" s="14"/>
      <c r="H272" s="4"/>
      <c r="I272" s="102"/>
      <c r="J272" s="86"/>
      <c r="K272" s="101"/>
    </row>
    <row r="273" spans="1:11" ht="15.75">
      <c r="A273" s="5"/>
      <c r="B273" s="99"/>
      <c r="C273" s="5"/>
      <c r="D273" s="19" t="str">
        <f>D9</f>
        <v>Northern States Power Companies</v>
      </c>
      <c r="E273" s="19"/>
      <c r="F273" s="19"/>
      <c r="G273" s="19"/>
      <c r="H273" s="4"/>
      <c r="I273" s="102"/>
      <c r="J273" s="86"/>
      <c r="K273" s="101"/>
    </row>
    <row r="274" spans="1:11" ht="15.75">
      <c r="A274" s="5"/>
      <c r="B274" s="99"/>
      <c r="C274" s="5"/>
      <c r="D274" s="14"/>
      <c r="E274" s="14"/>
      <c r="F274" s="14"/>
      <c r="G274" s="14"/>
      <c r="H274" s="4"/>
      <c r="I274" s="102"/>
      <c r="J274" s="86"/>
      <c r="K274" s="101"/>
    </row>
    <row r="275" spans="1:11" ht="15.75">
      <c r="A275" s="5"/>
      <c r="B275" s="2" t="s">
        <v>126</v>
      </c>
      <c r="C275" s="5"/>
      <c r="D275" s="14"/>
      <c r="E275" s="14"/>
      <c r="F275" s="14"/>
      <c r="G275" s="14"/>
      <c r="H275" s="4"/>
      <c r="I275" s="14"/>
      <c r="J275" s="4"/>
      <c r="K275" s="19"/>
    </row>
    <row r="276" spans="1:11" ht="15.75">
      <c r="A276" s="5"/>
      <c r="B276" s="151" t="s">
        <v>338</v>
      </c>
      <c r="C276" s="5"/>
      <c r="D276" s="14"/>
      <c r="E276" s="14"/>
      <c r="F276" s="14"/>
      <c r="G276" s="14"/>
      <c r="H276" s="4"/>
      <c r="I276" s="14"/>
      <c r="J276" s="4"/>
      <c r="K276" s="19"/>
    </row>
    <row r="277" spans="1:11" ht="15.75">
      <c r="A277" s="5" t="s">
        <v>127</v>
      </c>
      <c r="B277" s="2"/>
      <c r="C277" s="4"/>
      <c r="D277" s="14"/>
      <c r="E277" s="14"/>
      <c r="F277" s="14"/>
      <c r="G277" s="14"/>
      <c r="H277" s="4"/>
      <c r="I277" s="14"/>
      <c r="J277" s="4"/>
      <c r="K277" s="19"/>
    </row>
    <row r="278" spans="1:11" ht="16.5" thickBot="1">
      <c r="A278" s="16" t="s">
        <v>128</v>
      </c>
      <c r="B278" s="2"/>
      <c r="C278" s="4"/>
      <c r="D278" s="14"/>
      <c r="E278" s="14"/>
      <c r="F278" s="14"/>
      <c r="G278" s="14"/>
      <c r="H278" s="4"/>
      <c r="I278" s="14"/>
      <c r="J278" s="4"/>
      <c r="K278" s="19"/>
    </row>
    <row r="279" spans="1:11" ht="15.75">
      <c r="A279" s="5" t="s">
        <v>129</v>
      </c>
      <c r="B279" s="62" t="s">
        <v>197</v>
      </c>
      <c r="C279" s="25"/>
      <c r="D279" s="19"/>
      <c r="E279" s="19"/>
      <c r="F279" s="19"/>
      <c r="G279" s="19"/>
      <c r="H279" s="25"/>
      <c r="I279" s="19"/>
      <c r="J279" s="25"/>
      <c r="K279" s="19"/>
    </row>
    <row r="280" spans="1:11" ht="15.75">
      <c r="A280" s="5" t="s">
        <v>130</v>
      </c>
      <c r="B280" s="62" t="s">
        <v>198</v>
      </c>
      <c r="C280" s="25"/>
      <c r="D280" s="19"/>
      <c r="E280" s="19"/>
      <c r="F280" s="19"/>
      <c r="G280" s="19"/>
      <c r="H280" s="25"/>
      <c r="I280" s="19"/>
      <c r="J280" s="25"/>
      <c r="K280" s="19"/>
    </row>
    <row r="281" spans="1:11" ht="15.75">
      <c r="A281" s="5" t="s">
        <v>131</v>
      </c>
      <c r="B281" s="62" t="s">
        <v>199</v>
      </c>
      <c r="C281" s="25"/>
      <c r="D281" s="25"/>
      <c r="E281" s="25"/>
      <c r="F281" s="25"/>
      <c r="G281" s="25"/>
      <c r="H281" s="25"/>
      <c r="I281" s="19"/>
      <c r="J281" s="25"/>
      <c r="K281" s="25"/>
    </row>
    <row r="282" spans="1:11" ht="15.75">
      <c r="A282" s="5" t="s">
        <v>132</v>
      </c>
      <c r="B282" s="62" t="s">
        <v>199</v>
      </c>
      <c r="C282" s="25"/>
      <c r="D282" s="25"/>
      <c r="E282" s="25"/>
      <c r="F282" s="25"/>
      <c r="G282" s="25"/>
      <c r="H282" s="25"/>
      <c r="I282" s="19"/>
      <c r="J282" s="25"/>
      <c r="K282" s="25"/>
    </row>
    <row r="283" spans="1:11" ht="15.75">
      <c r="A283" s="5" t="s">
        <v>133</v>
      </c>
      <c r="B283" s="25" t="s">
        <v>195</v>
      </c>
      <c r="C283" s="25"/>
      <c r="D283" s="25"/>
      <c r="E283" s="25"/>
      <c r="F283" s="25"/>
      <c r="G283" s="25"/>
      <c r="H283" s="25"/>
      <c r="I283" s="25"/>
      <c r="J283" s="25"/>
      <c r="K283" s="25"/>
    </row>
    <row r="284" spans="1:11" ht="15.75">
      <c r="A284" s="5" t="s">
        <v>134</v>
      </c>
      <c r="B284" s="25" t="s">
        <v>340</v>
      </c>
      <c r="C284" s="25"/>
      <c r="D284" s="25"/>
      <c r="E284" s="25"/>
      <c r="F284" s="25"/>
      <c r="G284" s="25"/>
      <c r="H284" s="25"/>
      <c r="I284" s="25"/>
      <c r="J284" s="25"/>
      <c r="K284" s="25"/>
    </row>
    <row r="285" spans="1:11" ht="15.75">
      <c r="A285" s="5"/>
      <c r="B285" s="25" t="s">
        <v>341</v>
      </c>
      <c r="C285" s="25"/>
      <c r="D285" s="25"/>
      <c r="E285" s="25"/>
      <c r="F285" s="25"/>
      <c r="G285" s="25"/>
      <c r="H285" s="25"/>
      <c r="I285" s="25"/>
      <c r="J285" s="25"/>
      <c r="K285" s="25"/>
    </row>
    <row r="286" spans="1:11" ht="15.75">
      <c r="A286" s="5"/>
      <c r="B286" s="25" t="s">
        <v>342</v>
      </c>
      <c r="C286" s="25"/>
      <c r="D286" s="25"/>
      <c r="E286" s="25"/>
      <c r="F286" s="25"/>
      <c r="G286" s="25"/>
      <c r="H286" s="25"/>
      <c r="I286" s="25"/>
      <c r="J286" s="25"/>
      <c r="K286" s="25"/>
    </row>
    <row r="287" spans="1:11" ht="15.75">
      <c r="A287" s="5" t="s">
        <v>135</v>
      </c>
      <c r="B287" s="25" t="s">
        <v>136</v>
      </c>
      <c r="C287" s="25"/>
      <c r="D287" s="25"/>
      <c r="E287" s="25"/>
      <c r="F287" s="25"/>
      <c r="G287" s="25"/>
      <c r="H287" s="25"/>
      <c r="I287" s="25"/>
      <c r="J287" s="25"/>
      <c r="K287" s="25"/>
    </row>
    <row r="288" spans="1:11" ht="15.75">
      <c r="A288" s="5" t="s">
        <v>137</v>
      </c>
      <c r="B288" s="25" t="s">
        <v>343</v>
      </c>
      <c r="C288" s="25"/>
      <c r="D288" s="25"/>
      <c r="E288" s="25"/>
      <c r="F288" s="25"/>
      <c r="G288" s="25"/>
      <c r="H288" s="25"/>
      <c r="I288" s="25"/>
      <c r="J288" s="25"/>
      <c r="K288" s="25"/>
    </row>
    <row r="289" spans="1:11" ht="15.75">
      <c r="A289" s="5"/>
      <c r="B289" s="25" t="s">
        <v>369</v>
      </c>
      <c r="C289" s="25"/>
      <c r="D289" s="25"/>
      <c r="E289" s="25"/>
      <c r="F289" s="25"/>
      <c r="G289" s="25"/>
      <c r="H289" s="25"/>
      <c r="I289" s="25"/>
      <c r="J289" s="25"/>
      <c r="K289" s="25"/>
    </row>
    <row r="290" spans="1:11" ht="15.75">
      <c r="A290" s="5" t="s">
        <v>138</v>
      </c>
      <c r="B290" s="25" t="s">
        <v>344</v>
      </c>
      <c r="C290" s="25"/>
      <c r="D290" s="25"/>
      <c r="E290" s="25"/>
      <c r="F290" s="25"/>
      <c r="G290" s="25"/>
      <c r="H290" s="25"/>
      <c r="I290" s="25"/>
      <c r="J290" s="25"/>
      <c r="K290" s="25"/>
    </row>
    <row r="291" spans="1:11" ht="15.75">
      <c r="A291" s="5"/>
      <c r="B291" s="11" t="s">
        <v>345</v>
      </c>
      <c r="C291" s="25"/>
      <c r="D291" s="25"/>
      <c r="E291" s="25"/>
      <c r="F291" s="25"/>
      <c r="G291" s="25"/>
      <c r="H291" s="25"/>
      <c r="I291" s="25"/>
      <c r="J291" s="25"/>
      <c r="K291" s="25"/>
    </row>
    <row r="292" spans="1:11" ht="15.75">
      <c r="A292" s="5" t="s">
        <v>139</v>
      </c>
      <c r="B292" s="25" t="s">
        <v>346</v>
      </c>
      <c r="C292" s="25"/>
      <c r="D292" s="25"/>
      <c r="E292" s="25"/>
      <c r="F292" s="25"/>
      <c r="G292" s="25"/>
      <c r="H292" s="25"/>
      <c r="I292" s="25"/>
      <c r="J292" s="25"/>
      <c r="K292" s="25"/>
    </row>
    <row r="293" spans="1:11" ht="15.75">
      <c r="A293" s="5"/>
      <c r="B293" s="25" t="s">
        <v>347</v>
      </c>
      <c r="C293" s="25"/>
      <c r="D293" s="25"/>
      <c r="E293" s="25"/>
      <c r="F293" s="25"/>
      <c r="G293" s="25"/>
      <c r="H293" s="25"/>
      <c r="I293" s="25"/>
      <c r="J293" s="25"/>
      <c r="K293" s="25"/>
    </row>
    <row r="294" spans="1:11" ht="15.75">
      <c r="A294" s="5" t="s">
        <v>140</v>
      </c>
      <c r="B294" s="25" t="s">
        <v>348</v>
      </c>
      <c r="C294" s="25"/>
      <c r="D294" s="25"/>
      <c r="E294" s="25"/>
      <c r="F294" s="25"/>
      <c r="G294" s="25"/>
      <c r="H294" s="25"/>
      <c r="I294" s="25"/>
      <c r="J294" s="25"/>
      <c r="K294" s="25"/>
    </row>
    <row r="295" spans="1:11" ht="15.75">
      <c r="A295" s="5"/>
      <c r="B295" s="25" t="s">
        <v>349</v>
      </c>
      <c r="C295" s="25"/>
      <c r="D295" s="25"/>
      <c r="E295" s="25"/>
      <c r="F295" s="25"/>
      <c r="G295" s="25"/>
      <c r="H295" s="25"/>
      <c r="I295" s="25"/>
      <c r="J295" s="25"/>
      <c r="K295" s="25"/>
    </row>
    <row r="296" spans="1:11" ht="15.75">
      <c r="A296" s="5"/>
      <c r="B296" s="25" t="s">
        <v>350</v>
      </c>
      <c r="C296" s="25"/>
      <c r="D296" s="25"/>
      <c r="E296" s="25"/>
      <c r="F296" s="25"/>
      <c r="G296" s="25"/>
      <c r="H296" s="25"/>
      <c r="I296" s="25"/>
      <c r="J296" s="25"/>
      <c r="K296" s="25"/>
    </row>
    <row r="297" spans="1:11" ht="15.75">
      <c r="A297" s="5"/>
      <c r="B297" s="25" t="s">
        <v>351</v>
      </c>
      <c r="C297" s="25"/>
      <c r="D297" s="25"/>
      <c r="E297" s="25"/>
      <c r="F297" s="25"/>
      <c r="G297" s="25"/>
      <c r="H297" s="25"/>
      <c r="I297" s="25"/>
      <c r="J297" s="25"/>
      <c r="K297" s="25"/>
    </row>
    <row r="298" spans="1:11" ht="18">
      <c r="A298" s="5" t="s">
        <v>2</v>
      </c>
      <c r="B298" s="25" t="s">
        <v>180</v>
      </c>
      <c r="C298" s="25" t="s">
        <v>169</v>
      </c>
      <c r="D298" s="222">
        <v>0.35</v>
      </c>
      <c r="E298" s="25"/>
      <c r="F298" s="25"/>
      <c r="G298" s="25"/>
      <c r="H298" s="25"/>
      <c r="I298" s="25"/>
      <c r="J298" s="25"/>
      <c r="K298" s="25"/>
    </row>
    <row r="299" spans="1:11" ht="18">
      <c r="A299" s="5"/>
      <c r="B299" s="25"/>
      <c r="C299" s="25" t="s">
        <v>170</v>
      </c>
      <c r="D299" s="222">
        <v>0.0879</v>
      </c>
      <c r="E299" s="25" t="s">
        <v>375</v>
      </c>
      <c r="F299" s="25"/>
      <c r="G299" s="25"/>
      <c r="H299" s="25"/>
      <c r="I299" s="25"/>
      <c r="J299" s="25"/>
      <c r="K299" s="25"/>
    </row>
    <row r="300" spans="1:11" ht="15.75">
      <c r="A300" s="5"/>
      <c r="B300" s="25"/>
      <c r="C300" s="25" t="s">
        <v>171</v>
      </c>
      <c r="D300" s="104">
        <v>0</v>
      </c>
      <c r="E300" s="25" t="s">
        <v>374</v>
      </c>
      <c r="F300" s="25"/>
      <c r="G300" s="25"/>
      <c r="H300" s="25"/>
      <c r="I300" s="25"/>
      <c r="J300" s="25"/>
      <c r="K300" s="25"/>
    </row>
    <row r="301" spans="1:11" ht="15.75">
      <c r="A301" s="5" t="s">
        <v>141</v>
      </c>
      <c r="B301" s="25" t="s">
        <v>227</v>
      </c>
      <c r="C301" s="25"/>
      <c r="D301" s="25"/>
      <c r="E301" s="25"/>
      <c r="F301" s="25"/>
      <c r="G301" s="25"/>
      <c r="H301" s="25"/>
      <c r="I301" s="108"/>
      <c r="J301" s="108"/>
      <c r="K301" s="25"/>
    </row>
    <row r="302" spans="1:11" ht="15.75">
      <c r="A302" s="5" t="s">
        <v>142</v>
      </c>
      <c r="B302" s="25" t="s">
        <v>352</v>
      </c>
      <c r="C302" s="25"/>
      <c r="D302" s="25"/>
      <c r="E302" s="25"/>
      <c r="F302" s="25"/>
      <c r="G302" s="25"/>
      <c r="H302" s="25"/>
      <c r="I302" s="25"/>
      <c r="J302" s="25"/>
      <c r="K302" s="25"/>
    </row>
    <row r="303" spans="1:11" ht="15.75">
      <c r="A303" s="5"/>
      <c r="B303" s="25" t="s">
        <v>353</v>
      </c>
      <c r="C303" s="25"/>
      <c r="D303" s="25"/>
      <c r="E303" s="25"/>
      <c r="F303" s="25"/>
      <c r="G303" s="25"/>
      <c r="H303" s="25"/>
      <c r="I303" s="25"/>
      <c r="J303" s="25"/>
      <c r="K303" s="25"/>
    </row>
    <row r="304" spans="1:11" ht="15.75">
      <c r="A304" s="5" t="s">
        <v>143</v>
      </c>
      <c r="B304" s="25" t="s">
        <v>354</v>
      </c>
      <c r="C304" s="25"/>
      <c r="D304" s="25"/>
      <c r="E304" s="25"/>
      <c r="F304" s="25"/>
      <c r="G304" s="25"/>
      <c r="H304" s="25"/>
      <c r="I304" s="25"/>
      <c r="J304" s="25"/>
      <c r="K304" s="25"/>
    </row>
    <row r="305" spans="1:11" ht="15.75">
      <c r="A305" s="5"/>
      <c r="B305" s="25" t="s">
        <v>355</v>
      </c>
      <c r="C305" s="25"/>
      <c r="D305" s="25"/>
      <c r="E305" s="25"/>
      <c r="F305" s="25"/>
      <c r="G305" s="25"/>
      <c r="H305" s="25"/>
      <c r="I305" s="25"/>
      <c r="J305" s="25"/>
      <c r="K305" s="25"/>
    </row>
    <row r="306" spans="1:11" ht="15.75">
      <c r="A306" s="5"/>
      <c r="B306" s="25" t="s">
        <v>356</v>
      </c>
      <c r="C306" s="25"/>
      <c r="D306" s="25"/>
      <c r="E306" s="25"/>
      <c r="F306" s="25"/>
      <c r="G306" s="25"/>
      <c r="H306" s="25"/>
      <c r="I306" s="25"/>
      <c r="J306" s="25"/>
      <c r="K306" s="25"/>
    </row>
    <row r="307" spans="1:11" ht="15.75">
      <c r="A307" s="5" t="s">
        <v>144</v>
      </c>
      <c r="B307" s="25" t="s">
        <v>190</v>
      </c>
      <c r="C307" s="25"/>
      <c r="D307" s="25"/>
      <c r="E307" s="25"/>
      <c r="F307" s="25"/>
      <c r="G307" s="25"/>
      <c r="H307" s="25"/>
      <c r="I307" s="25"/>
      <c r="J307" s="25"/>
      <c r="K307" s="25"/>
    </row>
    <row r="308" spans="1:11" ht="15.75">
      <c r="A308" s="5" t="s">
        <v>145</v>
      </c>
      <c r="B308" s="25" t="s">
        <v>357</v>
      </c>
      <c r="C308" s="25"/>
      <c r="D308" s="25"/>
      <c r="E308" s="25"/>
      <c r="F308" s="25"/>
      <c r="G308" s="25"/>
      <c r="H308" s="25"/>
      <c r="I308" s="25"/>
      <c r="J308" s="25"/>
      <c r="K308" s="25"/>
    </row>
    <row r="309" spans="1:11" ht="15.75">
      <c r="A309" s="5"/>
      <c r="B309" s="25" t="s">
        <v>358</v>
      </c>
      <c r="C309" s="25"/>
      <c r="D309" s="25"/>
      <c r="E309" s="25"/>
      <c r="F309" s="25"/>
      <c r="G309" s="25"/>
      <c r="H309" s="25"/>
      <c r="I309" s="25"/>
      <c r="J309" s="25"/>
      <c r="K309" s="25"/>
    </row>
    <row r="310" spans="1:11" ht="15.75">
      <c r="A310" s="5" t="s">
        <v>146</v>
      </c>
      <c r="B310" s="25" t="s">
        <v>359</v>
      </c>
      <c r="C310" s="25"/>
      <c r="D310" s="25"/>
      <c r="E310" s="25"/>
      <c r="F310" s="25"/>
      <c r="G310" s="25"/>
      <c r="H310" s="25"/>
      <c r="I310" s="25"/>
      <c r="J310" s="25"/>
      <c r="K310" s="25"/>
    </row>
    <row r="311" spans="1:11" ht="15.75">
      <c r="A311" s="5"/>
      <c r="B311" s="25" t="s">
        <v>360</v>
      </c>
      <c r="C311" s="25"/>
      <c r="D311" s="25"/>
      <c r="E311" s="25"/>
      <c r="F311" s="25"/>
      <c r="G311" s="25"/>
      <c r="H311" s="25"/>
      <c r="I311" s="25"/>
      <c r="J311" s="25"/>
      <c r="K311" s="25"/>
    </row>
    <row r="312" spans="1:11" ht="15.75">
      <c r="A312" s="5" t="s">
        <v>147</v>
      </c>
      <c r="B312" s="25" t="s">
        <v>148</v>
      </c>
      <c r="C312" s="25"/>
      <c r="D312" s="25"/>
      <c r="E312" s="25"/>
      <c r="F312" s="25"/>
      <c r="G312" s="25"/>
      <c r="H312" s="25"/>
      <c r="I312" s="25"/>
      <c r="J312" s="25"/>
      <c r="K312" s="25"/>
    </row>
    <row r="313" spans="1:11" ht="15.75">
      <c r="A313" s="5" t="s">
        <v>196</v>
      </c>
      <c r="B313" s="25" t="s">
        <v>370</v>
      </c>
      <c r="C313" s="25"/>
      <c r="D313" s="25"/>
      <c r="E313" s="25"/>
      <c r="F313" s="25"/>
      <c r="G313" s="25"/>
      <c r="H313" s="25"/>
      <c r="I313" s="25"/>
      <c r="J313" s="25"/>
      <c r="K313" s="25"/>
    </row>
    <row r="314" spans="2:11" ht="15.75">
      <c r="B314" s="25" t="s">
        <v>361</v>
      </c>
      <c r="C314" s="25"/>
      <c r="D314" s="25"/>
      <c r="E314" s="25"/>
      <c r="F314" s="25"/>
      <c r="G314" s="25"/>
      <c r="H314" s="25"/>
      <c r="I314" s="25"/>
      <c r="J314" s="25"/>
      <c r="K314" s="25"/>
    </row>
    <row r="315" spans="2:11" ht="15.75">
      <c r="B315" s="13" t="s">
        <v>362</v>
      </c>
      <c r="C315" s="13"/>
      <c r="D315" s="13"/>
      <c r="E315" s="13"/>
      <c r="F315" s="13"/>
      <c r="G315" s="13"/>
      <c r="H315" s="13"/>
      <c r="I315" s="13"/>
      <c r="J315" s="13"/>
      <c r="K315" s="13"/>
    </row>
    <row r="316" spans="1:11" ht="15.75">
      <c r="A316" s="28" t="s">
        <v>201</v>
      </c>
      <c r="B316" s="13" t="s">
        <v>368</v>
      </c>
      <c r="C316" s="13"/>
      <c r="D316" s="13"/>
      <c r="E316" s="13"/>
      <c r="F316" s="13"/>
      <c r="G316" s="13"/>
      <c r="H316" s="13"/>
      <c r="I316" s="13"/>
      <c r="J316" s="13"/>
      <c r="K316" s="13"/>
    </row>
    <row r="317" spans="2:11" ht="15.75">
      <c r="B317" s="13" t="s">
        <v>363</v>
      </c>
      <c r="C317" s="103"/>
      <c r="D317" s="13"/>
      <c r="E317" s="13"/>
      <c r="F317" s="13"/>
      <c r="G317" s="13"/>
      <c r="H317" s="13"/>
      <c r="I317" s="13"/>
      <c r="J317" s="13"/>
      <c r="K317" s="13"/>
    </row>
    <row r="318" spans="2:11" ht="15.75">
      <c r="B318" s="13" t="s">
        <v>364</v>
      </c>
      <c r="C318" s="13"/>
      <c r="D318" s="13"/>
      <c r="E318" s="13"/>
      <c r="F318" s="13"/>
      <c r="G318" s="13"/>
      <c r="H318" s="13"/>
      <c r="I318" s="13"/>
      <c r="J318" s="13"/>
      <c r="K318" s="13"/>
    </row>
    <row r="319" spans="1:11" ht="15.75">
      <c r="A319" s="28" t="s">
        <v>215</v>
      </c>
      <c r="B319" s="13" t="s">
        <v>228</v>
      </c>
      <c r="C319" s="10"/>
      <c r="D319" s="10"/>
      <c r="E319" s="10"/>
      <c r="F319" s="10"/>
      <c r="G319" s="10"/>
      <c r="H319" s="10"/>
      <c r="I319" s="13"/>
      <c r="J319" s="13"/>
      <c r="K319" s="13"/>
    </row>
    <row r="320" spans="1:11" s="11" customFormat="1" ht="15.75">
      <c r="A320" s="107" t="s">
        <v>229</v>
      </c>
      <c r="B320" s="13" t="s">
        <v>365</v>
      </c>
      <c r="C320" s="13"/>
      <c r="D320" s="13"/>
      <c r="E320" s="13"/>
      <c r="F320" s="13"/>
      <c r="G320" s="13"/>
      <c r="H320" s="13"/>
      <c r="I320" s="13"/>
      <c r="J320" s="13"/>
      <c r="K320" s="13"/>
    </row>
    <row r="321" spans="1:11" s="11" customFormat="1" ht="15.75">
      <c r="A321" s="107" t="s">
        <v>268</v>
      </c>
      <c r="B321" s="10" t="s">
        <v>376</v>
      </c>
      <c r="C321" s="13"/>
      <c r="D321" s="13"/>
      <c r="E321" s="13"/>
      <c r="F321" s="13"/>
      <c r="G321" s="13"/>
      <c r="H321" s="13"/>
      <c r="I321" s="13"/>
      <c r="J321" s="13"/>
      <c r="K321" s="13"/>
    </row>
    <row r="322" spans="1:11" s="11" customFormat="1" ht="15.75">
      <c r="A322" s="107"/>
      <c r="B322" s="10" t="s">
        <v>377</v>
      </c>
      <c r="C322" s="13"/>
      <c r="D322" s="13"/>
      <c r="E322" s="13"/>
      <c r="F322" s="13"/>
      <c r="G322" s="13"/>
      <c r="H322" s="13"/>
      <c r="I322" s="13"/>
      <c r="J322" s="13"/>
      <c r="K322" s="13"/>
    </row>
    <row r="323" spans="1:11" s="11" customFormat="1" ht="15.75">
      <c r="A323" s="107"/>
      <c r="B323" s="10" t="s">
        <v>373</v>
      </c>
      <c r="C323" s="13"/>
      <c r="D323" s="13"/>
      <c r="E323" s="13"/>
      <c r="F323" s="13"/>
      <c r="G323" s="13"/>
      <c r="H323" s="13"/>
      <c r="I323" s="13"/>
      <c r="J323" s="13"/>
      <c r="K323" s="13"/>
    </row>
    <row r="324" spans="1:11" ht="15.75">
      <c r="A324" s="107"/>
      <c r="B324" s="13" t="s">
        <v>371</v>
      </c>
      <c r="C324" s="13"/>
      <c r="D324" s="13"/>
      <c r="E324" s="13"/>
      <c r="F324" s="13"/>
      <c r="G324" s="10"/>
      <c r="I324" s="13"/>
      <c r="J324" s="13"/>
      <c r="K324" s="13"/>
    </row>
    <row r="325" spans="1:11" ht="15.75">
      <c r="A325" s="107"/>
      <c r="B325" s="13" t="s">
        <v>378</v>
      </c>
      <c r="C325" s="13"/>
      <c r="D325" s="13"/>
      <c r="E325" s="13"/>
      <c r="F325" s="13"/>
      <c r="G325" s="10"/>
      <c r="H325" s="10"/>
      <c r="I325" s="13"/>
      <c r="J325" s="13"/>
      <c r="K325" s="13"/>
    </row>
    <row r="326" spans="1:11" ht="15.75">
      <c r="A326" s="107"/>
      <c r="B326" s="13" t="s">
        <v>396</v>
      </c>
      <c r="C326" s="13"/>
      <c r="D326" s="13"/>
      <c r="E326" s="13"/>
      <c r="F326" s="13"/>
      <c r="G326" s="10"/>
      <c r="H326" s="10"/>
      <c r="I326" s="13"/>
      <c r="J326" s="13"/>
      <c r="K326" s="13"/>
    </row>
    <row r="327" spans="1:11" ht="15.75">
      <c r="A327" s="28" t="s">
        <v>273</v>
      </c>
      <c r="B327" s="13" t="s">
        <v>274</v>
      </c>
      <c r="C327" s="13"/>
      <c r="D327" s="13"/>
      <c r="E327" s="13"/>
      <c r="F327" s="13"/>
      <c r="G327" s="13"/>
      <c r="H327" s="10"/>
      <c r="I327" s="13"/>
      <c r="J327" s="13"/>
      <c r="K327" s="13"/>
    </row>
    <row r="328" spans="1:11" ht="15.75">
      <c r="A328" s="28" t="s">
        <v>275</v>
      </c>
      <c r="B328" s="13" t="s">
        <v>366</v>
      </c>
      <c r="C328" s="13"/>
      <c r="D328" s="13"/>
      <c r="E328" s="13"/>
      <c r="F328" s="13"/>
      <c r="G328" s="13"/>
      <c r="H328" s="10"/>
      <c r="I328" s="13"/>
      <c r="J328" s="13"/>
      <c r="K328" s="13"/>
    </row>
    <row r="329" spans="1:11" ht="15.75">
      <c r="A329" s="28"/>
      <c r="B329" s="13" t="s">
        <v>367</v>
      </c>
      <c r="C329" s="13"/>
      <c r="D329" s="13"/>
      <c r="E329" s="13"/>
      <c r="F329" s="13"/>
      <c r="G329" s="13"/>
      <c r="H329" s="10"/>
      <c r="I329" s="13"/>
      <c r="J329" s="13"/>
      <c r="K329" s="13"/>
    </row>
    <row r="330" spans="1:11" ht="15.75">
      <c r="A330" s="28" t="s">
        <v>287</v>
      </c>
      <c r="B330" s="13" t="s">
        <v>299</v>
      </c>
      <c r="C330" s="11"/>
      <c r="D330" s="11"/>
      <c r="E330" s="11"/>
      <c r="F330" s="13"/>
      <c r="G330" s="13"/>
      <c r="H330" s="10"/>
      <c r="I330" s="13"/>
      <c r="J330" s="13"/>
      <c r="K330" s="13"/>
    </row>
    <row r="331" spans="1:11" ht="15.75">
      <c r="A331" s="28"/>
      <c r="B331" s="121" t="s">
        <v>288</v>
      </c>
      <c r="C331" s="13" t="s">
        <v>290</v>
      </c>
      <c r="D331" s="156"/>
      <c r="E331" s="11"/>
      <c r="F331" s="13"/>
      <c r="G331" s="13"/>
      <c r="H331" s="10"/>
      <c r="I331" s="13"/>
      <c r="J331" s="13"/>
      <c r="K331" s="13"/>
    </row>
    <row r="332" spans="1:11" ht="15.75">
      <c r="A332" s="28"/>
      <c r="B332" s="121" t="s">
        <v>289</v>
      </c>
      <c r="C332" s="13" t="s">
        <v>290</v>
      </c>
      <c r="D332" s="156"/>
      <c r="E332" s="11"/>
      <c r="F332" s="13"/>
      <c r="G332" s="13"/>
      <c r="H332" s="10"/>
      <c r="I332" s="13"/>
      <c r="J332" s="13"/>
      <c r="K332" s="13"/>
    </row>
    <row r="333" spans="1:11" ht="15.75">
      <c r="A333" s="28"/>
      <c r="B333" s="122" t="s">
        <v>313</v>
      </c>
      <c r="C333" s="13"/>
      <c r="D333" s="156"/>
      <c r="E333" s="11"/>
      <c r="F333" s="13"/>
      <c r="G333" s="13"/>
      <c r="H333" s="10"/>
      <c r="I333" s="13"/>
      <c r="J333" s="13"/>
      <c r="K333" s="13"/>
    </row>
    <row r="334" spans="1:11" ht="15.75">
      <c r="A334" s="28"/>
      <c r="B334" s="121" t="s">
        <v>314</v>
      </c>
      <c r="C334" s="13" t="s">
        <v>291</v>
      </c>
      <c r="D334" s="156"/>
      <c r="E334" s="11"/>
      <c r="F334" s="13"/>
      <c r="G334" s="13"/>
      <c r="H334" s="10"/>
      <c r="I334" s="13"/>
      <c r="J334" s="13"/>
      <c r="K334" s="13"/>
    </row>
    <row r="335" spans="1:11" ht="15.75">
      <c r="A335" s="28"/>
      <c r="B335" s="121" t="s">
        <v>315</v>
      </c>
      <c r="C335" s="13"/>
      <c r="D335" s="11"/>
      <c r="E335" s="13"/>
      <c r="F335" s="13"/>
      <c r="G335" s="13"/>
      <c r="H335" s="10"/>
      <c r="I335" s="13"/>
      <c r="J335" s="13"/>
      <c r="K335" s="13"/>
    </row>
    <row r="336" spans="1:11" ht="15.75">
      <c r="A336" s="28"/>
      <c r="B336" s="121"/>
      <c r="C336" s="13"/>
      <c r="D336" s="11"/>
      <c r="E336" s="13"/>
      <c r="F336" s="13"/>
      <c r="G336" s="13"/>
      <c r="H336" s="10"/>
      <c r="I336" s="13"/>
      <c r="J336" s="13"/>
      <c r="K336" s="13"/>
    </row>
    <row r="337" spans="1:11" ht="15.75">
      <c r="A337" s="2" t="s">
        <v>233</v>
      </c>
      <c r="B337" s="8"/>
      <c r="C337" s="14"/>
      <c r="D337" s="48"/>
      <c r="E337" s="14"/>
      <c r="F337" s="14"/>
      <c r="G337" s="43"/>
      <c r="H337" s="14"/>
      <c r="I337" s="48"/>
      <c r="J337" s="14"/>
      <c r="K337" s="49" t="str">
        <f>K65</f>
        <v>Effective:  January 1, 2009</v>
      </c>
    </row>
    <row r="338" spans="1:11" ht="15.75">
      <c r="A338" s="2" t="s">
        <v>379</v>
      </c>
      <c r="B338" s="8"/>
      <c r="C338" s="14"/>
      <c r="D338" s="48"/>
      <c r="E338" s="14"/>
      <c r="F338" s="14"/>
      <c r="G338" s="43"/>
      <c r="H338" s="14"/>
      <c r="I338" s="48"/>
      <c r="J338" s="14"/>
      <c r="K338" s="49"/>
    </row>
    <row r="339" spans="1:11" ht="15.75">
      <c r="A339" s="2" t="s">
        <v>380</v>
      </c>
      <c r="B339" s="8"/>
      <c r="C339" s="14"/>
      <c r="D339" s="48"/>
      <c r="E339" s="14"/>
      <c r="F339" s="14"/>
      <c r="G339" s="43"/>
      <c r="H339" s="14"/>
      <c r="I339" s="48"/>
      <c r="J339" s="14"/>
      <c r="K339" s="49"/>
    </row>
    <row r="340" spans="2:11" ht="15.75">
      <c r="B340" s="10"/>
      <c r="C340" s="10"/>
      <c r="D340" s="10"/>
      <c r="E340" s="10"/>
      <c r="F340" s="10"/>
      <c r="G340" s="10"/>
      <c r="H340" s="10"/>
      <c r="I340" s="10"/>
      <c r="J340" s="10"/>
      <c r="K340" s="13"/>
    </row>
    <row r="341" spans="2:11" ht="15.75">
      <c r="B341" s="10"/>
      <c r="C341" s="10"/>
      <c r="D341" s="10"/>
      <c r="E341" s="10"/>
      <c r="F341" s="10"/>
      <c r="G341" s="10"/>
      <c r="H341" s="10"/>
      <c r="I341" s="10"/>
      <c r="J341" s="10"/>
      <c r="K341" s="13"/>
    </row>
    <row r="342" spans="2:11" ht="15.75">
      <c r="B342" s="10"/>
      <c r="C342" s="10"/>
      <c r="D342" s="10"/>
      <c r="E342" s="10"/>
      <c r="F342" s="10"/>
      <c r="G342" s="10"/>
      <c r="H342" s="10"/>
      <c r="I342" s="10"/>
      <c r="J342" s="10"/>
      <c r="K342" s="13"/>
    </row>
    <row r="343" ht="15.75">
      <c r="B343" s="11"/>
    </row>
  </sheetData>
  <mergeCells count="1">
    <mergeCell ref="O212:T212"/>
  </mergeCells>
  <conditionalFormatting sqref="N24">
    <cfRule type="cellIs" priority="1" dxfId="0" operator="equal" stopIfTrue="1">
      <formula>"ERROR in RR detail"</formula>
    </cfRule>
  </conditionalFormatting>
  <conditionalFormatting sqref="N28">
    <cfRule type="cellIs" priority="2" dxfId="0" operator="equal" stopIfTrue="1">
      <formula>"ERROR MW detail"</formula>
    </cfRule>
  </conditionalFormatting>
  <printOptions/>
  <pageMargins left="1" right="0.25" top="1" bottom="1" header="0" footer="0.15"/>
  <pageSetup fitToHeight="0" horizontalDpi="600" verticalDpi="600" orientation="portrait" scale="55" r:id="rId1"/>
  <rowBreaks count="4" manualBreakCount="4">
    <brk id="66" max="10" man="1"/>
    <brk id="132" max="10" man="1"/>
    <brk id="193" max="10" man="1"/>
    <brk id="266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C3" sqref="C3"/>
    </sheetView>
  </sheetViews>
  <sheetFormatPr defaultColWidth="8.88671875" defaultRowHeight="15"/>
  <cols>
    <col min="1" max="1" width="9.77734375" style="212" bestFit="1" customWidth="1"/>
    <col min="2" max="2" width="1.66796875" style="211" bestFit="1" customWidth="1"/>
    <col min="3" max="3" width="7.5546875" style="210" bestFit="1" customWidth="1"/>
    <col min="4" max="16384" width="7.10546875" style="211" customWidth="1"/>
  </cols>
  <sheetData>
    <row r="1" ht="12.75">
      <c r="A1" s="210" t="s">
        <v>403</v>
      </c>
    </row>
    <row r="2" ht="12.75">
      <c r="A2" s="210"/>
    </row>
    <row r="3" ht="12.75">
      <c r="E3" s="211" t="s">
        <v>404</v>
      </c>
    </row>
    <row r="4" spans="1:5" ht="12.75">
      <c r="A4" s="212" t="s">
        <v>405</v>
      </c>
      <c r="B4" s="211" t="s">
        <v>98</v>
      </c>
      <c r="C4" s="213">
        <v>0.407133</v>
      </c>
      <c r="E4" s="214" t="s">
        <v>406</v>
      </c>
    </row>
    <row r="5" spans="1:5" ht="12.75">
      <c r="A5" s="212" t="s">
        <v>407</v>
      </c>
      <c r="B5" s="211" t="s">
        <v>98</v>
      </c>
      <c r="C5" s="213">
        <v>0.407133</v>
      </c>
      <c r="E5" s="215">
        <f>(1-0.0879)*0.35+0.0879</f>
        <v>0.407135</v>
      </c>
    </row>
    <row r="6" spans="1:3" ht="12.75">
      <c r="A6" s="216" t="s">
        <v>408</v>
      </c>
      <c r="B6" s="211" t="s">
        <v>98</v>
      </c>
      <c r="C6" s="217" t="s">
        <v>409</v>
      </c>
    </row>
    <row r="7" spans="1:3" ht="12.75">
      <c r="A7" s="216" t="s">
        <v>410</v>
      </c>
      <c r="B7" s="211" t="s">
        <v>98</v>
      </c>
      <c r="C7" s="213">
        <f>0.407133-0.35</f>
        <v>0.057133000000000045</v>
      </c>
    </row>
    <row r="8" spans="1:3" ht="12.75">
      <c r="A8" s="212" t="s">
        <v>411</v>
      </c>
      <c r="B8" s="211" t="s">
        <v>98</v>
      </c>
      <c r="C8" s="217" t="s">
        <v>412</v>
      </c>
    </row>
    <row r="9" spans="1:4" ht="12.75">
      <c r="A9" s="218" t="s">
        <v>413</v>
      </c>
      <c r="B9" s="219" t="s">
        <v>98</v>
      </c>
      <c r="C9" s="220">
        <f>C7/0.65</f>
        <v>0.08789692307692314</v>
      </c>
      <c r="D9" s="219" t="s">
        <v>414</v>
      </c>
    </row>
    <row r="10" ht="12.75">
      <c r="D10" s="221" t="s">
        <v>415</v>
      </c>
    </row>
  </sheetData>
  <printOptions/>
  <pageMargins left="0.75" right="0.75" top="1" bottom="1" header="0.5" footer="0.5"/>
  <pageSetup horizontalDpi="600" verticalDpi="600" orientation="portrait" r:id="rId1"/>
  <headerFooter alignWithMargins="0">
    <oddFooter>&amp;R&amp;F\&amp;A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Authorized User</cp:lastModifiedBy>
  <cp:lastPrinted>2008-08-29T16:31:46Z</cp:lastPrinted>
  <dcterms:created xsi:type="dcterms:W3CDTF">2008-03-31T16:42:19Z</dcterms:created>
  <dcterms:modified xsi:type="dcterms:W3CDTF">2008-09-02T21:51:11Z</dcterms:modified>
  <cp:category> </cp:category>
  <cp:version/>
  <cp:contentType/>
  <cp:contentStatus/>
</cp:coreProperties>
</file>