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488" windowWidth="20100" windowHeight="5676"/>
  </bookViews>
  <sheets>
    <sheet name="True-Up" sheetId="4" r:id="rId1"/>
  </sheets>
  <calcPr calcId="145621"/>
</workbook>
</file>

<file path=xl/calcChain.xml><?xml version="1.0" encoding="utf-8"?>
<calcChain xmlns="http://schemas.openxmlformats.org/spreadsheetml/2006/main">
  <c r="C5" i="4" l="1"/>
  <c r="C14" i="4" l="1"/>
  <c r="C7" i="4"/>
  <c r="I5" i="4" l="1"/>
  <c r="L7" i="4"/>
  <c r="L11" i="4" s="1"/>
  <c r="E9" i="4"/>
  <c r="K9" i="4"/>
  <c r="E10" i="4"/>
  <c r="K10" i="4" s="1"/>
  <c r="G10" i="4"/>
  <c r="H10" i="4" s="1"/>
  <c r="E11" i="4"/>
  <c r="K11" i="4" s="1"/>
  <c r="C16" i="4"/>
  <c r="C21" i="4" s="1"/>
  <c r="I16" i="4"/>
  <c r="G6" i="4" s="1"/>
  <c r="G7" i="4" s="1"/>
  <c r="L13" i="4" l="1"/>
  <c r="F6" i="4"/>
  <c r="F7" i="4" s="1"/>
  <c r="F11" i="4" s="1"/>
  <c r="F13" i="4" s="1"/>
  <c r="G11" i="4"/>
  <c r="G13" i="4" s="1"/>
  <c r="H6" i="4"/>
  <c r="H7" i="4" s="1"/>
  <c r="H11" i="4" s="1"/>
  <c r="H13" i="4" s="1"/>
  <c r="I11" i="4" l="1"/>
  <c r="C6" i="4" s="1"/>
  <c r="C8" i="4" s="1"/>
  <c r="I6" i="4"/>
  <c r="I7" i="4" s="1"/>
  <c r="I13" i="4"/>
  <c r="C20" i="4" l="1"/>
  <c r="C22" i="4" s="1"/>
  <c r="C26" i="4" s="1"/>
  <c r="C28" i="4" s="1"/>
</calcChain>
</file>

<file path=xl/sharedStrings.xml><?xml version="1.0" encoding="utf-8"?>
<sst xmlns="http://schemas.openxmlformats.org/spreadsheetml/2006/main" count="46" uniqueCount="40">
  <si>
    <t>Total True-Up</t>
  </si>
  <si>
    <t>Estimated Interest for 24 months (January 2012-December 2013)</t>
  </si>
  <si>
    <t>Average Monthly Rate (18 CFR 35.19a)- (January 2012-September 2013)</t>
  </si>
  <si>
    <t>Interest on Historic Year True-Up:</t>
  </si>
  <si>
    <t>D)</t>
  </si>
  <si>
    <t>Total True-Up, Excluding Interest</t>
  </si>
  <si>
    <t>Divisor True-Up</t>
  </si>
  <si>
    <t>ATRR True-Up</t>
  </si>
  <si>
    <t>Summary:</t>
  </si>
  <si>
    <t>C)</t>
  </si>
  <si>
    <t>Projected 2012 ATRR</t>
  </si>
  <si>
    <t>Projected Annual Cost ($/kW/Year)</t>
  </si>
  <si>
    <t>Difference in Divisor</t>
  </si>
  <si>
    <t>Projected Divisor</t>
  </si>
  <si>
    <t>Actual Divisor</t>
  </si>
  <si>
    <t>Divisor True-Up:</t>
  </si>
  <si>
    <t>B)</t>
  </si>
  <si>
    <t>Attachment MM ATRR True-UP</t>
  </si>
  <si>
    <t>Attachment GG ATRR True-UP</t>
  </si>
  <si>
    <t>Projected ATRR</t>
  </si>
  <si>
    <t>Actual Schedule 26A Revenue</t>
  </si>
  <si>
    <t>Actual Schedule 26 Revenue</t>
  </si>
  <si>
    <t>Actual Attachment MM Revenue Requirements</t>
  </si>
  <si>
    <t>Actual Attachment GG Revenue Requirements</t>
  </si>
  <si>
    <t>Phase 3</t>
  </si>
  <si>
    <t>Phase 2</t>
  </si>
  <si>
    <t>Phase 1</t>
  </si>
  <si>
    <t>MTEP 11</t>
  </si>
  <si>
    <t>Attachment MM True-Up:</t>
  </si>
  <si>
    <t>A)</t>
  </si>
  <si>
    <t>Total</t>
  </si>
  <si>
    <t>Twin Cities- Fargo Project</t>
  </si>
  <si>
    <t>Attachment GG True-Up:</t>
  </si>
  <si>
    <t>Annual Transmission Revenue Requirement (ATRR) True-Up:</t>
  </si>
  <si>
    <t>2012 Missouri River Energy Services Attachment MM True-Up Adjustment</t>
  </si>
  <si>
    <t>2012 Missouri River Energy Services Attachment GG True-Up Adjustment</t>
  </si>
  <si>
    <t>2012 Missouri River Energy Services Attachment O True-Up Adjustment</t>
  </si>
  <si>
    <t xml:space="preserve">Actual ATRR, excluding interest on Attachment GG &amp; MM True-Ups </t>
  </si>
  <si>
    <t>Estimated Interest on Attachment GG and MM True-Ups</t>
  </si>
  <si>
    <t>Attachment O ATRR True-Up, excluding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</si>
</sst>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%"/>
    <numFmt numFmtId="167" formatCode="0.0%"/>
    <numFmt numFmtId="168" formatCode="_(&quot;$&quot;* #,##0.000_);_(&quot;$&quot;* \(#,##0.000\);_(&quot;$&quot;* &quot;-&quot;??_);_(@_)"/>
    <numFmt numFmtId="169" formatCode="&quot;$&quot;#,##0.000"/>
    <numFmt numFmtId="170" formatCode="_(* #,##0_);_(* \(#,##0\);_(* &quot;-&quot;??_);_(@_)"/>
    <numFmt numFmtId="171" formatCode="0.00_)"/>
  </numFmts>
  <fonts count="19">
    <font>
      <sz val="10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1"/>
      <name val="Arial MT"/>
    </font>
    <font>
      <sz val="10"/>
      <name val="Arial MT"/>
    </font>
    <font>
      <u val="doubleAccounting"/>
      <sz val="10"/>
      <name val="Arial MT"/>
    </font>
    <font>
      <sz val="9"/>
      <name val="Arial MT"/>
    </font>
    <font>
      <u val="singleAccounting"/>
      <sz val="10"/>
      <name val="Arial MT"/>
    </font>
    <font>
      <u/>
      <sz val="10"/>
      <name val="Arial MT"/>
    </font>
    <font>
      <u val="doubleAccounting"/>
      <sz val="9"/>
      <name val="Arial MT"/>
    </font>
    <font>
      <u val="singleAccounting"/>
      <sz val="9"/>
      <name val="Arial MT"/>
    </font>
    <font>
      <u/>
      <sz val="9"/>
      <name val="Arial MT"/>
    </font>
    <font>
      <u val="singleAccounting"/>
      <sz val="11"/>
      <name val="Arial MT"/>
    </font>
    <font>
      <u val="singleAccounting"/>
      <sz val="12"/>
      <name val="Arial MT"/>
    </font>
    <font>
      <sz val="8"/>
      <name val="Arial"/>
      <family val="2"/>
    </font>
    <font>
      <b/>
      <i/>
      <sz val="16"/>
      <name val="Helv"/>
    </font>
    <font>
      <sz val="9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1" fillId="0" borderId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14" fillId="2" borderId="0" applyNumberFormat="0" applyBorder="0" applyAlignment="0" applyProtection="0"/>
    <xf numFmtId="10" fontId="14" fillId="3" borderId="1" applyNumberFormat="0" applyBorder="0" applyAlignment="0" applyProtection="0"/>
    <xf numFmtId="171" fontId="15" fillId="0" borderId="0"/>
    <xf numFmtId="0" fontId="2" fillId="0" borderId="0"/>
    <xf numFmtId="0" fontId="16" fillId="0" borderId="0"/>
    <xf numFmtId="0" fontId="17" fillId="0" borderId="0">
      <alignment vertical="top"/>
    </xf>
    <xf numFmtId="0" fontId="2" fillId="0" borderId="0"/>
    <xf numFmtId="164" fontId="1" fillId="0" borderId="0" applyProtection="0"/>
    <xf numFmtId="0" fontId="18" fillId="0" borderId="0"/>
    <xf numFmtId="0" fontId="18" fillId="0" borderId="0"/>
    <xf numFmtId="0" fontId="2" fillId="0" borderId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9">
    <xf numFmtId="0" fontId="0" fillId="0" borderId="0" xfId="0"/>
    <xf numFmtId="164" fontId="1" fillId="0" borderId="0" xfId="1" applyAlignment="1"/>
    <xf numFmtId="165" fontId="0" fillId="0" borderId="0" xfId="2" applyNumberFormat="1" applyFont="1" applyAlignment="1"/>
    <xf numFmtId="164" fontId="1" fillId="0" borderId="0" xfId="1" applyAlignment="1">
      <alignment horizontal="center"/>
    </xf>
    <xf numFmtId="164" fontId="3" fillId="0" borderId="0" xfId="1" applyFont="1" applyAlignment="1"/>
    <xf numFmtId="164" fontId="4" fillId="0" borderId="0" xfId="1" applyFont="1" applyAlignment="1"/>
    <xf numFmtId="165" fontId="3" fillId="0" borderId="0" xfId="2" applyNumberFormat="1" applyFont="1" applyAlignment="1"/>
    <xf numFmtId="164" fontId="3" fillId="0" borderId="0" xfId="1" applyFont="1" applyAlignment="1">
      <alignment horizontal="center"/>
    </xf>
    <xf numFmtId="165" fontId="5" fillId="0" borderId="0" xfId="2" applyNumberFormat="1" applyFont="1" applyAlignment="1"/>
    <xf numFmtId="164" fontId="4" fillId="0" borderId="0" xfId="1" applyFont="1" applyAlignment="1">
      <alignment horizontal="center"/>
    </xf>
    <xf numFmtId="165" fontId="4" fillId="0" borderId="0" xfId="2" applyNumberFormat="1" applyFont="1" applyAlignment="1"/>
    <xf numFmtId="164" fontId="6" fillId="0" borderId="0" xfId="1" applyFont="1" applyAlignment="1"/>
    <xf numFmtId="165" fontId="7" fillId="0" borderId="0" xfId="2" applyNumberFormat="1" applyFont="1" applyAlignment="1"/>
    <xf numFmtId="166" fontId="8" fillId="0" borderId="0" xfId="3" applyNumberFormat="1" applyFont="1" applyAlignment="1">
      <alignment horizontal="center"/>
    </xf>
    <xf numFmtId="167" fontId="4" fillId="0" borderId="0" xfId="3" applyNumberFormat="1" applyFont="1" applyAlignment="1"/>
    <xf numFmtId="165" fontId="6" fillId="0" borderId="0" xfId="2" applyNumberFormat="1" applyFont="1" applyAlignment="1"/>
    <xf numFmtId="165" fontId="9" fillId="0" borderId="0" xfId="2" applyNumberFormat="1" applyFont="1" applyAlignment="1"/>
    <xf numFmtId="165" fontId="10" fillId="0" borderId="0" xfId="2" applyNumberFormat="1" applyFont="1" applyAlignment="1"/>
    <xf numFmtId="168" fontId="7" fillId="0" borderId="0" xfId="2" applyNumberFormat="1" applyFont="1" applyAlignment="1"/>
    <xf numFmtId="169" fontId="4" fillId="0" borderId="0" xfId="1" applyNumberFormat="1" applyFont="1" applyAlignment="1"/>
    <xf numFmtId="170" fontId="4" fillId="0" borderId="0" xfId="4" applyNumberFormat="1" applyFont="1" applyAlignment="1"/>
    <xf numFmtId="170" fontId="7" fillId="0" borderId="0" xfId="4" applyNumberFormat="1" applyFont="1" applyAlignment="1"/>
    <xf numFmtId="166" fontId="11" fillId="0" borderId="0" xfId="3" applyNumberFormat="1" applyFont="1" applyAlignment="1">
      <alignment horizontal="center"/>
    </xf>
    <xf numFmtId="165" fontId="8" fillId="0" borderId="0" xfId="2" applyNumberFormat="1" applyFont="1" applyAlignment="1"/>
    <xf numFmtId="165" fontId="7" fillId="0" borderId="0" xfId="2" applyNumberFormat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13" fillId="0" borderId="0" xfId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12" fillId="0" borderId="0" xfId="1" applyFont="1" applyAlignment="1">
      <alignment horizontal="center"/>
    </xf>
  </cellXfs>
  <cellStyles count="23">
    <cellStyle name="Comma 2" xfId="4"/>
    <cellStyle name="Comma 2 2" xfId="5"/>
    <cellStyle name="Comma 3" xfId="6"/>
    <cellStyle name="Currency 2" xfId="2"/>
    <cellStyle name="Currency 2 2" xfId="7"/>
    <cellStyle name="Grey" xfId="8"/>
    <cellStyle name="Input [yellow]" xfId="9"/>
    <cellStyle name="Normal" xfId="0" builtinId="0"/>
    <cellStyle name="Normal - Style1" xfId="10"/>
    <cellStyle name="Normal 10" xfId="11"/>
    <cellStyle name="Normal 2" xfId="1"/>
    <cellStyle name="Normal 2 2" xfId="12"/>
    <cellStyle name="Normal 2 3" xfId="13"/>
    <cellStyle name="Normal 3" xfId="14"/>
    <cellStyle name="Normal 4" xfId="15"/>
    <cellStyle name="Normal 5" xfId="16"/>
    <cellStyle name="Normal 6" xfId="17"/>
    <cellStyle name="Normal 9" xfId="18"/>
    <cellStyle name="Percent [2]" xfId="19"/>
    <cellStyle name="Percent 2" xfId="3"/>
    <cellStyle name="Percent 3" xfId="20"/>
    <cellStyle name="Percent 4" xfId="21"/>
    <cellStyle name="Percent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D1" workbookViewId="0">
      <selection activeCell="H6" sqref="H6"/>
    </sheetView>
  </sheetViews>
  <sheetFormatPr defaultRowHeight="15.6"/>
  <cols>
    <col min="1" max="1" width="5.21875" style="3" customWidth="1"/>
    <col min="2" max="2" width="61.44140625" style="1" bestFit="1" customWidth="1"/>
    <col min="3" max="3" width="12.44140625" style="2" bestFit="1" customWidth="1"/>
    <col min="4" max="4" width="5.33203125" style="1" customWidth="1"/>
    <col min="5" max="5" width="54.21875" style="1" bestFit="1" customWidth="1"/>
    <col min="6" max="6" width="10.77734375" style="1" bestFit="1" customWidth="1"/>
    <col min="7" max="7" width="9.88671875" style="1" bestFit="1" customWidth="1"/>
    <col min="8" max="8" width="10.77734375" style="1" bestFit="1" customWidth="1"/>
    <col min="9" max="9" width="10.44140625" style="1" bestFit="1" customWidth="1"/>
    <col min="10" max="10" width="4.33203125" style="1" customWidth="1"/>
    <col min="11" max="11" width="61.77734375" style="1" bestFit="1" customWidth="1"/>
    <col min="12" max="12" width="12.44140625" style="1" bestFit="1" customWidth="1"/>
    <col min="13" max="13" width="13.88671875" style="1" bestFit="1" customWidth="1"/>
    <col min="14" max="16384" width="8.88671875" style="1"/>
  </cols>
  <sheetData>
    <row r="1" spans="1:13" ht="16.8">
      <c r="A1" s="26" t="s">
        <v>36</v>
      </c>
      <c r="B1" s="26"/>
      <c r="C1" s="26"/>
      <c r="D1" s="26" t="s">
        <v>35</v>
      </c>
      <c r="E1" s="26"/>
      <c r="F1" s="26"/>
      <c r="G1" s="26"/>
      <c r="H1" s="26"/>
      <c r="I1" s="26"/>
      <c r="J1" s="28" t="s">
        <v>34</v>
      </c>
      <c r="K1" s="28"/>
      <c r="L1" s="28"/>
      <c r="M1" s="28"/>
    </row>
    <row r="2" spans="1:13">
      <c r="B2" s="4"/>
    </row>
    <row r="3" spans="1:13" ht="16.8">
      <c r="A3" s="3" t="s">
        <v>29</v>
      </c>
      <c r="B3" s="1" t="s">
        <v>33</v>
      </c>
      <c r="C3" s="1"/>
      <c r="D3" s="3" t="s">
        <v>29</v>
      </c>
      <c r="E3" s="1" t="s">
        <v>32</v>
      </c>
      <c r="F3" s="27" t="s">
        <v>31</v>
      </c>
      <c r="G3" s="27"/>
      <c r="H3" s="27"/>
      <c r="I3" s="25" t="s">
        <v>30</v>
      </c>
      <c r="J3" s="3" t="s">
        <v>29</v>
      </c>
      <c r="K3" s="1" t="s">
        <v>28</v>
      </c>
      <c r="L3" s="25" t="s">
        <v>27</v>
      </c>
    </row>
    <row r="4" spans="1:13" s="5" customFormat="1" ht="16.8">
      <c r="A4" s="3"/>
      <c r="C4" s="10"/>
      <c r="D4" s="3"/>
      <c r="F4" s="24" t="s">
        <v>26</v>
      </c>
      <c r="G4" s="24" t="s">
        <v>25</v>
      </c>
      <c r="H4" s="24" t="s">
        <v>24</v>
      </c>
      <c r="I4" s="10"/>
      <c r="J4" s="3"/>
      <c r="L4" s="24"/>
    </row>
    <row r="5" spans="1:13" s="5" customFormat="1" ht="13.2">
      <c r="A5" s="9"/>
      <c r="B5" s="5" t="s">
        <v>37</v>
      </c>
      <c r="C5" s="10">
        <f>5171342</f>
        <v>5171342</v>
      </c>
      <c r="D5" s="9"/>
      <c r="E5" s="5" t="s">
        <v>23</v>
      </c>
      <c r="F5" s="15">
        <v>803303</v>
      </c>
      <c r="G5" s="15">
        <v>2005940</v>
      </c>
      <c r="H5" s="15">
        <v>171897</v>
      </c>
      <c r="I5" s="15">
        <f>SUM(F5:H5)</f>
        <v>2981140</v>
      </c>
      <c r="J5" s="9"/>
      <c r="K5" s="5" t="s">
        <v>22</v>
      </c>
      <c r="L5" s="10">
        <v>478833</v>
      </c>
    </row>
    <row r="6" spans="1:13" s="5" customFormat="1" ht="14.4">
      <c r="A6" s="9"/>
      <c r="B6" s="5" t="s">
        <v>38</v>
      </c>
      <c r="C6" s="10">
        <f>-I11-L11</f>
        <v>101347.26648000001</v>
      </c>
      <c r="D6" s="9"/>
      <c r="E6" s="5" t="s">
        <v>21</v>
      </c>
      <c r="F6" s="17">
        <f>4264710/$I16*F16</f>
        <v>1517220.2962324508</v>
      </c>
      <c r="G6" s="17">
        <f>4264710/$I16*G16</f>
        <v>1633797.0434945291</v>
      </c>
      <c r="H6" s="17">
        <f>4264710/$I16*H16</f>
        <v>1113692.6602730202</v>
      </c>
      <c r="I6" s="17">
        <f>SUM(F6:H6)</f>
        <v>4264710</v>
      </c>
      <c r="J6" s="9"/>
      <c r="K6" s="5" t="s">
        <v>20</v>
      </c>
      <c r="L6" s="23">
        <v>735027</v>
      </c>
    </row>
    <row r="7" spans="1:13" s="5" customFormat="1" ht="15">
      <c r="A7" s="9"/>
      <c r="B7" s="5" t="s">
        <v>19</v>
      </c>
      <c r="C7" s="12">
        <f>-6847494</f>
        <v>-6847494</v>
      </c>
      <c r="D7" s="9"/>
      <c r="E7" s="5" t="s">
        <v>18</v>
      </c>
      <c r="F7" s="16">
        <f>F5-F6</f>
        <v>-713917.29623245075</v>
      </c>
      <c r="G7" s="16">
        <f>G5-G6</f>
        <v>372142.95650547091</v>
      </c>
      <c r="H7" s="16">
        <f>H5-H6</f>
        <v>-941795.66027302016</v>
      </c>
      <c r="I7" s="16">
        <f>I5-I6</f>
        <v>-1283570</v>
      </c>
      <c r="J7" s="9"/>
      <c r="K7" s="5" t="s">
        <v>17</v>
      </c>
      <c r="L7" s="8">
        <f>L5-L6</f>
        <v>-256194</v>
      </c>
    </row>
    <row r="8" spans="1:13" s="5" customFormat="1" ht="15">
      <c r="A8" s="9"/>
      <c r="B8" s="5" t="s">
        <v>39</v>
      </c>
      <c r="C8" s="8">
        <f>C5+C6+C7</f>
        <v>-1574804.7335200002</v>
      </c>
      <c r="F8" s="11"/>
      <c r="G8" s="11"/>
      <c r="H8" s="11"/>
      <c r="I8" s="11"/>
    </row>
    <row r="9" spans="1:13" s="5" customFormat="1" ht="15">
      <c r="A9" s="9"/>
      <c r="C9" s="10"/>
      <c r="E9" s="1" t="str">
        <f>B24</f>
        <v>Interest on Historic Year True-Up:</v>
      </c>
      <c r="F9" s="15"/>
      <c r="G9" s="15"/>
      <c r="H9" s="15"/>
      <c r="I9" s="15"/>
      <c r="K9" s="1" t="str">
        <f>E9</f>
        <v>Interest on Historic Year True-Up:</v>
      </c>
      <c r="L9" s="10"/>
    </row>
    <row r="10" spans="1:13" s="5" customFormat="1" ht="15">
      <c r="A10" s="3" t="s">
        <v>16</v>
      </c>
      <c r="B10" s="1" t="s">
        <v>15</v>
      </c>
      <c r="C10" s="10"/>
      <c r="E10" s="11" t="str">
        <f>B25</f>
        <v>Average Monthly Rate (18 CFR 35.19a)- (January 2012-September 2013)</v>
      </c>
      <c r="F10" s="22">
        <v>3.2910000000000002E-2</v>
      </c>
      <c r="G10" s="22">
        <f>F10</f>
        <v>3.2910000000000002E-2</v>
      </c>
      <c r="H10" s="22">
        <f>G10</f>
        <v>3.2910000000000002E-2</v>
      </c>
      <c r="I10" s="22"/>
      <c r="K10" s="5" t="str">
        <f>E10</f>
        <v>Average Monthly Rate (18 CFR 35.19a)- (January 2012-September 2013)</v>
      </c>
      <c r="L10" s="13">
        <v>3.2910000000000002E-2</v>
      </c>
    </row>
    <row r="11" spans="1:13" s="5" customFormat="1" ht="15">
      <c r="A11" s="9"/>
      <c r="C11" s="10"/>
      <c r="E11" s="11" t="str">
        <f>B26</f>
        <v>Estimated Interest for 24 months (January 2012-December 2013)</v>
      </c>
      <c r="F11" s="16">
        <f>F10/12*24*F7</f>
        <v>-46990.03643801991</v>
      </c>
      <c r="G11" s="16">
        <f>G10/12*24*G7</f>
        <v>24494.449397190096</v>
      </c>
      <c r="H11" s="16">
        <f>H10/12*24*H7</f>
        <v>-61988.990359170188</v>
      </c>
      <c r="I11" s="17">
        <f>SUM(F11:H11)</f>
        <v>-84484.577400000009</v>
      </c>
      <c r="K11" s="5" t="str">
        <f>E11</f>
        <v>Estimated Interest for 24 months (January 2012-December 2013)</v>
      </c>
      <c r="L11" s="8">
        <f>L10/12*24*L7</f>
        <v>-16862.68908</v>
      </c>
    </row>
    <row r="12" spans="1:13" s="5" customFormat="1" ht="13.2">
      <c r="A12" s="9"/>
      <c r="B12" s="5" t="s">
        <v>14</v>
      </c>
      <c r="C12" s="20">
        <v>646731</v>
      </c>
      <c r="F12" s="15"/>
      <c r="G12" s="15"/>
      <c r="H12" s="15"/>
      <c r="I12" s="11"/>
      <c r="L12" s="10"/>
    </row>
    <row r="13" spans="1:13" s="5" customFormat="1" ht="15">
      <c r="A13" s="9"/>
      <c r="B13" s="5" t="s">
        <v>13</v>
      </c>
      <c r="C13" s="21">
        <v>674154</v>
      </c>
      <c r="E13" s="5" t="s">
        <v>0</v>
      </c>
      <c r="F13" s="16">
        <f>F11+F7</f>
        <v>-760907.3326704707</v>
      </c>
      <c r="G13" s="16">
        <f>G11+G7</f>
        <v>396637.40590266103</v>
      </c>
      <c r="H13" s="16">
        <f>H11+H7</f>
        <v>-1003784.6506321903</v>
      </c>
      <c r="I13" s="16">
        <f>SUM(F13:H13)</f>
        <v>-1368054.5773999998</v>
      </c>
      <c r="K13" s="5" t="s">
        <v>0</v>
      </c>
      <c r="L13" s="8">
        <f>L11+L7</f>
        <v>-273056.68907999998</v>
      </c>
    </row>
    <row r="14" spans="1:13" s="5" customFormat="1" ht="13.2">
      <c r="A14" s="9"/>
      <c r="B14" s="5" t="s">
        <v>12</v>
      </c>
      <c r="C14" s="20">
        <f>C13-C12</f>
        <v>27423</v>
      </c>
      <c r="D14" s="19"/>
      <c r="F14" s="11"/>
      <c r="G14" s="11"/>
      <c r="H14" s="11"/>
      <c r="I14" s="11"/>
      <c r="J14" s="19"/>
    </row>
    <row r="15" spans="1:13" s="5" customFormat="1" ht="15">
      <c r="A15" s="9"/>
      <c r="B15" s="5" t="s">
        <v>11</v>
      </c>
      <c r="C15" s="18">
        <v>10.157166576630171</v>
      </c>
      <c r="F15" s="11"/>
      <c r="G15" s="11"/>
      <c r="H15" s="11"/>
      <c r="I15" s="11"/>
    </row>
    <row r="16" spans="1:13" s="5" customFormat="1" ht="15">
      <c r="A16" s="9"/>
      <c r="B16" s="5" t="s">
        <v>6</v>
      </c>
      <c r="C16" s="8">
        <f>C15*C14</f>
        <v>278539.97903092921</v>
      </c>
      <c r="E16" s="5" t="s">
        <v>10</v>
      </c>
      <c r="F16" s="16">
        <v>1447126</v>
      </c>
      <c r="G16" s="16">
        <v>1558317</v>
      </c>
      <c r="H16" s="16">
        <v>1062241</v>
      </c>
      <c r="I16" s="16">
        <f>SUM(F16:H16)</f>
        <v>4067684</v>
      </c>
      <c r="K16" s="5" t="s">
        <v>10</v>
      </c>
      <c r="L16" s="8">
        <v>794591.7838577166</v>
      </c>
    </row>
    <row r="17" spans="1:12" s="5" customFormat="1" ht="13.2">
      <c r="A17" s="9"/>
      <c r="C17" s="10"/>
      <c r="F17" s="11"/>
      <c r="G17" s="11"/>
      <c r="H17" s="11"/>
      <c r="I17" s="11"/>
    </row>
    <row r="18" spans="1:12" s="5" customFormat="1" ht="15">
      <c r="A18" s="3" t="s">
        <v>9</v>
      </c>
      <c r="B18" s="1" t="s">
        <v>8</v>
      </c>
      <c r="C18" s="10"/>
      <c r="F18" s="11"/>
      <c r="G18" s="11"/>
      <c r="H18" s="11"/>
      <c r="I18" s="11"/>
    </row>
    <row r="19" spans="1:12" s="5" customFormat="1" ht="13.2">
      <c r="A19" s="9"/>
      <c r="C19" s="10"/>
      <c r="F19" s="15"/>
      <c r="G19" s="15"/>
      <c r="H19" s="15"/>
      <c r="I19" s="15"/>
    </row>
    <row r="20" spans="1:12" s="5" customFormat="1" ht="14.4">
      <c r="A20" s="9"/>
      <c r="B20" s="5" t="s">
        <v>7</v>
      </c>
      <c r="C20" s="10">
        <f>C8</f>
        <v>-1574804.7335200002</v>
      </c>
      <c r="F20" s="17"/>
      <c r="G20" s="17"/>
      <c r="H20" s="17"/>
      <c r="I20" s="17"/>
    </row>
    <row r="21" spans="1:12" s="5" customFormat="1" ht="15">
      <c r="A21" s="9"/>
      <c r="B21" s="5" t="s">
        <v>6</v>
      </c>
      <c r="C21" s="12">
        <f>C16</f>
        <v>278539.97903092921</v>
      </c>
      <c r="F21" s="16"/>
      <c r="G21" s="16"/>
      <c r="H21" s="16"/>
      <c r="I21" s="16"/>
    </row>
    <row r="22" spans="1:12" s="5" customFormat="1" ht="15">
      <c r="A22" s="9"/>
      <c r="B22" s="5" t="s">
        <v>5</v>
      </c>
      <c r="C22" s="8">
        <f>SUM(C20:C21)</f>
        <v>-1296264.754489071</v>
      </c>
      <c r="F22" s="15"/>
      <c r="G22" s="15"/>
      <c r="H22" s="15"/>
      <c r="I22" s="15"/>
    </row>
    <row r="23" spans="1:12" s="5" customFormat="1" ht="13.2">
      <c r="A23" s="9"/>
      <c r="C23" s="10"/>
    </row>
    <row r="24" spans="1:12" s="5" customFormat="1" ht="15">
      <c r="A24" s="3" t="s">
        <v>4</v>
      </c>
      <c r="B24" s="1" t="s">
        <v>3</v>
      </c>
      <c r="C24" s="10"/>
      <c r="F24" s="14"/>
      <c r="L24" s="10"/>
    </row>
    <row r="25" spans="1:12" s="5" customFormat="1" ht="15">
      <c r="A25" s="9"/>
      <c r="B25" s="11" t="s">
        <v>2</v>
      </c>
      <c r="C25" s="13">
        <v>3.2910000000000002E-2</v>
      </c>
      <c r="L25" s="12"/>
    </row>
    <row r="26" spans="1:12" s="5" customFormat="1" ht="15">
      <c r="A26" s="9"/>
      <c r="B26" s="11" t="s">
        <v>1</v>
      </c>
      <c r="C26" s="8">
        <f>C25/12*24*C22</f>
        <v>-85320.14614047065</v>
      </c>
      <c r="L26" s="12"/>
    </row>
    <row r="27" spans="1:12" s="5" customFormat="1" ht="13.2">
      <c r="A27" s="9"/>
      <c r="C27" s="10"/>
      <c r="L27" s="10"/>
    </row>
    <row r="28" spans="1:12" s="5" customFormat="1" ht="15">
      <c r="A28" s="9"/>
      <c r="B28" s="5" t="s">
        <v>0</v>
      </c>
      <c r="C28" s="8">
        <f>C26+C22</f>
        <v>-1381584.9006295416</v>
      </c>
    </row>
    <row r="29" spans="1:12" s="5" customFormat="1" ht="13.8">
      <c r="A29" s="7"/>
      <c r="B29" s="4"/>
      <c r="C29" s="6"/>
    </row>
    <row r="30" spans="1:12" s="5" customFormat="1" ht="13.2">
      <c r="A30" s="9"/>
      <c r="C30" s="10"/>
    </row>
    <row r="31" spans="1:12" s="4" customFormat="1">
      <c r="A31" s="3"/>
      <c r="B31" s="1"/>
      <c r="C31" s="2"/>
    </row>
  </sheetData>
  <mergeCells count="4">
    <mergeCell ref="A1:C1"/>
    <mergeCell ref="D1:I1"/>
    <mergeCell ref="F3:H3"/>
    <mergeCell ref="J1:M1"/>
  </mergeCells>
  <pageMargins left="0.45" right="0.45" top="0.75" bottom="0.75" header="0.3" footer="0.3"/>
  <pageSetup scale="95" orientation="portrait" r:id="rId1"/>
  <colBreaks count="2" manualBreakCount="2">
    <brk id="3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True-Up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 Sawyer</dc:creator>
  <cp:lastModifiedBy>Merlin Sawyer</cp:lastModifiedBy>
  <dcterms:created xsi:type="dcterms:W3CDTF">2013-06-25T18:18:24Z</dcterms:created>
  <dcterms:modified xsi:type="dcterms:W3CDTF">2013-06-27T19:53:50Z</dcterms:modified>
</cp:coreProperties>
</file>