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<sst xmlns="http://schemas.openxmlformats.org/spreadsheetml/2006/main" count="216" uniqueCount="187">
  <si>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</si>
  <si>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</si>
  <si>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</si>
  <si>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</si>
  <si>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</si>
  <si>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</si>
  <si>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</si>
  <si>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</si>
  <si>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</si>
  <si>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</si>
  <si>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</si>
  <si>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</si>
  <si>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</si>
  <si>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</si>
  <si>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</si>
  <si>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</si>
  <si>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</si>
  <si>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</si>
  <si>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</si>
  <si>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</si>
  <si>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</si>
  <si>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</si>
  <si>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</si>
  <si>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</si>
  <si>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</si>
  <si>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</si>
  <si>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</si>
  <si>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</si>
  <si>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</si>
  <si>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</si>
  <si>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</si>
  <si>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</si>
  <si>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</si>
  <si>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</si>
  <si>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</si>
  <si>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</si>
  <si>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</si>
  <si>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</si>
  <si>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</si>
  <si>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</si>
  <si>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</si>
  <si>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</si>
  <si>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</si>
  <si>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</si>
  <si>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</si>
  <si>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</si>
  <si>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</si>
  <si>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</si>
  <si>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</si>
  <si>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</si>
  <si>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</si>
  <si>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</si>
  <si>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</si>
  <si>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</si>
  <si>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</si>
  <si>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</si>
  <si>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</si>
  <si>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</si>
  <si>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</si>
  <si>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</si>
  <si>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</si>
  <si>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</si>
  <si>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</si>
  <si>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</si>
  <si>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</si>
  <si>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</si>
  <si>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</si>
  <si>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</si>
  <si>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</si>
  <si>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</si>
  <si>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</si>
  <si>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</si>
  <si>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</si>
  <si>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</si>
  <si>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</si>
  <si>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</si>
  <si>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</si>
  <si>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</si>
  <si>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</si>
  <si>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</si>
  <si>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</si>
  <si>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</si>
  <si>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</si>
  <si>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</si>
  <si>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</si>
  <si>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</si>
  <si>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</si>
  <si>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</si>
  <si>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</si>
  <si>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</si>
  <si>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</si>
  <si>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</si>
  <si>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</si>
  <si>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</si>
  <si>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</si>
  <si>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</si>
  <si>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</si>
  <si>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</si>
  <si>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</si>
  <si>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</si>
  <si>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</si>
  <si>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</si>
  <si>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</si>
  <si>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</si>
  <si>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</si>
  <si>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</si>
  <si>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</si>
  <si>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</si>
  <si>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</si>
  <si>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</si>
  <si>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</si>
  <si>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</si>
  <si>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</si>
  <si>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</si>
  <si>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</si>
  <si>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</si>
  <si>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</si>
  <si>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</si>
  <si>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</si>
  <si>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</si>
  <si>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</si>
  <si>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</si>
  <si>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</si>
  <si>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</si>
  <si>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</si>
  <si>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</si>
  <si>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</si>
  <si>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</si>
  <si>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</si>
  <si>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</si>
  <si>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</si>
  <si>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</si>
  <si>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</si>
  <si>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</si>
  <si>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</si>
  <si>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</si>
  <si>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</si>
  <si>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</si>
  <si>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</si>
  <si>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</si>
  <si>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</si>
  <si>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</si>
  <si>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</si>
  <si>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</si>
  <si>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</si>
  <si>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</si>
  <si>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</si>
  <si>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</si>
  <si>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</si>
  <si>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</si>
  <si>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</si>
  <si>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</si>
  <si>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</si>
  <si>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</si>
  <si>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</si>
  <si>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</si>
  <si>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</si>
  <si>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</si>
  <si>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</si>
  <si>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</si>
  <si>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</si>
  <si>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</si>
  <si>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</si>
  <si>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</si>
  <si>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</si>
  <si>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</si>
  <si>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</si>
  <si>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</si>
  <si>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</si>
  <si>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</si>
  <si>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</si>
  <si>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</si>
  <si>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</si>
  <si>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</si>
  <si>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</si>
  <si>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</si>
  <si>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</si>
  <si>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</si>
  <si>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</si>
  <si>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</si>
  <si>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</si>
  <si>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</si>
  <si>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</si>
  <si>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</si>
  <si>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Muscatine Power and Water</t>
  </si>
  <si>
    <t>Property Taxes</t>
  </si>
  <si>
    <t>Payroll Taxes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</si>
</sst>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3" xfId="42" applyNumberFormat="1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  <col min="10" max="10" width="12.421875" style="0" bestFit="1" customWidth="1"/>
    <col min="11" max="11" width="12.28125" style="0" bestFit="1" customWidth="1"/>
  </cols>
  <sheetData>
    <row r="1" spans="1:6" ht="15.75">
      <c r="A1" s="131" t="s">
        <v>184</v>
      </c>
      <c r="B1" s="131"/>
      <c r="C1" s="131"/>
      <c r="D1" s="131"/>
      <c r="E1" s="131"/>
      <c r="F1" s="131"/>
    </row>
    <row r="2" spans="1:6" ht="15">
      <c r="A2" s="132" t="s">
        <v>0</v>
      </c>
      <c r="B2" s="132"/>
      <c r="C2" s="132"/>
      <c r="D2" s="132"/>
      <c r="E2" s="132"/>
      <c r="F2" s="132"/>
    </row>
    <row r="3" spans="1:6" ht="15">
      <c r="A3" s="132" t="s">
        <v>175</v>
      </c>
      <c r="B3" s="132"/>
      <c r="C3" s="132"/>
      <c r="D3" s="132"/>
      <c r="E3" s="132"/>
      <c r="F3" s="132"/>
    </row>
    <row r="4" spans="1:6" ht="15.75">
      <c r="A4" s="133">
        <v>42735</v>
      </c>
      <c r="B4" s="133"/>
      <c r="C4" s="133"/>
      <c r="D4" s="133"/>
      <c r="E4" s="133"/>
      <c r="F4" s="133"/>
    </row>
    <row r="6" spans="1:6" ht="15">
      <c r="A6" s="134" t="s">
        <v>90</v>
      </c>
      <c r="B6" s="134"/>
      <c r="C6" s="134"/>
      <c r="D6" s="134"/>
      <c r="E6" s="134"/>
      <c r="F6" s="134"/>
    </row>
    <row r="7" spans="1:6" ht="12.75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.75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.75">
      <c r="A10" s="29">
        <v>1</v>
      </c>
      <c r="B10" s="4" t="s">
        <v>8</v>
      </c>
      <c r="C10" s="15"/>
      <c r="D10" s="29"/>
      <c r="E10" s="4"/>
      <c r="F10" s="15"/>
    </row>
    <row r="11" spans="1:6" ht="12.75">
      <c r="A11" s="30"/>
      <c r="B11" s="68" t="s">
        <v>9</v>
      </c>
      <c r="C11" s="84">
        <v>420860162</v>
      </c>
      <c r="D11" s="30">
        <v>29</v>
      </c>
      <c r="E11" s="5" t="s">
        <v>53</v>
      </c>
      <c r="F11" s="84">
        <v>75446616</v>
      </c>
    </row>
    <row r="12" spans="1:6" ht="12.75">
      <c r="A12" s="31">
        <v>2</v>
      </c>
      <c r="B12" s="6" t="s">
        <v>10</v>
      </c>
      <c r="C12" s="74">
        <v>4313132</v>
      </c>
      <c r="D12" s="31">
        <v>30</v>
      </c>
      <c r="E12" s="7" t="s">
        <v>54</v>
      </c>
      <c r="F12" s="17">
        <v>0</v>
      </c>
    </row>
    <row r="13" spans="1:6" ht="12.75">
      <c r="A13" s="29">
        <v>3</v>
      </c>
      <c r="B13" s="4" t="s">
        <v>11</v>
      </c>
      <c r="C13" s="15"/>
      <c r="D13" s="29"/>
      <c r="E13" s="4"/>
      <c r="F13" s="15"/>
    </row>
    <row r="14" spans="1:6" ht="12.75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349726678</v>
      </c>
      <c r="D15" s="30"/>
      <c r="E15" s="68" t="s">
        <v>56</v>
      </c>
      <c r="F15" s="75">
        <v>52441348</v>
      </c>
    </row>
    <row r="16" spans="1:6" ht="13.5" thickBot="1">
      <c r="A16" s="31">
        <v>4</v>
      </c>
      <c r="B16" s="59" t="s">
        <v>14</v>
      </c>
      <c r="C16" s="57">
        <f>+C11+C12-C15</f>
        <v>75446616</v>
      </c>
      <c r="D16" s="56">
        <v>32</v>
      </c>
      <c r="E16" s="55" t="s">
        <v>57</v>
      </c>
      <c r="F16" s="57">
        <f>+F15+F11+F12</f>
        <v>127887964</v>
      </c>
    </row>
    <row r="17" spans="1:6" ht="12.75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ht="12.75">
      <c r="A18" s="33">
        <v>6</v>
      </c>
      <c r="B18" s="58" t="s">
        <v>11</v>
      </c>
      <c r="C18" s="15"/>
      <c r="D18" s="24"/>
      <c r="E18" s="4"/>
      <c r="F18" s="15"/>
    </row>
    <row r="19" spans="1:6" ht="12.75">
      <c r="A19" s="29"/>
      <c r="B19" s="67" t="s">
        <v>16</v>
      </c>
      <c r="C19" s="15"/>
      <c r="D19" s="29"/>
      <c r="E19" s="4"/>
      <c r="F19" s="15"/>
    </row>
    <row r="20" spans="1:11" ht="12.75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0</v>
      </c>
      <c r="J20" s="128"/>
      <c r="K20" s="128"/>
    </row>
    <row r="21" spans="1:11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  <c r="J21" s="128"/>
      <c r="K21" s="128"/>
    </row>
    <row r="22" spans="1:11" ht="13.5" thickBot="1">
      <c r="A22" s="30"/>
      <c r="B22" s="65" t="s">
        <v>19</v>
      </c>
      <c r="C22" s="57">
        <f>+C16+C17-C20</f>
        <v>75446616</v>
      </c>
      <c r="D22" s="25"/>
      <c r="E22" s="68" t="s">
        <v>61</v>
      </c>
      <c r="F22" s="16">
        <v>0</v>
      </c>
      <c r="J22" s="128"/>
      <c r="K22" s="128"/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11" ht="12.75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  <c r="J24" s="128"/>
      <c r="K24" s="128"/>
    </row>
    <row r="25" spans="1:11" ht="12.75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  <c r="J25" s="128"/>
      <c r="K25" s="128"/>
    </row>
    <row r="26" spans="1:11" ht="12.75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  <c r="J26" s="128"/>
      <c r="K26" s="128"/>
    </row>
    <row r="27" spans="1:11" ht="13.5" thickBot="1">
      <c r="A27" s="29">
        <v>10</v>
      </c>
      <c r="B27" s="4" t="s">
        <v>24</v>
      </c>
      <c r="C27" s="78"/>
      <c r="D27" s="29"/>
      <c r="E27" s="21"/>
      <c r="F27" s="78"/>
      <c r="J27" s="128"/>
      <c r="K27" s="128"/>
    </row>
    <row r="28" spans="1:11" ht="13.5" thickBot="1">
      <c r="A28" s="30"/>
      <c r="B28" s="68" t="s">
        <v>25</v>
      </c>
      <c r="C28" s="77">
        <v>95423</v>
      </c>
      <c r="D28" s="30">
        <v>37</v>
      </c>
      <c r="E28" s="71" t="s">
        <v>66</v>
      </c>
      <c r="F28" s="80">
        <f>+F20+F22+F24-F26</f>
        <v>0</v>
      </c>
      <c r="J28" s="128"/>
      <c r="K28" s="128"/>
    </row>
    <row r="29" spans="1:11" ht="13.5" thickBot="1">
      <c r="A29" s="31">
        <v>11</v>
      </c>
      <c r="B29" s="6" t="s">
        <v>26</v>
      </c>
      <c r="C29" s="79">
        <v>13098722</v>
      </c>
      <c r="D29" s="30"/>
      <c r="E29" s="5"/>
      <c r="F29" s="85"/>
      <c r="J29" s="128"/>
      <c r="K29" s="128"/>
    </row>
    <row r="30" spans="1:11" ht="13.5" thickBot="1">
      <c r="A30" s="31">
        <v>12</v>
      </c>
      <c r="B30" s="61" t="s">
        <v>27</v>
      </c>
      <c r="C30" s="80">
        <f>+C24+C26+C28+C29</f>
        <v>13194145</v>
      </c>
      <c r="D30" s="25"/>
      <c r="E30" s="23" t="s">
        <v>67</v>
      </c>
      <c r="F30" s="85"/>
      <c r="J30" s="128"/>
      <c r="K30" s="128"/>
    </row>
    <row r="31" spans="1:6" ht="12.75">
      <c r="A31" s="29"/>
      <c r="B31" s="8" t="s">
        <v>28</v>
      </c>
      <c r="C31" s="78"/>
      <c r="D31" s="31">
        <v>38</v>
      </c>
      <c r="E31" s="7" t="s">
        <v>68</v>
      </c>
      <c r="F31" s="81">
        <v>14421664</v>
      </c>
    </row>
    <row r="32" spans="1:11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  <c r="J32" s="128"/>
      <c r="K32" s="128"/>
    </row>
    <row r="33" spans="1:11" ht="13.5" thickBot="1">
      <c r="A33" s="30"/>
      <c r="B33" s="68" t="s">
        <v>30</v>
      </c>
      <c r="C33" s="77">
        <f>20827920+15254702-C29</f>
        <v>22983900</v>
      </c>
      <c r="D33" s="30">
        <v>40</v>
      </c>
      <c r="E33" s="62" t="s">
        <v>70</v>
      </c>
      <c r="F33" s="80">
        <f>SUM(F31:F32)</f>
        <v>14421664</v>
      </c>
      <c r="J33" s="128"/>
      <c r="K33" s="128"/>
    </row>
    <row r="34" spans="1:11" ht="12.75">
      <c r="A34" s="29">
        <v>14</v>
      </c>
      <c r="B34" s="4" t="s">
        <v>31</v>
      </c>
      <c r="C34" s="78"/>
      <c r="D34" s="29"/>
      <c r="E34" s="4"/>
      <c r="F34" s="78"/>
      <c r="J34" s="128"/>
      <c r="K34" s="128"/>
    </row>
    <row r="35" spans="1:6" ht="12.75">
      <c r="A35" s="30"/>
      <c r="B35" s="68" t="s">
        <v>32</v>
      </c>
      <c r="C35" s="77">
        <f>9044287+2900000</f>
        <v>11944287</v>
      </c>
      <c r="D35" s="30"/>
      <c r="E35" s="23" t="s">
        <v>71</v>
      </c>
      <c r="F35" s="85"/>
    </row>
    <row r="36" spans="1:11" ht="12.75">
      <c r="A36" s="31">
        <v>15</v>
      </c>
      <c r="B36" s="6" t="s">
        <v>33</v>
      </c>
      <c r="C36" s="81">
        <f>14458236+4646</f>
        <v>14462882</v>
      </c>
      <c r="D36" s="30">
        <v>41</v>
      </c>
      <c r="E36" s="5" t="s">
        <v>72</v>
      </c>
      <c r="F36" s="77">
        <v>0</v>
      </c>
      <c r="K36" s="128"/>
    </row>
    <row r="37" spans="1:6" ht="12.75">
      <c r="A37" s="29">
        <v>16</v>
      </c>
      <c r="B37" s="4" t="s">
        <v>11</v>
      </c>
      <c r="C37" s="78"/>
      <c r="D37" s="29"/>
      <c r="E37" s="4"/>
      <c r="F37" s="78"/>
    </row>
    <row r="38" spans="1:11" ht="12.75">
      <c r="A38" s="30"/>
      <c r="B38" s="68" t="s">
        <v>34</v>
      </c>
      <c r="C38" s="77">
        <v>4646</v>
      </c>
      <c r="D38" s="30">
        <v>42</v>
      </c>
      <c r="E38" s="5" t="s">
        <v>73</v>
      </c>
      <c r="F38" s="77">
        <v>6506390</v>
      </c>
      <c r="K38" s="128"/>
    </row>
    <row r="39" spans="1:6" ht="12.75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 ht="12.75">
      <c r="A40" s="30"/>
      <c r="B40" s="68" t="s">
        <v>36</v>
      </c>
      <c r="C40" s="77">
        <v>13897465</v>
      </c>
      <c r="D40" s="30"/>
      <c r="E40" s="68" t="s">
        <v>74</v>
      </c>
      <c r="F40" s="77">
        <v>0</v>
      </c>
    </row>
    <row r="41" spans="1:6" ht="12.75">
      <c r="A41" s="31">
        <v>18</v>
      </c>
      <c r="B41" s="6" t="s">
        <v>37</v>
      </c>
      <c r="C41" s="81">
        <v>5345459</v>
      </c>
      <c r="D41" s="30">
        <v>44</v>
      </c>
      <c r="E41" s="5" t="s">
        <v>76</v>
      </c>
      <c r="F41" s="77">
        <f>761600+108792</f>
        <v>870392</v>
      </c>
    </row>
    <row r="42" spans="1:6" ht="12.75">
      <c r="A42" s="31">
        <v>19</v>
      </c>
      <c r="B42" s="6" t="s">
        <v>38</v>
      </c>
      <c r="C42" s="81">
        <v>321835</v>
      </c>
      <c r="D42" s="30">
        <v>45</v>
      </c>
      <c r="E42" s="5" t="s">
        <v>77</v>
      </c>
      <c r="F42" s="77">
        <f>102034+77874+182423</f>
        <v>362331</v>
      </c>
    </row>
    <row r="43" spans="1:6" ht="12.75">
      <c r="A43" s="31">
        <v>20</v>
      </c>
      <c r="B43" s="6" t="s">
        <v>39</v>
      </c>
      <c r="C43" s="81">
        <v>848789</v>
      </c>
      <c r="D43" s="30">
        <v>46</v>
      </c>
      <c r="E43" s="5" t="s">
        <v>78</v>
      </c>
      <c r="F43" s="77">
        <v>0</v>
      </c>
    </row>
    <row r="44" spans="1:6" ht="13.5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f>3337310-F42</f>
        <v>2974979</v>
      </c>
    </row>
    <row r="45" spans="1:6" ht="13.5" thickBot="1">
      <c r="A45" s="32">
        <v>22</v>
      </c>
      <c r="B45" s="6" t="s">
        <v>41</v>
      </c>
      <c r="C45" s="79">
        <v>71590</v>
      </c>
      <c r="D45" s="30">
        <v>48</v>
      </c>
      <c r="E45" s="62" t="s">
        <v>80</v>
      </c>
      <c r="F45" s="80">
        <f>+F44+F43+F42+F41+F40+F38+F36</f>
        <v>10714092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69871561</v>
      </c>
      <c r="D46" s="25"/>
      <c r="E46" s="23" t="s">
        <v>84</v>
      </c>
      <c r="F46" s="85"/>
    </row>
    <row r="47" spans="1:6" ht="12.75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ht="12.75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 ht="12.75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ht="12.75">
      <c r="A50" s="5"/>
      <c r="B50" s="68" t="s">
        <v>45</v>
      </c>
      <c r="C50" s="77">
        <v>0</v>
      </c>
      <c r="D50" s="30"/>
      <c r="E50" s="68" t="s">
        <v>88</v>
      </c>
      <c r="F50" s="77">
        <f>13032866+633159</f>
        <v>13666025</v>
      </c>
    </row>
    <row r="51" spans="1:6" ht="12.75">
      <c r="A51" s="33">
        <v>26</v>
      </c>
      <c r="B51" s="4" t="s">
        <v>46</v>
      </c>
      <c r="C51" s="78"/>
      <c r="D51" s="29"/>
      <c r="E51" s="4"/>
      <c r="F51" s="78"/>
    </row>
    <row r="52" spans="1:6" ht="12.75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8177423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8177423</v>
      </c>
      <c r="D54" s="25">
        <v>52</v>
      </c>
      <c r="E54" s="62" t="s">
        <v>82</v>
      </c>
      <c r="F54" s="80">
        <f>+F53+F50+F48</f>
        <v>13666025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166689745</v>
      </c>
      <c r="D56" s="86">
        <v>53</v>
      </c>
      <c r="E56" s="72" t="s">
        <v>81</v>
      </c>
      <c r="F56" s="87">
        <f>+F54+F45+F28+F16+F33</f>
        <v>166689745</v>
      </c>
    </row>
    <row r="57" spans="1:6" ht="12.75">
      <c r="A57" s="2"/>
      <c r="B57" s="2"/>
      <c r="C57" s="18"/>
      <c r="D57" s="2"/>
      <c r="E57" s="2"/>
      <c r="F57" s="19">
        <f>+C56-F56</f>
        <v>0</v>
      </c>
    </row>
    <row r="58" spans="1:6" ht="12.75">
      <c r="A58" s="2"/>
      <c r="B58" s="2"/>
      <c r="C58" s="18"/>
      <c r="D58" s="2"/>
      <c r="E58" s="2"/>
      <c r="F58" s="19"/>
    </row>
    <row r="59" spans="1:6" ht="12.75">
      <c r="A59" s="2"/>
      <c r="B59" s="2"/>
      <c r="C59" s="20"/>
      <c r="D59" s="2"/>
      <c r="E59" s="2"/>
      <c r="F59" s="19"/>
    </row>
    <row r="60" spans="1:6" ht="12.75">
      <c r="A60" s="2"/>
      <c r="B60" s="2"/>
      <c r="C60" s="20"/>
      <c r="D60" s="2"/>
      <c r="E60" s="2"/>
      <c r="F60" s="19"/>
    </row>
    <row r="61" spans="1:6" ht="12.75">
      <c r="A61" s="2"/>
      <c r="B61" s="2"/>
      <c r="C61" s="20"/>
      <c r="D61" s="2"/>
      <c r="E61" s="2"/>
      <c r="F61" s="19"/>
    </row>
    <row r="62" spans="1:6" ht="12.75">
      <c r="A62" s="2"/>
      <c r="B62" s="2"/>
      <c r="C62" s="20"/>
      <c r="D62" s="2"/>
      <c r="E62" s="2"/>
      <c r="F62" s="19"/>
    </row>
    <row r="63" spans="1:6" ht="12.75">
      <c r="A63" s="2"/>
      <c r="B63" s="2"/>
      <c r="C63" s="20"/>
      <c r="D63" s="2"/>
      <c r="E63" s="2"/>
      <c r="F63" s="19"/>
    </row>
    <row r="64" spans="1:6" ht="12.75">
      <c r="A64" s="2"/>
      <c r="B64" s="2"/>
      <c r="C64" s="20"/>
      <c r="D64" s="2"/>
      <c r="E64" s="2"/>
      <c r="F64" s="2"/>
    </row>
    <row r="65" spans="1:6" ht="12.75">
      <c r="A65" s="2"/>
      <c r="B65" s="2"/>
      <c r="C65" s="20"/>
      <c r="D65" s="2"/>
      <c r="E65" s="2"/>
      <c r="F65" s="2"/>
    </row>
    <row r="66" spans="1:6" ht="12.75">
      <c r="A66" s="2"/>
      <c r="B66" s="2"/>
      <c r="C66" s="20"/>
      <c r="D66" s="2"/>
      <c r="E66" s="2"/>
      <c r="F66" s="2"/>
    </row>
    <row r="67" spans="1:6" ht="12.75">
      <c r="A67" s="2"/>
      <c r="B67" s="2"/>
      <c r="C67" s="20"/>
      <c r="D67" s="2"/>
      <c r="E67" s="2"/>
      <c r="F67" s="2"/>
    </row>
    <row r="68" spans="1:6" ht="12.75">
      <c r="A68" s="2"/>
      <c r="B68" s="2"/>
      <c r="C68" s="20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.75">
      <c r="A1" s="131" t="str">
        <f>+'Balance sheet'!A1:F1</f>
        <v>Muscatine Power and Water</v>
      </c>
      <c r="B1" s="131"/>
      <c r="C1" s="131"/>
      <c r="D1" s="36"/>
      <c r="E1" s="36"/>
      <c r="F1" s="36"/>
    </row>
    <row r="2" spans="1:6" ht="15">
      <c r="A2" s="132" t="s">
        <v>0</v>
      </c>
      <c r="B2" s="132"/>
      <c r="C2" s="132"/>
      <c r="D2" s="36"/>
      <c r="E2" s="36"/>
      <c r="F2" s="36"/>
    </row>
    <row r="3" spans="1:6" ht="15">
      <c r="A3" s="132" t="s">
        <v>176</v>
      </c>
      <c r="B3" s="132"/>
      <c r="C3" s="132"/>
      <c r="D3" s="36"/>
      <c r="E3" s="36"/>
      <c r="F3" s="36"/>
    </row>
    <row r="4" spans="1:6" ht="15.75">
      <c r="A4" s="133">
        <f>+'Balance sheet'!A4:F4</f>
        <v>42735</v>
      </c>
      <c r="B4" s="133"/>
      <c r="C4" s="133"/>
      <c r="D4" s="37"/>
      <c r="E4" s="37"/>
      <c r="F4" s="37"/>
    </row>
    <row r="5" spans="1:6" ht="12.75">
      <c r="A5" s="35"/>
      <c r="B5" s="35"/>
      <c r="C5" s="35"/>
      <c r="D5" s="35"/>
      <c r="E5" s="35"/>
      <c r="F5" s="35"/>
    </row>
    <row r="6" spans="1:6" ht="15">
      <c r="A6" s="134" t="s">
        <v>91</v>
      </c>
      <c r="B6" s="134"/>
      <c r="C6" s="134"/>
      <c r="D6" s="38"/>
      <c r="E6" s="38"/>
      <c r="F6" s="38"/>
    </row>
    <row r="7" spans="1:3" ht="12.75">
      <c r="A7" s="52" t="s">
        <v>1</v>
      </c>
      <c r="B7" s="40"/>
      <c r="C7" s="42" t="s">
        <v>93</v>
      </c>
    </row>
    <row r="8" spans="1:3" ht="12.75">
      <c r="A8" s="5" t="s">
        <v>2</v>
      </c>
      <c r="B8" s="41"/>
      <c r="C8" s="25" t="s">
        <v>7</v>
      </c>
    </row>
    <row r="9" spans="1:3" ht="12.75">
      <c r="A9" s="30">
        <v>1</v>
      </c>
      <c r="B9" s="41" t="s">
        <v>92</v>
      </c>
      <c r="C9" s="88">
        <v>96972793</v>
      </c>
    </row>
    <row r="10" spans="1:3" ht="12.75">
      <c r="A10" s="30">
        <v>2</v>
      </c>
      <c r="B10" s="41" t="s">
        <v>94</v>
      </c>
      <c r="C10" s="89">
        <v>73697453</v>
      </c>
    </row>
    <row r="11" spans="1:3" ht="12.75">
      <c r="A11" s="30">
        <v>3</v>
      </c>
      <c r="B11" s="41" t="s">
        <v>95</v>
      </c>
      <c r="C11" s="89">
        <v>8825240</v>
      </c>
    </row>
    <row r="12" spans="1:3" ht="12.75">
      <c r="A12" s="31">
        <v>4</v>
      </c>
      <c r="B12" s="44" t="s">
        <v>96</v>
      </c>
      <c r="C12" s="90">
        <v>10048094</v>
      </c>
    </row>
    <row r="13" spans="1:3" ht="12.75">
      <c r="A13" s="30">
        <v>5</v>
      </c>
      <c r="B13" s="41" t="s">
        <v>97</v>
      </c>
      <c r="C13" s="89">
        <v>0</v>
      </c>
    </row>
    <row r="14" spans="1:3" ht="13.5" thickBot="1">
      <c r="A14" s="29">
        <v>6</v>
      </c>
      <c r="B14" s="26" t="s">
        <v>98</v>
      </c>
      <c r="C14" s="91">
        <v>0</v>
      </c>
    </row>
    <row r="15" spans="1:3" ht="13.5" thickBot="1">
      <c r="A15" s="53">
        <v>7</v>
      </c>
      <c r="B15" s="49" t="s">
        <v>99</v>
      </c>
      <c r="C15" s="92">
        <f>SUM(C10:C14)</f>
        <v>92570787</v>
      </c>
    </row>
    <row r="16" spans="1:3" ht="13.5" thickBot="1">
      <c r="A16" s="53">
        <v>8</v>
      </c>
      <c r="B16" s="50" t="s">
        <v>100</v>
      </c>
      <c r="C16" s="92">
        <f>+C9-C15</f>
        <v>4402006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4402006</v>
      </c>
    </row>
    <row r="19" spans="1:3" ht="12.75">
      <c r="A19" s="30">
        <v>11</v>
      </c>
      <c r="B19" s="41" t="s">
        <v>103</v>
      </c>
      <c r="C19" s="113">
        <f>117680+47617+4362</f>
        <v>169659</v>
      </c>
    </row>
    <row r="20" spans="1:3" ht="12.75">
      <c r="A20" s="30">
        <v>12</v>
      </c>
      <c r="B20" s="41" t="s">
        <v>104</v>
      </c>
      <c r="C20" s="113"/>
    </row>
    <row r="21" spans="1:3" ht="12.75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4571665</v>
      </c>
    </row>
    <row r="24" spans="1:3" ht="12.75">
      <c r="A24" s="30">
        <v>16</v>
      </c>
      <c r="B24" s="41" t="s">
        <v>108</v>
      </c>
      <c r="C24" s="113">
        <v>0</v>
      </c>
    </row>
    <row r="25" spans="1:3" ht="12.75">
      <c r="A25" s="30">
        <v>17</v>
      </c>
      <c r="B25" s="41" t="s">
        <v>109</v>
      </c>
      <c r="C25" s="113">
        <v>3417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3417</v>
      </c>
    </row>
    <row r="28" spans="1:3" ht="13.5" thickBot="1">
      <c r="A28" s="53">
        <v>20</v>
      </c>
      <c r="B28" s="49" t="s">
        <v>112</v>
      </c>
      <c r="C28" s="92">
        <f>+C23-C27</f>
        <v>4568248</v>
      </c>
    </row>
    <row r="29" spans="1:3" ht="12.75">
      <c r="A29" s="30">
        <v>21</v>
      </c>
      <c r="B29" s="41" t="s">
        <v>113</v>
      </c>
      <c r="C29" s="113">
        <v>220308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4788556</v>
      </c>
    </row>
    <row r="32" spans="1:3" ht="12.75">
      <c r="A32" s="2"/>
      <c r="B32" s="2"/>
      <c r="C32" s="20"/>
    </row>
    <row r="33" spans="1:4" ht="12.75">
      <c r="A33" s="2"/>
      <c r="B33" s="2"/>
      <c r="C33" s="20"/>
      <c r="D33" s="2"/>
    </row>
    <row r="34" spans="1:4" ht="12.75">
      <c r="A34" s="2"/>
      <c r="B34" s="2"/>
      <c r="C34" s="20"/>
      <c r="D34" s="2"/>
    </row>
    <row r="35" spans="1:4" ht="12.75">
      <c r="A35" s="2"/>
      <c r="B35" s="2"/>
      <c r="C35" s="20"/>
      <c r="D35" s="2"/>
    </row>
    <row r="36" spans="1:4" ht="12.75">
      <c r="A36" s="2"/>
      <c r="B36" s="2"/>
      <c r="C36" s="20"/>
      <c r="D36" s="2"/>
    </row>
    <row r="37" spans="1:4" ht="12.75">
      <c r="A37" s="2"/>
      <c r="B37" s="2"/>
      <c r="C37" s="20"/>
      <c r="D37" s="2"/>
    </row>
    <row r="38" spans="1:4" ht="12.75">
      <c r="A38" s="2"/>
      <c r="B38" s="2"/>
      <c r="C38" s="20"/>
      <c r="D38" s="2"/>
    </row>
    <row r="39" spans="1:4" ht="12.75">
      <c r="A39" s="2"/>
      <c r="B39" s="2"/>
      <c r="C39" s="20"/>
      <c r="D39" s="2"/>
    </row>
    <row r="40" spans="1:4" ht="12.75">
      <c r="A40" s="2"/>
      <c r="B40" s="2"/>
      <c r="C40" s="20"/>
      <c r="D40" s="2"/>
    </row>
    <row r="41" spans="1:4" ht="12.75">
      <c r="A41" s="2"/>
      <c r="B41" s="2"/>
      <c r="C41" s="20"/>
      <c r="D41" s="2"/>
    </row>
    <row r="42" spans="1:4" ht="12.75">
      <c r="A42" s="2"/>
      <c r="B42" s="2"/>
      <c r="C42" s="20"/>
      <c r="D42" s="2"/>
    </row>
    <row r="43" spans="1:4" ht="12.75">
      <c r="A43" s="2"/>
      <c r="B43" s="2"/>
      <c r="C43" s="20"/>
      <c r="D43" s="2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.75">
      <c r="A1" s="131" t="str">
        <f>+'Balance sheet'!A1:F1</f>
        <v>Muscatine Power and Water</v>
      </c>
      <c r="B1" s="131"/>
      <c r="C1" s="131"/>
      <c r="D1" s="131"/>
      <c r="E1" s="131"/>
      <c r="F1" s="131"/>
      <c r="G1" s="131"/>
    </row>
    <row r="2" spans="1:7" ht="15">
      <c r="A2" s="132" t="s">
        <v>0</v>
      </c>
      <c r="B2" s="132"/>
      <c r="C2" s="132"/>
      <c r="D2" s="132"/>
      <c r="E2" s="132"/>
      <c r="F2" s="132"/>
      <c r="G2" s="132"/>
    </row>
    <row r="3" spans="1:7" ht="15">
      <c r="A3" s="132" t="s">
        <v>177</v>
      </c>
      <c r="B3" s="132"/>
      <c r="C3" s="132"/>
      <c r="D3" s="132"/>
      <c r="E3" s="132"/>
      <c r="F3" s="132"/>
      <c r="G3" s="132"/>
    </row>
    <row r="4" spans="1:7" ht="15.75">
      <c r="A4" s="133">
        <f>+'Balance sheet'!A4:F4</f>
        <v>42735</v>
      </c>
      <c r="B4" s="133"/>
      <c r="C4" s="133"/>
      <c r="D4" s="133"/>
      <c r="E4" s="133"/>
      <c r="F4" s="133"/>
      <c r="G4" s="133"/>
    </row>
    <row r="5" spans="1:3" ht="12.75">
      <c r="A5" s="35"/>
      <c r="B5" s="35"/>
      <c r="C5" s="35"/>
    </row>
    <row r="6" spans="1:7" ht="15">
      <c r="A6" s="134" t="s">
        <v>21</v>
      </c>
      <c r="B6" s="134"/>
      <c r="C6" s="134"/>
      <c r="D6" s="134"/>
      <c r="E6" s="134"/>
      <c r="F6" s="134"/>
      <c r="G6" s="134"/>
    </row>
    <row r="7" spans="1:7" ht="12.75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.75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19.5" customHeight="1">
      <c r="A11" s="31">
        <v>2</v>
      </c>
      <c r="B11" s="6" t="s">
        <v>123</v>
      </c>
      <c r="C11" s="114">
        <v>332452207</v>
      </c>
      <c r="D11" s="114">
        <v>32799.91</v>
      </c>
      <c r="E11" s="114">
        <v>203484.3</v>
      </c>
      <c r="F11" s="114">
        <v>3448070.59</v>
      </c>
      <c r="G11" s="98">
        <f>+C11+D11-E11+F11</f>
        <v>335729593.2</v>
      </c>
    </row>
    <row r="12" spans="1:7" ht="19.5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aca="true" t="shared" si="0" ref="G12:G25">+C12+D12-E12+F12</f>
        <v>0</v>
      </c>
    </row>
    <row r="13" spans="1:7" ht="19.5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19.5" customHeight="1" thickBot="1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8">
        <f t="shared" si="0"/>
        <v>0</v>
      </c>
    </row>
    <row r="15" spans="1:7" ht="19.5" customHeight="1" thickBot="1">
      <c r="A15" s="31">
        <v>6</v>
      </c>
      <c r="B15" s="61" t="s">
        <v>127</v>
      </c>
      <c r="C15" s="101">
        <f>SUM(C11:C14)</f>
        <v>332452207</v>
      </c>
      <c r="D15" s="102">
        <f>SUM(D11:D14)</f>
        <v>32799.91</v>
      </c>
      <c r="E15" s="102">
        <f>SUM(E11:E14)</f>
        <v>203484.3</v>
      </c>
      <c r="F15" s="102">
        <f>SUM(F11:F14)</f>
        <v>3448070.59</v>
      </c>
      <c r="G15" s="95">
        <f t="shared" si="0"/>
        <v>335729593.2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19.5" customHeight="1">
      <c r="A17" s="31">
        <v>7</v>
      </c>
      <c r="B17" s="6" t="s">
        <v>129</v>
      </c>
      <c r="C17" s="114">
        <v>12220985</v>
      </c>
      <c r="D17" s="114">
        <v>55.21</v>
      </c>
      <c r="E17" s="114">
        <v>139.66</v>
      </c>
      <c r="F17" s="114">
        <v>0</v>
      </c>
      <c r="G17" s="98">
        <f t="shared" si="0"/>
        <v>12220900.55</v>
      </c>
    </row>
    <row r="18" spans="1:7" ht="19.5" customHeight="1">
      <c r="A18" s="31">
        <v>8</v>
      </c>
      <c r="B18" s="6" t="s">
        <v>130</v>
      </c>
      <c r="C18" s="114">
        <v>50810728</v>
      </c>
      <c r="D18" s="114">
        <v>789491.86</v>
      </c>
      <c r="E18" s="114">
        <v>503177.87</v>
      </c>
      <c r="F18" s="114">
        <v>867903.1</v>
      </c>
      <c r="G18" s="98">
        <f t="shared" si="0"/>
        <v>51964945.09</v>
      </c>
    </row>
    <row r="19" spans="1:7" ht="19.5" customHeight="1" thickBot="1">
      <c r="A19" s="31">
        <v>9</v>
      </c>
      <c r="B19" s="6" t="s">
        <v>131</v>
      </c>
      <c r="C19" s="115">
        <v>20854695</v>
      </c>
      <c r="D19" s="115">
        <v>90662.62</v>
      </c>
      <c r="E19" s="115">
        <v>473883.92</v>
      </c>
      <c r="F19" s="115">
        <v>473248.64</v>
      </c>
      <c r="G19" s="98">
        <f t="shared" si="0"/>
        <v>20944722.34</v>
      </c>
    </row>
    <row r="20" spans="1:7" ht="19.5" customHeight="1" thickBot="1">
      <c r="A20" s="31">
        <v>10</v>
      </c>
      <c r="B20" s="61" t="s">
        <v>132</v>
      </c>
      <c r="C20" s="101">
        <f>SUM(C15:C19)+C9</f>
        <v>416338615</v>
      </c>
      <c r="D20" s="101">
        <f>SUM(D15:D19)+D9</f>
        <v>913009.6</v>
      </c>
      <c r="E20" s="101">
        <f>SUM(E15:E19)+E9</f>
        <v>1180685.75</v>
      </c>
      <c r="F20" s="101">
        <f>SUM(F15:F19)+F9</f>
        <v>4789222.329999999</v>
      </c>
      <c r="G20" s="95">
        <f t="shared" si="0"/>
        <v>420860161.18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19.5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 t="shared" si="0"/>
        <v>0</v>
      </c>
    </row>
    <row r="23" spans="1:7" ht="19.5" customHeight="1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 t="shared" si="0"/>
        <v>0</v>
      </c>
    </row>
    <row r="24" spans="1:7" ht="19.5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8">
        <f t="shared" si="0"/>
        <v>0</v>
      </c>
    </row>
    <row r="25" spans="1:7" ht="19.5" customHeight="1" thickBot="1">
      <c r="A25" s="31">
        <v>14</v>
      </c>
      <c r="B25" s="61" t="s">
        <v>8</v>
      </c>
      <c r="C25" s="101">
        <f>SUM(C20:C24)</f>
        <v>416338615</v>
      </c>
      <c r="D25" s="102">
        <f>SUM(D20:D24)</f>
        <v>913009.6</v>
      </c>
      <c r="E25" s="102">
        <f>SUM(E20:E24)</f>
        <v>1180685.75</v>
      </c>
      <c r="F25" s="102">
        <f>SUM(F20:F24)</f>
        <v>4789222.329999999</v>
      </c>
      <c r="G25" s="95">
        <f t="shared" si="0"/>
        <v>420860161.18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19.5" customHeight="1" thickBot="1">
      <c r="A27" s="31">
        <v>15</v>
      </c>
      <c r="B27" s="6" t="s">
        <v>136</v>
      </c>
      <c r="C27" s="115">
        <v>3234527</v>
      </c>
      <c r="D27" s="115">
        <v>6292253.84</v>
      </c>
      <c r="E27" s="115">
        <v>424425.72</v>
      </c>
      <c r="F27" s="115">
        <v>-4789222.33</v>
      </c>
      <c r="G27" s="99">
        <f>+C27+D27-E27+F27</f>
        <v>4313132.789999999</v>
      </c>
    </row>
    <row r="28" spans="1:7" ht="19.5" customHeight="1" thickBot="1">
      <c r="A28" s="31">
        <v>16</v>
      </c>
      <c r="B28" s="61" t="s">
        <v>137</v>
      </c>
      <c r="C28" s="101">
        <f>SUM(C25:C27)</f>
        <v>419573142</v>
      </c>
      <c r="D28" s="102">
        <f>SUM(D25:D27)</f>
        <v>7205263.4399999995</v>
      </c>
      <c r="E28" s="102">
        <f>SUM(E25:E27)</f>
        <v>1605111.47</v>
      </c>
      <c r="F28" s="102">
        <f>SUM(F25:F27)</f>
        <v>0</v>
      </c>
      <c r="G28" s="95">
        <f>+C28+D28-E28-F28</f>
        <v>425173293.96999997</v>
      </c>
    </row>
    <row r="29" spans="2:7" ht="19.5" customHeight="1">
      <c r="B29" t="s">
        <v>128</v>
      </c>
      <c r="G29" s="10" t="s">
        <v>171</v>
      </c>
    </row>
    <row r="31" ht="12.75">
      <c r="G31" s="10">
        <f>+'Balance sheet'!C11+'Balance sheet'!C12-'Electric Plant'!G28</f>
        <v>0.030000030994415283</v>
      </c>
    </row>
    <row r="32" ht="12.75">
      <c r="G32" s="10" t="s">
        <v>171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8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.75">
      <c r="A1" s="131" t="str">
        <f>+'Balance sheet'!A1:F1</f>
        <v>Muscatine Power and Water</v>
      </c>
      <c r="B1" s="131"/>
      <c r="C1" s="131"/>
      <c r="D1" s="131"/>
      <c r="E1" s="131"/>
      <c r="F1" s="131"/>
      <c r="G1" s="131"/>
    </row>
    <row r="2" spans="1:7" ht="15">
      <c r="A2" s="132" t="s">
        <v>0</v>
      </c>
      <c r="B2" s="132"/>
      <c r="C2" s="132"/>
      <c r="D2" s="132"/>
      <c r="E2" s="132"/>
      <c r="F2" s="132"/>
      <c r="G2" s="132"/>
    </row>
    <row r="3" spans="1:7" ht="15">
      <c r="A3" s="132" t="s">
        <v>178</v>
      </c>
      <c r="B3" s="132"/>
      <c r="C3" s="132"/>
      <c r="D3" s="132"/>
      <c r="E3" s="132"/>
      <c r="F3" s="132"/>
      <c r="G3" s="132"/>
    </row>
    <row r="4" spans="1:7" ht="15.75">
      <c r="A4" s="133">
        <f>+'Balance sheet'!A4:F4</f>
        <v>42735</v>
      </c>
      <c r="B4" s="133"/>
      <c r="C4" s="133"/>
      <c r="D4" s="133"/>
      <c r="E4" s="133"/>
      <c r="F4" s="133"/>
      <c r="G4" s="133"/>
    </row>
    <row r="5" spans="1:3" ht="12.75">
      <c r="A5" s="35"/>
      <c r="B5" s="35"/>
      <c r="C5" s="35"/>
    </row>
    <row r="6" ht="12.75">
      <c r="A6" t="s">
        <v>138</v>
      </c>
    </row>
    <row r="7" ht="12.75">
      <c r="A7" t="s">
        <v>5</v>
      </c>
    </row>
    <row r="8" spans="1:3" ht="12.75">
      <c r="A8">
        <v>1</v>
      </c>
      <c r="B8" t="s">
        <v>139</v>
      </c>
      <c r="C8" s="129">
        <f>+C9+C10</f>
        <v>1320312.79</v>
      </c>
    </row>
    <row r="9" spans="2:3" ht="12.75">
      <c r="B9" s="130" t="s">
        <v>185</v>
      </c>
      <c r="C9" s="129">
        <v>93802.38</v>
      </c>
    </row>
    <row r="10" spans="2:3" ht="12.75">
      <c r="B10" s="130" t="s">
        <v>186</v>
      </c>
      <c r="C10" s="129">
        <v>1226510.41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.75">
      <c r="A1" s="131" t="str">
        <f>+'Balance sheet'!A1:F1</f>
        <v>Muscatine Power and Water</v>
      </c>
      <c r="B1" s="131"/>
      <c r="C1" s="131"/>
      <c r="D1" s="131"/>
      <c r="E1" s="131"/>
      <c r="F1" s="131"/>
      <c r="G1" s="11"/>
    </row>
    <row r="2" spans="1:7" ht="15">
      <c r="A2" s="132" t="s">
        <v>0</v>
      </c>
      <c r="B2" s="132"/>
      <c r="C2" s="132"/>
      <c r="D2" s="132"/>
      <c r="E2" s="132"/>
      <c r="F2" s="132"/>
      <c r="G2" s="11"/>
    </row>
    <row r="3" spans="1:7" ht="15">
      <c r="A3" s="132" t="s">
        <v>179</v>
      </c>
      <c r="B3" s="132"/>
      <c r="C3" s="132"/>
      <c r="D3" s="132"/>
      <c r="E3" s="132"/>
      <c r="F3" s="132"/>
      <c r="G3" s="11"/>
    </row>
    <row r="4" spans="1:7" ht="15.75">
      <c r="A4" s="133">
        <f>+'Balance sheet'!A4:F4</f>
        <v>42735</v>
      </c>
      <c r="B4" s="133"/>
      <c r="C4" s="133"/>
      <c r="D4" s="133"/>
      <c r="E4" s="133"/>
      <c r="F4" s="133"/>
      <c r="G4" s="27"/>
    </row>
    <row r="6" spans="1:6" ht="12.75">
      <c r="A6" s="135" t="s">
        <v>141</v>
      </c>
      <c r="B6" s="135"/>
      <c r="C6" s="135"/>
      <c r="D6" s="135"/>
      <c r="E6" s="135"/>
      <c r="F6" s="135"/>
    </row>
    <row r="7" spans="1:6" ht="12.75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6" ht="12.75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6" ht="12.75">
      <c r="A9" s="4">
        <v>1</v>
      </c>
      <c r="B9" s="2" t="s">
        <v>145</v>
      </c>
      <c r="C9" s="48"/>
      <c r="D9" s="43"/>
      <c r="E9" s="43"/>
      <c r="F9" s="43"/>
    </row>
    <row r="10" spans="1:6" ht="12.75">
      <c r="A10" s="5"/>
      <c r="B10" s="1" t="s">
        <v>146</v>
      </c>
      <c r="C10" s="84">
        <v>23673901</v>
      </c>
      <c r="D10" s="117">
        <v>7290468</v>
      </c>
      <c r="E10" s="117">
        <v>6287183</v>
      </c>
      <c r="F10" s="121">
        <f>SUM(C10:E10)</f>
        <v>37251552</v>
      </c>
    </row>
    <row r="11" spans="1:6" ht="12.75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6" ht="12.75">
      <c r="A12" s="4">
        <v>3</v>
      </c>
      <c r="B12" s="2" t="s">
        <v>148</v>
      </c>
      <c r="C12" s="82"/>
      <c r="D12" s="112"/>
      <c r="E12" s="112"/>
      <c r="F12" s="123"/>
    </row>
    <row r="13" spans="1:6" ht="12.75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6" ht="12.75">
      <c r="A14" s="21">
        <v>4</v>
      </c>
      <c r="B14" s="45" t="s">
        <v>150</v>
      </c>
      <c r="C14" s="82"/>
      <c r="D14" s="112"/>
      <c r="E14" s="112"/>
      <c r="F14" s="123"/>
    </row>
    <row r="15" spans="1:6" ht="12.75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6" ht="12.75">
      <c r="A16" s="7">
        <v>5</v>
      </c>
      <c r="B16" s="46" t="s">
        <v>152</v>
      </c>
      <c r="C16" s="81">
        <v>0</v>
      </c>
      <c r="D16" s="118">
        <v>23874965</v>
      </c>
      <c r="E16" s="118">
        <v>0</v>
      </c>
      <c r="F16" s="124">
        <f>SUM(C16:E16)</f>
        <v>23874965</v>
      </c>
    </row>
    <row r="17" spans="1:6" ht="12.75">
      <c r="A17" s="4">
        <v>6</v>
      </c>
      <c r="B17" s="2" t="s">
        <v>153</v>
      </c>
      <c r="C17" s="82"/>
      <c r="D17" s="112"/>
      <c r="E17" s="112"/>
      <c r="F17" s="123"/>
    </row>
    <row r="18" spans="1:6" ht="13.5" thickBot="1">
      <c r="A18" s="5"/>
      <c r="B18" s="109" t="s">
        <v>154</v>
      </c>
      <c r="C18" s="82">
        <v>0</v>
      </c>
      <c r="D18" s="112">
        <f>276205+1173836</f>
        <v>1450041</v>
      </c>
      <c r="E18" s="112">
        <v>0</v>
      </c>
      <c r="F18" s="123">
        <f>SUM(C18:E18)</f>
        <v>1450041</v>
      </c>
    </row>
    <row r="19" spans="1:6" ht="13.5" thickBot="1">
      <c r="A19" s="6">
        <v>7</v>
      </c>
      <c r="B19" s="106" t="s">
        <v>155</v>
      </c>
      <c r="C19" s="101">
        <f>SUM(C10:C18)</f>
        <v>23673901</v>
      </c>
      <c r="D19" s="107">
        <f>SUM(D10:D18)</f>
        <v>32615474</v>
      </c>
      <c r="E19" s="107">
        <f>SUM(E10:E18)</f>
        <v>6287183</v>
      </c>
      <c r="F19" s="108">
        <f>SUM(C19:E19)</f>
        <v>62576558</v>
      </c>
    </row>
    <row r="20" spans="1:6" ht="12.75">
      <c r="A20" s="4">
        <v>8</v>
      </c>
      <c r="B20" s="26" t="s">
        <v>156</v>
      </c>
      <c r="C20" s="119"/>
      <c r="D20" s="119"/>
      <c r="E20" s="119"/>
      <c r="F20" s="43"/>
    </row>
    <row r="21" spans="1:7" ht="12.75">
      <c r="A21" s="5"/>
      <c r="B21" s="111" t="s">
        <v>157</v>
      </c>
      <c r="C21" s="125" t="s">
        <v>173</v>
      </c>
      <c r="D21" s="113">
        <v>2221278</v>
      </c>
      <c r="E21" s="113">
        <f>36485+155597+106415</f>
        <v>298497</v>
      </c>
      <c r="F21" s="94">
        <f>SUM(D21:E21)</f>
        <v>2519775</v>
      </c>
      <c r="G21" t="s">
        <v>171</v>
      </c>
    </row>
    <row r="22" spans="1:6" ht="12.75">
      <c r="A22" s="4">
        <v>9</v>
      </c>
      <c r="B22" s="26" t="s">
        <v>158</v>
      </c>
      <c r="C22" s="126"/>
      <c r="D22" s="112"/>
      <c r="E22" s="112"/>
      <c r="F22" s="93"/>
    </row>
    <row r="23" spans="1:6" ht="12.75">
      <c r="A23" s="5"/>
      <c r="B23" s="111" t="s">
        <v>159</v>
      </c>
      <c r="C23" s="125" t="s">
        <v>173</v>
      </c>
      <c r="D23" s="113">
        <v>2181955</v>
      </c>
      <c r="E23" s="113">
        <v>1466690</v>
      </c>
      <c r="F23" s="94">
        <f>+D23+E23</f>
        <v>3648645</v>
      </c>
    </row>
    <row r="24" spans="1:6" ht="12.75">
      <c r="A24" s="4">
        <v>10</v>
      </c>
      <c r="B24" s="26" t="s">
        <v>160</v>
      </c>
      <c r="C24" s="126"/>
      <c r="D24" s="112"/>
      <c r="E24" s="112"/>
      <c r="F24" s="93"/>
    </row>
    <row r="25" spans="1:6" ht="12.75">
      <c r="A25" s="5"/>
      <c r="B25" s="111" t="s">
        <v>161</v>
      </c>
      <c r="C25" s="125" t="s">
        <v>173</v>
      </c>
      <c r="D25" s="113">
        <v>721286</v>
      </c>
      <c r="E25" s="113">
        <v>0</v>
      </c>
      <c r="F25" s="94">
        <f>+D25+E25</f>
        <v>721286</v>
      </c>
    </row>
    <row r="26" spans="1:6" ht="12.75">
      <c r="A26" s="4">
        <v>11</v>
      </c>
      <c r="B26" s="26" t="s">
        <v>162</v>
      </c>
      <c r="C26" s="126"/>
      <c r="D26" s="112"/>
      <c r="E26" s="112"/>
      <c r="F26" s="93"/>
    </row>
    <row r="27" spans="1:6" ht="12.75">
      <c r="A27" s="5"/>
      <c r="B27" s="111" t="s">
        <v>163</v>
      </c>
      <c r="C27" s="125" t="s">
        <v>173</v>
      </c>
      <c r="D27" s="113">
        <v>192466</v>
      </c>
      <c r="E27" s="113">
        <v>0</v>
      </c>
      <c r="F27" s="94">
        <f>+D27+E27</f>
        <v>192466</v>
      </c>
    </row>
    <row r="28" spans="1:6" ht="12.75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6" ht="12.75">
      <c r="A29" s="6">
        <v>13</v>
      </c>
      <c r="B29" s="44" t="s">
        <v>165</v>
      </c>
      <c r="C29" s="120" t="s">
        <v>173</v>
      </c>
      <c r="D29" s="90">
        <f>11725375+365718</f>
        <v>12091093</v>
      </c>
      <c r="E29" s="118">
        <f>339562+433308</f>
        <v>772870</v>
      </c>
      <c r="F29" s="94">
        <f>+D29+E29</f>
        <v>12863963</v>
      </c>
    </row>
    <row r="30" spans="1:6" ht="13.5" thickBot="1">
      <c r="A30" s="4">
        <v>14</v>
      </c>
      <c r="B30" s="26" t="s">
        <v>166</v>
      </c>
      <c r="C30" s="127"/>
      <c r="D30" s="119"/>
      <c r="E30" s="119"/>
      <c r="F30" s="43"/>
    </row>
    <row r="31" spans="1:6" ht="13.5" thickBot="1">
      <c r="A31" s="5"/>
      <c r="B31" s="109" t="s">
        <v>167</v>
      </c>
      <c r="C31" s="101" t="s">
        <v>174</v>
      </c>
      <c r="D31" s="107">
        <f>SUM(D19:D29)</f>
        <v>50023552</v>
      </c>
      <c r="E31" s="107">
        <f>SUM(E19:E29)</f>
        <v>8825240</v>
      </c>
      <c r="F31" s="108">
        <f>SUM(F19:F30)</f>
        <v>82522693</v>
      </c>
    </row>
    <row r="32" spans="3:6" ht="12.75">
      <c r="C32" s="10"/>
      <c r="D32" s="10"/>
      <c r="E32" s="10"/>
      <c r="F32" s="10"/>
    </row>
    <row r="33" spans="2:6" ht="12.75">
      <c r="B33" s="136" t="s">
        <v>168</v>
      </c>
      <c r="C33" s="137"/>
      <c r="D33" s="104">
        <v>206</v>
      </c>
      <c r="E33" s="10"/>
      <c r="F33" s="10"/>
    </row>
    <row r="34" spans="2:6" ht="12.75">
      <c r="B34" s="3" t="s">
        <v>169</v>
      </c>
      <c r="C34" s="39"/>
      <c r="D34" s="105">
        <v>0</v>
      </c>
      <c r="E34" s="10"/>
      <c r="F34" s="10"/>
    </row>
    <row r="35" spans="3:6" ht="12.75">
      <c r="C35" s="10"/>
      <c r="D35" s="10"/>
      <c r="E35" s="10"/>
      <c r="F35" s="10"/>
    </row>
    <row r="36" ht="12.75">
      <c r="B36" t="s">
        <v>170</v>
      </c>
    </row>
    <row r="37" ht="12.75">
      <c r="B37" t="s">
        <v>172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Kathy Griffin</cp:lastModifiedBy>
  <cp:lastPrinted>2009-03-12T15:44:21Z</cp:lastPrinted>
  <dcterms:created xsi:type="dcterms:W3CDTF">2005-04-15T13:36:01Z</dcterms:created>
  <dcterms:modified xsi:type="dcterms:W3CDTF">2017-04-03T14:30:40Z</dcterms:modified>
  <cp:category/>
  <cp:version/>
  <cp:contentType/>
  <cp:contentStatus/>
</cp:coreProperties>
</file>