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l\~lhoyum$\private\data\MISO Attachment O\2017 True-up Process\Final Documents\"/>
    </mc:Choice>
  </mc:AlternateContent>
  <bookViews>
    <workbookView xWindow="330" yWindow="30" windowWidth="14715" windowHeight="10770"/>
  </bookViews>
  <sheets>
    <sheet name="Attach O True Up Summary" sheetId="1" r:id="rId1"/>
    <sheet name="Borrowing Rate-2017" sheetId="6" r:id="rId2"/>
    <sheet name="Interest Calculation-2017" sheetId="5" r:id="rId3"/>
  </sheets>
  <definedNames>
    <definedName name="_xlnm.Print_Area" localSheetId="0">'Attach O True Up Summary'!$A$1:$F$60</definedName>
    <definedName name="_xlnm.Print_Area" localSheetId="1">'Borrowing Rate-2017'!#REF!</definedName>
  </definedNames>
  <calcPr calcId="152511" iterate="1"/>
</workbook>
</file>

<file path=xl/calcChain.xml><?xml version="1.0" encoding="utf-8"?>
<calcChain xmlns="http://schemas.openxmlformats.org/spreadsheetml/2006/main">
  <c r="B46" i="1" l="1"/>
  <c r="D23" i="1" l="1"/>
  <c r="D27" i="1" s="1"/>
  <c r="F36" i="5" l="1"/>
  <c r="F37" i="5" s="1"/>
  <c r="D36" i="5"/>
  <c r="D37" i="5" s="1"/>
  <c r="F37" i="6" l="1"/>
  <c r="D37" i="6"/>
  <c r="G37" i="6" l="1"/>
  <c r="C45" i="1"/>
  <c r="D45" i="1" s="1"/>
  <c r="E37" i="6"/>
  <c r="C40" i="1"/>
  <c r="F40" i="1" s="1"/>
  <c r="A18" i="6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D17" i="1" l="1"/>
  <c r="D32" i="1" l="1"/>
  <c r="F17" i="1"/>
  <c r="F32" i="1" s="1"/>
  <c r="F23" i="1"/>
  <c r="F27" i="1" s="1"/>
  <c r="F33" i="1" s="1"/>
  <c r="F34" i="1" l="1"/>
  <c r="D33" i="1"/>
  <c r="D34" i="1" s="1"/>
  <c r="F5" i="5" l="1"/>
  <c r="D37" i="1"/>
  <c r="D49" i="1" s="1"/>
  <c r="F7" i="5"/>
  <c r="F37" i="1"/>
  <c r="F49" i="1" s="1"/>
  <c r="L13" i="5" l="1"/>
  <c r="L21" i="5"/>
  <c r="L29" i="5"/>
  <c r="L14" i="5"/>
  <c r="L22" i="5"/>
  <c r="L30" i="5"/>
  <c r="L15" i="5"/>
  <c r="L23" i="5"/>
  <c r="L31" i="5"/>
  <c r="L16" i="5"/>
  <c r="L24" i="5"/>
  <c r="L32" i="5"/>
  <c r="L17" i="5"/>
  <c r="L25" i="5"/>
  <c r="L33" i="5"/>
  <c r="L18" i="5"/>
  <c r="L26" i="5"/>
  <c r="L34" i="5"/>
  <c r="L19" i="5"/>
  <c r="L27" i="5"/>
  <c r="L11" i="5"/>
  <c r="L12" i="5"/>
  <c r="L20" i="5"/>
  <c r="L28" i="5"/>
  <c r="J11" i="5"/>
  <c r="J24" i="5"/>
  <c r="J14" i="5"/>
  <c r="J19" i="5"/>
  <c r="J15" i="5"/>
  <c r="J34" i="5"/>
  <c r="J23" i="5"/>
  <c r="J12" i="5"/>
  <c r="J22" i="5"/>
  <c r="J31" i="5"/>
  <c r="J30" i="5"/>
  <c r="J28" i="5"/>
  <c r="J27" i="5"/>
  <c r="J26" i="5"/>
  <c r="J32" i="5"/>
  <c r="J18" i="5"/>
  <c r="J16" i="5"/>
  <c r="J20" i="5"/>
  <c r="J33" i="5"/>
  <c r="J13" i="5"/>
  <c r="J17" i="5"/>
  <c r="J21" i="5"/>
  <c r="J25" i="5"/>
  <c r="J29" i="5"/>
  <c r="L36" i="5" l="1"/>
  <c r="J36" i="5"/>
</calcChain>
</file>

<file path=xl/sharedStrings.xml><?xml version="1.0" encoding="utf-8"?>
<sst xmlns="http://schemas.openxmlformats.org/spreadsheetml/2006/main" count="91" uniqueCount="72">
  <si>
    <t>A) Annual Transmission Revenue Requirement True Up</t>
  </si>
  <si>
    <t>AC System</t>
  </si>
  <si>
    <t>DC System</t>
  </si>
  <si>
    <t>Historic Year Actual RR</t>
  </si>
  <si>
    <t>B) Divisor True Up</t>
  </si>
  <si>
    <t>Historic Year Actual Divisor</t>
  </si>
  <si>
    <t>Historic Year Projected Divisor</t>
  </si>
  <si>
    <t>Difference in Divisor</t>
  </si>
  <si>
    <t>Historic Year Divisor True Up</t>
  </si>
  <si>
    <t>C) Summary</t>
  </si>
  <si>
    <t>Revenue Requirement True Up</t>
  </si>
  <si>
    <t>Divisor True Up</t>
  </si>
  <si>
    <t>D) Interest Calculation</t>
  </si>
  <si>
    <t>Historic Year Projected RR</t>
  </si>
  <si>
    <t xml:space="preserve">Historic Year Projected Annual Cost ($/kw/yr) </t>
  </si>
  <si>
    <t>Minnesota Power Short Term Interest Rate</t>
  </si>
  <si>
    <t>6a</t>
  </si>
  <si>
    <t>6b</t>
  </si>
  <si>
    <t>6c</t>
  </si>
  <si>
    <t>(Line 6a-Line 6b)</t>
  </si>
  <si>
    <t>6e</t>
  </si>
  <si>
    <t>6f</t>
  </si>
  <si>
    <t>(Line 6e-Line 6d)</t>
  </si>
  <si>
    <t>6g</t>
  </si>
  <si>
    <t>6h</t>
  </si>
  <si>
    <t>(Line 6f * Line 6g)</t>
  </si>
  <si>
    <t xml:space="preserve">Historic Year True Up  </t>
  </si>
  <si>
    <t>6d</t>
  </si>
  <si>
    <t>Line 7b of Attach O</t>
  </si>
  <si>
    <t xml:space="preserve">The interest payable shall be calculated using an average interest rate for the twenty-four (24) months during </t>
  </si>
  <si>
    <t xml:space="preserve">which the over or under recovery in the revenue requirement or volume changes exists.  The interest rate to be </t>
  </si>
  <si>
    <t xml:space="preserve">applied to the over or under recovery amounts will be determined using the average rate for the nineteen (19) </t>
  </si>
  <si>
    <t xml:space="preserve">months preceding August of the current year.  The interest amount will be included in the projected costs made </t>
  </si>
  <si>
    <t xml:space="preserve">available on September 1.  If ALLETE has over collected during a given rate year, the interest on the over collection </t>
  </si>
  <si>
    <t>will be calculated in accordance with the Commission’s interest rate for refunds as provided in 18 C.F.R. § 35.19a.</t>
  </si>
  <si>
    <t xml:space="preserve">If ALLETE has under collected during a given rate year, the interest on the under collection will be calculated based </t>
  </si>
  <si>
    <t>on ALLETE’s actual short term debt cost, capped at the applicable refund interest rate under 18 C.F.R. § 35.19a</t>
  </si>
  <si>
    <t>E) Total True Up (C+D)</t>
  </si>
  <si>
    <t>ALLETE, Inc., d/b/a Minnesota Power</t>
  </si>
  <si>
    <t xml:space="preserve"> </t>
  </si>
  <si>
    <t>Prime Rate</t>
  </si>
  <si>
    <t>Average Interest Rate</t>
  </si>
  <si>
    <t>AC Interest</t>
  </si>
  <si>
    <t>DC Interest</t>
  </si>
  <si>
    <t>Short Term Interest Rate</t>
  </si>
  <si>
    <t>Interest Calculation</t>
  </si>
  <si>
    <t>Borrowing Rate Calculation</t>
  </si>
  <si>
    <t>Month</t>
  </si>
  <si>
    <t>MISO Attachment O True-up Calculation</t>
  </si>
  <si>
    <t>Total Interest</t>
  </si>
  <si>
    <t>Average Monthly Interest Rate</t>
  </si>
  <si>
    <t>2017 Attachment O True Up Summary</t>
  </si>
  <si>
    <t>2017 Minnesota Power</t>
  </si>
  <si>
    <t>Total True up Before Interest</t>
  </si>
  <si>
    <t>Interest for 24 Months (Jan-17 to Dec-18)</t>
  </si>
  <si>
    <t>Per Section VII.2 of the Annual True-up, Information Exchange and Challenge Procedures</t>
  </si>
  <si>
    <t xml:space="preserve"> - Interest on over recovery will be based on FERC's regulation 18 C.F.R 35.19a</t>
  </si>
  <si>
    <t>-  Interest on under recovery will be based on the actual short-term debt costs capped</t>
  </si>
  <si>
    <t>at the applicable FERC refund interest rate</t>
  </si>
  <si>
    <t>-  The interest rate to be applied to the over or under recovery amounts will be determined</t>
  </si>
  <si>
    <t>using the average rate for the nineteen (19) months preceding August of the current year</t>
  </si>
  <si>
    <t>Monthly</t>
  </si>
  <si>
    <t>Short-Term</t>
  </si>
  <si>
    <t>Annualized</t>
  </si>
  <si>
    <r>
      <t xml:space="preserve">Debt Rate </t>
    </r>
    <r>
      <rPr>
        <vertAlign val="superscript"/>
        <sz val="11"/>
        <color theme="1"/>
        <rFont val="Calibri"/>
        <family val="2"/>
        <scheme val="minor"/>
      </rPr>
      <t>1</t>
    </r>
  </si>
  <si>
    <t>ST Debt Rate</t>
  </si>
  <si>
    <t>FERC Rate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</si>
  <si>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Short Term debt costs/rates are capped at the applicble FERC refund interest rate</t>
    </r>
  </si>
  <si>
    <t>AC System 2017 True Up Before Interest</t>
  </si>
  <si>
    <t xml:space="preserve">DC System 2017 True Up Before Interest </t>
  </si>
  <si>
    <t>Interest Rate on Under-Recovery (ST Debt)    (expressed to four decimal places)</t>
  </si>
  <si>
    <t>Interest Rate on Over-Recovery (FERC)   (expressed to four decimal places)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</si>
</sst>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[$-409]mmm\-yy;@"/>
    <numFmt numFmtId="167" formatCode="&quot;$&quot;#,##0.00"/>
    <numFmt numFmtId="168" formatCode="_(&quot;$&quot;* #,##0.000_);_(&quot;$&quot;* \(#,##0.000\);_(&quot;$&quot;* &quot;-&quot;??_);_(@_)"/>
    <numFmt numFmtId="169" formatCode="0.000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2"/>
      <name val="Arial MT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3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31" fillId="0" borderId="0">
      <alignment vertical="top"/>
    </xf>
    <xf numFmtId="0" fontId="26" fillId="0" borderId="0"/>
    <xf numFmtId="0" fontId="26" fillId="0" borderId="0"/>
    <xf numFmtId="0" fontId="25" fillId="0" borderId="0"/>
    <xf numFmtId="0" fontId="4" fillId="0" borderId="0"/>
    <xf numFmtId="0" fontId="26" fillId="0" borderId="0"/>
    <xf numFmtId="0" fontId="26" fillId="23" borderId="7" applyNumberFormat="0" applyFont="0" applyAlignment="0" applyProtection="0"/>
    <xf numFmtId="0" fontId="17" fillId="20" borderId="8" applyNumberFormat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32" fillId="0" borderId="0" applyProtection="0"/>
    <xf numFmtId="43" fontId="26" fillId="0" borderId="0" applyFont="0" applyFill="0" applyBorder="0" applyAlignment="0" applyProtection="0"/>
    <xf numFmtId="0" fontId="32" fillId="23" borderId="7" applyNumberFormat="0" applyFont="0" applyAlignment="0" applyProtection="0"/>
    <xf numFmtId="9" fontId="26" fillId="0" borderId="0" applyFont="0" applyFill="0" applyBorder="0" applyAlignment="0" applyProtection="0"/>
    <xf numFmtId="167" fontId="32" fillId="0" borderId="0" applyProtection="0"/>
    <xf numFmtId="167" fontId="32" fillId="0" borderId="0" applyProtection="0"/>
    <xf numFmtId="167" fontId="32" fillId="0" borderId="0" applyProtection="0"/>
    <xf numFmtId="167" fontId="32" fillId="0" borderId="0" applyProtection="0"/>
    <xf numFmtId="167" fontId="32" fillId="0" borderId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23" borderId="7" applyNumberFormat="0" applyFont="0" applyAlignment="0" applyProtection="0"/>
    <xf numFmtId="9" fontId="4" fillId="0" borderId="0" applyFont="0" applyFill="0" applyBorder="0" applyAlignment="0" applyProtection="0"/>
    <xf numFmtId="0" fontId="20" fillId="24" borderId="0"/>
    <xf numFmtId="0" fontId="2" fillId="0" borderId="0"/>
    <xf numFmtId="0" fontId="3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31" fillId="0" borderId="0">
      <alignment vertical="top"/>
    </xf>
    <xf numFmtId="0" fontId="4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1" fillId="0" borderId="0"/>
  </cellStyleXfs>
  <cellXfs count="75">
    <xf numFmtId="0" fontId="0" fillId="0" borderId="0" xfId="0"/>
    <xf numFmtId="0" fontId="5" fillId="0" borderId="0" xfId="0" applyFont="1"/>
    <xf numFmtId="38" fontId="0" fillId="0" borderId="0" xfId="0" applyNumberFormat="1"/>
    <xf numFmtId="164" fontId="0" fillId="0" borderId="0" xfId="0" applyNumberFormat="1"/>
    <xf numFmtId="38" fontId="0" fillId="0" borderId="0" xfId="0" applyNumberFormat="1" applyAlignment="1">
      <alignment horizontal="right"/>
    </xf>
    <xf numFmtId="0" fontId="7" fillId="0" borderId="0" xfId="0" applyFont="1"/>
    <xf numFmtId="0" fontId="27" fillId="0" borderId="0" xfId="46" applyNumberFormat="1" applyFont="1"/>
    <xf numFmtId="38" fontId="0" fillId="0" borderId="10" xfId="0" applyNumberFormat="1" applyBorder="1"/>
    <xf numFmtId="38" fontId="0" fillId="0" borderId="0" xfId="0" applyNumberFormat="1" applyBorder="1"/>
    <xf numFmtId="0" fontId="2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0" fillId="0" borderId="0" xfId="0" applyFill="1"/>
    <xf numFmtId="0" fontId="26" fillId="0" borderId="0" xfId="0" applyFont="1" applyFill="1"/>
    <xf numFmtId="38" fontId="0" fillId="0" borderId="10" xfId="0" applyNumberFormat="1" applyFill="1" applyBorder="1"/>
    <xf numFmtId="38" fontId="0" fillId="0" borderId="0" xfId="0" applyNumberFormat="1" applyFill="1"/>
    <xf numFmtId="38" fontId="26" fillId="0" borderId="0" xfId="0" applyNumberFormat="1" applyFont="1"/>
    <xf numFmtId="10" fontId="0" fillId="0" borderId="0" xfId="49" applyNumberFormat="1" applyFont="1" applyFill="1"/>
    <xf numFmtId="38" fontId="26" fillId="0" borderId="0" xfId="0" applyNumberFormat="1" applyFont="1" applyFill="1"/>
    <xf numFmtId="165" fontId="26" fillId="0" borderId="0" xfId="56" applyNumberFormat="1" applyFont="1" applyAlignment="1"/>
    <xf numFmtId="168" fontId="26" fillId="0" borderId="0" xfId="46" applyNumberFormat="1" applyFont="1" applyAlignment="1"/>
    <xf numFmtId="165" fontId="26" fillId="0" borderId="0" xfId="56" applyNumberFormat="1" applyFont="1" applyFill="1" applyAlignment="1"/>
    <xf numFmtId="0" fontId="5" fillId="0" borderId="0" xfId="0" applyFont="1" applyAlignment="1">
      <alignment horizontal="center"/>
    </xf>
    <xf numFmtId="38" fontId="26" fillId="0" borderId="0" xfId="0" applyNumberFormat="1" applyFont="1" applyAlignment="1">
      <alignment horizontal="right"/>
    </xf>
    <xf numFmtId="168" fontId="27" fillId="0" borderId="0" xfId="46" applyNumberFormat="1" applyFont="1" applyAlignment="1"/>
    <xf numFmtId="0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43" fontId="7" fillId="0" borderId="0" xfId="0" applyNumberFormat="1" applyFont="1"/>
    <xf numFmtId="165" fontId="26" fillId="0" borderId="10" xfId="56" applyNumberFormat="1" applyFont="1" applyBorder="1" applyAlignment="1"/>
    <xf numFmtId="165" fontId="4" fillId="0" borderId="0" xfId="64" applyNumberFormat="1" applyFont="1" applyAlignment="1"/>
    <xf numFmtId="0" fontId="4" fillId="0" borderId="0" xfId="0" applyFont="1"/>
    <xf numFmtId="0" fontId="4" fillId="0" borderId="0" xfId="0" applyFont="1"/>
    <xf numFmtId="6" fontId="0" fillId="0" borderId="0" xfId="0" applyNumberFormat="1"/>
    <xf numFmtId="0" fontId="33" fillId="0" borderId="0" xfId="72" applyFont="1" applyAlignment="1">
      <alignment horizontal="center"/>
    </xf>
    <xf numFmtId="16" fontId="5" fillId="0" borderId="0" xfId="0" applyNumberFormat="1" applyFont="1"/>
    <xf numFmtId="16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0" fontId="0" fillId="0" borderId="0" xfId="0" applyNumberFormat="1"/>
    <xf numFmtId="0" fontId="36" fillId="0" borderId="0" xfId="0" applyFont="1"/>
    <xf numFmtId="0" fontId="0" fillId="0" borderId="0" xfId="0" quotePrefix="1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2"/>
    </xf>
    <xf numFmtId="0" fontId="37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17" fontId="0" fillId="0" borderId="0" xfId="0" applyNumberFormat="1"/>
    <xf numFmtId="10" fontId="39" fillId="25" borderId="0" xfId="49" applyNumberFormat="1" applyFont="1" applyFill="1"/>
    <xf numFmtId="10" fontId="39" fillId="0" borderId="0" xfId="49" applyNumberFormat="1" applyFont="1" applyFill="1"/>
    <xf numFmtId="10" fontId="0" fillId="0" borderId="0" xfId="49" applyNumberFormat="1" applyFont="1"/>
    <xf numFmtId="169" fontId="0" fillId="0" borderId="0" xfId="0" applyNumberFormat="1"/>
    <xf numFmtId="169" fontId="0" fillId="0" borderId="11" xfId="0" applyNumberFormat="1" applyBorder="1"/>
    <xf numFmtId="169" fontId="0" fillId="0" borderId="11" xfId="49" applyNumberFormat="1" applyFont="1" applyBorder="1"/>
    <xf numFmtId="0" fontId="4" fillId="0" borderId="0" xfId="0" applyFont="1" applyFill="1"/>
    <xf numFmtId="166" fontId="0" fillId="0" borderId="0" xfId="0" applyNumberFormat="1"/>
    <xf numFmtId="169" fontId="0" fillId="0" borderId="0" xfId="49" applyNumberFormat="1" applyFont="1"/>
    <xf numFmtId="169" fontId="34" fillId="0" borderId="0" xfId="49" applyNumberFormat="1" applyFont="1" applyFill="1"/>
    <xf numFmtId="0" fontId="4" fillId="0" borderId="0" xfId="0" applyFont="1" applyBorder="1" applyAlignment="1"/>
    <xf numFmtId="169" fontId="4" fillId="26" borderId="0" xfId="49" applyNumberFormat="1" applyFont="1" applyFill="1" applyAlignment="1"/>
    <xf numFmtId="169" fontId="4" fillId="26" borderId="0" xfId="0" applyNumberFormat="1" applyFont="1" applyFill="1"/>
    <xf numFmtId="0" fontId="0" fillId="26" borderId="0" xfId="0" applyFill="1"/>
    <xf numFmtId="164" fontId="4" fillId="0" borderId="0" xfId="0" applyNumberFormat="1" applyFont="1"/>
    <xf numFmtId="169" fontId="0" fillId="26" borderId="0" xfId="0" applyNumberFormat="1" applyFill="1"/>
    <xf numFmtId="0" fontId="7" fillId="0" borderId="0" xfId="0" applyFont="1" applyFill="1"/>
    <xf numFmtId="0" fontId="8" fillId="0" borderId="0" xfId="0" applyFont="1" applyFill="1"/>
    <xf numFmtId="38" fontId="4" fillId="0" borderId="0" xfId="0" applyNumberFormat="1" applyFont="1" applyBorder="1"/>
    <xf numFmtId="0" fontId="37" fillId="0" borderId="0" xfId="0" applyFont="1" applyBorder="1" applyAlignment="1">
      <alignment horizontal="center"/>
    </xf>
  </cellXfs>
  <cellStyles count="129">
    <cellStyle name="20% - Accent1 2" xfId="1"/>
    <cellStyle name="20% - Accent1 3" xfId="78"/>
    <cellStyle name="20% - Accent2 2" xfId="2"/>
    <cellStyle name="20% - Accent2 3" xfId="79"/>
    <cellStyle name="20% - Accent3 2" xfId="3"/>
    <cellStyle name="20% - Accent3 3" xfId="80"/>
    <cellStyle name="20% - Accent4 2" xfId="4"/>
    <cellStyle name="20% - Accent4 3" xfId="81"/>
    <cellStyle name="20% - Accent5 2" xfId="5"/>
    <cellStyle name="20% - Accent5 3" xfId="82"/>
    <cellStyle name="20% - Accent6 2" xfId="6"/>
    <cellStyle name="20% - Accent6 3" xfId="83"/>
    <cellStyle name="40% - Accent1 2" xfId="7"/>
    <cellStyle name="40% - Accent1 3" xfId="84"/>
    <cellStyle name="40% - Accent2 2" xfId="8"/>
    <cellStyle name="40% - Accent2 3" xfId="85"/>
    <cellStyle name="40% - Accent3 2" xfId="9"/>
    <cellStyle name="40% - Accent3 3" xfId="86"/>
    <cellStyle name="40% - Accent4 2" xfId="10"/>
    <cellStyle name="40% - Accent4 3" xfId="87"/>
    <cellStyle name="40% - Accent5 2" xfId="11"/>
    <cellStyle name="40% - Accent5 3" xfId="88"/>
    <cellStyle name="40% - Accent6 2" xfId="12"/>
    <cellStyle name="40% - Accent6 3" xfId="89"/>
    <cellStyle name="60% - Accent1 2" xfId="13"/>
    <cellStyle name="60% - Accent1 3" xfId="90"/>
    <cellStyle name="60% - Accent2 2" xfId="14"/>
    <cellStyle name="60% - Accent2 3" xfId="91"/>
    <cellStyle name="60% - Accent3 2" xfId="15"/>
    <cellStyle name="60% - Accent3 3" xfId="92"/>
    <cellStyle name="60% - Accent4 2" xfId="16"/>
    <cellStyle name="60% - Accent4 3" xfId="93"/>
    <cellStyle name="60% - Accent5 2" xfId="17"/>
    <cellStyle name="60% - Accent5 3" xfId="94"/>
    <cellStyle name="60% - Accent6 2" xfId="18"/>
    <cellStyle name="60% - Accent6 3" xfId="95"/>
    <cellStyle name="Accent1 2" xfId="19"/>
    <cellStyle name="Accent1 3" xfId="96"/>
    <cellStyle name="Accent2 2" xfId="20"/>
    <cellStyle name="Accent2 3" xfId="97"/>
    <cellStyle name="Accent3 2" xfId="21"/>
    <cellStyle name="Accent3 3" xfId="98"/>
    <cellStyle name="Accent4 2" xfId="22"/>
    <cellStyle name="Accent4 3" xfId="99"/>
    <cellStyle name="Accent5 2" xfId="23"/>
    <cellStyle name="Accent5 3" xfId="100"/>
    <cellStyle name="Accent6 2" xfId="24"/>
    <cellStyle name="Accent6 3" xfId="101"/>
    <cellStyle name="Bad 2" xfId="25"/>
    <cellStyle name="Bad 3" xfId="102"/>
    <cellStyle name="blp_column_header" xfId="75"/>
    <cellStyle name="Calculation 2" xfId="26"/>
    <cellStyle name="Calculation 3" xfId="103"/>
    <cellStyle name="Check Cell 2" xfId="27"/>
    <cellStyle name="Check Cell 3" xfId="104"/>
    <cellStyle name="Comma 2" xfId="28"/>
    <cellStyle name="Comma 3" xfId="56"/>
    <cellStyle name="Comma 3 2" xfId="105"/>
    <cellStyle name="Comma 3 3" xfId="65"/>
    <cellStyle name="Comma 4" xfId="64"/>
    <cellStyle name="Currency 2" xfId="29"/>
    <cellStyle name="Currency 2 2" xfId="107"/>
    <cellStyle name="Currency 2 3" xfId="66"/>
    <cellStyle name="Currency 3" xfId="30"/>
    <cellStyle name="Currency 3 2" xfId="108"/>
    <cellStyle name="Currency 3 3" xfId="67"/>
    <cellStyle name="Currency 4" xfId="31"/>
    <cellStyle name="Currency 5" xfId="106"/>
    <cellStyle name="Explanatory Text 2" xfId="32"/>
    <cellStyle name="Explanatory Text 3" xfId="109"/>
    <cellStyle name="Good 2" xfId="33"/>
    <cellStyle name="Good 3" xfId="110"/>
    <cellStyle name="Heading 1 2" xfId="34"/>
    <cellStyle name="Heading 1 3" xfId="111"/>
    <cellStyle name="Heading 2 2" xfId="35"/>
    <cellStyle name="Heading 2 3" xfId="112"/>
    <cellStyle name="Heading 3 2" xfId="36"/>
    <cellStyle name="Heading 3 3" xfId="113"/>
    <cellStyle name="Heading 4 2" xfId="37"/>
    <cellStyle name="Heading 4 3" xfId="114"/>
    <cellStyle name="Input 2" xfId="38"/>
    <cellStyle name="Input 3" xfId="115"/>
    <cellStyle name="Linked Cell 2" xfId="39"/>
    <cellStyle name="Linked Cell 3" xfId="116"/>
    <cellStyle name="Neutral 2" xfId="40"/>
    <cellStyle name="Neutral 3" xfId="117"/>
    <cellStyle name="Normal" xfId="0" builtinId="0"/>
    <cellStyle name="Normal 10" xfId="63"/>
    <cellStyle name="Normal 10 2" xfId="68"/>
    <cellStyle name="Normal 11" xfId="77"/>
    <cellStyle name="Normal 11 2" xfId="127"/>
    <cellStyle name="Normal 2" xfId="41"/>
    <cellStyle name="Normal 2 2" xfId="42"/>
    <cellStyle name="Normal 2 2 2" xfId="119"/>
    <cellStyle name="Normal 2 2 3" xfId="69"/>
    <cellStyle name="Normal 2 3" xfId="118"/>
    <cellStyle name="Normal 2 4" xfId="76"/>
    <cellStyle name="Normal 2_2011 TRUE-UP ALLETE MISO Attachment O with CWIP Working Papers" xfId="43"/>
    <cellStyle name="Normal 29 2" xfId="128"/>
    <cellStyle name="Normal 3" xfId="44"/>
    <cellStyle name="Normal 4" xfId="45"/>
    <cellStyle name="Normal 5" xfId="55"/>
    <cellStyle name="Normal 6" xfId="59"/>
    <cellStyle name="Normal 7" xfId="60"/>
    <cellStyle name="Normal 7 2" xfId="70"/>
    <cellStyle name="Normal 8" xfId="61"/>
    <cellStyle name="Normal 8 2" xfId="71"/>
    <cellStyle name="Normal 9" xfId="62"/>
    <cellStyle name="Normal 9 2" xfId="72"/>
    <cellStyle name="Normal_ATE-4  Attachment  O Populated (3)" xfId="46"/>
    <cellStyle name="Note 2" xfId="47"/>
    <cellStyle name="Note 2 2" xfId="120"/>
    <cellStyle name="Note 2 3" xfId="73"/>
    <cellStyle name="Note 3" xfId="57"/>
    <cellStyle name="Output 2" xfId="48"/>
    <cellStyle name="Output 3" xfId="121"/>
    <cellStyle name="Percent" xfId="49" builtinId="5"/>
    <cellStyle name="Percent 2" xfId="50"/>
    <cellStyle name="Percent 3" xfId="51"/>
    <cellStyle name="Percent 4" xfId="58"/>
    <cellStyle name="Percent 4 2" xfId="123"/>
    <cellStyle name="Percent 4 3" xfId="74"/>
    <cellStyle name="Percent 5" xfId="122"/>
    <cellStyle name="Title 2" xfId="52"/>
    <cellStyle name="Title 3" xfId="124"/>
    <cellStyle name="Total 2" xfId="53"/>
    <cellStyle name="Total 3" xfId="125"/>
    <cellStyle name="Warning Text 2" xfId="54"/>
    <cellStyle name="Warning Text 3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="80" zoomScaleNormal="80" workbookViewId="0">
      <selection activeCell="H14" sqref="H14"/>
    </sheetView>
  </sheetViews>
  <sheetFormatPr defaultRowHeight="12.75"/>
  <cols>
    <col min="2" max="2" width="65.7109375" customWidth="1"/>
    <col min="3" max="3" width="18.28515625" customWidth="1"/>
    <col min="4" max="4" width="11.42578125" bestFit="1" customWidth="1"/>
    <col min="5" max="5" width="5.28515625" customWidth="1"/>
    <col min="6" max="6" width="11.42578125" bestFit="1" customWidth="1"/>
    <col min="7" max="7" width="13.85546875" customWidth="1"/>
    <col min="9" max="9" width="13.140625" customWidth="1"/>
    <col min="11" max="11" width="16.140625" customWidth="1"/>
    <col min="12" max="12" width="1.5703125" customWidth="1"/>
    <col min="13" max="13" width="17.42578125" customWidth="1"/>
    <col min="14" max="14" width="12.42578125" customWidth="1"/>
  </cols>
  <sheetData>
    <row r="1" spans="1:6">
      <c r="A1" t="s">
        <v>38</v>
      </c>
      <c r="C1" s="9"/>
      <c r="D1" s="9"/>
    </row>
    <row r="2" spans="1:6">
      <c r="A2" s="36" t="s">
        <v>51</v>
      </c>
      <c r="C2" s="9"/>
      <c r="D2" s="9"/>
    </row>
    <row r="3" spans="1:6">
      <c r="A3" t="s">
        <v>39</v>
      </c>
      <c r="C3" s="9"/>
      <c r="D3" s="9"/>
    </row>
    <row r="4" spans="1:6">
      <c r="C4" s="9"/>
      <c r="D4" s="9"/>
    </row>
    <row r="5" spans="1:6">
      <c r="C5" s="9"/>
      <c r="D5" s="9"/>
    </row>
    <row r="6" spans="1:6">
      <c r="C6" s="9"/>
      <c r="D6" s="9"/>
    </row>
    <row r="7" spans="1:6" ht="15.75">
      <c r="C7" s="14" t="s">
        <v>52</v>
      </c>
      <c r="D7" s="9"/>
    </row>
    <row r="8" spans="1:6">
      <c r="D8" s="9"/>
    </row>
    <row r="9" spans="1:6" ht="15.75">
      <c r="C9" s="14" t="s">
        <v>48</v>
      </c>
      <c r="D9" s="9"/>
    </row>
    <row r="10" spans="1:6">
      <c r="C10" s="9"/>
      <c r="D10" s="25"/>
    </row>
    <row r="11" spans="1:6">
      <c r="C11" s="9"/>
      <c r="D11" s="9"/>
    </row>
    <row r="12" spans="1:6">
      <c r="A12" s="1" t="s">
        <v>0</v>
      </c>
      <c r="C12" s="9"/>
      <c r="D12" s="9"/>
    </row>
    <row r="13" spans="1:6">
      <c r="D13" s="1" t="s">
        <v>1</v>
      </c>
      <c r="E13" s="1"/>
      <c r="F13" s="1" t="s">
        <v>2</v>
      </c>
    </row>
    <row r="15" spans="1:6">
      <c r="A15" s="12" t="s">
        <v>16</v>
      </c>
      <c r="B15" t="s">
        <v>3</v>
      </c>
      <c r="C15" s="9" t="s">
        <v>28</v>
      </c>
      <c r="D15" s="35">
        <v>53507818</v>
      </c>
      <c r="E15" s="19"/>
      <c r="F15" s="22">
        <v>17679169</v>
      </c>
    </row>
    <row r="16" spans="1:6">
      <c r="A16" s="12" t="s">
        <v>17</v>
      </c>
      <c r="B16" s="15" t="s">
        <v>13</v>
      </c>
      <c r="C16" s="16" t="s">
        <v>28</v>
      </c>
      <c r="D16" s="34">
        <v>63464488</v>
      </c>
      <c r="E16" s="21"/>
      <c r="F16" s="34">
        <v>16676071</v>
      </c>
    </row>
    <row r="17" spans="1:8">
      <c r="A17" s="12" t="s">
        <v>18</v>
      </c>
      <c r="B17" t="s">
        <v>26</v>
      </c>
      <c r="C17" t="s">
        <v>19</v>
      </c>
      <c r="D17" s="26">
        <f>D15-D16</f>
        <v>-9956670</v>
      </c>
      <c r="E17" s="19"/>
      <c r="F17" s="19">
        <f>F15-F16</f>
        <v>1003098</v>
      </c>
      <c r="H17" s="33"/>
    </row>
    <row r="18" spans="1:8">
      <c r="A18" s="10"/>
      <c r="D18" s="2"/>
      <c r="E18" s="2"/>
      <c r="F18" s="2"/>
    </row>
    <row r="19" spans="1:8">
      <c r="A19" s="11" t="s">
        <v>4</v>
      </c>
      <c r="D19" s="2"/>
      <c r="E19" s="2"/>
      <c r="F19" s="2"/>
    </row>
    <row r="20" spans="1:8">
      <c r="A20" s="10"/>
      <c r="D20" s="2"/>
      <c r="E20" s="2"/>
      <c r="F20" s="2"/>
    </row>
    <row r="21" spans="1:8">
      <c r="A21" s="12" t="s">
        <v>27</v>
      </c>
      <c r="B21" t="s">
        <v>5</v>
      </c>
      <c r="D21" s="22">
        <v>1513000</v>
      </c>
      <c r="E21" s="2"/>
      <c r="F21" s="24">
        <v>550000</v>
      </c>
      <c r="H21" s="5"/>
    </row>
    <row r="22" spans="1:8">
      <c r="A22" s="12" t="s">
        <v>20</v>
      </c>
      <c r="B22" s="15" t="s">
        <v>6</v>
      </c>
      <c r="C22" s="15"/>
      <c r="D22" s="34">
        <v>1463000</v>
      </c>
      <c r="E22" s="18"/>
      <c r="F22" s="17">
        <v>550000</v>
      </c>
      <c r="H22" s="5"/>
    </row>
    <row r="23" spans="1:8" ht="15.75">
      <c r="A23" s="12" t="s">
        <v>21</v>
      </c>
      <c r="B23" t="s">
        <v>7</v>
      </c>
      <c r="C23" s="6" t="s">
        <v>22</v>
      </c>
      <c r="D23" s="2">
        <f>D22-D21</f>
        <v>-50000</v>
      </c>
      <c r="E23" s="2"/>
      <c r="F23" s="2">
        <f>F22-F21</f>
        <v>0</v>
      </c>
      <c r="H23" s="5"/>
    </row>
    <row r="24" spans="1:8">
      <c r="A24" s="10"/>
      <c r="D24" s="2"/>
      <c r="E24" s="2"/>
      <c r="F24" s="2"/>
    </row>
    <row r="25" spans="1:8">
      <c r="A25" s="10"/>
      <c r="D25" s="2"/>
      <c r="E25" s="2"/>
      <c r="F25" s="2"/>
    </row>
    <row r="26" spans="1:8" ht="15.75">
      <c r="A26" s="12" t="s">
        <v>23</v>
      </c>
      <c r="B26" t="s">
        <v>14</v>
      </c>
      <c r="D26" s="23">
        <v>43.38</v>
      </c>
      <c r="E26" s="2"/>
      <c r="F26" s="23">
        <v>30.32</v>
      </c>
      <c r="H26" s="27"/>
    </row>
    <row r="27" spans="1:8" ht="15.75">
      <c r="A27" s="12" t="s">
        <v>24</v>
      </c>
      <c r="B27" t="s">
        <v>8</v>
      </c>
      <c r="C27" s="6" t="s">
        <v>25</v>
      </c>
      <c r="D27" s="2">
        <f>D26*D23</f>
        <v>-2169000</v>
      </c>
      <c r="E27" s="2"/>
      <c r="F27" s="2">
        <f>F26*F23</f>
        <v>0</v>
      </c>
      <c r="H27" s="5"/>
    </row>
    <row r="28" spans="1:8">
      <c r="D28" s="2"/>
      <c r="E28" s="2"/>
      <c r="F28" s="2"/>
    </row>
    <row r="29" spans="1:8">
      <c r="D29" s="2"/>
      <c r="E29" s="2"/>
      <c r="F29" s="2"/>
    </row>
    <row r="30" spans="1:8">
      <c r="A30" s="1" t="s">
        <v>9</v>
      </c>
      <c r="D30" s="2"/>
      <c r="E30" s="2"/>
      <c r="F30" s="2"/>
    </row>
    <row r="31" spans="1:8">
      <c r="D31" s="2"/>
      <c r="E31" s="2"/>
      <c r="F31" s="2"/>
    </row>
    <row r="32" spans="1:8">
      <c r="B32" t="s">
        <v>10</v>
      </c>
      <c r="D32" s="4">
        <f>D17</f>
        <v>-9956670</v>
      </c>
      <c r="E32" s="2"/>
      <c r="F32" s="2">
        <f>F17</f>
        <v>1003098</v>
      </c>
    </row>
    <row r="33" spans="1:11">
      <c r="B33" t="s">
        <v>11</v>
      </c>
      <c r="D33" s="7">
        <f>D27</f>
        <v>-2169000</v>
      </c>
      <c r="E33" s="2"/>
      <c r="F33" s="7">
        <f>F27</f>
        <v>0</v>
      </c>
    </row>
    <row r="34" spans="1:11">
      <c r="B34" t="s">
        <v>53</v>
      </c>
      <c r="D34" s="2">
        <f>D32+D33</f>
        <v>-12125670</v>
      </c>
      <c r="E34" s="2"/>
      <c r="F34" s="2">
        <f>F32+F33</f>
        <v>1003098</v>
      </c>
    </row>
    <row r="37" spans="1:11">
      <c r="A37" s="1" t="s">
        <v>12</v>
      </c>
      <c r="D37" s="73">
        <f>D34*(C45*24)</f>
        <v>-975669.69978947414</v>
      </c>
      <c r="F37" s="73">
        <f>F34*(C40*24)</f>
        <v>50525.022044147365</v>
      </c>
      <c r="H37" s="71" t="s">
        <v>39</v>
      </c>
    </row>
    <row r="38" spans="1:11">
      <c r="H38" s="72" t="s">
        <v>39</v>
      </c>
    </row>
    <row r="39" spans="1:11">
      <c r="B39" t="s">
        <v>15</v>
      </c>
      <c r="H39" s="15"/>
      <c r="K39" s="15"/>
    </row>
    <row r="40" spans="1:11">
      <c r="B40" s="65" t="s">
        <v>70</v>
      </c>
      <c r="C40" s="66">
        <f>'Borrowing Rate-2017'!D37</f>
        <v>2.0987074561403508E-3</v>
      </c>
      <c r="D40" s="67" t="s">
        <v>39</v>
      </c>
      <c r="E40" s="68"/>
      <c r="F40" s="66">
        <f>C40</f>
        <v>2.0987074561403508E-3</v>
      </c>
      <c r="I40" s="3" t="s">
        <v>39</v>
      </c>
      <c r="K40" s="16"/>
    </row>
    <row r="41" spans="1:11">
      <c r="B41" s="37" t="s">
        <v>54</v>
      </c>
      <c r="D41" s="69" t="s">
        <v>39</v>
      </c>
      <c r="F41" s="69" t="s">
        <v>39</v>
      </c>
      <c r="K41" s="15"/>
    </row>
    <row r="42" spans="1:11">
      <c r="K42" s="15"/>
    </row>
    <row r="43" spans="1:11">
      <c r="K43" s="15"/>
    </row>
    <row r="44" spans="1:11">
      <c r="B44" s="37" t="s">
        <v>66</v>
      </c>
      <c r="G44" s="43"/>
      <c r="I44" s="20"/>
      <c r="K44" s="15"/>
    </row>
    <row r="45" spans="1:11">
      <c r="B45" s="65" t="s">
        <v>71</v>
      </c>
      <c r="C45" s="66">
        <f>'Borrowing Rate-2017'!F37</f>
        <v>3.3526315789473697E-3</v>
      </c>
      <c r="D45" s="70">
        <f>C45</f>
        <v>3.3526315789473697E-3</v>
      </c>
      <c r="E45" s="68"/>
      <c r="F45" s="66" t="s">
        <v>39</v>
      </c>
      <c r="G45" s="43"/>
      <c r="I45" s="20"/>
      <c r="K45" s="15"/>
    </row>
    <row r="46" spans="1:11">
      <c r="B46" t="str">
        <f>B41</f>
        <v>Interest for 24 Months (Jan-17 to Dec-18)</v>
      </c>
      <c r="F46" s="69" t="s">
        <v>39</v>
      </c>
      <c r="G46" s="43"/>
      <c r="I46" s="20"/>
      <c r="K46" s="15"/>
    </row>
    <row r="47" spans="1:11">
      <c r="G47" s="43"/>
      <c r="I47" s="20"/>
      <c r="K47" s="15"/>
    </row>
    <row r="48" spans="1:11">
      <c r="K48" s="15"/>
    </row>
    <row r="49" spans="1:11">
      <c r="A49" s="1" t="s">
        <v>37</v>
      </c>
      <c r="D49" s="8">
        <f>D34+D37</f>
        <v>-13101339.699789474</v>
      </c>
      <c r="F49" s="2">
        <f>F34+F37</f>
        <v>1053623.0220441474</v>
      </c>
      <c r="K49" s="15"/>
    </row>
    <row r="52" spans="1:11">
      <c r="A52" s="13" t="s">
        <v>29</v>
      </c>
    </row>
    <row r="53" spans="1:11">
      <c r="A53" s="13" t="s">
        <v>30</v>
      </c>
    </row>
    <row r="54" spans="1:11">
      <c r="A54" s="13" t="s">
        <v>31</v>
      </c>
    </row>
    <row r="55" spans="1:11">
      <c r="A55" s="13" t="s">
        <v>32</v>
      </c>
    </row>
    <row r="56" spans="1:11">
      <c r="A56" s="13" t="s">
        <v>33</v>
      </c>
    </row>
    <row r="57" spans="1:11">
      <c r="A57" s="13" t="s">
        <v>34</v>
      </c>
    </row>
    <row r="58" spans="1:11">
      <c r="A58" s="13" t="s">
        <v>35</v>
      </c>
    </row>
    <row r="59" spans="1:11">
      <c r="A59" s="13" t="s">
        <v>36</v>
      </c>
    </row>
  </sheetData>
  <phoneticPr fontId="6" type="noConversion"/>
  <pageMargins left="0.75" right="0.75" top="0.72" bottom="0.69" header="0.34" footer="0.36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E4" sqref="E4"/>
    </sheetView>
  </sheetViews>
  <sheetFormatPr defaultRowHeight="12.75"/>
  <cols>
    <col min="1" max="1" width="8.7109375" customWidth="1"/>
    <col min="2" max="2" width="8.140625" customWidth="1"/>
    <col min="4" max="4" width="11.7109375" customWidth="1"/>
    <col min="5" max="5" width="12.42578125" customWidth="1"/>
    <col min="6" max="6" width="10.7109375" customWidth="1"/>
    <col min="7" max="7" width="10.28515625" bestFit="1" customWidth="1"/>
    <col min="10" max="10" width="8.5703125" customWidth="1"/>
    <col min="12" max="12" width="12.140625" customWidth="1"/>
    <col min="14" max="14" width="12.28515625" bestFit="1" customWidth="1"/>
  </cols>
  <sheetData>
    <row r="1" spans="1:17">
      <c r="A1" t="s">
        <v>38</v>
      </c>
    </row>
    <row r="2" spans="1:17">
      <c r="A2" s="37" t="s">
        <v>51</v>
      </c>
    </row>
    <row r="3" spans="1:17">
      <c r="A3" t="s">
        <v>46</v>
      </c>
    </row>
    <row r="5" spans="1:17">
      <c r="J5" s="61" t="s">
        <v>39</v>
      </c>
    </row>
    <row r="6" spans="1:17" ht="15">
      <c r="A6" s="44" t="s">
        <v>55</v>
      </c>
    </row>
    <row r="7" spans="1:17">
      <c r="A7" s="45" t="s">
        <v>56</v>
      </c>
      <c r="L7" s="30"/>
      <c r="M7" s="30"/>
      <c r="N7" s="30"/>
      <c r="P7" s="40"/>
      <c r="Q7" s="1"/>
    </row>
    <row r="8" spans="1:17">
      <c r="A8" s="45" t="s">
        <v>57</v>
      </c>
      <c r="L8" s="38"/>
      <c r="M8" s="30"/>
      <c r="N8" s="38"/>
    </row>
    <row r="9" spans="1:17">
      <c r="A9" s="46" t="s">
        <v>58</v>
      </c>
      <c r="L9" s="38"/>
      <c r="M9" s="30"/>
      <c r="N9" s="38"/>
    </row>
    <row r="10" spans="1:17">
      <c r="A10" s="47" t="s">
        <v>59</v>
      </c>
      <c r="L10" s="38"/>
      <c r="M10" s="30"/>
      <c r="N10" s="38"/>
    </row>
    <row r="11" spans="1:17">
      <c r="A11" s="48" t="s">
        <v>60</v>
      </c>
      <c r="L11" s="38"/>
      <c r="M11" s="30"/>
      <c r="N11" s="38"/>
    </row>
    <row r="12" spans="1:17">
      <c r="A12" s="48"/>
      <c r="L12" s="38"/>
      <c r="M12" s="30"/>
      <c r="N12" s="38"/>
    </row>
    <row r="13" spans="1:17" ht="15.75">
      <c r="A13" s="74" t="s">
        <v>39</v>
      </c>
      <c r="B13" s="74"/>
      <c r="C13" s="74"/>
      <c r="D13" s="74"/>
      <c r="E13" s="74"/>
      <c r="F13" s="74"/>
      <c r="G13" s="74"/>
      <c r="L13" s="38"/>
      <c r="M13" s="30"/>
      <c r="N13" s="38"/>
    </row>
    <row r="14" spans="1:17" ht="15.75">
      <c r="A14" s="49"/>
      <c r="B14" s="49"/>
      <c r="C14" s="49"/>
      <c r="D14" s="49" t="s">
        <v>61</v>
      </c>
      <c r="E14" s="49"/>
      <c r="F14" s="49"/>
      <c r="G14" s="49"/>
      <c r="L14" s="38"/>
      <c r="M14" s="30"/>
      <c r="N14" s="38"/>
    </row>
    <row r="15" spans="1:17" ht="15">
      <c r="A15" s="50"/>
      <c r="D15" s="51" t="s">
        <v>62</v>
      </c>
      <c r="E15" s="44" t="s">
        <v>63</v>
      </c>
      <c r="G15" s="44" t="s">
        <v>63</v>
      </c>
      <c r="L15" s="38"/>
      <c r="M15" s="30"/>
      <c r="N15" s="38"/>
    </row>
    <row r="16" spans="1:17" ht="17.25">
      <c r="D16" s="52" t="s">
        <v>64</v>
      </c>
      <c r="E16" s="52" t="s">
        <v>65</v>
      </c>
      <c r="F16" s="52" t="s">
        <v>66</v>
      </c>
      <c r="G16" s="53" t="s">
        <v>66</v>
      </c>
      <c r="L16" s="38"/>
      <c r="M16" s="30"/>
      <c r="N16" s="38"/>
    </row>
    <row r="17" spans="1:14" ht="15">
      <c r="A17">
        <v>1</v>
      </c>
      <c r="B17" s="54">
        <v>42736</v>
      </c>
      <c r="D17" s="55">
        <v>1.5870333333333334E-3</v>
      </c>
      <c r="E17" s="56"/>
      <c r="F17" s="57">
        <v>2.8999999999999998E-3</v>
      </c>
      <c r="L17" s="38"/>
      <c r="M17" s="30"/>
      <c r="N17" s="38"/>
    </row>
    <row r="18" spans="1:14" ht="15">
      <c r="A18">
        <f>A17+1</f>
        <v>2</v>
      </c>
      <c r="B18" s="54">
        <v>42767</v>
      </c>
      <c r="D18" s="55">
        <v>1.5949083333333333E-3</v>
      </c>
      <c r="E18" s="56"/>
      <c r="F18" s="57">
        <v>2.8999999999999998E-3</v>
      </c>
      <c r="L18" s="38"/>
      <c r="M18" s="30"/>
      <c r="N18" s="38"/>
    </row>
    <row r="19" spans="1:14" ht="15">
      <c r="A19">
        <f t="shared" ref="A19:A35" si="0">A18+1</f>
        <v>3</v>
      </c>
      <c r="B19" s="54">
        <v>42795</v>
      </c>
      <c r="D19" s="55">
        <v>1.7564833333333332E-3</v>
      </c>
      <c r="E19" s="56"/>
      <c r="F19" s="57">
        <v>2.8999999999999998E-3</v>
      </c>
      <c r="L19" s="38"/>
      <c r="M19" s="30"/>
      <c r="N19" s="38"/>
    </row>
    <row r="20" spans="1:14" ht="15">
      <c r="A20">
        <f t="shared" si="0"/>
        <v>4</v>
      </c>
      <c r="B20" s="54">
        <v>42826</v>
      </c>
      <c r="D20" s="55">
        <v>1.7666666666666666E-3</v>
      </c>
      <c r="E20" s="56"/>
      <c r="F20" s="57">
        <v>3.0999999999999999E-3</v>
      </c>
      <c r="L20" s="38"/>
      <c r="M20" s="30"/>
      <c r="N20" s="38"/>
    </row>
    <row r="21" spans="1:14" ht="15">
      <c r="A21">
        <f t="shared" si="0"/>
        <v>5</v>
      </c>
      <c r="B21" s="54">
        <v>42856</v>
      </c>
      <c r="D21" s="55">
        <v>1.8211083333333333E-3</v>
      </c>
      <c r="E21" s="56"/>
      <c r="F21" s="57">
        <v>3.0999999999999999E-3</v>
      </c>
      <c r="L21" s="38"/>
      <c r="M21" s="30"/>
      <c r="N21" s="38"/>
    </row>
    <row r="22" spans="1:14" ht="15">
      <c r="A22">
        <f t="shared" si="0"/>
        <v>6</v>
      </c>
      <c r="B22" s="54">
        <v>42887</v>
      </c>
      <c r="D22" s="55">
        <v>1.9574083333333335E-3</v>
      </c>
      <c r="E22" s="56"/>
      <c r="F22" s="57">
        <v>3.0999999999999999E-3</v>
      </c>
      <c r="L22" s="38"/>
      <c r="M22" s="30"/>
      <c r="N22" s="38"/>
    </row>
    <row r="23" spans="1:14" ht="15">
      <c r="A23">
        <f t="shared" si="0"/>
        <v>7</v>
      </c>
      <c r="B23" s="54">
        <v>42917</v>
      </c>
      <c r="D23" s="55">
        <v>1.9638916666666669E-3</v>
      </c>
      <c r="E23" s="56"/>
      <c r="F23" s="57">
        <v>3.3E-3</v>
      </c>
      <c r="G23" s="43"/>
      <c r="L23" s="38"/>
      <c r="M23" s="30"/>
      <c r="N23" s="38"/>
    </row>
    <row r="24" spans="1:14" ht="15">
      <c r="A24">
        <f t="shared" si="0"/>
        <v>8</v>
      </c>
      <c r="B24" s="54">
        <v>42948</v>
      </c>
      <c r="D24" s="55">
        <v>1.9638916666666669E-3</v>
      </c>
      <c r="E24" s="56"/>
      <c r="F24" s="57">
        <v>3.3E-3</v>
      </c>
      <c r="G24" s="43"/>
      <c r="H24" s="15"/>
      <c r="I24" s="15"/>
      <c r="J24" s="15"/>
      <c r="K24" s="15"/>
      <c r="L24" s="38"/>
      <c r="M24" s="30"/>
      <c r="N24" s="38"/>
    </row>
    <row r="25" spans="1:14" ht="15">
      <c r="A25">
        <f t="shared" si="0"/>
        <v>9</v>
      </c>
      <c r="B25" s="54">
        <v>42979</v>
      </c>
      <c r="D25" s="55">
        <v>1.9643500000000001E-3</v>
      </c>
      <c r="E25" s="56"/>
      <c r="F25" s="57">
        <v>3.3E-3</v>
      </c>
      <c r="G25" s="43"/>
      <c r="H25" s="15"/>
      <c r="I25" s="15"/>
      <c r="J25" s="15"/>
      <c r="K25" s="15"/>
      <c r="L25" s="38"/>
      <c r="M25" s="30"/>
      <c r="N25" s="38"/>
    </row>
    <row r="26" spans="1:14" ht="15">
      <c r="A26">
        <f t="shared" si="0"/>
        <v>10</v>
      </c>
      <c r="B26" s="54">
        <v>43009</v>
      </c>
      <c r="D26" s="55">
        <v>1.9736083333333336E-3</v>
      </c>
      <c r="E26" s="56"/>
      <c r="F26" s="57">
        <v>3.5000000000000001E-3</v>
      </c>
      <c r="G26" s="43"/>
      <c r="H26" s="15"/>
      <c r="I26" s="15"/>
      <c r="J26" s="15"/>
      <c r="K26" s="15"/>
      <c r="L26" s="38"/>
      <c r="M26" s="30"/>
      <c r="N26" s="38"/>
    </row>
    <row r="27" spans="1:14" ht="15">
      <c r="A27">
        <f t="shared" si="0"/>
        <v>11</v>
      </c>
      <c r="B27" s="54">
        <v>43040</v>
      </c>
      <c r="D27" s="55">
        <v>2.0807333333333331E-3</v>
      </c>
      <c r="E27" s="56"/>
      <c r="F27" s="57">
        <v>3.5000000000000001E-3</v>
      </c>
      <c r="G27" s="43"/>
      <c r="H27" s="15"/>
      <c r="I27" s="15"/>
      <c r="J27" s="15"/>
      <c r="K27" s="15"/>
      <c r="L27" s="38"/>
      <c r="M27" s="30"/>
      <c r="N27" s="38"/>
    </row>
    <row r="28" spans="1:14" ht="15">
      <c r="A28">
        <f t="shared" si="0"/>
        <v>12</v>
      </c>
      <c r="B28" s="54">
        <v>43070</v>
      </c>
      <c r="D28" s="55">
        <v>2.2410416666666668E-3</v>
      </c>
      <c r="E28" s="56"/>
      <c r="F28" s="57">
        <v>3.5000000000000001E-3</v>
      </c>
      <c r="G28" s="43"/>
      <c r="H28" s="15"/>
      <c r="I28" s="15"/>
      <c r="J28" s="15"/>
      <c r="K28" s="15"/>
      <c r="L28" s="38"/>
      <c r="M28" s="41"/>
      <c r="N28" s="38"/>
    </row>
    <row r="29" spans="1:14" ht="15">
      <c r="A29">
        <f t="shared" si="0"/>
        <v>13</v>
      </c>
      <c r="B29" s="54">
        <v>43101</v>
      </c>
      <c r="D29" s="55">
        <v>2.2539166666666667E-3</v>
      </c>
      <c r="E29" s="56"/>
      <c r="F29" s="57">
        <v>3.5000000000000001E-3</v>
      </c>
      <c r="G29" s="43"/>
      <c r="H29" s="15"/>
      <c r="I29" s="15"/>
      <c r="J29" s="15"/>
      <c r="K29" s="15"/>
      <c r="L29" s="38"/>
      <c r="M29" s="30"/>
      <c r="N29" s="38"/>
    </row>
    <row r="30" spans="1:14" ht="15">
      <c r="A30">
        <f t="shared" si="0"/>
        <v>14</v>
      </c>
      <c r="B30" s="54">
        <v>43132</v>
      </c>
      <c r="D30" s="55">
        <v>2.3292249999999999E-3</v>
      </c>
      <c r="E30" s="56"/>
      <c r="F30" s="57">
        <v>3.5000000000000001E-3</v>
      </c>
      <c r="G30" s="43"/>
      <c r="H30" s="15"/>
      <c r="I30" s="15"/>
      <c r="J30" s="15"/>
      <c r="K30" s="15"/>
      <c r="L30" s="38"/>
      <c r="M30" s="30"/>
      <c r="N30" s="38"/>
    </row>
    <row r="31" spans="1:14" ht="15">
      <c r="A31">
        <f t="shared" si="0"/>
        <v>15</v>
      </c>
      <c r="B31" s="54">
        <v>43160</v>
      </c>
      <c r="D31" s="55">
        <v>2.5067750000000001E-3</v>
      </c>
      <c r="E31" s="56"/>
      <c r="F31" s="57">
        <v>3.5000000000000001E-3</v>
      </c>
      <c r="G31" s="43"/>
      <c r="H31" s="15"/>
      <c r="I31" s="15"/>
      <c r="J31" s="15"/>
      <c r="K31" s="15"/>
      <c r="L31" s="38"/>
      <c r="M31" s="30"/>
      <c r="N31" s="38"/>
    </row>
    <row r="32" spans="1:14" ht="15">
      <c r="A32">
        <f t="shared" si="0"/>
        <v>16</v>
      </c>
      <c r="B32" s="54">
        <v>43191</v>
      </c>
      <c r="D32" s="55">
        <v>2.5286000000000002E-3</v>
      </c>
      <c r="E32" s="56"/>
      <c r="F32" s="57">
        <v>3.7000000000000002E-3</v>
      </c>
      <c r="G32" s="43"/>
      <c r="L32" s="38"/>
    </row>
    <row r="33" spans="1:14" ht="15">
      <c r="A33">
        <f t="shared" si="0"/>
        <v>17</v>
      </c>
      <c r="B33" s="54">
        <v>43221</v>
      </c>
      <c r="D33" s="55">
        <v>2.5286000000000002E-3</v>
      </c>
      <c r="E33" s="56"/>
      <c r="F33" s="57">
        <v>3.7000000000000002E-3</v>
      </c>
      <c r="G33" s="43"/>
      <c r="J33" s="1"/>
      <c r="L33" s="38"/>
      <c r="N33" s="38"/>
    </row>
    <row r="34" spans="1:14" ht="15">
      <c r="A34">
        <f t="shared" si="0"/>
        <v>18</v>
      </c>
      <c r="B34" s="54">
        <v>43252</v>
      </c>
      <c r="D34" s="55">
        <v>2.5286000000000002E-3</v>
      </c>
      <c r="E34" s="56"/>
      <c r="F34" s="57">
        <v>3.7000000000000002E-3</v>
      </c>
      <c r="G34" s="43"/>
    </row>
    <row r="35" spans="1:14" ht="15">
      <c r="A35">
        <f t="shared" si="0"/>
        <v>19</v>
      </c>
      <c r="B35" s="54">
        <v>43282</v>
      </c>
      <c r="D35" s="55">
        <v>2.5286000000000002E-3</v>
      </c>
      <c r="E35" s="56"/>
      <c r="F35" s="57">
        <v>3.7000000000000002E-3</v>
      </c>
    </row>
    <row r="36" spans="1:14" ht="13.5" thickBot="1">
      <c r="B36" s="54"/>
    </row>
    <row r="37" spans="1:14" ht="13.5" thickBot="1">
      <c r="C37" s="57"/>
      <c r="D37" s="58">
        <f>AVERAGE(D17:D35)</f>
        <v>2.0987074561403508E-3</v>
      </c>
      <c r="E37" s="59">
        <f>ROUND(D37*12,6)</f>
        <v>2.5184000000000002E-2</v>
      </c>
      <c r="F37" s="58">
        <f>AVERAGE(F17:F35)</f>
        <v>3.3526315789473697E-3</v>
      </c>
      <c r="G37" s="60">
        <f>ROUND(F37*12,6)</f>
        <v>4.0231999999999997E-2</v>
      </c>
    </row>
    <row r="39" spans="1:14" ht="17.25">
      <c r="B39" t="s">
        <v>67</v>
      </c>
    </row>
  </sheetData>
  <mergeCells count="1">
    <mergeCell ref="A13:G13"/>
  </mergeCells>
  <pageMargins left="0.7" right="0.7" top="0.75" bottom="0.75" header="0.3" footer="0.3"/>
  <pageSetup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G6" sqref="G6"/>
    </sheetView>
  </sheetViews>
  <sheetFormatPr defaultRowHeight="12.75"/>
  <cols>
    <col min="4" max="4" width="12.7109375" customWidth="1"/>
    <col min="6" max="6" width="12.42578125" bestFit="1" customWidth="1"/>
    <col min="7" max="7" width="5.28515625" customWidth="1"/>
    <col min="9" max="9" width="5.28515625" customWidth="1"/>
    <col min="10" max="10" width="12" customWidth="1"/>
    <col min="12" max="12" width="12.140625" customWidth="1"/>
    <col min="14" max="14" width="12.28515625" bestFit="1" customWidth="1"/>
  </cols>
  <sheetData>
    <row r="1" spans="1:17">
      <c r="A1" t="s">
        <v>38</v>
      </c>
    </row>
    <row r="2" spans="1:17">
      <c r="A2" s="37" t="s">
        <v>51</v>
      </c>
    </row>
    <row r="3" spans="1:17">
      <c r="A3" t="s">
        <v>45</v>
      </c>
    </row>
    <row r="4" spans="1:17">
      <c r="J4" s="61" t="s">
        <v>39</v>
      </c>
      <c r="K4" s="15"/>
      <c r="L4" s="15"/>
      <c r="M4" s="15"/>
    </row>
    <row r="5" spans="1:17">
      <c r="B5" s="1" t="s">
        <v>68</v>
      </c>
      <c r="F5" s="38">
        <f>'Attach O True Up Summary'!D34</f>
        <v>-12125670</v>
      </c>
    </row>
    <row r="6" spans="1:17">
      <c r="B6" s="1"/>
    </row>
    <row r="7" spans="1:17">
      <c r="B7" s="1" t="s">
        <v>69</v>
      </c>
      <c r="F7" s="38">
        <f>'Attach O True Up Summary'!F34</f>
        <v>1003098</v>
      </c>
    </row>
    <row r="10" spans="1:17" ht="25.5">
      <c r="B10" s="39" t="s">
        <v>47</v>
      </c>
      <c r="D10" s="28" t="s">
        <v>44</v>
      </c>
      <c r="E10" s="29"/>
      <c r="F10" s="30" t="s">
        <v>40</v>
      </c>
      <c r="G10" s="31"/>
      <c r="J10" s="30" t="s">
        <v>42</v>
      </c>
      <c r="K10" s="30"/>
      <c r="L10" s="30" t="s">
        <v>43</v>
      </c>
      <c r="P10" s="40"/>
      <c r="Q10" s="1"/>
    </row>
    <row r="11" spans="1:17" ht="15">
      <c r="B11" s="62">
        <v>42766</v>
      </c>
      <c r="D11" s="55">
        <v>1.5870333333333334E-3</v>
      </c>
      <c r="F11" s="57">
        <v>2.8999999999999998E-3</v>
      </c>
      <c r="J11" s="38">
        <f>$F$5*($F$37/12)</f>
        <v>-40652.904157894751</v>
      </c>
      <c r="K11" s="30"/>
      <c r="L11" s="38">
        <f>$F$7*($D$37/12)</f>
        <v>2105.2092518394734</v>
      </c>
      <c r="M11" s="30"/>
      <c r="N11" s="38"/>
    </row>
    <row r="12" spans="1:17" ht="15">
      <c r="B12" s="62">
        <v>42794</v>
      </c>
      <c r="D12" s="55">
        <v>1.5949083333333333E-3</v>
      </c>
      <c r="F12" s="57">
        <v>2.8999999999999998E-3</v>
      </c>
      <c r="J12" s="38">
        <f t="shared" ref="J12:J34" si="0">$F$5*($F$37/12)</f>
        <v>-40652.904157894751</v>
      </c>
      <c r="K12" s="30"/>
      <c r="L12" s="38">
        <f t="shared" ref="L12:L34" si="1">$F$7*($D$37/12)</f>
        <v>2105.2092518394734</v>
      </c>
      <c r="M12" s="30"/>
      <c r="N12" s="38"/>
    </row>
    <row r="13" spans="1:17" ht="15">
      <c r="B13" s="62">
        <v>42825</v>
      </c>
      <c r="D13" s="55">
        <v>1.7564833333333332E-3</v>
      </c>
      <c r="F13" s="57">
        <v>2.8999999999999998E-3</v>
      </c>
      <c r="J13" s="38">
        <f t="shared" si="0"/>
        <v>-40652.904157894751</v>
      </c>
      <c r="K13" s="30"/>
      <c r="L13" s="38">
        <f t="shared" si="1"/>
        <v>2105.2092518394734</v>
      </c>
      <c r="M13" s="30"/>
      <c r="N13" s="38"/>
    </row>
    <row r="14" spans="1:17" ht="15">
      <c r="B14" s="62">
        <v>42855</v>
      </c>
      <c r="D14" s="55">
        <v>1.7666666666666666E-3</v>
      </c>
      <c r="F14" s="57">
        <v>3.0999999999999999E-3</v>
      </c>
      <c r="J14" s="38">
        <f t="shared" si="0"/>
        <v>-40652.904157894751</v>
      </c>
      <c r="K14" s="30"/>
      <c r="L14" s="38">
        <f t="shared" si="1"/>
        <v>2105.2092518394734</v>
      </c>
      <c r="M14" s="30"/>
      <c r="N14" s="38"/>
    </row>
    <row r="15" spans="1:17" ht="15">
      <c r="B15" s="62">
        <v>42886</v>
      </c>
      <c r="D15" s="55">
        <v>1.8211083333333333E-3</v>
      </c>
      <c r="F15" s="57">
        <v>3.0999999999999999E-3</v>
      </c>
      <c r="J15" s="38">
        <f t="shared" si="0"/>
        <v>-40652.904157894751</v>
      </c>
      <c r="K15" s="30"/>
      <c r="L15" s="38">
        <f t="shared" si="1"/>
        <v>2105.2092518394734</v>
      </c>
      <c r="M15" s="30"/>
      <c r="N15" s="38"/>
    </row>
    <row r="16" spans="1:17" ht="15">
      <c r="B16" s="62">
        <v>42916</v>
      </c>
      <c r="D16" s="55">
        <v>1.9574083333333335E-3</v>
      </c>
      <c r="F16" s="57">
        <v>3.0999999999999999E-3</v>
      </c>
      <c r="J16" s="38">
        <f t="shared" si="0"/>
        <v>-40652.904157894751</v>
      </c>
      <c r="K16" s="30"/>
      <c r="L16" s="38">
        <f t="shared" si="1"/>
        <v>2105.2092518394734</v>
      </c>
      <c r="M16" s="30"/>
      <c r="N16" s="38"/>
    </row>
    <row r="17" spans="2:14" ht="15">
      <c r="B17" s="62">
        <v>42947</v>
      </c>
      <c r="D17" s="55">
        <v>1.9638916666666669E-3</v>
      </c>
      <c r="F17" s="57">
        <v>3.3E-3</v>
      </c>
      <c r="J17" s="38">
        <f t="shared" si="0"/>
        <v>-40652.904157894751</v>
      </c>
      <c r="K17" s="30"/>
      <c r="L17" s="38">
        <f t="shared" si="1"/>
        <v>2105.2092518394734</v>
      </c>
      <c r="M17" s="30"/>
      <c r="N17" s="38"/>
    </row>
    <row r="18" spans="2:14" ht="15">
      <c r="B18" s="62">
        <v>42978</v>
      </c>
      <c r="D18" s="55">
        <v>1.9638916666666669E-3</v>
      </c>
      <c r="F18" s="57">
        <v>3.3E-3</v>
      </c>
      <c r="J18" s="38">
        <f t="shared" si="0"/>
        <v>-40652.904157894751</v>
      </c>
      <c r="K18" s="30"/>
      <c r="L18" s="38">
        <f t="shared" si="1"/>
        <v>2105.2092518394734</v>
      </c>
      <c r="M18" s="30"/>
      <c r="N18" s="38"/>
    </row>
    <row r="19" spans="2:14" ht="15">
      <c r="B19" s="62">
        <v>43008</v>
      </c>
      <c r="D19" s="55">
        <v>1.9643500000000001E-3</v>
      </c>
      <c r="F19" s="57">
        <v>3.3E-3</v>
      </c>
      <c r="J19" s="38">
        <f t="shared" si="0"/>
        <v>-40652.904157894751</v>
      </c>
      <c r="K19" s="30"/>
      <c r="L19" s="38">
        <f t="shared" si="1"/>
        <v>2105.2092518394734</v>
      </c>
      <c r="M19" s="30"/>
      <c r="N19" s="38"/>
    </row>
    <row r="20" spans="2:14" ht="15">
      <c r="B20" s="62">
        <v>43039</v>
      </c>
      <c r="D20" s="55">
        <v>1.9736083333333336E-3</v>
      </c>
      <c r="F20" s="57">
        <v>3.5000000000000001E-3</v>
      </c>
      <c r="J20" s="38">
        <f t="shared" si="0"/>
        <v>-40652.904157894751</v>
      </c>
      <c r="K20" s="30"/>
      <c r="L20" s="38">
        <f t="shared" si="1"/>
        <v>2105.2092518394734</v>
      </c>
      <c r="M20" s="30"/>
      <c r="N20" s="38"/>
    </row>
    <row r="21" spans="2:14" ht="15">
      <c r="B21" s="62">
        <v>43069</v>
      </c>
      <c r="D21" s="55">
        <v>2.0807333333333331E-3</v>
      </c>
      <c r="F21" s="57">
        <v>3.5000000000000001E-3</v>
      </c>
      <c r="J21" s="38">
        <f t="shared" si="0"/>
        <v>-40652.904157894751</v>
      </c>
      <c r="K21" s="30"/>
      <c r="L21" s="38">
        <f t="shared" si="1"/>
        <v>2105.2092518394734</v>
      </c>
      <c r="M21" s="30"/>
      <c r="N21" s="38"/>
    </row>
    <row r="22" spans="2:14" ht="15">
      <c r="B22" s="62">
        <v>43100</v>
      </c>
      <c r="D22" s="55">
        <v>2.2410416666666668E-3</v>
      </c>
      <c r="F22" s="57">
        <v>3.5000000000000001E-3</v>
      </c>
      <c r="J22" s="38">
        <f t="shared" si="0"/>
        <v>-40652.904157894751</v>
      </c>
      <c r="K22" s="30"/>
      <c r="L22" s="38">
        <f t="shared" si="1"/>
        <v>2105.2092518394734</v>
      </c>
      <c r="M22" s="30"/>
      <c r="N22" s="38"/>
    </row>
    <row r="23" spans="2:14" ht="15">
      <c r="B23" s="62">
        <v>43131</v>
      </c>
      <c r="D23" s="55">
        <v>2.2539166666666667E-3</v>
      </c>
      <c r="F23" s="57">
        <v>3.5000000000000001E-3</v>
      </c>
      <c r="J23" s="38">
        <f t="shared" si="0"/>
        <v>-40652.904157894751</v>
      </c>
      <c r="K23" s="30"/>
      <c r="L23" s="38">
        <f t="shared" si="1"/>
        <v>2105.2092518394734</v>
      </c>
      <c r="M23" s="30"/>
      <c r="N23" s="38"/>
    </row>
    <row r="24" spans="2:14" ht="15">
      <c r="B24" s="62">
        <v>43159</v>
      </c>
      <c r="D24" s="55">
        <v>2.3292249999999999E-3</v>
      </c>
      <c r="F24" s="57">
        <v>3.5000000000000001E-3</v>
      </c>
      <c r="J24" s="38">
        <f t="shared" si="0"/>
        <v>-40652.904157894751</v>
      </c>
      <c r="K24" s="30"/>
      <c r="L24" s="38">
        <f t="shared" si="1"/>
        <v>2105.2092518394734</v>
      </c>
      <c r="M24" s="30"/>
      <c r="N24" s="38"/>
    </row>
    <row r="25" spans="2:14" ht="15">
      <c r="B25" s="62">
        <v>43190</v>
      </c>
      <c r="D25" s="55">
        <v>2.5067750000000001E-3</v>
      </c>
      <c r="F25" s="57">
        <v>3.5000000000000001E-3</v>
      </c>
      <c r="J25" s="38">
        <f t="shared" si="0"/>
        <v>-40652.904157894751</v>
      </c>
      <c r="K25" s="30"/>
      <c r="L25" s="38">
        <f t="shared" si="1"/>
        <v>2105.2092518394734</v>
      </c>
      <c r="M25" s="30"/>
      <c r="N25" s="38"/>
    </row>
    <row r="26" spans="2:14" ht="15">
      <c r="B26" s="62">
        <v>43220</v>
      </c>
      <c r="C26" s="32"/>
      <c r="D26" s="55">
        <v>2.5286000000000002E-3</v>
      </c>
      <c r="F26" s="57">
        <v>3.7000000000000002E-3</v>
      </c>
      <c r="J26" s="38">
        <f t="shared" si="0"/>
        <v>-40652.904157894751</v>
      </c>
      <c r="K26" s="30"/>
      <c r="L26" s="38">
        <f t="shared" si="1"/>
        <v>2105.2092518394734</v>
      </c>
      <c r="M26" s="30"/>
      <c r="N26" s="38"/>
    </row>
    <row r="27" spans="2:14" ht="15">
      <c r="B27" s="62">
        <v>43251</v>
      </c>
      <c r="C27" s="15"/>
      <c r="D27" s="55">
        <v>2.5286000000000002E-3</v>
      </c>
      <c r="E27" s="15"/>
      <c r="F27" s="57">
        <v>3.7000000000000002E-3</v>
      </c>
      <c r="G27" s="15"/>
      <c r="H27" s="15"/>
      <c r="I27" s="15"/>
      <c r="J27" s="38">
        <f t="shared" si="0"/>
        <v>-40652.904157894751</v>
      </c>
      <c r="K27" s="30"/>
      <c r="L27" s="38">
        <f t="shared" si="1"/>
        <v>2105.2092518394734</v>
      </c>
      <c r="M27" s="30"/>
      <c r="N27" s="38"/>
    </row>
    <row r="28" spans="2:14" ht="15">
      <c r="B28" s="62">
        <v>43281</v>
      </c>
      <c r="C28" s="15"/>
      <c r="D28" s="55">
        <v>2.5286000000000002E-3</v>
      </c>
      <c r="E28" s="15"/>
      <c r="F28" s="57">
        <v>3.7000000000000002E-3</v>
      </c>
      <c r="G28" s="15"/>
      <c r="H28" s="15"/>
      <c r="I28" s="15"/>
      <c r="J28" s="38">
        <f t="shared" si="0"/>
        <v>-40652.904157894751</v>
      </c>
      <c r="K28" s="30"/>
      <c r="L28" s="38">
        <f t="shared" si="1"/>
        <v>2105.2092518394734</v>
      </c>
      <c r="M28" s="30"/>
      <c r="N28" s="38"/>
    </row>
    <row r="29" spans="2:14" ht="15">
      <c r="B29" s="62">
        <v>43312</v>
      </c>
      <c r="C29" s="15"/>
      <c r="D29" s="55">
        <v>2.5286000000000002E-3</v>
      </c>
      <c r="E29" s="15"/>
      <c r="F29" s="57">
        <v>3.7000000000000002E-3</v>
      </c>
      <c r="G29" s="15"/>
      <c r="H29" s="15"/>
      <c r="I29" s="15"/>
      <c r="J29" s="38">
        <f t="shared" si="0"/>
        <v>-40652.904157894751</v>
      </c>
      <c r="K29" s="30"/>
      <c r="L29" s="38">
        <f t="shared" si="1"/>
        <v>2105.2092518394734</v>
      </c>
      <c r="M29" s="30"/>
      <c r="N29" s="38"/>
    </row>
    <row r="30" spans="2:14" ht="15">
      <c r="B30" s="62">
        <v>43343</v>
      </c>
      <c r="C30" s="15"/>
      <c r="D30" s="55"/>
      <c r="E30" s="15"/>
      <c r="F30" s="57"/>
      <c r="G30" s="15"/>
      <c r="H30" s="15"/>
      <c r="I30" s="15"/>
      <c r="J30" s="38">
        <f t="shared" si="0"/>
        <v>-40652.904157894751</v>
      </c>
      <c r="K30" s="30"/>
      <c r="L30" s="38">
        <f t="shared" si="1"/>
        <v>2105.2092518394734</v>
      </c>
      <c r="M30" s="30"/>
      <c r="N30" s="38"/>
    </row>
    <row r="31" spans="2:14" ht="15">
      <c r="B31" s="62">
        <v>43373</v>
      </c>
      <c r="C31" s="15"/>
      <c r="D31" s="55"/>
      <c r="E31" s="15"/>
      <c r="F31" s="57"/>
      <c r="G31" s="15"/>
      <c r="H31" s="15"/>
      <c r="I31" s="15"/>
      <c r="J31" s="38">
        <f t="shared" si="0"/>
        <v>-40652.904157894751</v>
      </c>
      <c r="K31" s="41"/>
      <c r="L31" s="38">
        <f t="shared" si="1"/>
        <v>2105.2092518394734</v>
      </c>
      <c r="M31" s="41"/>
      <c r="N31" s="38"/>
    </row>
    <row r="32" spans="2:14" ht="15">
      <c r="B32" s="62">
        <v>43404</v>
      </c>
      <c r="C32" s="15"/>
      <c r="D32" s="55"/>
      <c r="E32" s="15"/>
      <c r="F32" s="57"/>
      <c r="G32" s="15"/>
      <c r="H32" s="15"/>
      <c r="I32" s="15"/>
      <c r="J32" s="38">
        <f t="shared" si="0"/>
        <v>-40652.904157894751</v>
      </c>
      <c r="K32" s="30"/>
      <c r="L32" s="38">
        <f t="shared" si="1"/>
        <v>2105.2092518394734</v>
      </c>
      <c r="M32" s="30"/>
      <c r="N32" s="38"/>
    </row>
    <row r="33" spans="2:14" ht="15">
      <c r="B33" s="62">
        <v>43434</v>
      </c>
      <c r="C33" s="15"/>
      <c r="D33" s="55"/>
      <c r="E33" s="15"/>
      <c r="F33" s="57"/>
      <c r="G33" s="15"/>
      <c r="H33" s="15"/>
      <c r="I33" s="15"/>
      <c r="J33" s="38">
        <f t="shared" si="0"/>
        <v>-40652.904157894751</v>
      </c>
      <c r="K33" s="30"/>
      <c r="L33" s="38">
        <f t="shared" si="1"/>
        <v>2105.2092518394734</v>
      </c>
      <c r="M33" s="30"/>
      <c r="N33" s="38"/>
    </row>
    <row r="34" spans="2:14" ht="15">
      <c r="B34" s="62">
        <v>43465</v>
      </c>
      <c r="C34" s="15"/>
      <c r="D34" s="55"/>
      <c r="E34" s="15"/>
      <c r="F34" s="57"/>
      <c r="G34" s="15"/>
      <c r="H34" s="15"/>
      <c r="I34" s="15"/>
      <c r="J34" s="38">
        <f t="shared" si="0"/>
        <v>-40652.904157894751</v>
      </c>
      <c r="K34" s="30"/>
      <c r="L34" s="38">
        <f t="shared" si="1"/>
        <v>2105.2092518394734</v>
      </c>
      <c r="M34" s="30"/>
      <c r="N34" s="38"/>
    </row>
    <row r="35" spans="2:14">
      <c r="D35" s="3"/>
      <c r="J35" s="38"/>
    </row>
    <row r="36" spans="2:14">
      <c r="B36" s="1" t="s">
        <v>41</v>
      </c>
      <c r="D36" s="63">
        <f>AVERAGE(D11:D29)</f>
        <v>2.0987074561403508E-3</v>
      </c>
      <c r="F36" s="64">
        <f>AVERAGE(F11:F29)</f>
        <v>3.3526315789473697E-3</v>
      </c>
      <c r="H36" s="1" t="s">
        <v>49</v>
      </c>
      <c r="J36" s="38">
        <f>SUM(J11:J35)</f>
        <v>-975669.69978947449</v>
      </c>
      <c r="L36" s="38">
        <f>SUM(L11:L35)</f>
        <v>50525.02204414735</v>
      </c>
      <c r="N36" s="38"/>
    </row>
    <row r="37" spans="2:14">
      <c r="B37" s="37"/>
      <c r="C37" s="42" t="s">
        <v>50</v>
      </c>
      <c r="D37" s="63">
        <f>D36*12</f>
        <v>2.5184489473684207E-2</v>
      </c>
      <c r="F37" s="63">
        <f>F36*12</f>
        <v>4.0231578947368438E-2</v>
      </c>
    </row>
  </sheetData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a27556-042b-43e0-8386-fa93ac7e9cc9">6KM3SK7HE4ZF-681414306-95</_dlc_DocId>
    <_dlc_DocIdUrl xmlns="baa27556-042b-43e0-8386-fa93ac7e9cc9">
      <Url>https://sharepoint.mnpower.com/teams/MISO/TrueUp/_layouts/15/DocIdRedir.aspx?ID=6KM3SK7HE4ZF-681414306-95</Url>
      <Description>6KM3SK7HE4ZF-681414306-95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DA9281CFFA34F8A2730E5F5404CF8" ma:contentTypeVersion="0" ma:contentTypeDescription="Create a new document." ma:contentTypeScope="" ma:versionID="1f7c5dbba02b3310b10453efdc60aed7">
  <xsd:schema xmlns:xsd="http://www.w3.org/2001/XMLSchema" xmlns:xs="http://www.w3.org/2001/XMLSchema" xmlns:p="http://schemas.microsoft.com/office/2006/metadata/properties" xmlns:ns2="baa27556-042b-43e0-8386-fa93ac7e9cc9" targetNamespace="http://schemas.microsoft.com/office/2006/metadata/properties" ma:root="true" ma:fieldsID="2eb33881cd08dc3c666e7f329e5148ed" ns2:_="">
    <xsd:import namespace="baa27556-042b-43e0-8386-fa93ac7e9c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27556-042b-43e0-8386-fa93ac7e9c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F35E3-AD70-44B7-8CA7-B7A1CBDA3CC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3F154D3-C1FD-4EED-854D-4D77541578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FE91E-D58C-4461-B32D-7747A303107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aa27556-042b-43e0-8386-fa93ac7e9cc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6E2461C-9D95-4FAF-95C0-65A49944D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27556-042b-43e0-8386-fa93ac7e9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 O True Up Summary</vt:lpstr>
      <vt:lpstr>Borrowing Rate-2017</vt:lpstr>
      <vt:lpstr>Interest Calculation-2017</vt:lpstr>
      <vt:lpstr>'Attach O True Up Summary'!Print_Area</vt:lpstr>
    </vt:vector>
  </TitlesOfParts>
  <Company>Minnesota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</dc:creator>
  <cp:lastModifiedBy>Windows User</cp:lastModifiedBy>
  <cp:lastPrinted>2018-05-25T20:12:34Z</cp:lastPrinted>
  <dcterms:created xsi:type="dcterms:W3CDTF">2012-10-11T20:40:13Z</dcterms:created>
  <dcterms:modified xsi:type="dcterms:W3CDTF">2018-06-01T15:38:23Z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0x010100E1ADA9281CFFA34F8A2730E5F5404CF8</vt:lpwstr>
  </property>
  <property fmtid="{D5CDD505-2E9C-101B-9397-08002B2CF9AE}" pid="3" name="_dlc_DocIdItemGuid">
    <vt:lpwstr>304fbbfd-ddff-4a1c-9f7a-1b1f69890630</vt:lpwstr>
  </property>
</Properties>
</file>