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7305" activeTab="1"/>
  </bookViews>
  <sheets>
    <sheet name="MP Attach O" sheetId="3" r:id="rId1"/>
    <sheet name="MP Attach GG" sheetId="4" r:id="rId2"/>
    <sheet name="MP Attach ZZ" sheetId="5" r:id="rId3"/>
  </sheets>
  <externalReferences>
    <externalReference r:id="rId4"/>
  </externalReferences>
  <definedNames>
    <definedName name="CH_COS" localSheetId="1">#REF!</definedName>
    <definedName name="CH_COS" localSheetId="2">#REF!</definedName>
    <definedName name="CH_COS">#REF!</definedName>
    <definedName name="NSP_COS" localSheetId="1">#REF!</definedName>
    <definedName name="NSP_COS" localSheetId="2">#REF!</definedName>
    <definedName name="NSP_COS">#REF!</definedName>
    <definedName name="_xlnm.Print_Area" localSheetId="1">'MP Attach GG'!$A$1:$N$105</definedName>
    <definedName name="_xlnm.Print_Area" localSheetId="0">'MP Attach O'!$A$1:$P$395</definedName>
    <definedName name="_xlnm.Print_Area" localSheetId="2">'MP Attach ZZ'!$A$1:$N$99</definedName>
    <definedName name="Print1" localSheetId="1">#REF!</definedName>
    <definedName name="Print1" localSheetId="2">#REF!</definedName>
    <definedName name="Print1">#REF!</definedName>
    <definedName name="Print3" localSheetId="1">#REF!</definedName>
    <definedName name="Print3" localSheetId="2">#REF!</definedName>
    <definedName name="Print3">#REF!</definedName>
    <definedName name="Print4" localSheetId="1">#REF!</definedName>
    <definedName name="Print4" localSheetId="2">#REF!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 localSheetId="1">#REF!</definedName>
    <definedName name="Xcel_COS" localSheetId="2">#REF!</definedName>
    <definedName name="Xcel_COS">#REF!</definedName>
  </definedNames>
  <calcPr calcId="145621"/>
</workbook>
</file>

<file path=xl/calcChain.xml><?xml version="1.0" encoding="utf-8"?>
<calcChain xmlns="http://schemas.openxmlformats.org/spreadsheetml/2006/main">
  <c r="M122" i="3" l="1"/>
  <c r="G73" i="5"/>
  <c r="H81" i="4" l="1"/>
  <c r="K81" i="4"/>
  <c r="E81" i="4"/>
  <c r="H14" i="3" l="1"/>
  <c r="L33" i="4" l="1"/>
  <c r="J286" i="3"/>
  <c r="J285" i="3"/>
  <c r="J283" i="3"/>
  <c r="F285" i="3"/>
  <c r="F283" i="3"/>
  <c r="E285" i="3"/>
  <c r="J237" i="3"/>
  <c r="H234" i="3"/>
  <c r="J219" i="3"/>
  <c r="J218" i="3"/>
  <c r="J215" i="3"/>
  <c r="J214" i="3"/>
  <c r="J211" i="3"/>
  <c r="J206" i="3"/>
  <c r="E178" i="3"/>
  <c r="M164" i="3"/>
  <c r="M166" i="3"/>
  <c r="P166" i="3"/>
  <c r="J164" i="3"/>
  <c r="J162" i="3"/>
  <c r="J159" i="3"/>
  <c r="P155" i="3"/>
  <c r="J153" i="3"/>
  <c r="M153" i="3"/>
  <c r="P147" i="3"/>
  <c r="J146" i="3"/>
  <c r="J143" i="3"/>
  <c r="J142" i="3"/>
  <c r="J141" i="3"/>
  <c r="J139" i="3"/>
  <c r="J119" i="3"/>
  <c r="J109" i="3"/>
  <c r="J108" i="3"/>
  <c r="P108" i="3" s="1"/>
  <c r="J107" i="3"/>
  <c r="P107" i="3" s="1"/>
  <c r="J106" i="3"/>
  <c r="P98" i="3"/>
  <c r="P96" i="3"/>
  <c r="P94" i="3"/>
  <c r="M96" i="3"/>
  <c r="M94" i="3"/>
  <c r="J96" i="3"/>
  <c r="J94" i="3"/>
  <c r="E98" i="3"/>
  <c r="E96" i="3"/>
  <c r="E95" i="3"/>
  <c r="E94" i="3"/>
  <c r="E93" i="3"/>
  <c r="P88" i="3"/>
  <c r="P90" i="3"/>
  <c r="M90" i="3"/>
  <c r="J90" i="3"/>
  <c r="J88" i="3"/>
  <c r="J86" i="3"/>
  <c r="J82" i="3"/>
  <c r="J80" i="3"/>
  <c r="J78" i="3"/>
  <c r="M45" i="3"/>
  <c r="M107" i="3" l="1"/>
  <c r="P106" i="3"/>
  <c r="M106" i="3" s="1"/>
  <c r="M108" i="3"/>
  <c r="J304" i="3"/>
  <c r="E153" i="3" l="1"/>
  <c r="E88" i="3"/>
  <c r="E80" i="3"/>
  <c r="L17" i="5" l="1"/>
  <c r="L17" i="4"/>
  <c r="M77" i="5"/>
  <c r="M85" i="5"/>
  <c r="C62" i="4"/>
  <c r="G62" i="4"/>
  <c r="N62" i="4"/>
  <c r="G63" i="4"/>
  <c r="G65" i="4"/>
  <c r="M81" i="4"/>
  <c r="M91" i="4"/>
  <c r="M87" i="5" l="1"/>
  <c r="J44" i="3"/>
  <c r="J43" i="3"/>
  <c r="J41" i="3"/>
  <c r="J40" i="3"/>
  <c r="J39" i="3"/>
  <c r="J38" i="3"/>
  <c r="J191" i="3" l="1"/>
  <c r="M191" i="3" s="1"/>
  <c r="E112" i="3"/>
  <c r="J101" i="3" l="1"/>
  <c r="P26" i="3" l="1"/>
  <c r="M26" i="3"/>
  <c r="J31" i="3" l="1"/>
  <c r="M109" i="3" l="1"/>
  <c r="U226" i="3"/>
  <c r="U232" i="3"/>
  <c r="J151" i="3"/>
  <c r="J152" i="3"/>
  <c r="M152" i="3" s="1"/>
  <c r="N325" i="3"/>
  <c r="J209" i="3"/>
  <c r="J110" i="3"/>
  <c r="M110" i="3" s="1"/>
  <c r="H233" i="3"/>
  <c r="H235" i="3"/>
  <c r="H236" i="3"/>
  <c r="E237" i="3"/>
  <c r="E82" i="3"/>
  <c r="E266" i="3" s="1"/>
  <c r="E269" i="3" s="1"/>
  <c r="H266" i="3" s="1"/>
  <c r="E97" i="3"/>
  <c r="E170" i="3"/>
  <c r="J223" i="3"/>
  <c r="M139" i="3"/>
  <c r="M146" i="3"/>
  <c r="H283" i="3"/>
  <c r="J280" i="3"/>
  <c r="E286" i="3" s="1"/>
  <c r="H284" i="3"/>
  <c r="J34" i="3"/>
  <c r="E215" i="3"/>
  <c r="E14" i="3"/>
  <c r="E15" i="3"/>
  <c r="G15" i="3"/>
  <c r="G16" i="3" s="1"/>
  <c r="G17" i="3" s="1"/>
  <c r="P18" i="3"/>
  <c r="M22" i="3"/>
  <c r="P22" i="3"/>
  <c r="M29" i="3"/>
  <c r="P29" i="3"/>
  <c r="J42" i="3"/>
  <c r="P45" i="3"/>
  <c r="J61" i="3"/>
  <c r="J62" i="3"/>
  <c r="N68" i="3"/>
  <c r="E70" i="3"/>
  <c r="C85" i="3"/>
  <c r="C93" i="3" s="1"/>
  <c r="G85" i="3"/>
  <c r="G104" i="3" s="1"/>
  <c r="G163" i="3" s="1"/>
  <c r="H85" i="3"/>
  <c r="C86" i="3"/>
  <c r="C94" i="3" s="1"/>
  <c r="G86" i="3"/>
  <c r="G114" i="3" s="1"/>
  <c r="C87" i="3"/>
  <c r="C95" i="3" s="1"/>
  <c r="G87" i="3"/>
  <c r="H87" i="3"/>
  <c r="C88" i="3"/>
  <c r="C96" i="3" s="1"/>
  <c r="G88" i="3"/>
  <c r="C89" i="3"/>
  <c r="C97" i="3" s="1"/>
  <c r="G89" i="3"/>
  <c r="E90" i="3"/>
  <c r="G107" i="3"/>
  <c r="E147" i="3"/>
  <c r="E117" i="3" s="1"/>
  <c r="E120" i="3" s="1"/>
  <c r="N129" i="3"/>
  <c r="E132" i="3"/>
  <c r="G142" i="3"/>
  <c r="G143" i="3" s="1"/>
  <c r="G144" i="3"/>
  <c r="C150" i="3"/>
  <c r="C154" i="3"/>
  <c r="E155" i="3"/>
  <c r="D160" i="3"/>
  <c r="G160" i="3"/>
  <c r="D164" i="3"/>
  <c r="G164" i="3"/>
  <c r="E166" i="3"/>
  <c r="N199" i="3"/>
  <c r="E201" i="3"/>
  <c r="N261" i="3"/>
  <c r="E262" i="3"/>
  <c r="J264" i="3"/>
  <c r="J294" i="3"/>
  <c r="E325" i="3"/>
  <c r="M101" i="3"/>
  <c r="M151" i="3" l="1"/>
  <c r="J155" i="3"/>
  <c r="J225" i="3"/>
  <c r="J227" i="3"/>
  <c r="J229" i="3" s="1"/>
  <c r="L18" i="5"/>
  <c r="L18" i="4"/>
  <c r="E174" i="3"/>
  <c r="J22" i="3"/>
  <c r="J29" i="3"/>
  <c r="J228" i="3"/>
  <c r="U233" i="3"/>
  <c r="E122" i="3"/>
  <c r="E181" i="3" s="1"/>
  <c r="F284" i="3"/>
  <c r="J284" i="3" s="1"/>
  <c r="H78" i="3" l="1"/>
  <c r="H86" i="3" s="1"/>
  <c r="H138" i="3"/>
  <c r="J138" i="3" s="1"/>
  <c r="F234" i="3"/>
  <c r="H237" i="3" s="1"/>
  <c r="H80" i="3" s="1"/>
  <c r="H15" i="3"/>
  <c r="H140" i="3" l="1"/>
  <c r="H118" i="3"/>
  <c r="J118" i="3" s="1"/>
  <c r="J14" i="3"/>
  <c r="M14" i="3" s="1"/>
  <c r="M138" i="3"/>
  <c r="H144" i="3"/>
  <c r="J144" i="3" s="1"/>
  <c r="M144" i="3" s="1"/>
  <c r="J266" i="3"/>
  <c r="L266" i="3" s="1"/>
  <c r="H81" i="3" s="1"/>
  <c r="J81" i="3" s="1"/>
  <c r="E171" i="3"/>
  <c r="H114" i="3"/>
  <c r="H16" i="3"/>
  <c r="J15" i="3"/>
  <c r="M15" i="3" s="1"/>
  <c r="H88" i="3"/>
  <c r="J140" i="3" l="1"/>
  <c r="M140" i="3" s="1"/>
  <c r="E177" i="3"/>
  <c r="E179" i="3" s="1"/>
  <c r="E184" i="3" s="1"/>
  <c r="M78" i="3"/>
  <c r="F17" i="4"/>
  <c r="F17" i="5"/>
  <c r="E213" i="3"/>
  <c r="P118" i="3" s="1"/>
  <c r="M118" i="3" s="1"/>
  <c r="H89" i="3"/>
  <c r="J89" i="3" s="1"/>
  <c r="H141" i="3"/>
  <c r="M86" i="3"/>
  <c r="J16" i="3"/>
  <c r="M16" i="3" s="1"/>
  <c r="H17" i="3"/>
  <c r="J17" i="3" s="1"/>
  <c r="M17" i="3" s="1"/>
  <c r="H150" i="3"/>
  <c r="J150" i="3" s="1"/>
  <c r="J114" i="3"/>
  <c r="M114" i="3" s="1"/>
  <c r="H82" i="3"/>
  <c r="P81" i="3" l="1"/>
  <c r="M81" i="3" s="1"/>
  <c r="H17" i="5"/>
  <c r="H17" i="4"/>
  <c r="P80" i="3"/>
  <c r="M80" i="3" s="1"/>
  <c r="E214" i="3"/>
  <c r="F18" i="4"/>
  <c r="F18" i="5"/>
  <c r="H145" i="3"/>
  <c r="H154" i="3" s="1"/>
  <c r="J154" i="3" s="1"/>
  <c r="J97" i="3"/>
  <c r="P89" i="3"/>
  <c r="M89" i="3" s="1"/>
  <c r="M18" i="3"/>
  <c r="H119" i="3"/>
  <c r="H162" i="3"/>
  <c r="M150" i="3"/>
  <c r="H153" i="3"/>
  <c r="H142" i="3"/>
  <c r="J18" i="3"/>
  <c r="H33" i="4" l="1"/>
  <c r="H28" i="4"/>
  <c r="M97" i="3"/>
  <c r="P82" i="3"/>
  <c r="M82" i="3"/>
  <c r="J145" i="3"/>
  <c r="M145" i="3" s="1"/>
  <c r="H18" i="4"/>
  <c r="H18" i="5"/>
  <c r="J98" i="3"/>
  <c r="E217" i="3" s="1"/>
  <c r="M88" i="3"/>
  <c r="P141" i="3"/>
  <c r="P97" i="3"/>
  <c r="P154" i="3"/>
  <c r="P119" i="3"/>
  <c r="H143" i="3"/>
  <c r="H165" i="3"/>
  <c r="J165" i="3" s="1"/>
  <c r="H164" i="3"/>
  <c r="P164" i="3" s="1"/>
  <c r="F27" i="5"/>
  <c r="F28" i="5" s="1"/>
  <c r="H159" i="3"/>
  <c r="F27" i="4" l="1"/>
  <c r="F28" i="4" s="1"/>
  <c r="E219" i="3"/>
  <c r="H98" i="3"/>
  <c r="H178" i="3" s="1"/>
  <c r="J178" i="3" s="1"/>
  <c r="M178" i="3" s="1"/>
  <c r="M98" i="3"/>
  <c r="E218" i="3" s="1"/>
  <c r="P153" i="3"/>
  <c r="P142" i="3"/>
  <c r="M141" i="3"/>
  <c r="P143" i="3"/>
  <c r="M143" i="3" s="1"/>
  <c r="P165" i="3"/>
  <c r="M162" i="3"/>
  <c r="M119" i="3"/>
  <c r="M154" i="3"/>
  <c r="J147" i="3"/>
  <c r="H160" i="3"/>
  <c r="J160" i="3" s="1"/>
  <c r="L27" i="5" l="1"/>
  <c r="L28" i="5" s="1"/>
  <c r="N28" i="5" s="1"/>
  <c r="L27" i="4"/>
  <c r="L28" i="4" s="1"/>
  <c r="N28" i="4" s="1"/>
  <c r="H27" i="5"/>
  <c r="H28" i="5" s="1"/>
  <c r="J28" i="5" s="1"/>
  <c r="H27" i="4"/>
  <c r="J28" i="4" s="1"/>
  <c r="J117" i="3"/>
  <c r="J120" i="3" s="1"/>
  <c r="F22" i="5"/>
  <c r="F23" i="5" s="1"/>
  <c r="F22" i="4"/>
  <c r="F23" i="4" s="1"/>
  <c r="H105" i="3"/>
  <c r="J105" i="3" s="1"/>
  <c r="M142" i="3"/>
  <c r="M147" i="3" s="1"/>
  <c r="M155" i="3"/>
  <c r="P159" i="3"/>
  <c r="M159" i="3" s="1"/>
  <c r="M165" i="3"/>
  <c r="J166" i="3"/>
  <c r="P105" i="3" l="1"/>
  <c r="P112" i="3" s="1"/>
  <c r="J112" i="3"/>
  <c r="J122" i="3" s="1"/>
  <c r="J181" i="3" s="1"/>
  <c r="J177" i="3" s="1"/>
  <c r="H106" i="3"/>
  <c r="P117" i="3"/>
  <c r="P120" i="3" s="1"/>
  <c r="L22" i="4"/>
  <c r="L23" i="4" s="1"/>
  <c r="L22" i="5"/>
  <c r="L23" i="5" s="1"/>
  <c r="F32" i="4"/>
  <c r="F33" i="4" s="1"/>
  <c r="F36" i="4" s="1"/>
  <c r="F32" i="5"/>
  <c r="F33" i="5" s="1"/>
  <c r="F36" i="5" s="1"/>
  <c r="M117" i="3"/>
  <c r="M120" i="3" s="1"/>
  <c r="H22" i="5"/>
  <c r="H23" i="5" s="1"/>
  <c r="H22" i="4"/>
  <c r="H23" i="4" s="1"/>
  <c r="M105" i="3" l="1"/>
  <c r="N23" i="4"/>
  <c r="L36" i="4"/>
  <c r="N36" i="4" s="1"/>
  <c r="J23" i="4"/>
  <c r="H36" i="4"/>
  <c r="J36" i="4" s="1"/>
  <c r="J23" i="5"/>
  <c r="J36" i="5"/>
  <c r="H36" i="5"/>
  <c r="N36" i="5"/>
  <c r="F82" i="5" s="1"/>
  <c r="N23" i="5"/>
  <c r="H107" i="3"/>
  <c r="H108" i="3"/>
  <c r="H32" i="5"/>
  <c r="H33" i="5" s="1"/>
  <c r="H32" i="4"/>
  <c r="J33" i="4" s="1"/>
  <c r="L32" i="5"/>
  <c r="L33" i="5" s="1"/>
  <c r="N33" i="5" s="1"/>
  <c r="L32" i="4"/>
  <c r="F73" i="5" l="1"/>
  <c r="J33" i="5"/>
  <c r="L36" i="5"/>
  <c r="F75" i="5"/>
  <c r="G75" i="5" s="1"/>
  <c r="F45" i="4"/>
  <c r="F46" i="4" s="1"/>
  <c r="F74" i="5"/>
  <c r="G74" i="5" s="1"/>
  <c r="N33" i="4"/>
  <c r="G82" i="5"/>
  <c r="F83" i="5"/>
  <c r="G83" i="5" s="1"/>
  <c r="P122" i="3"/>
  <c r="P181" i="3" s="1"/>
  <c r="M112" i="3"/>
  <c r="M181" i="3" l="1"/>
  <c r="F76" i="4"/>
  <c r="G76" i="4" s="1"/>
  <c r="F79" i="4"/>
  <c r="G79" i="4" s="1"/>
  <c r="F78" i="4"/>
  <c r="G78" i="4" s="1"/>
  <c r="F77" i="4"/>
  <c r="G77" i="4" s="1"/>
  <c r="F45" i="5"/>
  <c r="F46" i="5" s="1"/>
  <c r="J179" i="3"/>
  <c r="F74" i="4"/>
  <c r="G74" i="4" s="1"/>
  <c r="F75" i="4"/>
  <c r="G75" i="4" s="1"/>
  <c r="F73" i="4"/>
  <c r="P177" i="3"/>
  <c r="P179" i="3" s="1"/>
  <c r="P184" i="3" s="1"/>
  <c r="L45" i="4"/>
  <c r="L46" i="4" s="1"/>
  <c r="N46" i="4" s="1"/>
  <c r="L45" i="5"/>
  <c r="L46" i="5" s="1"/>
  <c r="F86" i="4"/>
  <c r="G86" i="4" s="1"/>
  <c r="F87" i="4"/>
  <c r="G87" i="4" s="1"/>
  <c r="F88" i="4"/>
  <c r="G88" i="4" s="1"/>
  <c r="G73" i="4" l="1"/>
  <c r="F81" i="4"/>
  <c r="G81" i="4"/>
  <c r="M177" i="3"/>
  <c r="M179" i="3" s="1"/>
  <c r="M184" i="3" s="1"/>
  <c r="H45" i="4"/>
  <c r="H46" i="4" s="1"/>
  <c r="J46" i="4" s="1"/>
  <c r="H45" i="5"/>
  <c r="H46" i="5" s="1"/>
  <c r="J46" i="5" s="1"/>
  <c r="N46" i="5"/>
  <c r="F40" i="4"/>
  <c r="F41" i="4" s="1"/>
  <c r="J184" i="3"/>
  <c r="F40" i="5"/>
  <c r="F41" i="5" s="1"/>
  <c r="L40" i="5"/>
  <c r="L41" i="5" s="1"/>
  <c r="N41" i="5" s="1"/>
  <c r="L40" i="4"/>
  <c r="L41" i="4" s="1"/>
  <c r="L49" i="4" s="1"/>
  <c r="J45" i="3"/>
  <c r="H40" i="5" l="1"/>
  <c r="H41" i="5" s="1"/>
  <c r="J41" i="5" s="1"/>
  <c r="J49" i="5" s="1"/>
  <c r="I75" i="5" s="1"/>
  <c r="J75" i="5" s="1"/>
  <c r="L75" i="5" s="1"/>
  <c r="N75" i="5" s="1"/>
  <c r="H40" i="4"/>
  <c r="H41" i="4" s="1"/>
  <c r="H49" i="4" s="1"/>
  <c r="N49" i="5"/>
  <c r="I83" i="5" s="1"/>
  <c r="J83" i="5" s="1"/>
  <c r="L83" i="5" s="1"/>
  <c r="N83" i="5" s="1"/>
  <c r="N41" i="4"/>
  <c r="J41" i="4" l="1"/>
  <c r="I82" i="5"/>
  <c r="J82" i="5" s="1"/>
  <c r="L82" i="5" s="1"/>
  <c r="N82" i="5" s="1"/>
  <c r="N85" i="5" s="1"/>
  <c r="I73" i="5"/>
  <c r="J73" i="5" s="1"/>
  <c r="L73" i="5" s="1"/>
  <c r="N73" i="5" s="1"/>
  <c r="I74" i="5"/>
  <c r="J74" i="5" s="1"/>
  <c r="L74" i="5" s="1"/>
  <c r="N74" i="5" s="1"/>
  <c r="I79" i="4"/>
  <c r="J79" i="4" s="1"/>
  <c r="L79" i="4" s="1"/>
  <c r="N79" i="4" s="1"/>
  <c r="I77" i="4"/>
  <c r="J77" i="4" s="1"/>
  <c r="L77" i="4" s="1"/>
  <c r="N77" i="4" s="1"/>
  <c r="I78" i="4"/>
  <c r="J78" i="4" s="1"/>
  <c r="L78" i="4" s="1"/>
  <c r="N78" i="4" s="1"/>
  <c r="I75" i="4"/>
  <c r="J75" i="4" s="1"/>
  <c r="L75" i="4" s="1"/>
  <c r="N75" i="4" s="1"/>
  <c r="I74" i="4"/>
  <c r="J74" i="4" s="1"/>
  <c r="L74" i="4" s="1"/>
  <c r="N74" i="4" s="1"/>
  <c r="I76" i="4"/>
  <c r="J76" i="4" s="1"/>
  <c r="L76" i="4" s="1"/>
  <c r="N76" i="4" s="1"/>
  <c r="I73" i="4"/>
  <c r="I88" i="4"/>
  <c r="J88" i="4" s="1"/>
  <c r="L88" i="4" s="1"/>
  <c r="N88" i="4" s="1"/>
  <c r="I86" i="4"/>
  <c r="J86" i="4" s="1"/>
  <c r="L86" i="4" s="1"/>
  <c r="I87" i="4"/>
  <c r="J87" i="4" s="1"/>
  <c r="L87" i="4" s="1"/>
  <c r="N87" i="4" s="1"/>
  <c r="L85" i="5" l="1"/>
  <c r="P194" i="3" s="1"/>
  <c r="P195" i="3" s="1"/>
  <c r="P10" i="3" s="1"/>
  <c r="P33" i="3" s="1"/>
  <c r="P35" i="3" s="1"/>
  <c r="P47" i="3" s="1"/>
  <c r="P58" i="3" s="1"/>
  <c r="J73" i="4"/>
  <c r="I81" i="4"/>
  <c r="N77" i="5"/>
  <c r="N87" i="5" s="1"/>
  <c r="L77" i="5"/>
  <c r="N86" i="4"/>
  <c r="N91" i="4" s="1"/>
  <c r="L91" i="4"/>
  <c r="P53" i="3" l="1"/>
  <c r="P48" i="3"/>
  <c r="P57" i="3"/>
  <c r="P52" i="3"/>
  <c r="L87" i="5"/>
  <c r="J194" i="3" s="1"/>
  <c r="P49" i="3"/>
  <c r="J81" i="4"/>
  <c r="L73" i="4"/>
  <c r="E194" i="3" l="1"/>
  <c r="N73" i="4"/>
  <c r="N81" i="4" s="1"/>
  <c r="N93" i="4" s="1"/>
  <c r="L81" i="4"/>
  <c r="L93" i="4" s="1"/>
  <c r="E188" i="3" s="1"/>
  <c r="J188" i="3" s="1"/>
  <c r="M188" i="3" s="1"/>
  <c r="M194" i="3"/>
  <c r="J195" i="3" l="1"/>
  <c r="J10" i="3" s="1"/>
  <c r="J33" i="3" s="1"/>
  <c r="J35" i="3" s="1"/>
  <c r="E195" i="3"/>
  <c r="M195" i="3"/>
  <c r="M10" i="3" s="1"/>
  <c r="M33" i="3" s="1"/>
  <c r="M35" i="3" s="1"/>
  <c r="M47" i="3" s="1"/>
  <c r="M53" i="3" s="1"/>
  <c r="M57" i="3" l="1"/>
  <c r="M49" i="3"/>
  <c r="M58" i="3"/>
  <c r="M52" i="3"/>
  <c r="M48" i="3"/>
</calcChain>
</file>

<file path=xl/sharedStrings.xml><?xml version="1.0" encoding="utf-8"?>
<sst xmlns="http://schemas.openxmlformats.org/spreadsheetml/2006/main" count="1024" uniqueCount="600">
  <si>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</si>
  <si>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</si>
  <si>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</si>
  <si>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</si>
  <si>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</si>
  <si>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</si>
  <si>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</si>
  <si>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</si>
  <si>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</si>
  <si>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</si>
  <si>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</si>
  <si>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</si>
  <si>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</si>
  <si>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</si>
  <si>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</si>
  <si>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</si>
  <si>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</si>
  <si>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</si>
  <si>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</si>
  <si>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</si>
  <si>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</si>
  <si>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</si>
  <si>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</si>
  <si>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</si>
  <si>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</si>
  <si>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Page 1 of 6</t>
  </si>
  <si>
    <t xml:space="preserve">Formula Rate - Non-Levelized </t>
  </si>
  <si>
    <t xml:space="preserve"> Utilizing FERC Form 1 Data</t>
  </si>
  <si>
    <t>Allete, Inc. dba Minnesota Power</t>
  </si>
  <si>
    <t>AC Allocator</t>
  </si>
  <si>
    <t>AC System</t>
  </si>
  <si>
    <t>DC Allocator</t>
  </si>
  <si>
    <t>DC System</t>
  </si>
  <si>
    <t>Allocated</t>
  </si>
  <si>
    <t>Amount</t>
  </si>
  <si>
    <t>GROSS REVENUE REQUIREMENT    (page 3, line 31)</t>
  </si>
  <si>
    <t xml:space="preserve">REVENUE CREDITS </t>
  </si>
  <si>
    <t>(Note T)</t>
  </si>
  <si>
    <t>Total</t>
  </si>
  <si>
    <t xml:space="preserve">  Account No. 454</t>
  </si>
  <si>
    <t>(page 5, line 18)</t>
  </si>
  <si>
    <t>TP</t>
  </si>
  <si>
    <t>DA</t>
  </si>
  <si>
    <t xml:space="preserve">  Account No. 456.1</t>
  </si>
  <si>
    <t>(page 5, line 21)</t>
  </si>
  <si>
    <t xml:space="preserve">  Revenues from Grandfathered Interzonal Transactions</t>
  </si>
  <si>
    <t xml:space="preserve">  Revenues from service provided by the ISO at a discount</t>
  </si>
  <si>
    <t>TOTAL REVENUE CREDITS  (sum lines 2-5)</t>
  </si>
  <si>
    <t>6a</t>
  </si>
  <si>
    <t>Historic Year Actual Revenue Requirements</t>
  </si>
  <si>
    <t>6b</t>
  </si>
  <si>
    <t>Historic Year Projected Revenue Requirements</t>
  </si>
  <si>
    <t>6c</t>
  </si>
  <si>
    <t>Historic Year True Up</t>
  </si>
  <si>
    <t>(Line 6a-Line 6b)</t>
  </si>
  <si>
    <t xml:space="preserve">6d </t>
  </si>
  <si>
    <t>Historic Year Actual Divisor</t>
  </si>
  <si>
    <t>6e</t>
  </si>
  <si>
    <t>Historic Year Projected Divisor</t>
  </si>
  <si>
    <t>6f</t>
  </si>
  <si>
    <t>Difference in Divisor</t>
  </si>
  <si>
    <t>(Line 6e-Line 6d)</t>
  </si>
  <si>
    <t>6g</t>
  </si>
  <si>
    <t>Historic Year Projected Annual Cost ($/KW/Yr)</t>
  </si>
  <si>
    <t>6h</t>
  </si>
  <si>
    <t>Historic Year Divisor True Up</t>
  </si>
  <si>
    <t>(Line 6f * Line 6g)</t>
  </si>
  <si>
    <t>6i</t>
  </si>
  <si>
    <t>Interest on Historic Year True Up</t>
  </si>
  <si>
    <t>NET REVENUE REQUIREMENT</t>
  </si>
  <si>
    <t>7a</t>
  </si>
  <si>
    <t>Revenue Requirements from Attachment N-1 Projects</t>
  </si>
  <si>
    <t>7b</t>
  </si>
  <si>
    <t>Adjusted NET REVENUE REQUIREMENTS  (line 7 minus line 7a)</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</si>
  <si>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</si>
  <si>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</si>
  <si>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</si>
  <si>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</si>
  <si>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</si>
  <si>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</si>
  <si>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 xml:space="preserve">  Less 12 CP of firm P-T-P over one year (enter negative)</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</si>
  <si>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</si>
  <si>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</si>
  <si>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</si>
  <si>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</si>
  <si>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</si>
  <si>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7b / line 15)</t>
  </si>
  <si>
    <t xml:space="preserve">Network &amp; P-to-P Rate ($/kW/Mo) </t>
  </si>
  <si>
    <t>(line 16 /12)</t>
  </si>
  <si>
    <t>Point-To-Point Rate ($/kW/Wk)</t>
  </si>
  <si>
    <t>(line 16 /52)</t>
  </si>
  <si>
    <t>Peak Rate</t>
  </si>
  <si>
    <t>Point-To-Point Rate ($/kW/Day)</t>
  </si>
  <si>
    <t>(line 16 / 260)</t>
  </si>
  <si>
    <t>Capped at weekly rate</t>
  </si>
  <si>
    <t>Point-To-Point Rate ($/MWh)</t>
  </si>
  <si>
    <t>(line 16/4160*1000)</t>
  </si>
  <si>
    <t>Capped at weekly</t>
  </si>
  <si>
    <t>and daily rates</t>
  </si>
  <si>
    <t>Off-Peak Rate</t>
  </si>
  <si>
    <t>(line 16/365)   (Note AA)</t>
  </si>
  <si>
    <t>(line 16 / 8760</t>
  </si>
  <si>
    <t xml:space="preserve"> times 1,000)    (Note AA)</t>
  </si>
  <si>
    <t>FERC Annual Charge($/MWh)</t>
  </si>
  <si>
    <t xml:space="preserve">          (Note E)</t>
  </si>
  <si>
    <t>Short Term</t>
  </si>
  <si>
    <t>Long Term</t>
  </si>
  <si>
    <t>Page 2 of 6</t>
  </si>
  <si>
    <t>(5)</t>
  </si>
  <si>
    <t>(6)</t>
  </si>
  <si>
    <t>(7)</t>
  </si>
  <si>
    <t>(8)</t>
  </si>
  <si>
    <t>(9)</t>
  </si>
  <si>
    <t>Form No. 1</t>
  </si>
  <si>
    <t>AC</t>
  </si>
  <si>
    <t>DC</t>
  </si>
  <si>
    <t>Company Total</t>
  </si>
  <si>
    <t xml:space="preserve">                  Allocator</t>
  </si>
  <si>
    <t>(Col 3 times Col 4)</t>
  </si>
  <si>
    <t>(Col 5 times Col 6)</t>
  </si>
  <si>
    <t>(Col 5 times Col 8)</t>
  </si>
  <si>
    <t>RATE BASE:</t>
  </si>
  <si>
    <t xml:space="preserve">  Production</t>
  </si>
  <si>
    <t>205.46.g             (Note AB)</t>
  </si>
  <si>
    <t>NA</t>
  </si>
  <si>
    <t xml:space="preserve">  Transmission</t>
  </si>
  <si>
    <t>207.58.g             (Note Y)  (Note AB)</t>
  </si>
  <si>
    <t xml:space="preserve">  Distribution</t>
  </si>
  <si>
    <t>207.75.g             (Note AB)</t>
  </si>
  <si>
    <t xml:space="preserve">  General &amp; Intangible</t>
  </si>
  <si>
    <t>205.5.g &amp; 207.99.g    (Note AB)</t>
  </si>
  <si>
    <t>W/S</t>
  </si>
  <si>
    <t>GrPlt  AC</t>
  </si>
  <si>
    <t>GrPlt DC</t>
  </si>
  <si>
    <t xml:space="preserve">  Common</t>
  </si>
  <si>
    <t>356.1                 (Note AB)</t>
  </si>
  <si>
    <t>CE</t>
  </si>
  <si>
    <t>TOTAL GROSS PLANT (sum lines 1-5)</t>
  </si>
  <si>
    <t>GP=</t>
  </si>
  <si>
    <t>219.20-24.c        (Note AB)</t>
  </si>
  <si>
    <t>219.25.c             (Note Y)  (Note AB)</t>
  </si>
  <si>
    <t>219.26.c             (Note AB)</t>
  </si>
  <si>
    <t>GrPlt AC</t>
  </si>
  <si>
    <t>TOTAL ACCUM. DEPRECIATION (sum lines 7-11)</t>
  </si>
  <si>
    <t>NET PLANT IN SERVICE</t>
  </si>
  <si>
    <t xml:space="preserve"> (line 1- line 7)          </t>
  </si>
  <si>
    <t xml:space="preserve"> (line 2- line 8)         </t>
  </si>
  <si>
    <t xml:space="preserve"> (line 3 - line 9)        </t>
  </si>
  <si>
    <t xml:space="preserve"> (line 4 - line 10)      </t>
  </si>
  <si>
    <t xml:space="preserve"> (line 5 - line 11)       </t>
  </si>
  <si>
    <t>TOTAL NET PLANT (sum lines 13-17)</t>
  </si>
  <si>
    <t>NP=</t>
  </si>
  <si>
    <t>ADJUSTMENTS TO RATE BASE       (Note F)</t>
  </si>
  <si>
    <t xml:space="preserve">  Account No. 281 (enter negative)</t>
  </si>
  <si>
    <t>273.8.k    (Note AC)</t>
  </si>
  <si>
    <t>zero</t>
  </si>
  <si>
    <t xml:space="preserve">  Account No. 282 (enter negative)</t>
  </si>
  <si>
    <t>275.2.k    (Note AC)</t>
  </si>
  <si>
    <t>NP</t>
  </si>
  <si>
    <t>NPlt AC</t>
  </si>
  <si>
    <t>NPlt DC</t>
  </si>
  <si>
    <t xml:space="preserve">  Account No. 283 (enter negative)</t>
  </si>
  <si>
    <t>277.9.k    (Note AC)</t>
  </si>
  <si>
    <t xml:space="preserve">  Account No. 190 </t>
  </si>
  <si>
    <t>234.8.c    (Note AC)</t>
  </si>
  <si>
    <t xml:space="preserve">  Account No. 255 (enter negative)</t>
  </si>
  <si>
    <t>267.8.h    (Note AC)</t>
  </si>
  <si>
    <t xml:space="preserve">LAND HELD FOR FUTURE USE </t>
  </si>
  <si>
    <t>214.x.d  (Notes G ,Y and AC)</t>
  </si>
  <si>
    <t>WORKING CAPITAL  (Note H)</t>
  </si>
  <si>
    <t xml:space="preserve">  CWC  </t>
  </si>
  <si>
    <t>calculated</t>
  </si>
  <si>
    <t xml:space="preserve">  Materials &amp; Supplies  (Note G)</t>
  </si>
  <si>
    <t>227.8.c &amp; .16.c    (Note AC)</t>
  </si>
  <si>
    <t>TE</t>
  </si>
  <si>
    <t xml:space="preserve">  Prepayments (Account 165)</t>
  </si>
  <si>
    <t>111.57.c               (Note AC)</t>
  </si>
  <si>
    <t>GP</t>
  </si>
  <si>
    <t>TOTAL WORKING CAPITAL (sum lines 26 - 28)</t>
  </si>
  <si>
    <t>Page 3 of 6</t>
  </si>
  <si>
    <t xml:space="preserve">  Transmission </t>
  </si>
  <si>
    <t>321.112.b    (Note Y)</t>
  </si>
  <si>
    <t xml:space="preserve">     Less LSE Expenses included in Transmission O&amp;M Accounts (Notes V and Y)</t>
  </si>
  <si>
    <t xml:space="preserve">     Less Account 565</t>
  </si>
  <si>
    <t>321.96.b   (Note Y)</t>
  </si>
  <si>
    <t xml:space="preserve">  A&amp;G</t>
  </si>
  <si>
    <t>323.197.b</t>
  </si>
  <si>
    <t xml:space="preserve">     Less FERC Annual Fees</t>
  </si>
  <si>
    <t xml:space="preserve">     Less EPRI &amp; Reg. Comm. Exp. &amp; Non-safety  Ad. (Note I)</t>
  </si>
  <si>
    <t>5a</t>
  </si>
  <si>
    <t xml:space="preserve">     Plus Transmission Related Reg. Comm.  Exp. (Notes I and Y)</t>
  </si>
  <si>
    <t>356.1   (Note Y)</t>
  </si>
  <si>
    <t>TOTAL O&amp;M  (sum lines 1, 3, 5a, 6, 7 less lines 1a, 2, 4, 5)</t>
  </si>
  <si>
    <t>336.7.b             (Note Y and Z)</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</si>
  <si>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</si>
  <si>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</si>
  <si>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</si>
  <si>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</si>
  <si>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</si>
  <si>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</si>
  <si>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</si>
  <si>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</si>
  <si>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</si>
  <si>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263.i       (Note Y)    </t>
  </si>
  <si>
    <t xml:space="preserve">         Gross Receipts</t>
  </si>
  <si>
    <t xml:space="preserve">263.i   </t>
  </si>
  <si>
    <t xml:space="preserve">         Other</t>
  </si>
  <si>
    <t xml:space="preserve">         Payments in lieu of taxes</t>
  </si>
  <si>
    <t>TOTAL OTHER TAXES  (sum lines 13 - 19)</t>
  </si>
  <si>
    <t xml:space="preserve">  </t>
  </si>
  <si>
    <t xml:space="preserve">INCOME TAXES          </t>
  </si>
  <si>
    <t xml:space="preserve"> (Note K)</t>
  </si>
  <si>
    <t xml:space="preserve">     T=1 - {[(1 - SIT) * (1 - FIT)] / (1 - SIT * FIT * p)} =</t>
  </si>
  <si>
    <t xml:space="preserve">     CIT=(T/1-T) * (1-(WCLTD/R)) =</t>
  </si>
  <si>
    <t xml:space="preserve">       where WCLTD=(page 5 , line 11) and R= (page 5, line 14)</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</si>
  <si>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</si>
  <si>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</si>
  <si>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</si>
  <si>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</si>
  <si>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</si>
  <si>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(Note Y)</t>
  </si>
  <si>
    <t>(line 25 plus line 26)</t>
  </si>
  <si>
    <t xml:space="preserve">  [ Rate Base (page 2, line 30) * Rate of Return (page 5, line 14)]</t>
  </si>
  <si>
    <t>REV. REQUIREMENT  (sum lines 8, 12, 20, 27, 28)</t>
  </si>
  <si>
    <t>included in Attachment GG]</t>
  </si>
  <si>
    <t>REV. REQUIREMENT TO BE COLLECTED UNDER ATTACHMENT O</t>
  </si>
  <si>
    <t>Page 4 of 6</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</si>
  <si>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</si>
  <si>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</si>
  <si>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</si>
  <si>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</si>
  <si>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</si>
  <si>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</si>
  <si>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</si>
  <si>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</si>
  <si>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Total Allocated Transmission Plant ( page 2, line 2, Column 5)</t>
  </si>
  <si>
    <t>Amount Directly Assigned to the MP AC System (page 2, line 2, Column 7)</t>
  </si>
  <si>
    <t>GrPlt AC =</t>
  </si>
  <si>
    <t>Amount Directly Assigned to the MP DC System (page 2, line 2, Column 9)</t>
  </si>
  <si>
    <t>GrPlt DC=</t>
  </si>
  <si>
    <t>Total Allocated Net Transmission Plant ( page 2, line 18, Column 5)</t>
  </si>
  <si>
    <t>Amount Directly Assigned to the MP AC System (page 2, line 18, Column 7)</t>
  </si>
  <si>
    <t>NPlt AC =</t>
  </si>
  <si>
    <t>Amount Directly Assigned to the MP DC System (page 2, line 18 Column 9)</t>
  </si>
  <si>
    <t>NPlt DC=</t>
  </si>
  <si>
    <t xml:space="preserve">TRANSMISSION EXPENSES </t>
  </si>
  <si>
    <t>Total transmission expenses    (page 3, line 1, column 3)</t>
  </si>
  <si>
    <t>Less transmission expenses included in OATT Ancillary Services   (Note L)</t>
  </si>
  <si>
    <t>Included transmission expenses (line 12 less line 13)</t>
  </si>
  <si>
    <t>Percentage of transmission expenses after adjustment (line 14 divided by line 12)</t>
  </si>
  <si>
    <t>Percentage of transmission plant included in ISO Rates (line 5)</t>
  </si>
  <si>
    <t>TE=</t>
  </si>
  <si>
    <t>WAGES &amp; SALARY ALLOCATOR   (W&amp;S)</t>
  </si>
  <si>
    <t>Form 1 Reference</t>
  </si>
  <si>
    <t>$</t>
  </si>
  <si>
    <t>Allocation</t>
  </si>
  <si>
    <t>354.20.b</t>
  </si>
  <si>
    <t>354.21.b</t>
  </si>
  <si>
    <t>354.23.b</t>
  </si>
  <si>
    <t>W&amp;S Allocator</t>
  </si>
  <si>
    <t xml:space="preserve">  Other</t>
  </si>
  <si>
    <t>354.24,25,26.b</t>
  </si>
  <si>
    <t>($ / Allocation)</t>
  </si>
  <si>
    <t xml:space="preserve">  Total  (sum lines 18-21)</t>
  </si>
  <si>
    <t>=</t>
  </si>
  <si>
    <t>=WS</t>
  </si>
  <si>
    <t>Please fill out info requested in the box below</t>
  </si>
  <si>
    <t>Acct 561.1 - 561.3, 561.BA included in Line 7</t>
  </si>
  <si>
    <t>Acct 561.BA for Schedule 24</t>
  </si>
  <si>
    <t>Page 5 of 6</t>
  </si>
  <si>
    <t>Acct 561.1 - 561.3 available for Schedule 1</t>
  </si>
  <si>
    <t>Revenue Credits for Sched 1 Acct 561.1 - 561.3</t>
  </si>
  <si>
    <t>transactions &lt;1 yr</t>
  </si>
  <si>
    <t>% Electric</t>
  </si>
  <si>
    <t>non-firm</t>
  </si>
  <si>
    <t>COMMON PLANT ALLOCATOR  (CE)   (Note O)</t>
  </si>
  <si>
    <t>(line 1 / line 4)</t>
  </si>
  <si>
    <t>(Page 4, line 22)</t>
  </si>
  <si>
    <t>transactions w/ load not in divisor</t>
  </si>
  <si>
    <t xml:space="preserve">  Electric</t>
  </si>
  <si>
    <t>200.3.c</t>
  </si>
  <si>
    <t>*</t>
  </si>
  <si>
    <t>total Revenue Credits</t>
  </si>
  <si>
    <t xml:space="preserve">  Gas</t>
  </si>
  <si>
    <t>201.3.d</t>
  </si>
  <si>
    <t>Net Schedule 1 Expenses (Acct 561.1-561.3 minus Credits)</t>
  </si>
  <si>
    <t xml:space="preserve">  Water</t>
  </si>
  <si>
    <t>201.3.e</t>
  </si>
  <si>
    <t xml:space="preserve">  Total  (sum lines 1-3)</t>
  </si>
  <si>
    <t>RETURN (R)</t>
  </si>
  <si>
    <t>Long Term Interest (117, sum of 62.c through 67.c)</t>
  </si>
  <si>
    <t>Preferred Dividends (118.29c) (positive number)</t>
  </si>
  <si>
    <t xml:space="preserve">                                          Development of Common Stock:</t>
  </si>
  <si>
    <t>Proprietary Capital (112.16.c)</t>
  </si>
  <si>
    <t xml:space="preserve">Less Preferred Stock (line 12) </t>
  </si>
  <si>
    <t>Less Account 216.1 (112.12.c)  (enter negative)</t>
  </si>
  <si>
    <t>Common Stock</t>
  </si>
  <si>
    <t>(sum lines 7-9)</t>
  </si>
  <si>
    <t>=WCLTD</t>
  </si>
  <si>
    <t>Cost</t>
  </si>
  <si>
    <t>%</t>
  </si>
  <si>
    <t>(Note P)</t>
  </si>
  <si>
    <t>Weighted</t>
  </si>
  <si>
    <t xml:space="preserve">  Long Term Debt (112, sum of  18.c through 21.c)</t>
  </si>
  <si>
    <t xml:space="preserve">  Preferred Stock  ( 112.3.c)</t>
  </si>
  <si>
    <t xml:space="preserve">  Common Stock  (line 10)</t>
  </si>
  <si>
    <t>Total  (sum lines 11-13)</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</si>
  <si>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</si>
  <si>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</si>
  <si>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</si>
  <si>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</si>
  <si>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</si>
  <si>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</si>
  <si>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</si>
  <si>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</si>
  <si>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</si>
  <si>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</si>
  <si>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Line 18 should be supported by notes in Form 1 or detailed Schedule</t>
  </si>
  <si>
    <t>ACCOUNT 456.1 (OTHER ELECTRIC REVENUES) (Note U)</t>
  </si>
  <si>
    <t>(330.x.n)</t>
  </si>
  <si>
    <t xml:space="preserve">  a. Transmission charges for all transmission transactions </t>
  </si>
  <si>
    <t>Line 19 should be supported by notes in Form 1 or detailed Schedule</t>
  </si>
  <si>
    <t xml:space="preserve">  b. Transmission charges for all transmission transactions included in Divisor on Page 1</t>
  </si>
  <si>
    <t>Line 20 should be supported by notes in Form 1 or detailed Schedule</t>
  </si>
  <si>
    <t>20a</t>
  </si>
  <si>
    <t>Page 6 of 6</t>
  </si>
  <si>
    <t>General Note:  References to pages in this formulary rate are indicated as:  (page#, line#, col.#)</t>
  </si>
  <si>
    <t xml:space="preserve">                           References to data from FERC Form 1 are indicated as:   #.y.x  (page, line, column)</t>
  </si>
  <si>
    <t xml:space="preserve">The FERC's annual charges for the year assessed the Transmission Owner for service under this tariff. </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</si>
  <si>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</si>
  <si>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</si>
  <si>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 xml:space="preserve">  chose to utilize amortization of tax credits against taxable income as discussed in Note K.  Account 281 is not allocated.</t>
  </si>
  <si>
    <t>Identified in Form 1 as being only transmission related.</t>
  </si>
  <si>
    <t>H</t>
  </si>
  <si>
    <t>Cash Working Capital assigned to transmission is one-eighth of O&amp;M allocated to transmission at page 3, line 8, column 5.</t>
  </si>
  <si>
    <t xml:space="preserve">  Prepayments are the electric related prepayments booked to Account No. 165 and reported on Page 111 line 57 in the Form 1.</t>
  </si>
  <si>
    <t>I</t>
  </si>
  <si>
    <t>Line 5 - EPRI Annual Membership Dues listed in Form 1 at 353.f, all Regulatory Commission Expenses itemized at 351.h, and non-safety</t>
  </si>
  <si>
    <t xml:space="preserve">   related advertising included in Account 930.1.  Line 5a - Regulatory Commission Expenses directly related to transmission service,  </t>
  </si>
  <si>
    <t xml:space="preserve">   ISO filings, or transmission siting itemized at 351.h. </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</si>
  <si>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</si>
  <si>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</si>
  <si>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</si>
  <si>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</si>
  <si>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</si>
  <si>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</si>
  <si>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</si>
  <si>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</si>
  <si>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</si>
  <si>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</si>
  <si>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multiplied by (1/1-T) (page 3, line 26).</t>
  </si>
  <si>
    <t>FIT =</t>
  </si>
  <si>
    <t xml:space="preserve">         Inputs Required:</t>
  </si>
  <si>
    <t>SIT=</t>
  </si>
  <si>
    <t xml:space="preserve">  (State Income Tax Rate or Composite SIT)</t>
  </si>
  <si>
    <t>Provide SIT work papers if required</t>
  </si>
  <si>
    <t>p =</t>
  </si>
  <si>
    <t xml:space="preserve">  (percent of federal income tax deductible for state purposes)</t>
  </si>
  <si>
    <t>L</t>
  </si>
  <si>
    <t>M</t>
  </si>
  <si>
    <t>Removes transmission plant determined by Commission order to be state-jurisdictional according to the seven-factor test (until Form 1</t>
  </si>
  <si>
    <t xml:space="preserve">  balances are adjusted to reflect application of seven-factor test).</t>
  </si>
  <si>
    <t>N</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</si>
  <si>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</si>
  <si>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</si>
  <si>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</si>
  <si>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O</t>
  </si>
  <si>
    <t>Enter dollar amounts</t>
  </si>
  <si>
    <t>P</t>
  </si>
  <si>
    <t>Debt cost rate = long-term interest (line 21) / long term debt (line 27).  Preferred cost rate = preferred dividends (line 22) /</t>
  </si>
  <si>
    <t xml:space="preserve">  preferred outstanding (line 28).   ROE will be supported in the original filing and no change in ROE may be made absent</t>
  </si>
  <si>
    <t xml:space="preserve">  a filing with FERC.</t>
  </si>
  <si>
    <t>Q</t>
  </si>
  <si>
    <t>Line 33 must equal zero since all short-term power sales must be unbundled and the transmission component reflected in Account</t>
  </si>
  <si>
    <t xml:space="preserve">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</si>
  <si>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</si>
  <si>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</si>
  <si>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</si>
  <si>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t>
  </si>
  <si>
    <t>pancaking - the revenues are not included in line 4, page 1 nor are the loads included in line 13, page 1.</t>
  </si>
  <si>
    <t>T</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</si>
  <si>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</si>
  <si>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</si>
  <si>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</si>
  <si>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</si>
  <si>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The ISO will report separately revenue derived from the AC system from revenue derived from the DC system thus allowing for Direct Assigment of those revenue credits.</t>
  </si>
  <si>
    <t>U</t>
  </si>
  <si>
    <t>Account 456.1 entry shall be the annual total of the quarterly values reported at Form 1, 330.x.n.</t>
  </si>
  <si>
    <t>V</t>
  </si>
  <si>
    <t>revenue requirements.</t>
  </si>
  <si>
    <t>W</t>
  </si>
  <si>
    <t>X</t>
  </si>
  <si>
    <t>Y</t>
  </si>
  <si>
    <t>Z</t>
  </si>
  <si>
    <t>AA</t>
  </si>
  <si>
    <t>The transmission charge for Non-Firm Point to Point Transmission Service over ALLETE's HVDC Facilities under Schedule 8 of the Tariff will be $1/MWh.</t>
  </si>
  <si>
    <t>AB</t>
  </si>
  <si>
    <t>Identifies lines items which rate base balances are using a 13 month average balance reconiling to FERC From No.1 by page, line and column</t>
  </si>
  <si>
    <r>
      <t>Percentage of transmission expenses included in ISO Rates (line 15 times line 1</t>
    </r>
    <r>
      <rPr>
        <b/>
        <sz val="12"/>
        <rFont val="Times New Roman"/>
        <family val="1"/>
      </rPr>
      <t>6</t>
    </r>
    <r>
      <rPr>
        <sz val="12"/>
        <rFont val="Times New Roman"/>
        <family val="1"/>
      </rPr>
      <t>)</t>
    </r>
  </si>
  <si>
    <t>18a</t>
  </si>
  <si>
    <t>100% CWIP Recovery for Commission Approved Order</t>
  </si>
  <si>
    <t>23a</t>
  </si>
  <si>
    <t>Peak as would be reported on page 401, column d of Form 1 at the time of the applicable pricing zone coincident monthly peaks.</t>
  </si>
  <si>
    <t>Labeled LF, LU, IF, IU on pages 310-311 of Form 1 at the time of the applicable pricing zone coincident monthly peaks.</t>
  </si>
  <si>
    <t>Labeled LF on page 328 of Form 1 at the time of the applicable pricing zone coincident monthly peaks.</t>
  </si>
  <si>
    <t xml:space="preserve">  Abandoned Plant Amortization</t>
  </si>
  <si>
    <t>AD</t>
  </si>
  <si>
    <t>Identifies which rate base balances are using average of the beginning of year and end of year balances reconiling to FERC From No.1 by page, line and column</t>
  </si>
  <si>
    <t xml:space="preserve">No. 679 Transmission Projects  </t>
  </si>
  <si>
    <t>(Note AB)</t>
  </si>
  <si>
    <t>9a</t>
  </si>
  <si>
    <t>23b</t>
  </si>
  <si>
    <t xml:space="preserve">  Pre-Funded AFUDC Amortization</t>
  </si>
  <si>
    <t>9b</t>
  </si>
  <si>
    <t>[Revenue Requirement for facilities included on page 2, line 2, and also</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</si>
  <si>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</si>
  <si>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Pre-Funded AFUDC on CWIP ( Account 254) (Notes AB and AD)</t>
  </si>
  <si>
    <t xml:space="preserve">  Unamortized Balance of Abandoned Plant (Notes AB and  AD)</t>
  </si>
  <si>
    <t>(Note AD)</t>
  </si>
  <si>
    <t>(Note  AD)</t>
  </si>
  <si>
    <t>RATE BASE  (sum lines 18, 18a 24, 25, &amp; 29)</t>
  </si>
  <si>
    <t>30a</t>
  </si>
  <si>
    <t>included in Attachment MM]</t>
  </si>
  <si>
    <t>20b</t>
  </si>
  <si>
    <t>AE</t>
  </si>
  <si>
    <t>AF</t>
  </si>
  <si>
    <t>(line 1- line 6 + Line 6c+ line 6h+ line 6i)</t>
  </si>
  <si>
    <t>GROSS PLANT IN SERVICE (Note AG)</t>
  </si>
  <si>
    <t>ACCUMULATED DEPRECIATION (Note AG)</t>
  </si>
  <si>
    <t>O&amp;M (Note AH)</t>
  </si>
  <si>
    <t xml:space="preserve">  Transmission Lease Payments  (Note Y, Note AI)</t>
  </si>
  <si>
    <t>DEPRECIATION AND AMORTIZATION EXPENSE (Note AG)</t>
  </si>
  <si>
    <t>336.10.f &amp; 336.1.f        (Note Z)</t>
  </si>
  <si>
    <t>Account Nos. 561.4 and 561.8 consist of RTO expenses billed to load-serving entities and are not included in Transmission Owner</t>
  </si>
  <si>
    <t>AG</t>
  </si>
  <si>
    <t>AH</t>
  </si>
  <si>
    <t>AI</t>
  </si>
  <si>
    <t>and reclassifies them to Transmission Lease Payments, Page 3, Line 7.</t>
  </si>
  <si>
    <t>219.28.c &amp; 200.21.c  (Note AB)</t>
  </si>
  <si>
    <t>Plant in Service, Accumulated Depreciation, and Depreciation Expense amounts exclude Asset Retirement Obligation amounts unless authorized by FERC.</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</si>
  <si>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</si>
  <si>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</si>
  <si>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Minnesota Power Transmission and General Plant Depreciation Rates are shown in an attached schedule.</t>
  </si>
  <si>
    <t>Minnesota Power will provide supporting calculations and work papers for all DA (Direct Assignment) DC Amounts</t>
  </si>
  <si>
    <t>Schedule 10-FERC charges should not be included in O&amp;M recovered under this Attachment O.</t>
  </si>
  <si>
    <t>ALLETE records transmission lease payments to Account 567 - Rents, which are included in Transmission O&amp;M, Page 3, Line 1.  ALLETE removes those payments from Transmission O&amp;M, Page 3, Line 1</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</si>
  <si>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</si>
  <si>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</si>
  <si>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GG ADJUSTMENT [Attachment GG, page 2, lines 2,4, column 10]   (Note W)</t>
  </si>
  <si>
    <t>LESS ATTACHMENT MM ADJUSTMENT [Attachment MM, page 2, line 3, column 14]   (Note AE)</t>
  </si>
  <si>
    <t xml:space="preserve">  c. Transmission charges from Schedules associated with Attachment GG  (Note X)</t>
  </si>
  <si>
    <t xml:space="preserve">  d. Transmission charges from Schedules associated with Attachment MM  (Note AF)</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</si>
  <si>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</si>
  <si>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</si>
  <si>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TOTAL ADJUSTMENTS  (sum lines 19- 23b)</t>
  </si>
  <si>
    <t>30b</t>
  </si>
  <si>
    <t>LESS ATTACHMENT ZZ ADJUSTMENT [Attachment ZZ, page 2, lines 2, 4, column 10]   (Note AJ)</t>
  </si>
  <si>
    <t>included in Attachment ZZ]</t>
  </si>
  <si>
    <t>(line 29 - line 30 - line30a - line 30b)</t>
  </si>
  <si>
    <t>20c</t>
  </si>
  <si>
    <t>Total (a-b-c-d-e)</t>
  </si>
  <si>
    <t xml:space="preserve">  e. Transmission charges from Schedules associated with Attachment ZZ  (Note AK)</t>
  </si>
  <si>
    <t>Pursuant to Attachment ZZ of the Midwest ISO Tariff, removes dollar amount of revenue requirements calculated pursuant to Attachment ZZ.</t>
  </si>
  <si>
    <t xml:space="preserve">Removes from revenue credits revenues that are distributed pursuant to Schedules associated with Attachment ZZ of the Midwest ISO Tariff, since the Transmission Owner's Attachment O revenue requirements have already been reduced by the Attachment ZZ revenue requirements.  </t>
  </si>
  <si>
    <t>AJ</t>
  </si>
  <si>
    <t>AK</t>
  </si>
  <si>
    <t>Attachment O-Allete</t>
  </si>
  <si>
    <t>The Total General and Common Depreciation Expense excludes any depreciation expense directly associated with a project and thereby included on page 2, column 9.</t>
  </si>
  <si>
    <r>
      <t>The Network Upgrade Charge is the value to be used in Schedule</t>
    </r>
    <r>
      <rPr>
        <sz val="12"/>
        <rFont val="Arial MT"/>
      </rPr>
      <t>s 26, 37 and 38.</t>
    </r>
  </si>
  <si>
    <t>True-Up Adjustment is included pursuant to a FERC approved methodology if applicable.</t>
  </si>
  <si>
    <r>
      <t>Project Depreciation Expense is the actual value booked for the project and included in the Depreciation Expense in Attachment O</t>
    </r>
    <r>
      <rPr>
        <sz val="12"/>
        <rFont val="Arial MT"/>
      </rPr>
      <t>-ALLETE (page 3 line 12).</t>
    </r>
  </si>
  <si>
    <t>Project Net Plant is the Project Gross Plant Identified in Column 3 less the associated Accumulated Depreciation and is inclusive of CWIP and Unamortized Balance of Abandoned Plant in rate base when authorized by FERC Order less any prefunded AFUDC, if applicable.</t>
  </si>
  <si>
    <t>Project Gross Plant is the total capital investment for the project calculated in the same method as the gross plant value in line 1 and includes CWIP in rate base when authorized by FERC Order less any prefunded AFUDC, if applicable.  This value includes subsequent capital investments required to maintain the facilities to their original capabilities.</t>
  </si>
  <si>
    <r>
      <t>Net Transmission Plant is that identified on page 2 line 14 cols 5, 7, 9 of Attachment O</t>
    </r>
    <r>
      <rPr>
        <sz val="12"/>
        <rFont val="Arial MT"/>
      </rPr>
      <t>-ALLETE and is inclusive of any CWIP and Unamortized Balance of Abandoned Plant in rate base when authorized by FERC order less any prefunded AFUDC, if applicable.</t>
    </r>
  </si>
  <si>
    <r>
      <t>Gross Transmission Plant is that identified on page 2 line 2 col 5, 7, 9 of Attachment O</t>
    </r>
    <r>
      <rPr>
        <sz val="12"/>
        <rFont val="Arial MT"/>
      </rPr>
      <t>-ALLETE and is inclusive of any CWIP included in rate base when authorized by FERC order, less any prefunded AFUDC, if applicable.</t>
    </r>
  </si>
  <si>
    <t>Rev. Req. Adj For Attachment O</t>
  </si>
  <si>
    <t>Annual DC System Totals</t>
  </si>
  <si>
    <t>4</t>
  </si>
  <si>
    <t>3c</t>
  </si>
  <si>
    <t>3b</t>
  </si>
  <si>
    <t>3a</t>
  </si>
  <si>
    <t xml:space="preserve">
(Note G)</t>
  </si>
  <si>
    <t>(Note F)</t>
  </si>
  <si>
    <t>(Sum Col. 5, 8 &amp; 9)</t>
  </si>
  <si>
    <t>(Note E)</t>
  </si>
  <si>
    <t>(Col. 6 * Col. 7)</t>
  </si>
  <si>
    <t>(Page 1, Line 14, Col 8)</t>
  </si>
  <si>
    <t>(Col. 3 * Col. 4)</t>
  </si>
  <si>
    <t>(Page 1, Line 9, Col 8)</t>
  </si>
  <si>
    <t>DC System Projects</t>
  </si>
  <si>
    <t>Annual AC System Totals</t>
  </si>
  <si>
    <t>2</t>
  </si>
  <si>
    <t>1d</t>
  </si>
  <si>
    <t>1c</t>
  </si>
  <si>
    <t>1b</t>
  </si>
  <si>
    <t>(Page 1, Line 14, Col 6)</t>
  </si>
  <si>
    <t>(Page 1, Line 9, Col 6)</t>
  </si>
  <si>
    <t>AC System Projects</t>
  </si>
  <si>
    <t>Network Upgrade Charge</t>
  </si>
  <si>
    <t>True-Up Adjustment</t>
  </si>
  <si>
    <t>Annual Revenue Requirements</t>
  </si>
  <si>
    <t>Project Depreciation Expense</t>
  </si>
  <si>
    <t>Annual Return Charge</t>
  </si>
  <si>
    <t>Annual Allocation Factor for Return</t>
  </si>
  <si>
    <t xml:space="preserve">Project Net Plant </t>
  </si>
  <si>
    <t>Annual Expense Charge</t>
  </si>
  <si>
    <t>Annual Allocation Factor for Expense</t>
  </si>
  <si>
    <t xml:space="preserve">Project Gross Plant </t>
  </si>
  <si>
    <t>MTEP Project Number</t>
  </si>
  <si>
    <t>Project Name</t>
  </si>
  <si>
    <t>Line No.</t>
  </si>
  <si>
    <t xml:space="preserve">                           Network Upgrade Charge Calculation By Project</t>
  </si>
  <si>
    <t>Page 2 of 2</t>
  </si>
  <si>
    <t>Attachment GG-ALLETE</t>
  </si>
  <si>
    <t>For DC System Sum 11 col 7 plus line 13 col 7)</t>
  </si>
  <si>
    <t>(For AC System Sum line 11 col 5 plus line 13 col 5 or</t>
  </si>
  <si>
    <t>14</t>
  </si>
  <si>
    <t>For DC System line 12 col 7 divided by line 2 col 7)</t>
  </si>
  <si>
    <t>(For AC System line 12 col 5 divided by line 2 col 5 or</t>
  </si>
  <si>
    <t>Annual Allocation Factor for Return on Rate Base</t>
  </si>
  <si>
    <t>13</t>
  </si>
  <si>
    <t>Attach O, p 3, line 28 col 5, 7, 9</t>
  </si>
  <si>
    <t>Return on Rate Base</t>
  </si>
  <si>
    <t>12</t>
  </si>
  <si>
    <t>For DC System line 10 col 7 divided by line 2 col 7)</t>
  </si>
  <si>
    <t>(For AC System line 10 col 5 divided by line 2 col 5 or</t>
  </si>
  <si>
    <t>Annual Allocation Factor for Income Tax</t>
  </si>
  <si>
    <t>11</t>
  </si>
  <si>
    <t>Attach O, p 3, line 27 col 5, 7, 9</t>
  </si>
  <si>
    <t>10</t>
  </si>
  <si>
    <t>INCOME TAXES</t>
  </si>
  <si>
    <t>For DC System Sum line 4 col 7 plus line 6 col 7 plus line 8 col 7)</t>
  </si>
  <si>
    <t>(For AC System Sum line 4 col 5 plus line 6 col 5 plus line 8 col 5 or</t>
  </si>
  <si>
    <t>Annual Allocaton Factor for Expense</t>
  </si>
  <si>
    <t>9</t>
  </si>
  <si>
    <t>For DC System line 7 col 7 divided by line 1 col 7)</t>
  </si>
  <si>
    <t>(For AC System line 7 col 5 divided by line 1 col 5 or</t>
  </si>
  <si>
    <t>Annual Allocation Factor for Other Taxes</t>
  </si>
  <si>
    <t>8</t>
  </si>
  <si>
    <t>Attach O, p 3, line 20 col 5, 7, 9</t>
  </si>
  <si>
    <t>Total Other Taxes</t>
  </si>
  <si>
    <t>7</t>
  </si>
  <si>
    <t>TAXES OTHER THAN INCOME TAXES</t>
  </si>
  <si>
    <t>For DC System line 5 col 7 divided by line 1 col 7)</t>
  </si>
  <si>
    <t>Expense</t>
  </si>
  <si>
    <t>(For AC System line 5 col 5 divided by line 1 col 5 or</t>
  </si>
  <si>
    <t>Annual Allocation Factor for G&amp;C Depreciation</t>
  </si>
  <si>
    <t>Attach O, p 3, line 10 &amp; 11, col 5, 7, 9 (Note H)</t>
  </si>
  <si>
    <t>Total G&amp;C Deprciation Expense</t>
  </si>
  <si>
    <t>GENERAL AND COMMON (G&amp;C) DEPRECIATION EXPENSE</t>
  </si>
  <si>
    <t>For DC System line 3 col 7 divided by line 1 col 7)</t>
  </si>
  <si>
    <t>(For AC System line 3 col 5 divided by line 1 col 5 or</t>
  </si>
  <si>
    <t>Annual Allocation Factor for O&amp;M</t>
  </si>
  <si>
    <t>Attach O, p 3, line 8 col 5, 7, 9</t>
  </si>
  <si>
    <t>Total O&amp;M Allocated to Transmission</t>
  </si>
  <si>
    <t>O&amp;M EXPENSE</t>
  </si>
  <si>
    <t>Attach O, p 2, line 14 col 5, 7, 9 (Note B)</t>
  </si>
  <si>
    <t>Net Transmission Plant - Total</t>
  </si>
  <si>
    <t>Attach O, p 2, line 2 col 5, 7, 9 (Note A)</t>
  </si>
  <si>
    <t>Gross Transmission Plant- Total</t>
  </si>
  <si>
    <t>Attachment O - Allete</t>
  </si>
  <si>
    <t xml:space="preserve">To be completed in conjunction with Attachment O - Allete. </t>
  </si>
  <si>
    <t>Page 1 of 2</t>
  </si>
  <si>
    <t xml:space="preserve"> Utilizing Attachment O Data</t>
  </si>
  <si>
    <t>Formula Rate calculation</t>
  </si>
  <si>
    <t>The Total General and Common Depreciation Expense excludes any depreciation expense directly associated with a project and thereby included on Page 2, Columns 5, 7, 9.</t>
  </si>
  <si>
    <t>The NREAC is the value to be used in Schedule 45.</t>
  </si>
  <si>
    <t>True-Up Adjustment is included pursuant to the Attachment GG - ALLETE FERC approved methodology.</t>
  </si>
  <si>
    <t>Project Depreciation Expense is the actual value booked for the project and included in the Depreciation Expense in Attachment O - ALLETE (page 3 line 12).</t>
  </si>
  <si>
    <t>Project Net Plant is the Project Gross Plant Identified in Column 3 less the associated Accumulated Depreciation and is inclusive of CWIP and Unamortized Balance of Abondoned Plant in rate base when authorized by FERC Order less any prefunded AFUDC, if applicable.</t>
  </si>
  <si>
    <t>Project Gross Plant is the total capital investment for the project calculated in the same method as the gross plant value in line 1 and is inclusive of CWIP in rate base when authorized by FERC Order less any prefunded AFUDC, if applicable.  This value includes subsequent capital investments required to maintain the facilities to their original capabilities.</t>
  </si>
  <si>
    <t>Net Transmission Plant is that identified on Page 2 line 14 cols 5, 7, 9 of Attachment O - ALLETE and is inclusive of any CWIP and Unamortized Balance of Abandoned Plant in rate base when authorized by FERC order less any prefunded AFUDC, if applicable.</t>
  </si>
  <si>
    <t>Gross Transmission Plant is that identified on Page 2 line 2 col 5, 7, 9 of Attachment O - ALLETE and is inclusive of any CWIP included in rate base when authorized by FERC order, less any prefunded AFUDC, if applicable.</t>
  </si>
  <si>
    <t>Revenue Req. Adj For Attachment O</t>
  </si>
  <si>
    <t>(Sum Cols 5, 8 &amp; 9)</t>
  </si>
  <si>
    <t>1f</t>
  </si>
  <si>
    <t>NREAC</t>
  </si>
  <si>
    <t xml:space="preserve">             NERC Recommendation or Essential Action CHARGE (NREAC) Calculation By Project</t>
  </si>
  <si>
    <t>Attachment ZZ-ALLETE</t>
  </si>
  <si>
    <t>Annual Allocation Factor for G&amp;C Depreciation Expense</t>
  </si>
  <si>
    <t>Attachment O</t>
  </si>
  <si>
    <t>(inputs from Attachment O are rounded to whole dollars)</t>
  </si>
  <si>
    <t xml:space="preserve">To be completed in conjunction with Attachment O - ALLETE. </t>
  </si>
  <si>
    <t>For the 12 months ended 12/31/2015</t>
  </si>
  <si>
    <t>MTEP07 - Badoura</t>
  </si>
  <si>
    <t>MTEP06 - Boswell / Bemidji</t>
  </si>
  <si>
    <t>MTEP08 - Fargo Phase 1</t>
  </si>
  <si>
    <t>286-1</t>
  </si>
  <si>
    <t>MTEP08 - Fargo Phase 2</t>
  </si>
  <si>
    <t>286-2</t>
  </si>
  <si>
    <t>MTEP08 - Fargo Phase 3</t>
  </si>
  <si>
    <t>286-3</t>
  </si>
  <si>
    <t>MTEP11 - Savanna Project</t>
  </si>
  <si>
    <t>MTEP11 - 9 Line Upgrade</t>
  </si>
  <si>
    <t>NERC Facility Ratings Alert - Medium Priority</t>
  </si>
  <si>
    <t>4293 - AC</t>
  </si>
  <si>
    <t>NERC Facility Ratings Alert - Low Priority</t>
  </si>
  <si>
    <t>4294 - AC</t>
  </si>
  <si>
    <t>4293 - DC</t>
  </si>
  <si>
    <t>For the 12 months ended 12/31/15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</si>
</sst>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_(&quot;$&quot;* #,##0.000_);_(&quot;$&quot;* \(#,##0.000\);_(&quot;$&quot;* &quot;-&quot;??_);_(@_)"/>
    <numFmt numFmtId="177" formatCode="0_);\(0\)"/>
    <numFmt numFmtId="178" formatCode="_(* #,##0.0\¢_m;[Red]_(* \-#,##0.0\¢_m;[Green]_(* 0.0\¢_m;_(@_)_%"/>
    <numFmt numFmtId="179" formatCode="_(* #,##0.00\¢_m;[Red]_(* \-#,##0.00\¢_m;[Green]_(* 0.00\¢_m;_(@_)_%"/>
    <numFmt numFmtId="180" formatCode="_(* #,##0.000\¢_m;[Red]_(* \-#,##0.000\¢_m;[Green]_(* 0.000\¢_m;_(@_)_%"/>
    <numFmt numFmtId="181" formatCode="_(_(\£* #,##0_)_%;[Red]_(\(\£* #,##0\)_%;[Green]_(_(\£* #,##0_)_%;_(@_)_%"/>
    <numFmt numFmtId="182" formatCode="_(_(\£* #,##0.0_)_%;[Red]_(\(\£* #,##0.0\)_%;[Green]_(_(\£* #,##0.0_)_%;_(@_)_%"/>
    <numFmt numFmtId="183" formatCode="_(_(\£* #,##0.00_)_%;[Red]_(\(\£* #,##0.00\)_%;[Green]_(_(\£* #,##0.00_)_%;_(@_)_%"/>
    <numFmt numFmtId="184" formatCode="0.0%_);\(0.0%\)"/>
    <numFmt numFmtId="185" formatCode="\•\ \ @"/>
    <numFmt numFmtId="186" formatCode="_(_(\•_ #0_)_%;[Red]_(_(\•_ \-#0\)_%;[Green]_(_(\•_ #0_)_%;_(_(\•_ @_)_%"/>
    <numFmt numFmtId="187" formatCode="_(_(_•_ \•_ #0_)_%;[Red]_(_(_•_ \•_ \-#0\)_%;[Green]_(_(_•_ \•_ #0_)_%;_(_(_•_ \•_ @_)_%"/>
    <numFmt numFmtId="188" formatCode="_(_(_•_ _•_ \•_ #0_)_%;[Red]_(_(_•_ _•_ \•_ \-#0\)_%;[Green]_(_(_•_ _•_ \•_ #0_)_%;_(_(_•_ \•_ @_)_%"/>
    <numFmt numFmtId="189" formatCode="#,##0,_);\(#,##0,\)"/>
    <numFmt numFmtId="190" formatCode="#,##0.0_);\(#,##0.0\)"/>
    <numFmt numFmtId="191" formatCode="0.0,_);\(0.0,\)"/>
    <numFmt numFmtId="192" formatCode="0.00,_);\(0.00,\)"/>
    <numFmt numFmtId="193" formatCode="#,##0.000_);\(#,##0.000\)"/>
    <numFmt numFmtId="194" formatCode="_(_(_$* #,##0.0_)_%;[Red]_(\(_$* #,##0.0\)_%;[Green]_(_(_$* #,##0.0_)_%;_(@_)_%"/>
    <numFmt numFmtId="195" formatCode="_(_(_$* #,##0.00_)_%;[Red]_(\(_$* #,##0.00\)_%;[Green]_(_(_$* #,##0.00_)_%;_(@_)_%"/>
    <numFmt numFmtId="196" formatCode="_(_(_$* #,##0.000_)_%;[Red]_(\(_$* #,##0.000\)_%;[Green]_(_(_$* #,##0.000_)_%;_(@_)_%"/>
    <numFmt numFmtId="197" formatCode="_._.* #,##0.0_)_%;_._.* \(#,##0.0\)_%;_._.* \ ?_)_%"/>
    <numFmt numFmtId="198" formatCode="_._.* #,##0.00_)_%;_._.* \(#,##0.00\)_%;_._.* \ ?_)_%"/>
    <numFmt numFmtId="199" formatCode="_._.* #,##0.000_)_%;_._.* \(#,##0.000\)_%;_._.* \ ?_)_%"/>
    <numFmt numFmtId="200" formatCode="_._.* #,##0.0000_)_%;_._.* \(#,##0.0000\)_%;_._.* \ ?_)_%"/>
    <numFmt numFmtId="201" formatCode="_(_(&quot;$&quot;* #,##0.0_)_%;[Red]_(\(&quot;$&quot;* #,##0.0\)_%;[Green]_(_(&quot;$&quot;* #,##0.0_)_%;_(@_)_%"/>
    <numFmt numFmtId="202" formatCode="_(_(&quot;$&quot;* #,##0.00_)_%;[Red]_(\(&quot;$&quot;* #,##0.00\)_%;[Green]_(_(&quot;$&quot;* #,##0.00_)_%;_(@_)_%"/>
    <numFmt numFmtId="203" formatCode="_(_(&quot;$&quot;* #,##0.000_)_%;[Red]_(\(&quot;$&quot;* #,##0.000\)_%;[Green]_(_(&quot;$&quot;* #,##0.000_)_%;_(@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_(* dd\-mmm\-yy_)_%"/>
    <numFmt numFmtId="214" formatCode="_(* dd\ mmmm\ yyyy_)_%"/>
    <numFmt numFmtId="215" formatCode="_(* mmmm\ dd\,\ yyyy_)_%"/>
    <numFmt numFmtId="216" formatCode="_(* dd\.mm\.yyyy_)_%"/>
    <numFmt numFmtId="217" formatCode="_(* mm/dd/yyyy_)_%"/>
    <numFmt numFmtId="218" formatCode="m/d/yy;@"/>
    <numFmt numFmtId="219" formatCode="#,##0.0\x_);\(#,##0.0\x\)"/>
    <numFmt numFmtId="220" formatCode="#,##0.00\x_);\(#,##0.00\x\)"/>
    <numFmt numFmtId="221" formatCode="[$€-2]\ #,##0_);\([$€-2]\ #,##0\)"/>
    <numFmt numFmtId="222" formatCode="[$€-2]\ #,##0.0_);\([$€-2]\ #,##0.0\)"/>
    <numFmt numFmtId="223" formatCode="_([$€-2]* #,##0.00_);_([$€-2]* \(#,##0.00\);_([$€-2]* &quot;-&quot;??_)"/>
    <numFmt numFmtId="224" formatCode="General_)_%"/>
    <numFmt numFmtId="225" formatCode="_(_(#0_)_%;[Red]_(_(\-#0\)_%;[Green]_(_(#0_)_%;_(_(@_)_%"/>
    <numFmt numFmtId="226" formatCode="_(_(_•_ #0_)_%;[Red]_(_(_•_ \-#0\)_%;[Green]_(_(_•_ #0_)_%;_(_(_•_ @_)_%"/>
    <numFmt numFmtId="227" formatCode="_(_(_•_ _•_ #0_)_%;[Red]_(_(_•_ _•_ \-#0\)_%;[Green]_(_(_•_ _•_ #0_)_%;_(_(_•_ _•_ @_)_%"/>
    <numFmt numFmtId="228" formatCode="_(_(_•_ _•_ _•_ #0_)_%;[Red]_(_(_•_ _•_ _•_ \-#0\)_%;[Green]_(_(_•_ _•_ _•_ #0_)_%;_(_(_•_ _•_ _•_ @_)_%"/>
    <numFmt numFmtId="229" formatCode="0.0%"/>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quot;$&quot;#,##0.0"/>
    <numFmt numFmtId="243" formatCode="0.0%;\(0.0%\)"/>
    <numFmt numFmtId="244" formatCode="0.00%_);\(0.00%\)"/>
    <numFmt numFmtId="245" formatCode="0.000%_);\(0.000%\)"/>
    <numFmt numFmtId="246" formatCode="_(0_)%;\(0\)%;\ \ ?_)%"/>
    <numFmt numFmtId="247" formatCode="_._._(* 0_)%;_._.* \(0\)%;_._._(* \ ?_)%"/>
    <numFmt numFmtId="248" formatCode="0%_);\(0%\)"/>
    <numFmt numFmtId="249" formatCode="_(* #,##0_)_%;[Red]_(* \(#,##0\)_%;[Green]_(* 0_)_%;_(@_)_%"/>
    <numFmt numFmtId="250" formatCode="_(* #,##0.0%_);[Red]_(* \-#,##0.0%_);[Green]_(* 0.0%_);_(@_)_%"/>
    <numFmt numFmtId="251" formatCode="_(* #,##0.00%_);[Red]_(* \-#,##0.00%_);[Green]_(* 0.00%_);_(@_)_%"/>
    <numFmt numFmtId="252" formatCode="_(* #,##0.000%_);[Red]_(* \-#,##0.000%_);[Green]_(* 0.000%_);_(@_)_%"/>
    <numFmt numFmtId="253" formatCode="_(0.0_)%;\(0.0\)%;\ \ ?_)%"/>
    <numFmt numFmtId="254" formatCode="_._._(* 0.0_)%;_._.* \(0.0\)%;_._._(* \ ?_)%"/>
    <numFmt numFmtId="255" formatCode="_(0.00_)%;\(0.00\)%;\ \ ?_)%"/>
    <numFmt numFmtId="256" formatCode="_._._(* 0.00_)%;_._.* \(0.00\)%;_._._(* \ ?_)%"/>
    <numFmt numFmtId="257" formatCode="_(0.000_)%;\(0.000\)%;\ \ ?_)%"/>
    <numFmt numFmtId="258" formatCode="_._._(* 0.000_)%;_._.* \(0.000\)%;_._._(* \ ?_)%"/>
    <numFmt numFmtId="259" formatCode="_(0.0000_)%;\(0.0000\)%;\ \ ?_)%"/>
    <numFmt numFmtId="260" formatCode="_._._(* 0.0000_)%;_._.* \(0.0000\)%;_._._(* \ ?_)%"/>
    <numFmt numFmtId="261" formatCode="mmmm\ dd\,\ yy"/>
    <numFmt numFmtId="262" formatCode="0.0\x"/>
    <numFmt numFmtId="263" formatCode="_(* #,##0_);_(* \(#,##0\);_(* \ ?_)"/>
    <numFmt numFmtId="264" formatCode="_(* #,##0.0_);_(* \(#,##0.0\);_(* \ ?_)"/>
    <numFmt numFmtId="265" formatCode="_(* #,##0.00_);_(* \(#,##0.00\);_(* \ ?_)"/>
    <numFmt numFmtId="266" formatCode="_(* #,##0.000_);_(* \(#,##0.000\);_(* \ ?_)"/>
    <numFmt numFmtId="267" formatCode="_(&quot;$&quot;* #,##0_);_(&quot;$&quot;* \(#,##0\);_(&quot;$&quot;* \ ?_)"/>
    <numFmt numFmtId="268" formatCode="_(&quot;$&quot;* #,##0.0_);_(&quot;$&quot;* \(#,##0.0\);_(&quot;$&quot;* \ ?_)"/>
    <numFmt numFmtId="269" formatCode="_(&quot;$&quot;* #,##0.00_);_(&quot;$&quot;* \(#,##0.00\);_(&quot;$&quot;* \ ?_)"/>
    <numFmt numFmtId="270" formatCode="_(&quot;$&quot;* #,##0.000_);_(&quot;$&quot;* \(#,##0.000\);_(&quot;$&quot;* \ ?_)"/>
    <numFmt numFmtId="271" formatCode="0000&quot;A&quot;"/>
    <numFmt numFmtId="272" formatCode="0&quot;E&quot;"/>
    <numFmt numFmtId="273" formatCode="0000&quot;E&quot;"/>
    <numFmt numFmtId="274" formatCode="[$-409]mmmm\ d\,\ yyyy;@"/>
    <numFmt numFmtId="275" formatCode="#,##0;\-#,##0;&quot;-&quot;"/>
    <numFmt numFmtId="276" formatCode="#,##0.00&quot;£&quot;_);\(#,##0.00&quot;£&quot;\)"/>
    <numFmt numFmtId="277" formatCode="mm/dd/yy"/>
    <numFmt numFmtId="278" formatCode="#,##0.00000000"/>
  </numFmts>
  <fonts count="169">
    <font>
      <sz val="12"/>
      <name val="Arial MT"/>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sz val="10"/>
      <name val="Arial"/>
      <family val="2"/>
    </font>
    <font>
      <sz val="8"/>
      <name val="Arial"/>
      <family val="2"/>
    </font>
    <font>
      <sz val="12"/>
      <name val="Times New Roman"/>
      <family val="1"/>
    </font>
    <font>
      <b/>
      <sz val="12"/>
      <name val="Times New Roman"/>
      <family val="1"/>
    </font>
    <font>
      <b/>
      <u/>
      <sz val="12"/>
      <name val="Times New Roman"/>
      <family val="1"/>
    </font>
    <font>
      <strike/>
      <sz val="12"/>
      <name val="Times New Roman"/>
      <family val="1"/>
    </font>
    <font>
      <sz val="12"/>
      <color indexed="10"/>
      <name val="Times New Roman"/>
      <family val="1"/>
    </font>
    <font>
      <u/>
      <sz val="12"/>
      <color indexed="17"/>
      <name val="Arial MT"/>
    </font>
    <font>
      <sz val="12"/>
      <color indexed="17"/>
      <name val="Arial"/>
      <family val="2"/>
    </font>
    <font>
      <sz val="10"/>
      <name val="Times New Roman"/>
      <family val="1"/>
    </font>
    <font>
      <sz val="10"/>
      <color indexed="17"/>
      <name val="Arial"/>
      <family val="2"/>
    </font>
    <font>
      <strike/>
      <sz val="12"/>
      <name val="Arial MT"/>
    </font>
    <font>
      <u/>
      <sz val="12"/>
      <name val="Arial MT"/>
    </font>
    <font>
      <u/>
      <sz val="12"/>
      <name val="Times New Roman"/>
      <family val="1"/>
    </font>
    <font>
      <sz val="10"/>
      <name val="Arial MT"/>
    </font>
    <font>
      <b/>
      <sz val="12"/>
      <name val="Arial"/>
      <family val="2"/>
    </font>
    <font>
      <sz val="12"/>
      <color indexed="10"/>
      <name val="Arial MT"/>
    </font>
    <font>
      <sz val="10"/>
      <color indexed="12"/>
      <name val="Arial"/>
      <family val="2"/>
    </font>
    <font>
      <b/>
      <sz val="12"/>
      <name val="Arial MT"/>
    </font>
    <font>
      <sz val="12"/>
      <color indexed="10"/>
      <name val="Arial"/>
      <family val="2"/>
    </font>
    <font>
      <sz val="12"/>
      <color indexed="12"/>
      <name val="Arial"/>
      <family val="2"/>
    </font>
    <font>
      <sz val="12"/>
      <color indexed="8"/>
      <name val="Arial"/>
      <family val="2"/>
    </font>
    <font>
      <sz val="12"/>
      <color indexed="8"/>
      <name val="Arial MT"/>
    </font>
    <font>
      <sz val="12"/>
      <color rgb="FFFF0000"/>
      <name val="Times New Roman"/>
      <family val="1"/>
    </font>
    <font>
      <sz val="10"/>
      <name val="Arial"/>
      <family val="2"/>
    </font>
    <font>
      <sz val="10"/>
      <color indexed="8"/>
      <name val="MS Sans Serif"/>
      <family val="2"/>
    </font>
    <font>
      <sz val="10"/>
      <name val="C Helvetica Condensed"/>
    </font>
    <font>
      <sz val="9"/>
      <name val="Arial"/>
      <family val="2"/>
    </font>
    <font>
      <sz val="10"/>
      <color indexed="12"/>
      <name val="Times New Roman"/>
      <family val="1"/>
    </font>
    <font>
      <b/>
      <sz val="10"/>
      <color indexed="8"/>
      <name val="Times New Roman"/>
      <family val="1"/>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0"/>
      <color indexed="8"/>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name val="Arial"/>
      <family val="2"/>
    </font>
    <font>
      <b/>
      <sz val="18"/>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Courier"/>
      <family val="3"/>
    </font>
    <font>
      <sz val="12"/>
      <name val="TimesNewRomanPS"/>
    </font>
    <font>
      <sz val="10"/>
      <name val="TimesNewRomanPS"/>
    </font>
    <font>
      <sz val="10"/>
      <name val="MS Serif"/>
      <family val="1"/>
    </font>
    <font>
      <sz val="10"/>
      <color indexed="16"/>
      <name val="MS Serif"/>
      <family val="1"/>
    </font>
    <font>
      <sz val="8"/>
      <name val="Helv"/>
    </font>
    <font>
      <b/>
      <sz val="8"/>
      <color indexed="8"/>
      <name val="Helv"/>
    </font>
    <font>
      <sz val="12"/>
      <color indexed="8"/>
      <name val="Tahoma"/>
      <family val="2"/>
    </font>
    <font>
      <sz val="12"/>
      <color indexed="9"/>
      <name val="Tahoma"/>
      <family val="2"/>
    </font>
    <font>
      <sz val="12"/>
      <color indexed="20"/>
      <name val="Tahoma"/>
      <family val="2"/>
    </font>
    <font>
      <b/>
      <sz val="12"/>
      <color indexed="10"/>
      <name val="Tahoma"/>
      <family val="2"/>
    </font>
    <font>
      <b/>
      <sz val="12"/>
      <color indexed="9"/>
      <name val="Tahoma"/>
      <family val="2"/>
    </font>
    <font>
      <i/>
      <sz val="12"/>
      <color indexed="23"/>
      <name val="Tahoma"/>
      <family val="2"/>
    </font>
    <font>
      <sz val="12"/>
      <color indexed="17"/>
      <name val="Tahoma"/>
      <family val="2"/>
    </font>
    <font>
      <b/>
      <sz val="15"/>
      <color indexed="62"/>
      <name val="Tahoma"/>
      <family val="2"/>
    </font>
    <font>
      <b/>
      <sz val="13"/>
      <color indexed="62"/>
      <name val="Tahoma"/>
      <family val="2"/>
    </font>
    <font>
      <b/>
      <sz val="11"/>
      <color indexed="62"/>
      <name val="Tahoma"/>
      <family val="2"/>
    </font>
    <font>
      <sz val="12"/>
      <color indexed="62"/>
      <name val="Tahoma"/>
      <family val="2"/>
    </font>
    <font>
      <sz val="12"/>
      <color indexed="10"/>
      <name val="Tahoma"/>
      <family val="2"/>
    </font>
    <font>
      <sz val="12"/>
      <color indexed="19"/>
      <name val="Tahoma"/>
      <family val="2"/>
    </font>
    <font>
      <b/>
      <sz val="12"/>
      <color indexed="63"/>
      <name val="Tahoma"/>
      <family val="2"/>
    </font>
    <font>
      <b/>
      <sz val="18"/>
      <color indexed="62"/>
      <name val="Cambria"/>
      <family val="2"/>
    </font>
    <font>
      <b/>
      <sz val="12"/>
      <color indexed="8"/>
      <name val="Tahoma"/>
      <family val="2"/>
    </font>
    <font>
      <b/>
      <sz val="12"/>
      <color indexed="52"/>
      <name val="Tahoma"/>
      <family val="2"/>
    </font>
    <font>
      <b/>
      <sz val="15"/>
      <color indexed="56"/>
      <name val="Tahoma"/>
      <family val="2"/>
    </font>
    <font>
      <b/>
      <sz val="13"/>
      <color indexed="56"/>
      <name val="Tahoma"/>
      <family val="2"/>
    </font>
    <font>
      <b/>
      <sz val="11"/>
      <color indexed="56"/>
      <name val="Tahoma"/>
      <family val="2"/>
    </font>
    <font>
      <sz val="12"/>
      <color indexed="52"/>
      <name val="Tahoma"/>
      <family val="2"/>
    </font>
    <font>
      <sz val="12"/>
      <color indexed="60"/>
      <name val="Tahoma"/>
      <family val="2"/>
    </font>
    <font>
      <sz val="10"/>
      <color theme="1"/>
      <name val="Arial"/>
      <family val="2"/>
    </font>
    <font>
      <sz val="8"/>
      <name val="Microsoft Sans Serif"/>
      <family val="2"/>
    </font>
    <font>
      <sz val="10"/>
      <color indexed="8"/>
      <name val="Tahoma"/>
      <family val="2"/>
    </font>
    <font>
      <sz val="10"/>
      <color theme="1"/>
      <name val="Tahoma"/>
      <family val="2"/>
    </font>
    <font>
      <u/>
      <sz val="10"/>
      <color indexed="12"/>
      <name val="Arial"/>
      <family val="2"/>
    </font>
    <font>
      <sz val="10"/>
      <name val="Century Gothic"/>
      <family val="2"/>
    </font>
    <font>
      <u/>
      <sz val="10"/>
      <color indexed="12"/>
      <name val="Century Gothic"/>
      <family val="2"/>
    </font>
    <font>
      <sz val="10"/>
      <name val="Geneva"/>
    </font>
    <font>
      <sz val="10"/>
      <name val="Geneva"/>
      <family val="2"/>
    </font>
    <font>
      <b/>
      <sz val="15"/>
      <color indexed="62"/>
      <name val="Calibri"/>
      <family val="2"/>
      <scheme val="minor"/>
    </font>
    <font>
      <b/>
      <sz val="13"/>
      <color indexed="62"/>
      <name val="Calibri"/>
      <family val="2"/>
      <scheme val="minor"/>
    </font>
    <font>
      <b/>
      <sz val="11"/>
      <color indexed="62"/>
      <name val="Calibri"/>
      <family val="2"/>
      <scheme val="minor"/>
    </font>
    <font>
      <sz val="11"/>
      <color indexed="12"/>
      <name val="Calibri"/>
      <family val="2"/>
      <scheme val="minor"/>
    </font>
    <font>
      <b/>
      <sz val="18"/>
      <color indexed="62"/>
      <name val="Cambria"/>
      <family val="2"/>
      <scheme val="major"/>
    </font>
    <font>
      <sz val="11"/>
      <color indexed="53"/>
      <name val="Calibri"/>
      <family val="2"/>
      <scheme val="minor"/>
    </font>
    <font>
      <sz val="12"/>
      <color theme="1"/>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1"/>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indexed="12"/>
      </patternFill>
    </fill>
    <fill>
      <patternFill patternType="solid">
        <fgColor rgb="FF4F81BD"/>
        <bgColor indexed="64"/>
      </patternFill>
    </fill>
    <fill>
      <patternFill patternType="solid">
        <fgColor rgb="FF92D05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bottom style="thick">
        <color indexed="49"/>
      </bottom>
      <diagonal/>
    </border>
    <border>
      <left/>
      <right/>
      <top/>
      <bottom style="thick">
        <color indexed="46"/>
      </bottom>
      <diagonal/>
    </border>
    <border>
      <left/>
      <right/>
      <top/>
      <bottom style="medium">
        <color indexed="46"/>
      </bottom>
      <diagonal/>
    </border>
    <border>
      <left/>
      <right/>
      <top style="thin">
        <color indexed="49"/>
      </top>
      <bottom style="double">
        <color indexed="49"/>
      </bottom>
      <diagonal/>
    </border>
  </borders>
  <cellStyleXfs count="3970">
    <xf numFmtId="173"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7"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alignment vertical="top"/>
    </xf>
    <xf numFmtId="0" fontId="25" fillId="0" borderId="0"/>
    <xf numFmtId="173" fontId="18" fillId="0" borderId="0" applyProtection="0"/>
    <xf numFmtId="0" fontId="18" fillId="23" borderId="7" applyNumberFormat="0" applyFont="0" applyAlignment="0" applyProtection="0"/>
    <xf numFmtId="0" fontId="19" fillId="20" borderId="8" applyNumberFormat="0" applyAlignment="0" applyProtection="0"/>
    <xf numFmtId="9" fontId="7"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7" fillId="0" borderId="0"/>
    <xf numFmtId="0" fontId="2" fillId="0" borderId="0"/>
    <xf numFmtId="0" fontId="7" fillId="0" borderId="0"/>
    <xf numFmtId="0" fontId="7" fillId="23" borderId="7" applyNumberFormat="0" applyFont="0" applyAlignment="0" applyProtection="0"/>
    <xf numFmtId="0" fontId="19" fillId="20" borderId="8" applyNumberFormat="0" applyAlignment="0" applyProtection="0"/>
    <xf numFmtId="9" fontId="2" fillId="0" borderId="0" applyFont="0" applyFill="0" applyBorder="0" applyAlignment="0" applyProtection="0"/>
    <xf numFmtId="9" fontId="7"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9" fillId="0" borderId="0"/>
    <xf numFmtId="178" fontId="51" fillId="0" borderId="0" applyFont="0" applyFill="0" applyBorder="0" applyAlignment="0" applyProtection="0"/>
    <xf numFmtId="179" fontId="51" fillId="0" borderId="0" applyFont="0" applyFill="0" applyBorder="0" applyAlignment="0" applyProtection="0"/>
    <xf numFmtId="180" fontId="51" fillId="0" borderId="0" applyFont="0" applyFill="0" applyBorder="0" applyAlignment="0" applyProtection="0"/>
    <xf numFmtId="181" fontId="51" fillId="0" borderId="0" applyFont="0" applyFill="0" applyBorder="0" applyAlignment="0" applyProtection="0"/>
    <xf numFmtId="182" fontId="51" fillId="0" borderId="0" applyFont="0" applyFill="0" applyBorder="0" applyAlignment="0" applyProtection="0"/>
    <xf numFmtId="183" fontId="51" fillId="0" borderId="0" applyFont="0" applyFill="0" applyBorder="0" applyAlignment="0" applyProtection="0"/>
    <xf numFmtId="0" fontId="7" fillId="0" borderId="0"/>
    <xf numFmtId="0" fontId="7" fillId="0" borderId="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0" fontId="1" fillId="3" borderId="0" applyNumberFormat="0" applyBorder="0" applyAlignment="0" applyProtection="0"/>
    <xf numFmtId="237" fontId="49" fillId="0" borderId="0"/>
    <xf numFmtId="43" fontId="7" fillId="0" borderId="0" applyFont="0" applyFill="0" applyBorder="0" applyAlignment="0" applyProtection="0"/>
    <xf numFmtId="43" fontId="155" fillId="0" borderId="0" applyFont="0" applyFill="0" applyBorder="0" applyAlignment="0" applyProtection="0"/>
    <xf numFmtId="9"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NumberFormat="0" applyFont="0" applyBorder="0" applyAlignment="0"/>
    <xf numFmtId="43" fontId="155" fillId="0" borderId="0" applyFont="0" applyFill="0" applyBorder="0" applyAlignment="0" applyProtection="0"/>
    <xf numFmtId="0" fontId="7" fillId="0" borderId="0" applyNumberFormat="0" applyFont="0" applyFill="0" applyBorder="0" applyAlignment="0"/>
    <xf numFmtId="0" fontId="49" fillId="0" borderId="0" applyNumberFormat="0" applyFont="0" applyFill="0" applyBorder="0" applyAlignment="0"/>
    <xf numFmtId="0" fontId="1" fillId="60" borderId="0" applyNumberFormat="0" applyBorder="0" applyAlignment="0" applyProtection="0"/>
    <xf numFmtId="0" fontId="7" fillId="0" borderId="0" applyNumberFormat="0" applyFont="0" applyBorder="0" applyAlignment="0"/>
    <xf numFmtId="44" fontId="7" fillId="0" borderId="0" applyFont="0" applyFill="0" applyBorder="0" applyAlignment="0" applyProtection="0"/>
    <xf numFmtId="0" fontId="52" fillId="0" borderId="0"/>
    <xf numFmtId="184" fontId="7" fillId="30" borderId="0" applyNumberFormat="0" applyFill="0" applyBorder="0" applyAlignment="0" applyProtection="0">
      <alignment horizontal="right" vertical="center"/>
    </xf>
    <xf numFmtId="184" fontId="42" fillId="0" borderId="0" applyNumberFormat="0" applyFill="0" applyBorder="0" applyAlignment="0" applyProtection="0"/>
    <xf numFmtId="0" fontId="7" fillId="0" borderId="10" applyNumberFormat="0" applyFont="0" applyFill="0" applyAlignment="0" applyProtection="0"/>
    <xf numFmtId="185" fontId="27" fillId="0" borderId="0" applyFont="0" applyFill="0" applyBorder="0" applyAlignment="0" applyProtection="0"/>
    <xf numFmtId="186" fontId="51" fillId="0" borderId="0" applyFont="0" applyFill="0" applyBorder="0" applyProtection="0">
      <alignment horizontal="left"/>
    </xf>
    <xf numFmtId="187" fontId="51" fillId="0" borderId="0" applyFont="0" applyFill="0" applyBorder="0" applyProtection="0">
      <alignment horizontal="left"/>
    </xf>
    <xf numFmtId="188" fontId="51" fillId="0" borderId="0" applyFont="0" applyFill="0" applyBorder="0" applyProtection="0">
      <alignment horizontal="left"/>
    </xf>
    <xf numFmtId="37" fontId="53" fillId="0" borderId="0" applyFont="0" applyFill="0" applyBorder="0" applyAlignment="0" applyProtection="0">
      <alignment vertical="center"/>
      <protection locked="0"/>
    </xf>
    <xf numFmtId="189" fontId="34" fillId="0" borderId="0" applyFont="0" applyFill="0" applyBorder="0" applyAlignment="0" applyProtection="0"/>
    <xf numFmtId="0" fontId="54" fillId="0" borderId="0"/>
    <xf numFmtId="0" fontId="54" fillId="0" borderId="0"/>
    <xf numFmtId="0" fontId="54" fillId="0" borderId="0"/>
    <xf numFmtId="0" fontId="54" fillId="0" borderId="0"/>
    <xf numFmtId="173" fontId="26" fillId="0" borderId="0" applyFill="0"/>
    <xf numFmtId="173" fontId="26" fillId="0" borderId="0">
      <alignment horizontal="center"/>
    </xf>
    <xf numFmtId="0" fontId="26" fillId="0" borderId="0" applyFill="0">
      <alignment horizontal="center"/>
    </xf>
    <xf numFmtId="173" fontId="55" fillId="0" borderId="26" applyFill="0"/>
    <xf numFmtId="0" fontId="7" fillId="0" borderId="0" applyFont="0" applyAlignment="0"/>
    <xf numFmtId="0" fontId="7" fillId="0" borderId="0" applyFont="0" applyAlignment="0"/>
    <xf numFmtId="0" fontId="56" fillId="0" borderId="0" applyFill="0">
      <alignment vertical="top"/>
    </xf>
    <xf numFmtId="0" fontId="55" fillId="0" borderId="0" applyFill="0">
      <alignment horizontal="left" vertical="top"/>
    </xf>
    <xf numFmtId="173" fontId="40" fillId="0" borderId="18" applyFill="0"/>
    <xf numFmtId="0" fontId="7" fillId="0" borderId="0" applyNumberFormat="0" applyFont="0" applyAlignment="0"/>
    <xf numFmtId="0" fontId="7" fillId="0" borderId="0" applyNumberFormat="0" applyFont="0" applyAlignment="0"/>
    <xf numFmtId="0" fontId="56" fillId="0" borderId="0" applyFill="0">
      <alignment wrapText="1"/>
    </xf>
    <xf numFmtId="0" fontId="55" fillId="0" borderId="0" applyFill="0">
      <alignment horizontal="left" vertical="top" wrapText="1"/>
    </xf>
    <xf numFmtId="173" fontId="57" fillId="0" borderId="0" applyFill="0"/>
    <xf numFmtId="0" fontId="58" fillId="0" borderId="0" applyNumberFormat="0" applyFont="0" applyAlignment="0">
      <alignment horizontal="center"/>
    </xf>
    <xf numFmtId="0" fontId="59" fillId="0" borderId="0" applyFill="0">
      <alignment vertical="top" wrapText="1"/>
    </xf>
    <xf numFmtId="0" fontId="40" fillId="0" borderId="0" applyFill="0">
      <alignment horizontal="left" vertical="top" wrapText="1"/>
    </xf>
    <xf numFmtId="173" fontId="7" fillId="0" borderId="0" applyFill="0"/>
    <xf numFmtId="173" fontId="7" fillId="0" borderId="0" applyFill="0"/>
    <xf numFmtId="0" fontId="58" fillId="0" borderId="0" applyNumberFormat="0" applyFont="0" applyAlignment="0">
      <alignment horizontal="center"/>
    </xf>
    <xf numFmtId="0" fontId="60" fillId="0" borderId="0" applyFill="0">
      <alignment vertical="center" wrapText="1"/>
    </xf>
    <xf numFmtId="0" fontId="23" fillId="0" borderId="0">
      <alignment horizontal="left" vertical="center" wrapText="1"/>
    </xf>
    <xf numFmtId="173" fontId="52" fillId="0" borderId="0" applyFill="0"/>
    <xf numFmtId="173" fontId="52" fillId="0" borderId="0" applyFill="0"/>
    <xf numFmtId="0" fontId="58" fillId="0" borderId="0" applyNumberFormat="0" applyFont="0" applyAlignment="0">
      <alignment horizontal="center"/>
    </xf>
    <xf numFmtId="0" fontId="61" fillId="0" borderId="0" applyFill="0">
      <alignment horizontal="center" vertical="center" wrapText="1"/>
    </xf>
    <xf numFmtId="0" fontId="7" fillId="0" borderId="0" applyFill="0">
      <alignment horizontal="center" vertical="center" wrapText="1"/>
    </xf>
    <xf numFmtId="173" fontId="62" fillId="0" borderId="0" applyFill="0"/>
    <xf numFmtId="0" fontId="58" fillId="0" borderId="0" applyNumberFormat="0" applyFont="0" applyAlignment="0">
      <alignment horizontal="center"/>
    </xf>
    <xf numFmtId="0" fontId="63" fillId="0" borderId="0" applyFill="0">
      <alignment horizontal="center" vertical="center" wrapText="1"/>
    </xf>
    <xf numFmtId="0" fontId="64" fillId="0" borderId="0" applyFill="0">
      <alignment horizontal="center" vertical="center" wrapText="1"/>
    </xf>
    <xf numFmtId="173" fontId="65" fillId="0" borderId="0" applyFill="0"/>
    <xf numFmtId="0" fontId="58" fillId="0" borderId="0" applyNumberFormat="0" applyFont="0" applyAlignment="0">
      <alignment horizontal="center"/>
    </xf>
    <xf numFmtId="0" fontId="66" fillId="0" borderId="0">
      <alignment horizontal="center" wrapText="1"/>
    </xf>
    <xf numFmtId="0" fontId="62" fillId="0" borderId="0" applyFill="0">
      <alignment horizontal="center" wrapText="1"/>
    </xf>
    <xf numFmtId="190" fontId="67" fillId="0" borderId="0" applyFont="0" applyFill="0" applyBorder="0" applyAlignment="0" applyProtection="0">
      <protection locked="0"/>
    </xf>
    <xf numFmtId="191" fontId="67" fillId="0" borderId="0" applyFont="0" applyFill="0" applyBorder="0" applyAlignment="0" applyProtection="0">
      <protection locked="0"/>
    </xf>
    <xf numFmtId="39" fontId="7" fillId="0" borderId="0" applyFont="0" applyFill="0" applyBorder="0" applyAlignment="0" applyProtection="0"/>
    <xf numFmtId="192" fontId="68" fillId="0" borderId="0" applyFont="0" applyFill="0" applyBorder="0" applyAlignment="0" applyProtection="0"/>
    <xf numFmtId="193" fontId="34" fillId="0" borderId="0" applyFont="0" applyFill="0" applyBorder="0" applyAlignment="0" applyProtection="0"/>
    <xf numFmtId="0" fontId="7" fillId="0" borderId="10" applyNumberFormat="0" applyFont="0" applyFill="0" applyBorder="0" applyProtection="0">
      <alignment horizontal="centerContinuous" vertical="center"/>
    </xf>
    <xf numFmtId="0" fontId="69" fillId="0" borderId="0" applyFill="0" applyBorder="0" applyProtection="0">
      <alignment horizontal="center"/>
      <protection locked="0"/>
    </xf>
    <xf numFmtId="0" fontId="49" fillId="0" borderId="0"/>
    <xf numFmtId="0" fontId="7" fillId="0" borderId="0"/>
    <xf numFmtId="0" fontId="7"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94" fontId="51" fillId="0" borderId="0" applyFont="0" applyFill="0" applyBorder="0" applyAlignment="0" applyProtection="0"/>
    <xf numFmtId="195" fontId="51" fillId="0" borderId="0" applyFont="0" applyFill="0" applyBorder="0" applyAlignment="0" applyProtection="0"/>
    <xf numFmtId="196" fontId="51" fillId="0" borderId="0" applyFont="0" applyFill="0" applyBorder="0" applyAlignment="0" applyProtection="0"/>
    <xf numFmtId="197" fontId="72" fillId="0" borderId="0" applyFont="0" applyFill="0" applyBorder="0" applyAlignment="0" applyProtection="0"/>
    <xf numFmtId="198" fontId="73" fillId="0" borderId="0" applyFont="0" applyFill="0" applyBorder="0" applyAlignment="0" applyProtection="0"/>
    <xf numFmtId="199" fontId="73" fillId="0" borderId="0" applyFont="0" applyFill="0" applyBorder="0" applyAlignment="0" applyProtection="0"/>
    <xf numFmtId="200" fontId="57" fillId="0" borderId="0" applyFont="0" applyFill="0" applyBorder="0" applyAlignment="0" applyProtection="0">
      <protection locked="0"/>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7" fontId="74" fillId="0" borderId="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0" fontId="55" fillId="0" borderId="0" applyFill="0" applyBorder="0" applyAlignment="0" applyProtection="0">
      <protection locked="0"/>
    </xf>
    <xf numFmtId="201" fontId="51" fillId="0" borderId="0" applyFont="0" applyFill="0" applyBorder="0" applyAlignment="0" applyProtection="0"/>
    <xf numFmtId="202" fontId="51" fillId="0" borderId="0" applyFont="0" applyFill="0" applyBorder="0" applyAlignment="0" applyProtection="0"/>
    <xf numFmtId="203" fontId="51" fillId="0" borderId="0" applyFont="0" applyFill="0" applyBorder="0" applyAlignment="0" applyProtection="0"/>
    <xf numFmtId="204" fontId="73" fillId="0" borderId="0" applyFont="0" applyFill="0" applyBorder="0" applyAlignment="0" applyProtection="0"/>
    <xf numFmtId="205" fontId="73" fillId="0" borderId="0" applyFont="0" applyFill="0" applyBorder="0" applyAlignment="0" applyProtection="0"/>
    <xf numFmtId="206" fontId="73" fillId="0" borderId="0" applyFont="0" applyFill="0" applyBorder="0" applyAlignment="0" applyProtection="0"/>
    <xf numFmtId="207" fontId="57" fillId="0" borderId="0" applyFont="0" applyFill="0" applyBorder="0" applyAlignment="0" applyProtection="0">
      <protection locked="0"/>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74" fillId="0" borderId="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208" fontId="34" fillId="0" borderId="0" applyFont="0" applyFill="0" applyBorder="0" applyAlignment="0" applyProtection="0"/>
    <xf numFmtId="209" fontId="7" fillId="0" borderId="0" applyFont="0" applyFill="0" applyBorder="0" applyAlignment="0" applyProtection="0"/>
    <xf numFmtId="210" fontId="67" fillId="0" borderId="0" applyFont="0" applyFill="0" applyBorder="0" applyAlignment="0" applyProtection="0">
      <protection locked="0"/>
    </xf>
    <xf numFmtId="7" fontId="26" fillId="0" borderId="0" applyFont="0" applyFill="0" applyBorder="0" applyAlignment="0" applyProtection="0"/>
    <xf numFmtId="211" fontId="68" fillId="0" borderId="0" applyFont="0" applyFill="0" applyBorder="0" applyAlignment="0" applyProtection="0"/>
    <xf numFmtId="212" fontId="75" fillId="0" borderId="0" applyFont="0" applyFill="0" applyBorder="0" applyAlignment="0" applyProtection="0"/>
    <xf numFmtId="0" fontId="76" fillId="31" borderId="27" applyNumberFormat="0" applyFont="0" applyFill="0" applyAlignment="0" applyProtection="0">
      <alignment horizontal="left" indent="1"/>
    </xf>
    <xf numFmtId="14" fontId="7" fillId="0" borderId="0" applyFont="0" applyFill="0" applyBorder="0" applyAlignment="0" applyProtection="0"/>
    <xf numFmtId="213" fontId="51" fillId="0" borderId="0" applyFont="0" applyFill="0" applyBorder="0" applyProtection="0"/>
    <xf numFmtId="214" fontId="51" fillId="0" borderId="0" applyFont="0" applyFill="0" applyBorder="0" applyProtection="0"/>
    <xf numFmtId="215" fontId="51" fillId="0" borderId="0" applyFont="0" applyFill="0" applyBorder="0" applyAlignment="0" applyProtection="0"/>
    <xf numFmtId="216" fontId="51" fillId="0" borderId="0" applyFont="0" applyFill="0" applyBorder="0" applyAlignment="0" applyProtection="0"/>
    <xf numFmtId="217" fontId="51"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218" fontId="77" fillId="0" borderId="0" applyFont="0" applyFill="0" applyBorder="0" applyAlignment="0" applyProtection="0"/>
    <xf numFmtId="5" fontId="78" fillId="0" borderId="0" applyBorder="0"/>
    <xf numFmtId="209" fontId="78" fillId="0" borderId="0" applyBorder="0"/>
    <xf numFmtId="7" fontId="78" fillId="0" borderId="0" applyBorder="0"/>
    <xf numFmtId="37" fontId="78" fillId="0" borderId="0" applyBorder="0"/>
    <xf numFmtId="190" fontId="78" fillId="0" borderId="0" applyBorder="0"/>
    <xf numFmtId="219" fontId="78" fillId="0" borderId="0" applyBorder="0"/>
    <xf numFmtId="39" fontId="78" fillId="0" borderId="0" applyBorder="0"/>
    <xf numFmtId="220" fontId="78" fillId="0" borderId="0" applyBorder="0"/>
    <xf numFmtId="7" fontId="7" fillId="0" borderId="0" applyFont="0" applyFill="0" applyBorder="0" applyAlignment="0" applyProtection="0"/>
    <xf numFmtId="7" fontId="7" fillId="0" borderId="0" applyFont="0" applyFill="0" applyBorder="0" applyAlignment="0" applyProtection="0"/>
    <xf numFmtId="221" fontId="34" fillId="0" borderId="0" applyFont="0" applyFill="0" applyBorder="0" applyAlignment="0" applyProtection="0"/>
    <xf numFmtId="222" fontId="34" fillId="0" borderId="0" applyFont="0" applyFill="0" applyAlignment="0" applyProtection="0"/>
    <xf numFmtId="221" fontId="34" fillId="0" borderId="0" applyFont="0" applyFill="0" applyBorder="0" applyAlignment="0" applyProtection="0"/>
    <xf numFmtId="223" fontId="26" fillId="0" borderId="0" applyFont="0" applyFill="0" applyBorder="0" applyAlignment="0" applyProtection="0"/>
    <xf numFmtId="223" fontId="26" fillId="0" borderId="0" applyFont="0" applyFill="0" applyBorder="0" applyAlignment="0" applyProtection="0"/>
    <xf numFmtId="0" fontId="123" fillId="3" borderId="0" applyNumberFormat="0" applyBorder="0" applyAlignment="0" applyProtection="0"/>
    <xf numFmtId="2" fontId="7" fillId="0" borderId="0" applyFont="0" applyFill="0" applyBorder="0" applyAlignment="0" applyProtection="0"/>
    <xf numFmtId="2" fontId="7" fillId="0" borderId="0" applyFont="0" applyFill="0" applyBorder="0" applyAlignment="0" applyProtection="0"/>
    <xf numFmtId="0" fontId="79" fillId="0" borderId="0"/>
    <xf numFmtId="190" fontId="80" fillId="0" borderId="0" applyNumberFormat="0" applyFill="0" applyBorder="0" applyAlignment="0" applyProtection="0"/>
    <xf numFmtId="0" fontId="26" fillId="0" borderId="0" applyFont="0" applyFill="0" applyBorder="0" applyAlignment="0" applyProtection="0"/>
    <xf numFmtId="0" fontId="51" fillId="0" borderId="0" applyFont="0" applyFill="0" applyBorder="0" applyProtection="0">
      <alignment horizontal="center" wrapText="1"/>
    </xf>
    <xf numFmtId="224" fontId="51" fillId="0" borderId="0" applyFont="0" applyFill="0" applyBorder="0" applyProtection="0">
      <alignment horizontal="right"/>
    </xf>
    <xf numFmtId="0" fontId="80" fillId="0" borderId="0" applyNumberFormat="0" applyFill="0" applyBorder="0" applyAlignment="0" applyProtection="0"/>
    <xf numFmtId="0" fontId="81" fillId="32" borderId="0" applyNumberFormat="0" applyFill="0" applyBorder="0" applyAlignment="0" applyProtection="0"/>
    <xf numFmtId="0" fontId="40" fillId="0" borderId="28" applyNumberFormat="0" applyAlignment="0" applyProtection="0">
      <alignment horizontal="left" vertical="center"/>
    </xf>
    <xf numFmtId="0" fontId="40" fillId="0" borderId="24">
      <alignment horizontal="left" vertical="center"/>
    </xf>
    <xf numFmtId="14" fontId="82" fillId="33" borderId="11">
      <alignment horizontal="center" vertical="center" wrapText="1"/>
    </xf>
    <xf numFmtId="0" fontId="83" fillId="0" borderId="0" applyFont="0" applyFill="0" applyBorder="0" applyAlignment="0" applyProtection="0"/>
    <xf numFmtId="0" fontId="40" fillId="0" borderId="0" applyFont="0" applyFill="0" applyBorder="0" applyAlignment="0" applyProtection="0"/>
    <xf numFmtId="44" fontId="155" fillId="0" borderId="0" applyFont="0" applyFill="0" applyBorder="0" applyAlignment="0" applyProtection="0"/>
    <xf numFmtId="0" fontId="40" fillId="0" borderId="0" applyFont="0" applyFill="0" applyBorder="0" applyAlignment="0" applyProtection="0"/>
    <xf numFmtId="0" fontId="69" fillId="0" borderId="0" applyFill="0" applyAlignment="0" applyProtection="0">
      <protection locked="0"/>
    </xf>
    <xf numFmtId="0" fontId="69" fillId="0" borderId="10" applyFill="0" applyAlignment="0" applyProtection="0">
      <protection locked="0"/>
    </xf>
    <xf numFmtId="0" fontId="84" fillId="0" borderId="11"/>
    <xf numFmtId="0" fontId="85" fillId="0" borderId="0"/>
    <xf numFmtId="0" fontId="86" fillId="0" borderId="10" applyNumberFormat="0" applyFill="0" applyAlignment="0" applyProtection="0"/>
    <xf numFmtId="0" fontId="77" fillId="34" borderId="0" applyNumberFormat="0" applyFont="0" applyBorder="0" applyAlignment="0" applyProtection="0"/>
    <xf numFmtId="0" fontId="87" fillId="29" borderId="23" applyNumberFormat="0" applyAlignment="0" applyProtection="0"/>
    <xf numFmtId="225" fontId="51" fillId="0" borderId="0" applyFont="0" applyFill="0" applyBorder="0" applyProtection="0">
      <alignment horizontal="left"/>
    </xf>
    <xf numFmtId="226" fontId="51" fillId="0" borderId="0" applyFont="0" applyFill="0" applyBorder="0" applyProtection="0">
      <alignment horizontal="left"/>
    </xf>
    <xf numFmtId="227" fontId="51" fillId="0" borderId="0" applyFont="0" applyFill="0" applyBorder="0" applyProtection="0">
      <alignment horizontal="left"/>
    </xf>
    <xf numFmtId="228" fontId="51" fillId="0" borderId="0" applyFont="0" applyFill="0" applyBorder="0" applyProtection="0">
      <alignment horizontal="left"/>
    </xf>
    <xf numFmtId="10" fontId="26" fillId="35" borderId="23" applyNumberFormat="0" applyBorder="0" applyAlignment="0" applyProtection="0"/>
    <xf numFmtId="5" fontId="88" fillId="0" borderId="0" applyBorder="0"/>
    <xf numFmtId="209" fontId="88" fillId="0" borderId="0" applyBorder="0"/>
    <xf numFmtId="7" fontId="88" fillId="0" borderId="0" applyBorder="0"/>
    <xf numFmtId="37" fontId="88" fillId="0" borderId="0" applyBorder="0"/>
    <xf numFmtId="190" fontId="88" fillId="0" borderId="0" applyBorder="0"/>
    <xf numFmtId="219" fontId="88" fillId="0" borderId="0" applyBorder="0"/>
    <xf numFmtId="39" fontId="88" fillId="0" borderId="0" applyBorder="0"/>
    <xf numFmtId="220" fontId="88" fillId="0" borderId="0" applyBorder="0"/>
    <xf numFmtId="0" fontId="77" fillId="0" borderId="13" applyNumberFormat="0" applyFont="0" applyFill="0" applyAlignment="0" applyProtection="0"/>
    <xf numFmtId="0" fontId="89" fillId="0" borderId="0"/>
    <xf numFmtId="14" fontId="7" fillId="0" borderId="0" applyFont="0" applyFill="0" applyBorder="0" applyAlignment="0" applyProtection="0"/>
    <xf numFmtId="230" fontId="7" fillId="0" borderId="0" applyFont="0" applyFill="0" applyBorder="0" applyAlignment="0" applyProtection="0"/>
    <xf numFmtId="231" fontId="7" fillId="0" borderId="0" applyFont="0" applyFill="0" applyBorder="0" applyAlignment="0" applyProtection="0"/>
    <xf numFmtId="232" fontId="7" fillId="0" borderId="0" applyFont="0" applyFill="0" applyBorder="0" applyAlignment="0" applyProtection="0"/>
    <xf numFmtId="233" fontId="7" fillId="0" borderId="0" applyFont="0" applyFill="0" applyBorder="0" applyAlignment="0" applyProtection="0"/>
    <xf numFmtId="0" fontId="7" fillId="0" borderId="0" applyFont="0" applyFill="0" applyBorder="0" applyAlignment="0" applyProtection="0">
      <alignment horizontal="right"/>
    </xf>
    <xf numFmtId="0" fontId="7" fillId="0" borderId="0" applyFont="0" applyFill="0" applyBorder="0" applyAlignment="0" applyProtection="0">
      <alignment horizontal="right"/>
    </xf>
    <xf numFmtId="234" fontId="7" fillId="0" borderId="0" applyFont="0" applyFill="0" applyBorder="0" applyAlignment="0" applyProtection="0"/>
    <xf numFmtId="44" fontId="7" fillId="0" borderId="0" applyFont="0" applyFill="0" applyBorder="0" applyAlignment="0" applyProtection="0"/>
    <xf numFmtId="37" fontId="90" fillId="0" borderId="0"/>
    <xf numFmtId="0" fontId="34" fillId="0" borderId="0"/>
    <xf numFmtId="0" fontId="34" fillId="0" borderId="0"/>
    <xf numFmtId="0" fontId="17" fillId="0" borderId="0">
      <alignment vertical="top"/>
    </xf>
    <xf numFmtId="0" fontId="7" fillId="0" borderId="0"/>
    <xf numFmtId="0" fontId="7" fillId="0" borderId="0"/>
    <xf numFmtId="0" fontId="2" fillId="0" borderId="0"/>
    <xf numFmtId="43" fontId="155" fillId="0" borderId="0" applyFont="0" applyFill="0" applyBorder="0" applyAlignment="0" applyProtection="0"/>
    <xf numFmtId="0" fontId="7" fillId="0" borderId="0"/>
    <xf numFmtId="0" fontId="7" fillId="0" borderId="0"/>
    <xf numFmtId="0" fontId="119" fillId="0" borderId="35" applyNumberFormat="0" applyFill="0" applyAlignment="0" applyProtection="0"/>
    <xf numFmtId="0" fontId="7" fillId="23" borderId="7" applyNumberFormat="0" applyFont="0" applyAlignment="0" applyProtection="0"/>
    <xf numFmtId="0" fontId="27" fillId="36" borderId="0" applyNumberFormat="0" applyFont="0" applyBorder="0" applyAlignment="0"/>
    <xf numFmtId="235" fontId="7" fillId="0" borderId="0" applyFont="0" applyFill="0" applyBorder="0" applyAlignment="0" applyProtection="0"/>
    <xf numFmtId="236" fontId="91" fillId="0" borderId="0"/>
    <xf numFmtId="235" fontId="7" fillId="0" borderId="0" applyFont="0" applyFill="0" applyBorder="0" applyAlignment="0" applyProtection="0"/>
    <xf numFmtId="235" fontId="7" fillId="0" borderId="0" applyFont="0" applyFill="0" applyBorder="0" applyAlignment="0" applyProtection="0"/>
    <xf numFmtId="235" fontId="7" fillId="0" borderId="0" applyFont="0" applyFill="0" applyBorder="0" applyAlignment="0" applyProtection="0"/>
    <xf numFmtId="237" fontId="7" fillId="0" borderId="0"/>
    <xf numFmtId="237" fontId="7" fillId="0" borderId="0"/>
    <xf numFmtId="238" fontId="34" fillId="0" borderId="0"/>
    <xf numFmtId="238" fontId="34" fillId="0" borderId="0"/>
    <xf numFmtId="238" fontId="34" fillId="0" borderId="0"/>
    <xf numFmtId="238" fontId="34" fillId="0" borderId="0"/>
    <xf numFmtId="238" fontId="34" fillId="0" borderId="0"/>
    <xf numFmtId="238" fontId="34" fillId="0" borderId="0"/>
    <xf numFmtId="236" fontId="91" fillId="0" borderId="0"/>
    <xf numFmtId="0" fontId="34" fillId="0" borderId="0"/>
    <xf numFmtId="0" fontId="34" fillId="0" borderId="0"/>
    <xf numFmtId="0" fontId="34" fillId="0" borderId="0"/>
    <xf numFmtId="236" fontId="74" fillId="0" borderId="0"/>
    <xf numFmtId="237" fontId="7" fillId="0" borderId="0"/>
    <xf numFmtId="237" fontId="7" fillId="0" borderId="0"/>
    <xf numFmtId="238" fontId="34" fillId="0" borderId="0"/>
    <xf numFmtId="238" fontId="34" fillId="0" borderId="0"/>
    <xf numFmtId="238" fontId="34" fillId="0" borderId="0"/>
    <xf numFmtId="238" fontId="34" fillId="0" borderId="0"/>
    <xf numFmtId="238" fontId="34" fillId="0" borderId="0"/>
    <xf numFmtId="238"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39" fontId="34" fillId="0" borderId="0"/>
    <xf numFmtId="239" fontId="34" fillId="0" borderId="0"/>
    <xf numFmtId="170" fontId="34" fillId="0" borderId="0"/>
    <xf numFmtId="170" fontId="34" fillId="0" borderId="0"/>
    <xf numFmtId="170" fontId="34" fillId="0" borderId="0"/>
    <xf numFmtId="239" fontId="34" fillId="0" borderId="0"/>
    <xf numFmtId="240" fontId="34" fillId="0" borderId="0"/>
    <xf numFmtId="240" fontId="34" fillId="0" borderId="0"/>
    <xf numFmtId="239" fontId="34" fillId="0" borderId="0"/>
    <xf numFmtId="239" fontId="34" fillId="0" borderId="0"/>
    <xf numFmtId="239" fontId="34" fillId="0" borderId="0"/>
    <xf numFmtId="170" fontId="34" fillId="0" borderId="0"/>
    <xf numFmtId="170" fontId="34" fillId="0" borderId="0"/>
    <xf numFmtId="170" fontId="34" fillId="0" borderId="0"/>
    <xf numFmtId="241" fontId="34" fillId="0" borderId="0"/>
    <xf numFmtId="241" fontId="34" fillId="0" borderId="0"/>
    <xf numFmtId="241" fontId="34" fillId="0" borderId="0"/>
    <xf numFmtId="240" fontId="34" fillId="0" borderId="0"/>
    <xf numFmtId="241" fontId="34" fillId="0" borderId="0"/>
    <xf numFmtId="241" fontId="34" fillId="0" borderId="0"/>
    <xf numFmtId="241" fontId="34" fillId="0" borderId="0"/>
    <xf numFmtId="242" fontId="34" fillId="0" borderId="0"/>
    <xf numFmtId="242" fontId="34" fillId="0" borderId="0"/>
    <xf numFmtId="242" fontId="34" fillId="0" borderId="0"/>
    <xf numFmtId="240" fontId="34" fillId="0" borderId="0"/>
    <xf numFmtId="240" fontId="34" fillId="0" borderId="0"/>
    <xf numFmtId="169" fontId="34" fillId="0" borderId="0"/>
    <xf numFmtId="169" fontId="34" fillId="0" borderId="0"/>
    <xf numFmtId="169" fontId="34" fillId="0" borderId="0"/>
    <xf numFmtId="242" fontId="34" fillId="0" borderId="0"/>
    <xf numFmtId="242" fontId="34" fillId="0" borderId="0"/>
    <xf numFmtId="242" fontId="34" fillId="0" borderId="0"/>
    <xf numFmtId="240" fontId="34" fillId="0" borderId="0"/>
    <xf numFmtId="242" fontId="34" fillId="0" borderId="0"/>
    <xf numFmtId="242" fontId="34" fillId="0" borderId="0"/>
    <xf numFmtId="242" fontId="34" fillId="0" borderId="0"/>
    <xf numFmtId="0" fontId="34" fillId="0" borderId="0"/>
    <xf numFmtId="0" fontId="34" fillId="0" borderId="0"/>
    <xf numFmtId="0" fontId="34" fillId="0" borderId="0"/>
    <xf numFmtId="235" fontId="7" fillId="0" borderId="0" applyFont="0" applyFill="0" applyBorder="0" applyAlignment="0" applyProtection="0"/>
    <xf numFmtId="235" fontId="7" fillId="0" borderId="0" applyFont="0" applyFill="0" applyBorder="0" applyAlignment="0" applyProtection="0"/>
    <xf numFmtId="235" fontId="7" fillId="0" borderId="0" applyFont="0" applyFill="0" applyBorder="0" applyAlignment="0" applyProtection="0"/>
    <xf numFmtId="236" fontId="91" fillId="0" borderId="0"/>
    <xf numFmtId="236" fontId="91" fillId="0" borderId="0"/>
    <xf numFmtId="235" fontId="7" fillId="0" borderId="0" applyFont="0" applyFill="0" applyBorder="0" applyAlignment="0" applyProtection="0"/>
    <xf numFmtId="236" fontId="91" fillId="0" borderId="0"/>
    <xf numFmtId="236" fontId="91" fillId="0" borderId="0"/>
    <xf numFmtId="239" fontId="34" fillId="0" borderId="0"/>
    <xf numFmtId="239" fontId="34" fillId="0" borderId="0"/>
    <xf numFmtId="170" fontId="34" fillId="0" borderId="0"/>
    <xf numFmtId="170" fontId="34" fillId="0" borderId="0"/>
    <xf numFmtId="170" fontId="34" fillId="0" borderId="0"/>
    <xf numFmtId="239" fontId="34" fillId="0" borderId="0"/>
    <xf numFmtId="240" fontId="34" fillId="0" borderId="0"/>
    <xf numFmtId="240" fontId="34" fillId="0" borderId="0"/>
    <xf numFmtId="239" fontId="34" fillId="0" borderId="0"/>
    <xf numFmtId="239" fontId="34" fillId="0" borderId="0"/>
    <xf numFmtId="239" fontId="34" fillId="0" borderId="0"/>
    <xf numFmtId="170" fontId="34" fillId="0" borderId="0"/>
    <xf numFmtId="170" fontId="34" fillId="0" borderId="0"/>
    <xf numFmtId="170" fontId="34" fillId="0" borderId="0"/>
    <xf numFmtId="241" fontId="34" fillId="0" borderId="0"/>
    <xf numFmtId="241" fontId="34" fillId="0" borderId="0"/>
    <xf numFmtId="241" fontId="34" fillId="0" borderId="0"/>
    <xf numFmtId="240" fontId="34" fillId="0" borderId="0"/>
    <xf numFmtId="241" fontId="34" fillId="0" borderId="0"/>
    <xf numFmtId="241" fontId="34" fillId="0" borderId="0"/>
    <xf numFmtId="241" fontId="34" fillId="0" borderId="0"/>
    <xf numFmtId="242" fontId="34" fillId="0" borderId="0"/>
    <xf numFmtId="242" fontId="34" fillId="0" borderId="0"/>
    <xf numFmtId="242" fontId="34" fillId="0" borderId="0"/>
    <xf numFmtId="240" fontId="34" fillId="0" borderId="0"/>
    <xf numFmtId="240" fontId="34" fillId="0" borderId="0"/>
    <xf numFmtId="169" fontId="34" fillId="0" borderId="0"/>
    <xf numFmtId="169" fontId="34" fillId="0" borderId="0"/>
    <xf numFmtId="169" fontId="34" fillId="0" borderId="0"/>
    <xf numFmtId="242" fontId="34" fillId="0" borderId="0"/>
    <xf numFmtId="242" fontId="34" fillId="0" borderId="0"/>
    <xf numFmtId="242" fontId="34" fillId="0" borderId="0"/>
    <xf numFmtId="240" fontId="34" fillId="0" borderId="0"/>
    <xf numFmtId="242" fontId="34" fillId="0" borderId="0"/>
    <xf numFmtId="242" fontId="34" fillId="0" borderId="0"/>
    <xf numFmtId="242" fontId="34" fillId="0" borderId="0"/>
    <xf numFmtId="243" fontId="52" fillId="27" borderId="0" applyFont="0" applyFill="0" applyBorder="0" applyAlignment="0" applyProtection="0"/>
    <xf numFmtId="243" fontId="52" fillId="27" borderId="0" applyFont="0" applyFill="0" applyBorder="0" applyAlignment="0" applyProtection="0"/>
    <xf numFmtId="244" fontId="52" fillId="27" borderId="0" applyFont="0" applyFill="0" applyBorder="0" applyAlignment="0" applyProtection="0"/>
    <xf numFmtId="244" fontId="52" fillId="27" borderId="0" applyFont="0" applyFill="0" applyBorder="0" applyAlignment="0" applyProtection="0"/>
    <xf numFmtId="245" fontId="7" fillId="0" borderId="0" applyFont="0" applyFill="0" applyBorder="0" applyAlignment="0" applyProtection="0"/>
    <xf numFmtId="246" fontId="73" fillId="0" borderId="0" applyFont="0" applyFill="0" applyBorder="0" applyAlignment="0" applyProtection="0"/>
    <xf numFmtId="247" fontId="72" fillId="0" borderId="0" applyFont="0" applyFill="0" applyBorder="0" applyAlignment="0" applyProtection="0"/>
    <xf numFmtId="248" fontId="7" fillId="0" borderId="0" applyFont="0" applyFill="0" applyBorder="0" applyAlignment="0" applyProtection="0"/>
    <xf numFmtId="248" fontId="7" fillId="0" borderId="0" applyFont="0" applyFill="0" applyBorder="0" applyAlignment="0" applyProtection="0"/>
    <xf numFmtId="249" fontId="51" fillId="0" borderId="0" applyFont="0" applyFill="0" applyBorder="0" applyAlignment="0" applyProtection="0"/>
    <xf numFmtId="250" fontId="51" fillId="0" borderId="0" applyFont="0" applyFill="0" applyBorder="0" applyAlignment="0" applyProtection="0"/>
    <xf numFmtId="251" fontId="51" fillId="0" borderId="0" applyFont="0" applyFill="0" applyBorder="0" applyAlignment="0" applyProtection="0"/>
    <xf numFmtId="252" fontId="51" fillId="0" borderId="0" applyFont="0" applyFill="0" applyBorder="0" applyAlignment="0" applyProtection="0"/>
    <xf numFmtId="253" fontId="73" fillId="0" borderId="0" applyFont="0" applyFill="0" applyBorder="0" applyAlignment="0" applyProtection="0"/>
    <xf numFmtId="254" fontId="72" fillId="0" borderId="0" applyFont="0" applyFill="0" applyBorder="0" applyAlignment="0" applyProtection="0"/>
    <xf numFmtId="255" fontId="73" fillId="0" borderId="0" applyFont="0" applyFill="0" applyBorder="0" applyAlignment="0" applyProtection="0"/>
    <xf numFmtId="256" fontId="72" fillId="0" borderId="0" applyFont="0" applyFill="0" applyBorder="0" applyAlignment="0" applyProtection="0"/>
    <xf numFmtId="257" fontId="73" fillId="0" borderId="0" applyFont="0" applyFill="0" applyBorder="0" applyAlignment="0" applyProtection="0"/>
    <xf numFmtId="258" fontId="72" fillId="0" borderId="0" applyFont="0" applyFill="0" applyBorder="0" applyAlignment="0" applyProtection="0"/>
    <xf numFmtId="259" fontId="57" fillId="0" borderId="0" applyFont="0" applyFill="0" applyBorder="0" applyAlignment="0" applyProtection="0">
      <protection locked="0"/>
    </xf>
    <xf numFmtId="260" fontId="7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4" fontId="155" fillId="0" borderId="0" applyFont="0" applyFill="0" applyBorder="0" applyAlignment="0" applyProtection="0"/>
    <xf numFmtId="9" fontId="7" fillId="0" borderId="0" applyFont="0" applyFill="0" applyBorder="0" applyAlignment="0" applyProtection="0"/>
    <xf numFmtId="184" fontId="74" fillId="0" borderId="0" applyFill="0" applyBorder="0" applyAlignment="0" applyProtection="0"/>
    <xf numFmtId="9" fontId="78" fillId="0" borderId="0" applyBorder="0"/>
    <xf numFmtId="229" fontId="78" fillId="0" borderId="0" applyBorder="0"/>
    <xf numFmtId="10" fontId="78" fillId="0" borderId="0" applyBorder="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3" fontId="7" fillId="0" borderId="0">
      <alignment horizontal="left" vertical="top"/>
    </xf>
    <xf numFmtId="3" fontId="7" fillId="0" borderId="0">
      <alignment horizontal="left" vertical="top"/>
    </xf>
    <xf numFmtId="0" fontId="92" fillId="0" borderId="11">
      <alignment horizontal="center"/>
    </xf>
    <xf numFmtId="3" fontId="8" fillId="0" borderId="0" applyFont="0" applyFill="0" applyBorder="0" applyAlignment="0" applyProtection="0"/>
    <xf numFmtId="0" fontId="8" fillId="37" borderId="0" applyNumberFormat="0" applyFont="0" applyBorder="0" applyAlignment="0" applyProtection="0"/>
    <xf numFmtId="3" fontId="7" fillId="0" borderId="0">
      <alignment horizontal="right" vertical="top"/>
    </xf>
    <xf numFmtId="3" fontId="7" fillId="0" borderId="0">
      <alignment horizontal="right" vertical="top"/>
    </xf>
    <xf numFmtId="41" fontId="23" fillId="38" borderId="22" applyFill="0"/>
    <xf numFmtId="0" fontId="93" fillId="0" borderId="0">
      <alignment horizontal="left" indent="7"/>
    </xf>
    <xf numFmtId="41" fontId="23" fillId="0" borderId="22" applyFill="0">
      <alignment horizontal="left" indent="2"/>
    </xf>
    <xf numFmtId="173" fontId="69" fillId="0" borderId="10" applyFill="0">
      <alignment horizontal="right"/>
    </xf>
    <xf numFmtId="0" fontId="82" fillId="0" borderId="23" applyNumberFormat="0" applyFont="0" applyBorder="0">
      <alignment horizontal="right"/>
    </xf>
    <xf numFmtId="0" fontId="94" fillId="0" borderId="0" applyFill="0"/>
    <xf numFmtId="0" fontId="40" fillId="0" borderId="0" applyFill="0"/>
    <xf numFmtId="4" fontId="69" fillId="0" borderId="10" applyFill="0"/>
    <xf numFmtId="0" fontId="7" fillId="0" borderId="0" applyNumberFormat="0" applyFont="0" applyBorder="0" applyAlignment="0"/>
    <xf numFmtId="0" fontId="7" fillId="0" borderId="0" applyNumberFormat="0" applyFont="0" applyBorder="0" applyAlignment="0"/>
    <xf numFmtId="0" fontId="59" fillId="0" borderId="0" applyFill="0">
      <alignment horizontal="left" indent="1"/>
    </xf>
    <xf numFmtId="0" fontId="95" fillId="0" borderId="0" applyFill="0">
      <alignment horizontal="left" indent="1"/>
    </xf>
    <xf numFmtId="4" fontId="52" fillId="0" borderId="0" applyFill="0"/>
    <xf numFmtId="4" fontId="52" fillId="0" borderId="0" applyFill="0"/>
    <xf numFmtId="0" fontId="7" fillId="0" borderId="0" applyNumberFormat="0" applyFont="0" applyFill="0" applyBorder="0" applyAlignment="0"/>
    <xf numFmtId="0" fontId="7" fillId="0" borderId="0" applyNumberFormat="0" applyFont="0" applyFill="0" applyBorder="0" applyAlignment="0"/>
    <xf numFmtId="0" fontId="59" fillId="0" borderId="0" applyFill="0">
      <alignment horizontal="left" indent="2"/>
    </xf>
    <xf numFmtId="0" fontId="40" fillId="0" borderId="0" applyFill="0">
      <alignment horizontal="left" indent="2"/>
    </xf>
    <xf numFmtId="4" fontId="52" fillId="0" borderId="0" applyFill="0"/>
    <xf numFmtId="4" fontId="52" fillId="0" borderId="0" applyFill="0"/>
    <xf numFmtId="0" fontId="7" fillId="0" borderId="0" applyNumberFormat="0" applyFont="0" applyBorder="0" applyAlignment="0"/>
    <xf numFmtId="0" fontId="7" fillId="0" borderId="0" applyNumberFormat="0" applyFont="0" applyBorder="0" applyAlignment="0"/>
    <xf numFmtId="0" fontId="96" fillId="0" borderId="0">
      <alignment horizontal="left" indent="3"/>
    </xf>
    <xf numFmtId="0" fontId="97" fillId="0" borderId="0" applyFill="0">
      <alignment horizontal="left" indent="3"/>
    </xf>
    <xf numFmtId="4" fontId="52" fillId="0" borderId="0" applyFill="0"/>
    <xf numFmtId="4" fontId="52" fillId="0" borderId="0" applyFill="0"/>
    <xf numFmtId="0" fontId="7" fillId="0" borderId="0" applyNumberFormat="0" applyFont="0" applyBorder="0" applyAlignment="0"/>
    <xf numFmtId="0" fontId="7" fillId="0" borderId="0" applyNumberFormat="0" applyFont="0" applyBorder="0" applyAlignment="0"/>
    <xf numFmtId="0" fontId="61" fillId="0" borderId="0">
      <alignment horizontal="left" indent="4"/>
    </xf>
    <xf numFmtId="0" fontId="7" fillId="0" borderId="0" applyFill="0">
      <alignment horizontal="left" indent="4"/>
    </xf>
    <xf numFmtId="4" fontId="62" fillId="0" borderId="0" applyFill="0"/>
    <xf numFmtId="0" fontId="7" fillId="0" borderId="0" applyNumberFormat="0" applyFont="0" applyBorder="0" applyAlignment="0"/>
    <xf numFmtId="0" fontId="7" fillId="0" borderId="0" applyNumberFormat="0" applyFont="0" applyBorder="0" applyAlignment="0"/>
    <xf numFmtId="0" fontId="63" fillId="0" borderId="0">
      <alignment horizontal="left" indent="5"/>
    </xf>
    <xf numFmtId="0" fontId="64" fillId="0" borderId="0" applyFill="0">
      <alignment horizontal="left" indent="5"/>
    </xf>
    <xf numFmtId="4" fontId="65" fillId="0" borderId="0" applyFill="0"/>
    <xf numFmtId="0" fontId="7" fillId="0" borderId="0" applyNumberFormat="0" applyFont="0" applyFill="0" applyBorder="0" applyAlignment="0"/>
    <xf numFmtId="0" fontId="7" fillId="0" borderId="0" applyNumberFormat="0" applyFont="0" applyFill="0" applyBorder="0" applyAlignment="0"/>
    <xf numFmtId="0" fontId="66" fillId="0" borderId="0" applyFill="0">
      <alignment horizontal="left" indent="6"/>
    </xf>
    <xf numFmtId="0" fontId="62" fillId="0" borderId="0" applyFill="0">
      <alignment horizontal="left" indent="6"/>
    </xf>
    <xf numFmtId="0" fontId="77" fillId="0" borderId="14" applyNumberFormat="0" applyFont="0" applyFill="0" applyAlignment="0" applyProtection="0"/>
    <xf numFmtId="0" fontId="98" fillId="0" borderId="0" applyNumberFormat="0" applyFill="0" applyBorder="0" applyAlignment="0" applyProtection="0"/>
    <xf numFmtId="0" fontId="99" fillId="0" borderId="0"/>
    <xf numFmtId="0" fontId="99" fillId="0" borderId="0"/>
    <xf numFmtId="0" fontId="99" fillId="0" borderId="0"/>
    <xf numFmtId="0" fontId="99" fillId="0" borderId="0"/>
    <xf numFmtId="0" fontId="100" fillId="0" borderId="11">
      <alignment horizontal="right"/>
    </xf>
    <xf numFmtId="261" fontId="75" fillId="0" borderId="0">
      <alignment horizontal="center"/>
    </xf>
    <xf numFmtId="262" fontId="101" fillId="0" borderId="0">
      <alignment horizontal="center"/>
    </xf>
    <xf numFmtId="0" fontId="50" fillId="0" borderId="0" applyNumberFormat="0" applyFill="0" applyBorder="0" applyAlignment="0" applyProtection="0"/>
    <xf numFmtId="0" fontId="70" fillId="0" borderId="0" applyNumberFormat="0" applyBorder="0" applyAlignment="0"/>
    <xf numFmtId="0" fontId="70" fillId="0" borderId="0" applyNumberFormat="0" applyBorder="0" applyAlignment="0"/>
    <xf numFmtId="0" fontId="102" fillId="0" borderId="0" applyNumberFormat="0" applyBorder="0" applyAlignment="0"/>
    <xf numFmtId="0" fontId="77" fillId="31" borderId="0" applyNumberFormat="0" applyFont="0" applyBorder="0" applyAlignment="0" applyProtection="0"/>
    <xf numFmtId="243" fontId="103" fillId="0" borderId="24" applyNumberFormat="0" applyFont="0" applyFill="0" applyAlignment="0" applyProtection="0"/>
    <xf numFmtId="0" fontId="104" fillId="0" borderId="0" applyFill="0" applyBorder="0" applyProtection="0">
      <alignment horizontal="left" vertical="top"/>
    </xf>
    <xf numFmtId="0" fontId="158" fillId="0" borderId="0"/>
    <xf numFmtId="0" fontId="105" fillId="0" borderId="0" applyAlignment="0">
      <alignment horizontal="centerContinuous"/>
    </xf>
    <xf numFmtId="0" fontId="7" fillId="0" borderId="18" applyNumberFormat="0" applyFont="0" applyFill="0" applyAlignment="0" applyProtection="0"/>
    <xf numFmtId="0" fontId="7" fillId="0" borderId="0" applyFont="0" applyFill="0" applyBorder="0" applyAlignment="0" applyProtection="0"/>
    <xf numFmtId="43" fontId="155" fillId="0" borderId="0" applyFont="0" applyFill="0" applyBorder="0" applyAlignment="0" applyProtection="0"/>
    <xf numFmtId="0" fontId="7" fillId="0" borderId="0" applyFont="0" applyFill="0" applyBorder="0" applyAlignment="0" applyProtection="0"/>
    <xf numFmtId="0" fontId="106" fillId="0" borderId="0" applyNumberFormat="0" applyFill="0" applyBorder="0" applyAlignment="0" applyProtection="0"/>
    <xf numFmtId="0" fontId="49" fillId="0" borderId="0"/>
    <xf numFmtId="263" fontId="72" fillId="0" borderId="0" applyFont="0" applyFill="0" applyBorder="0" applyAlignment="0" applyProtection="0"/>
    <xf numFmtId="264" fontId="72" fillId="0" borderId="0" applyFont="0" applyFill="0" applyBorder="0" applyAlignment="0" applyProtection="0"/>
    <xf numFmtId="265" fontId="72" fillId="0" borderId="0" applyFont="0" applyFill="0" applyBorder="0" applyAlignment="0" applyProtection="0"/>
    <xf numFmtId="266" fontId="72" fillId="0" borderId="0" applyFont="0" applyFill="0" applyBorder="0" applyAlignment="0" applyProtection="0"/>
    <xf numFmtId="267" fontId="72" fillId="0" borderId="0" applyFont="0" applyFill="0" applyBorder="0" applyAlignment="0" applyProtection="0"/>
    <xf numFmtId="268" fontId="72" fillId="0" borderId="0" applyFont="0" applyFill="0" applyBorder="0" applyAlignment="0" applyProtection="0"/>
    <xf numFmtId="269" fontId="72" fillId="0" borderId="0" applyFont="0" applyFill="0" applyBorder="0" applyAlignment="0" applyProtection="0"/>
    <xf numFmtId="270" fontId="72" fillId="0" borderId="0" applyFont="0" applyFill="0" applyBorder="0" applyAlignment="0" applyProtection="0"/>
    <xf numFmtId="271" fontId="107" fillId="31" borderId="29" applyFont="0" applyFill="0" applyBorder="0" applyAlignment="0" applyProtection="0"/>
    <xf numFmtId="271" fontId="34" fillId="0" borderId="0" applyFont="0" applyFill="0" applyBorder="0" applyAlignment="0" applyProtection="0"/>
    <xf numFmtId="272" fontId="68" fillId="0" borderId="0" applyFont="0" applyFill="0" applyBorder="0" applyAlignment="0" applyProtection="0"/>
    <xf numFmtId="273" fontId="75" fillId="0" borderId="24" applyFont="0" applyFill="0" applyBorder="0" applyAlignment="0" applyProtection="0">
      <alignment horizontal="right"/>
      <protection locked="0"/>
    </xf>
    <xf numFmtId="0" fontId="7"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3" fontId="18" fillId="0" borderId="0" applyProtection="0"/>
    <xf numFmtId="43" fontId="7" fillId="0" borderId="0" applyFont="0" applyFill="0" applyBorder="0" applyAlignment="0" applyProtection="0"/>
    <xf numFmtId="44" fontId="7" fillId="0" borderId="0" applyFont="0" applyFill="0" applyBorder="0" applyAlignment="0" applyProtection="0"/>
    <xf numFmtId="0" fontId="109" fillId="0" borderId="0" applyNumberFormat="0" applyFill="0" applyBorder="0" applyAlignment="0" applyProtection="0"/>
    <xf numFmtId="0" fontId="110" fillId="0" borderId="30" applyNumberFormat="0" applyFill="0" applyAlignment="0" applyProtection="0"/>
    <xf numFmtId="0" fontId="111" fillId="0" borderId="31" applyNumberFormat="0" applyFill="0" applyAlignment="0" applyProtection="0"/>
    <xf numFmtId="0" fontId="112" fillId="0" borderId="32" applyNumberFormat="0" applyFill="0" applyAlignment="0" applyProtection="0"/>
    <xf numFmtId="0" fontId="112" fillId="0" borderId="0" applyNumberFormat="0" applyFill="0" applyBorder="0" applyAlignment="0" applyProtection="0"/>
    <xf numFmtId="0" fontId="113" fillId="39" borderId="0" applyNumberFormat="0" applyBorder="0" applyAlignment="0" applyProtection="0"/>
    <xf numFmtId="0" fontId="114" fillId="40" borderId="0" applyNumberFormat="0" applyBorder="0" applyAlignment="0" applyProtection="0"/>
    <xf numFmtId="0" fontId="115" fillId="41" borderId="0" applyNumberFormat="0" applyBorder="0" applyAlignment="0" applyProtection="0"/>
    <xf numFmtId="0" fontId="116" fillId="42" borderId="33" applyNumberFormat="0" applyAlignment="0" applyProtection="0"/>
    <xf numFmtId="0" fontId="117" fillId="43" borderId="34" applyNumberFormat="0" applyAlignment="0" applyProtection="0"/>
    <xf numFmtId="0" fontId="118" fillId="43" borderId="33" applyNumberFormat="0" applyAlignment="0" applyProtection="0"/>
    <xf numFmtId="0" fontId="119" fillId="0" borderId="35" applyNumberFormat="0" applyFill="0" applyAlignment="0" applyProtection="0"/>
    <xf numFmtId="0" fontId="120" fillId="44" borderId="36" applyNumberFormat="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08" fillId="0" borderId="38" applyNumberFormat="0" applyFill="0" applyAlignment="0" applyProtection="0"/>
    <xf numFmtId="0" fontId="123"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23" fillId="53" borderId="0" applyNumberFormat="0" applyBorder="0" applyAlignment="0" applyProtection="0"/>
    <xf numFmtId="0" fontId="123"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23" fillId="57" borderId="0" applyNumberFormat="0" applyBorder="0" applyAlignment="0" applyProtection="0"/>
    <xf numFmtId="0" fontId="123"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23" fillId="61" borderId="0" applyNumberFormat="0" applyBorder="0" applyAlignment="0" applyProtection="0"/>
    <xf numFmtId="0" fontId="123"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23" fillId="65" borderId="0" applyNumberFormat="0" applyBorder="0" applyAlignment="0" applyProtection="0"/>
    <xf numFmtId="0" fontId="123"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23" fillId="69" borderId="0" applyNumberFormat="0" applyBorder="0" applyAlignment="0" applyProtection="0"/>
    <xf numFmtId="0" fontId="18" fillId="0" borderId="0"/>
    <xf numFmtId="0" fontId="7" fillId="0" borderId="0" applyFill="0">
      <alignment horizontal="center" vertical="center" wrapText="1"/>
    </xf>
    <xf numFmtId="275" fontId="70" fillId="0" borderId="0" applyFill="0" applyBorder="0" applyAlignment="0"/>
    <xf numFmtId="43" fontId="23" fillId="0" borderId="0" applyFont="0" applyFill="0" applyBorder="0" applyAlignment="0" applyProtection="0"/>
    <xf numFmtId="43" fontId="7" fillId="0" borderId="0" applyFont="0" applyFill="0" applyBorder="0" applyAlignment="0" applyProtection="0"/>
    <xf numFmtId="43" fontId="1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0" fillId="0" borderId="0" applyFont="0" applyFill="0" applyBorder="0" applyAlignment="0" applyProtection="0"/>
    <xf numFmtId="0" fontId="127" fillId="0" borderId="0" applyNumberFormat="0" applyAlignment="0">
      <alignment horizontal="left"/>
    </xf>
    <xf numFmtId="0" fontId="124" fillId="0" borderId="0"/>
    <xf numFmtId="44" fontId="18" fillId="0" borderId="0" applyFont="0" applyFill="0" applyBorder="0" applyAlignment="0" applyProtection="0"/>
    <xf numFmtId="0" fontId="18" fillId="0" borderId="0"/>
    <xf numFmtId="274" fontId="7" fillId="0" borderId="0" applyFont="0" applyFill="0" applyBorder="0" applyAlignment="0" applyProtection="0"/>
    <xf numFmtId="0" fontId="128" fillId="0" borderId="0" applyNumberFormat="0" applyAlignment="0">
      <alignment horizontal="left"/>
    </xf>
    <xf numFmtId="38" fontId="26" fillId="38" borderId="0" applyNumberFormat="0" applyBorder="0" applyAlignment="0" applyProtection="0"/>
    <xf numFmtId="0" fontId="83" fillId="0" borderId="0" applyFont="0" applyFill="0" applyBorder="0" applyAlignment="0" applyProtection="0"/>
    <xf numFmtId="0" fontId="40" fillId="0" borderId="0" applyFont="0" applyFill="0" applyBorder="0" applyAlignment="0" applyProtection="0"/>
    <xf numFmtId="276" fontId="7" fillId="0" borderId="0"/>
    <xf numFmtId="0" fontId="125" fillId="0" borderId="0"/>
    <xf numFmtId="0" fontId="18" fillId="0" borderId="0"/>
    <xf numFmtId="0" fontId="7" fillId="0" borderId="0"/>
    <xf numFmtId="0" fontId="125" fillId="0" borderId="0"/>
    <xf numFmtId="0" fontId="23" fillId="0" borderId="0"/>
    <xf numFmtId="0" fontId="70" fillId="0" borderId="0"/>
    <xf numFmtId="39" fontId="18" fillId="0" borderId="0"/>
    <xf numFmtId="0" fontId="18" fillId="0" borderId="0"/>
    <xf numFmtId="0" fontId="125" fillId="0" borderId="0"/>
    <xf numFmtId="43" fontId="155" fillId="0" borderId="0" applyFont="0" applyFill="0" applyBorder="0" applyAlignment="0" applyProtection="0"/>
    <xf numFmtId="9" fontId="18"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126" fillId="0" borderId="0" applyFont="0" applyFill="0" applyBorder="0" applyAlignment="0" applyProtection="0"/>
    <xf numFmtId="0" fontId="7" fillId="0" borderId="0" applyFill="0">
      <alignment horizontal="left" indent="4"/>
    </xf>
    <xf numFmtId="277" fontId="129" fillId="0" borderId="0" applyNumberFormat="0" applyFill="0" applyBorder="0" applyAlignment="0" applyProtection="0">
      <alignment horizontal="left"/>
    </xf>
    <xf numFmtId="40" fontId="130" fillId="0" borderId="0" applyBorder="0">
      <alignment horizontal="right"/>
    </xf>
    <xf numFmtId="0" fontId="7" fillId="0" borderId="0" applyFont="0" applyFill="0" applyBorder="0" applyAlignment="0" applyProtection="0"/>
    <xf numFmtId="173" fontId="18" fillId="0" borderId="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173" fontId="18" fillId="0" borderId="0" applyProtection="0"/>
    <xf numFmtId="43" fontId="8" fillId="0" borderId="0" applyFont="0" applyFill="0" applyBorder="0" applyAlignment="0" applyProtection="0"/>
    <xf numFmtId="44" fontId="7"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7" fillId="0" borderId="0">
      <alignment vertical="top"/>
    </xf>
    <xf numFmtId="0" fontId="18" fillId="23" borderId="7" applyNumberFormat="0" applyFont="0" applyAlignment="0" applyProtection="0"/>
    <xf numFmtId="9" fontId="7" fillId="0" borderId="0" applyFont="0" applyFill="0" applyBorder="0" applyAlignment="0" applyProtection="0"/>
    <xf numFmtId="0" fontId="21" fillId="0" borderId="9" applyNumberFormat="0" applyFill="0" applyAlignment="0" applyProtection="0"/>
    <xf numFmtId="9" fontId="7" fillId="0" borderId="0" applyFont="0" applyFill="0" applyBorder="0" applyAlignment="0" applyProtection="0"/>
    <xf numFmtId="0" fontId="14" fillId="7" borderId="1" applyNumberFormat="0" applyAlignment="0" applyProtection="0"/>
    <xf numFmtId="0" fontId="14" fillId="7" borderId="1" applyNumberFormat="0" applyAlignment="0" applyProtection="0"/>
    <xf numFmtId="9" fontId="7" fillId="0" borderId="0" applyFont="0" applyFill="0" applyBorder="0" applyAlignment="0" applyProtection="0"/>
    <xf numFmtId="173" fontId="18" fillId="0" borderId="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32" fillId="11"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23" fillId="58" borderId="0" applyNumberFormat="0" applyBorder="0" applyAlignment="0" applyProtection="0"/>
    <xf numFmtId="0" fontId="132" fillId="71" borderId="0" applyNumberFormat="0" applyBorder="0" applyAlignment="0" applyProtection="0"/>
    <xf numFmtId="0" fontId="132" fillId="19" borderId="0" applyNumberFormat="0" applyBorder="0" applyAlignment="0" applyProtection="0"/>
    <xf numFmtId="0" fontId="132" fillId="18" borderId="0" applyNumberFormat="0" applyBorder="0" applyAlignment="0" applyProtection="0"/>
    <xf numFmtId="0" fontId="132" fillId="18" borderId="0" applyNumberFormat="0" applyBorder="0" applyAlignment="0" applyProtection="0"/>
    <xf numFmtId="0" fontId="123" fillId="54" borderId="0" applyNumberFormat="0" applyBorder="0" applyAlignment="0" applyProtection="0"/>
    <xf numFmtId="0" fontId="132" fillId="11" borderId="0" applyNumberFormat="0" applyBorder="0" applyAlignment="0" applyProtection="0"/>
    <xf numFmtId="0" fontId="132" fillId="15" borderId="0" applyNumberFormat="0" applyBorder="0" applyAlignment="0" applyProtection="0"/>
    <xf numFmtId="0" fontId="132" fillId="17" borderId="0" applyNumberFormat="0" applyBorder="0" applyAlignment="0" applyProtection="0"/>
    <xf numFmtId="0" fontId="132" fillId="17" borderId="0" applyNumberFormat="0" applyBorder="0" applyAlignment="0" applyProtection="0"/>
    <xf numFmtId="0" fontId="123" fillId="50" borderId="0" applyNumberFormat="0" applyBorder="0" applyAlignment="0" applyProtection="0"/>
    <xf numFmtId="0" fontId="123" fillId="46" borderId="0" applyNumberFormat="0" applyBorder="0" applyAlignment="0" applyProtection="0"/>
    <xf numFmtId="0" fontId="123" fillId="61" borderId="0" applyNumberFormat="0" applyBorder="0" applyAlignment="0" applyProtection="0"/>
    <xf numFmtId="0" fontId="123" fillId="69" borderId="0" applyNumberFormat="0" applyBorder="0" applyAlignment="0" applyProtection="0"/>
    <xf numFmtId="0" fontId="132" fillId="14" borderId="0" applyNumberFormat="0" applyBorder="0" applyAlignment="0" applyProtection="0"/>
    <xf numFmtId="0" fontId="132" fillId="14" borderId="0" applyNumberFormat="0" applyBorder="0" applyAlignment="0" applyProtection="0"/>
    <xf numFmtId="0" fontId="132" fillId="3" borderId="0" applyNumberFormat="0" applyBorder="0" applyAlignment="0" applyProtection="0"/>
    <xf numFmtId="10" fontId="7" fillId="0" borderId="0" applyFont="0" applyFill="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9" borderId="0" applyNumberFormat="0" applyBorder="0" applyAlignment="0" applyProtection="0"/>
    <xf numFmtId="0" fontId="132" fillId="19" borderId="0" applyNumberFormat="0" applyBorder="0" applyAlignment="0" applyProtection="0"/>
    <xf numFmtId="0" fontId="131" fillId="23" borderId="0" applyNumberFormat="0" applyBorder="0" applyAlignment="0" applyProtection="0"/>
    <xf numFmtId="0" fontId="132" fillId="12" borderId="0" applyNumberFormat="0" applyBorder="0" applyAlignment="0" applyProtection="0"/>
    <xf numFmtId="0" fontId="132" fillId="12" borderId="0" applyNumberFormat="0" applyBorder="0" applyAlignment="0" applyProtection="0"/>
    <xf numFmtId="0" fontId="123" fillId="49" borderId="0" applyNumberFormat="0" applyBorder="0" applyAlignment="0" applyProtection="0"/>
    <xf numFmtId="0" fontId="132" fillId="6" borderId="0" applyNumberFormat="0" applyBorder="0" applyAlignment="0" applyProtection="0"/>
    <xf numFmtId="0" fontId="131" fillId="10" borderId="0" applyNumberFormat="0" applyBorder="0" applyAlignment="0" applyProtection="0"/>
    <xf numFmtId="0" fontId="1" fillId="64" borderId="0" applyNumberFormat="0" applyBorder="0" applyAlignment="0" applyProtection="0"/>
    <xf numFmtId="0" fontId="131" fillId="6" borderId="0" applyNumberFormat="0" applyBorder="0" applyAlignment="0" applyProtection="0"/>
    <xf numFmtId="0" fontId="131" fillId="3" borderId="0" applyNumberFormat="0" applyBorder="0" applyAlignment="0" applyProtection="0"/>
    <xf numFmtId="0" fontId="1" fillId="60" borderId="0" applyNumberFormat="0" applyBorder="0" applyAlignment="0" applyProtection="0"/>
    <xf numFmtId="0" fontId="131" fillId="7" borderId="0" applyNumberFormat="0" applyBorder="0" applyAlignment="0" applyProtection="0"/>
    <xf numFmtId="0" fontId="131" fillId="10" borderId="0" applyNumberFormat="0" applyBorder="0" applyAlignment="0" applyProtection="0"/>
    <xf numFmtId="276" fontId="7" fillId="0" borderId="0"/>
    <xf numFmtId="0" fontId="131" fillId="22" borderId="0" applyNumberFormat="0" applyBorder="0" applyAlignment="0" applyProtection="0"/>
    <xf numFmtId="0" fontId="131" fillId="6" borderId="0" applyNumberFormat="0" applyBorder="0" applyAlignment="0" applyProtection="0"/>
    <xf numFmtId="0" fontId="131" fillId="8" borderId="0" applyNumberFormat="0" applyBorder="0" applyAlignment="0" applyProtection="0"/>
    <xf numFmtId="0" fontId="1" fillId="67" borderId="0" applyNumberFormat="0" applyBorder="0" applyAlignment="0" applyProtection="0"/>
    <xf numFmtId="0" fontId="131" fillId="23" borderId="0" applyNumberFormat="0" applyBorder="0" applyAlignment="0" applyProtection="0"/>
    <xf numFmtId="0" fontId="131" fillId="4" borderId="0" applyNumberFormat="0" applyBorder="0" applyAlignment="0" applyProtection="0"/>
    <xf numFmtId="0" fontId="131" fillId="3" borderId="0" applyNumberFormat="0" applyBorder="0" applyAlignment="0" applyProtection="0"/>
    <xf numFmtId="43" fontId="7" fillId="0" borderId="0" applyFont="0" applyFill="0" applyBorder="0" applyAlignment="0" applyProtection="0"/>
    <xf numFmtId="43" fontId="70" fillId="0" borderId="0" applyFont="0" applyFill="0" applyBorder="0" applyAlignment="0" applyProtection="0"/>
    <xf numFmtId="44" fontId="7" fillId="0" borderId="0" applyFont="0" applyFill="0" applyBorder="0" applyAlignment="0" applyProtection="0"/>
    <xf numFmtId="43" fontId="70" fillId="0" borderId="0" applyFont="0" applyFill="0" applyBorder="0" applyAlignment="0" applyProtection="0"/>
    <xf numFmtId="43" fontId="7" fillId="0" borderId="0" applyFont="0" applyFill="0" applyBorder="0" applyAlignment="0" applyProtection="0"/>
    <xf numFmtId="0" fontId="1" fillId="56"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32" fillId="71" borderId="0" applyNumberFormat="0" applyBorder="0" applyAlignment="0" applyProtection="0"/>
    <xf numFmtId="0" fontId="132" fillId="14" borderId="0" applyNumberFormat="0" applyBorder="0" applyAlignment="0" applyProtection="0"/>
    <xf numFmtId="0" fontId="123" fillId="62" borderId="0" applyNumberFormat="0" applyBorder="0" applyAlignment="0" applyProtection="0"/>
    <xf numFmtId="0" fontId="132" fillId="17" borderId="0" applyNumberFormat="0" applyBorder="0" applyAlignment="0" applyProtection="0"/>
    <xf numFmtId="0" fontId="123" fillId="66" borderId="0" applyNumberFormat="0" applyBorder="0" applyAlignment="0" applyProtection="0"/>
    <xf numFmtId="0" fontId="132" fillId="19" borderId="0" applyNumberFormat="0" applyBorder="0" applyAlignment="0" applyProtection="0"/>
    <xf numFmtId="0" fontId="132" fillId="19" borderId="0" applyNumberFormat="0" applyBorder="0" applyAlignment="0" applyProtection="0"/>
    <xf numFmtId="0" fontId="132" fillId="17" borderId="0" applyNumberFormat="0" applyBorder="0" applyAlignment="0" applyProtection="0"/>
    <xf numFmtId="0" fontId="133" fillId="5" borderId="0" applyNumberFormat="0" applyBorder="0" applyAlignment="0" applyProtection="0"/>
    <xf numFmtId="0" fontId="114" fillId="40" borderId="0" applyNumberFormat="0" applyBorder="0" applyAlignment="0" applyProtection="0"/>
    <xf numFmtId="0" fontId="133" fillId="3" borderId="0" applyNumberFormat="0" applyBorder="0" applyAlignment="0" applyProtection="0"/>
    <xf numFmtId="0" fontId="133" fillId="3" borderId="0" applyNumberFormat="0" applyBorder="0" applyAlignment="0" applyProtection="0"/>
    <xf numFmtId="0" fontId="133" fillId="5" borderId="0" applyNumberFormat="0" applyBorder="0" applyAlignment="0" applyProtection="0"/>
    <xf numFmtId="0" fontId="124" fillId="0" borderId="39">
      <alignment horizontal="right"/>
    </xf>
    <xf numFmtId="0" fontId="134" fillId="72" borderId="1" applyNumberFormat="0" applyAlignment="0" applyProtection="0"/>
    <xf numFmtId="0" fontId="118" fillId="43" borderId="33" applyNumberFormat="0" applyAlignment="0" applyProtection="0"/>
    <xf numFmtId="0" fontId="147" fillId="20" borderId="1" applyNumberFormat="0" applyAlignment="0" applyProtection="0"/>
    <xf numFmtId="0" fontId="147" fillId="20" borderId="1" applyNumberFormat="0" applyAlignment="0" applyProtection="0"/>
    <xf numFmtId="0" fontId="131" fillId="4"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23" borderId="0" applyNumberFormat="0" applyBorder="0" applyAlignment="0" applyProtection="0"/>
    <xf numFmtId="0" fontId="131" fillId="7" borderId="0" applyNumberFormat="0" applyBorder="0" applyAlignment="0" applyProtection="0"/>
    <xf numFmtId="0" fontId="131" fillId="6" borderId="0" applyNumberFormat="0" applyBorder="0" applyAlignment="0" applyProtection="0"/>
    <xf numFmtId="0" fontId="131" fillId="23" borderId="0" applyNumberFormat="0" applyBorder="0" applyAlignment="0" applyProtection="0"/>
    <xf numFmtId="0" fontId="131" fillId="6" borderId="0" applyNumberFormat="0" applyBorder="0" applyAlignment="0" applyProtection="0"/>
    <xf numFmtId="0" fontId="131" fillId="9" borderId="0" applyNumberFormat="0" applyBorder="0" applyAlignment="0" applyProtection="0"/>
    <xf numFmtId="0" fontId="131" fillId="22" borderId="0" applyNumberFormat="0" applyBorder="0" applyAlignment="0" applyProtection="0"/>
    <xf numFmtId="0" fontId="131" fillId="3" borderId="0" applyNumberFormat="0" applyBorder="0" applyAlignment="0" applyProtection="0"/>
    <xf numFmtId="0" fontId="131" fillId="6" borderId="0" applyNumberFormat="0" applyBorder="0" applyAlignment="0" applyProtection="0"/>
    <xf numFmtId="0" fontId="131" fillId="23" borderId="0" applyNumberFormat="0" applyBorder="0" applyAlignment="0" applyProtection="0"/>
    <xf numFmtId="0" fontId="132" fillId="6" borderId="0" applyNumberFormat="0" applyBorder="0" applyAlignment="0" applyProtection="0"/>
    <xf numFmtId="0" fontId="132" fillId="19" borderId="0" applyNumberFormat="0" applyBorder="0" applyAlignment="0" applyProtection="0"/>
    <xf numFmtId="0" fontId="132" fillId="11" borderId="0" applyNumberFormat="0" applyBorder="0" applyAlignment="0" applyProtection="0"/>
    <xf numFmtId="0" fontId="132" fillId="3" borderId="0" applyNumberFormat="0" applyBorder="0" applyAlignment="0" applyProtection="0"/>
    <xf numFmtId="0" fontId="132" fillId="6" borderId="0" applyNumberFormat="0" applyBorder="0" applyAlignment="0" applyProtection="0"/>
    <xf numFmtId="0" fontId="132" fillId="9" borderId="0" applyNumberFormat="0" applyBorder="0" applyAlignment="0" applyProtection="0"/>
    <xf numFmtId="0" fontId="132" fillId="70" borderId="0" applyNumberFormat="0" applyBorder="0" applyAlignment="0" applyProtection="0"/>
    <xf numFmtId="0" fontId="132" fillId="19" borderId="0" applyNumberFormat="0" applyBorder="0" applyAlignment="0" applyProtection="0"/>
    <xf numFmtId="0" fontId="132" fillId="11" borderId="0" applyNumberFormat="0" applyBorder="0" applyAlignment="0" applyProtection="0"/>
    <xf numFmtId="0" fontId="132" fillId="71" borderId="0" applyNumberFormat="0" applyBorder="0" applyAlignment="0" applyProtection="0"/>
    <xf numFmtId="0" fontId="132" fillId="14" borderId="0" applyNumberFormat="0" applyBorder="0" applyAlignment="0" applyProtection="0"/>
    <xf numFmtId="0" fontId="132" fillId="17" borderId="0" applyNumberFormat="0" applyBorder="0" applyAlignment="0" applyProtection="0"/>
    <xf numFmtId="0" fontId="133" fillId="5" borderId="0" applyNumberFormat="0" applyBorder="0" applyAlignment="0" applyProtection="0"/>
    <xf numFmtId="0" fontId="124" fillId="0" borderId="39">
      <alignment horizontal="right"/>
    </xf>
    <xf numFmtId="0" fontId="134" fillId="72" borderId="1" applyNumberFormat="0" applyAlignment="0" applyProtection="0"/>
    <xf numFmtId="0" fontId="135" fillId="21" borderId="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0" fontId="136" fillId="0" borderId="0" applyNumberFormat="0" applyFill="0" applyBorder="0" applyAlignment="0" applyProtection="0"/>
    <xf numFmtId="0" fontId="137" fillId="6" borderId="0" applyNumberFormat="0" applyBorder="0" applyAlignment="0" applyProtection="0"/>
    <xf numFmtId="0" fontId="138" fillId="0" borderId="40" applyNumberFormat="0" applyFill="0" applyAlignment="0" applyProtection="0"/>
    <xf numFmtId="0" fontId="139" fillId="0" borderId="41" applyNumberFormat="0" applyFill="0" applyAlignment="0" applyProtection="0"/>
    <xf numFmtId="0" fontId="140" fillId="0" borderId="42" applyNumberFormat="0" applyFill="0" applyAlignment="0" applyProtection="0"/>
    <xf numFmtId="0" fontId="140" fillId="0" borderId="0" applyNumberFormat="0" applyFill="0" applyBorder="0" applyAlignment="0" applyProtection="0"/>
    <xf numFmtId="0" fontId="141" fillId="22" borderId="1" applyNumberFormat="0" applyAlignment="0" applyProtection="0"/>
    <xf numFmtId="0" fontId="142" fillId="0" borderId="43" applyNumberFormat="0" applyFill="0" applyAlignment="0" applyProtection="0"/>
    <xf numFmtId="0" fontId="143" fillId="22" borderId="0" applyNumberFormat="0" applyBorder="0" applyAlignment="0" applyProtection="0"/>
    <xf numFmtId="276" fontId="7" fillId="0" borderId="0"/>
    <xf numFmtId="27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5"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9" fontId="18" fillId="0" borderId="0"/>
    <xf numFmtId="0" fontId="1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9" fontId="18" fillId="0" borderId="0"/>
    <xf numFmtId="0" fontId="125"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25" fillId="0" borderId="0"/>
    <xf numFmtId="0" fontId="125" fillId="0" borderId="0"/>
    <xf numFmtId="0" fontId="125" fillId="0" borderId="0"/>
    <xf numFmtId="0" fontId="125" fillId="0" borderId="0"/>
    <xf numFmtId="0" fontId="125" fillId="0" borderId="0"/>
    <xf numFmtId="39" fontId="18" fillId="0" borderId="0"/>
    <xf numFmtId="39" fontId="18" fillId="0" borderId="0"/>
    <xf numFmtId="39" fontId="18" fillId="0" borderId="0"/>
    <xf numFmtId="39" fontId="18" fillId="0" borderId="0"/>
    <xf numFmtId="0" fontId="7"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0" fontId="1" fillId="0" borderId="0"/>
    <xf numFmtId="0" fontId="7" fillId="0" borderId="0"/>
    <xf numFmtId="39" fontId="18" fillId="0" borderId="0"/>
    <xf numFmtId="39" fontId="18" fillId="0" borderId="0"/>
    <xf numFmtId="39" fontId="18" fillId="0" borderId="0"/>
    <xf numFmtId="39" fontId="18" fillId="0" borderId="0"/>
    <xf numFmtId="0" fontId="125" fillId="23" borderId="7" applyNumberFormat="0" applyFont="0" applyAlignment="0" applyProtection="0"/>
    <xf numFmtId="0" fontId="125" fillId="23" borderId="7" applyNumberFormat="0" applyFont="0" applyAlignment="0" applyProtection="0"/>
    <xf numFmtId="0" fontId="144" fillId="72" borderId="8" applyNumberFormat="0" applyAlignment="0" applyProtection="0"/>
    <xf numFmtId="10" fontId="7" fillId="0" borderId="0" applyFont="0" applyFill="0" applyBorder="0" applyAlignment="0" applyProtection="0"/>
    <xf numFmtId="10" fontId="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0" fontId="145" fillId="0" borderId="0" applyNumberFormat="0" applyFill="0" applyBorder="0" applyAlignment="0" applyProtection="0"/>
    <xf numFmtId="0" fontId="146" fillId="0" borderId="44" applyNumberFormat="0" applyFill="0" applyAlignment="0" applyProtection="0"/>
    <xf numFmtId="0" fontId="14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3" fontId="18"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26" fillId="0" borderId="0" applyFont="0" applyFill="0" applyBorder="0" applyAlignment="0" applyProtection="0"/>
    <xf numFmtId="43" fontId="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7" fillId="0" borderId="0" applyFont="0" applyFill="0" applyBorder="0" applyAlignment="0" applyProtection="0"/>
    <xf numFmtId="43" fontId="1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1" fontId="7"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0" fontId="120" fillId="44" borderId="36" applyNumberFormat="0" applyAlignment="0" applyProtection="0"/>
    <xf numFmtId="0" fontId="132" fillId="19" borderId="0" applyNumberFormat="0" applyBorder="0" applyAlignment="0" applyProtection="0"/>
    <xf numFmtId="0" fontId="132" fillId="16" borderId="0" applyNumberFormat="0" applyBorder="0" applyAlignment="0" applyProtection="0"/>
    <xf numFmtId="0" fontId="132" fillId="6" borderId="0" applyNumberFormat="0" applyBorder="0" applyAlignment="0" applyProtection="0"/>
    <xf numFmtId="0" fontId="1" fillId="68" borderId="0" applyNumberFormat="0" applyBorder="0" applyAlignment="0" applyProtection="0"/>
    <xf numFmtId="0" fontId="131" fillId="5"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8" borderId="0" applyNumberFormat="0" applyBorder="0" applyAlignment="0" applyProtection="0"/>
    <xf numFmtId="0" fontId="1" fillId="48" borderId="0" applyNumberFormat="0" applyBorder="0" applyAlignment="0" applyProtection="0"/>
    <xf numFmtId="0" fontId="131" fillId="23" borderId="0" applyNumberFormat="0" applyBorder="0" applyAlignment="0" applyProtection="0"/>
    <xf numFmtId="0" fontId="1" fillId="63" borderId="0" applyNumberFormat="0" applyBorder="0" applyAlignment="0" applyProtection="0"/>
    <xf numFmtId="0" fontId="131" fillId="5" borderId="0" applyNumberFormat="0" applyBorder="0" applyAlignment="0" applyProtection="0"/>
    <xf numFmtId="0" fontId="131" fillId="7" borderId="0" applyNumberFormat="0" applyBorder="0" applyAlignment="0" applyProtection="0"/>
    <xf numFmtId="0" fontId="131" fillId="5" borderId="0" applyNumberFormat="0" applyBorder="0" applyAlignment="0" applyProtection="0"/>
    <xf numFmtId="0" fontId="131" fillId="7" borderId="0" applyNumberFormat="0" applyBorder="0" applyAlignment="0" applyProtection="0"/>
    <xf numFmtId="0" fontId="131" fillId="9" borderId="0" applyNumberFormat="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1" fontId="126"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0" fontId="135" fillId="21" borderId="2" applyNumberFormat="0" applyAlignment="0" applyProtection="0"/>
    <xf numFmtId="0" fontId="134" fillId="72" borderId="1" applyNumberFormat="0" applyAlignment="0" applyProtection="0"/>
    <xf numFmtId="0" fontId="132" fillId="70" borderId="0" applyNumberFormat="0" applyBorder="0" applyAlignment="0" applyProtection="0"/>
    <xf numFmtId="0" fontId="132" fillId="16" borderId="0" applyNumberFormat="0" applyBorder="0" applyAlignment="0" applyProtection="0"/>
    <xf numFmtId="0" fontId="132" fillId="9" borderId="0" applyNumberFormat="0" applyBorder="0" applyAlignment="0" applyProtection="0"/>
    <xf numFmtId="0" fontId="123" fillId="65" borderId="0" applyNumberFormat="0" applyBorder="0" applyAlignment="0" applyProtection="0"/>
    <xf numFmtId="0" fontId="132" fillId="6" borderId="0" applyNumberFormat="0" applyBorder="0" applyAlignment="0" applyProtection="0"/>
    <xf numFmtId="0" fontId="132" fillId="13" borderId="0" applyNumberFormat="0" applyBorder="0" applyAlignment="0" applyProtection="0"/>
    <xf numFmtId="0" fontId="132" fillId="13" borderId="0" applyNumberFormat="0" applyBorder="0" applyAlignment="0" applyProtection="0"/>
    <xf numFmtId="0" fontId="132" fillId="11" borderId="0" applyNumberFormat="0" applyBorder="0" applyAlignment="0" applyProtection="0"/>
    <xf numFmtId="0" fontId="132" fillId="3" borderId="0" applyNumberFormat="0" applyBorder="0" applyAlignment="0" applyProtection="0"/>
    <xf numFmtId="0" fontId="123" fillId="57" borderId="0" applyNumberFormat="0" applyBorder="0" applyAlignment="0" applyProtection="0"/>
    <xf numFmtId="0" fontId="132" fillId="10" borderId="0" applyNumberFormat="0" applyBorder="0" applyAlignment="0" applyProtection="0"/>
    <xf numFmtId="0" fontId="132" fillId="9" borderId="0" applyNumberFormat="0" applyBorder="0" applyAlignment="0" applyProtection="0"/>
    <xf numFmtId="0" fontId="132" fillId="19" borderId="0" applyNumberFormat="0" applyBorder="0" applyAlignment="0" applyProtection="0"/>
    <xf numFmtId="0" fontId="123" fillId="53" borderId="0" applyNumberFormat="0" applyBorder="0" applyAlignment="0" applyProtection="0"/>
    <xf numFmtId="0" fontId="132" fillId="6"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23" borderId="0" applyNumberFormat="0" applyBorder="0" applyAlignment="0" applyProtection="0"/>
    <xf numFmtId="0" fontId="131" fillId="5" borderId="0" applyNumberFormat="0" applyBorder="0" applyAlignment="0" applyProtection="0"/>
    <xf numFmtId="0" fontId="131" fillId="22" borderId="0" applyNumberFormat="0" applyBorder="0" applyAlignment="0" applyProtection="0"/>
    <xf numFmtId="0" fontId="1" fillId="52" borderId="0" applyNumberFormat="0" applyBorder="0" applyAlignment="0" applyProtection="0"/>
    <xf numFmtId="0" fontId="131" fillId="8"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6" borderId="0" applyNumberFormat="0" applyBorder="0" applyAlignment="0" applyProtection="0"/>
    <xf numFmtId="0" fontId="1" fillId="59"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 fillId="55" borderId="0" applyNumberFormat="0" applyBorder="0" applyAlignment="0" applyProtection="0"/>
    <xf numFmtId="0" fontId="131" fillId="3" borderId="0" applyNumberFormat="0" applyBorder="0" applyAlignment="0" applyProtection="0"/>
    <xf numFmtId="0" fontId="1" fillId="51" borderId="0" applyNumberFormat="0" applyBorder="0" applyAlignment="0" applyProtection="0"/>
    <xf numFmtId="0" fontId="131" fillId="9" borderId="0" applyNumberFormat="0" applyBorder="0" applyAlignment="0" applyProtection="0"/>
    <xf numFmtId="0" fontId="131" fillId="2" borderId="0" applyNumberFormat="0" applyBorder="0" applyAlignment="0" applyProtection="0"/>
    <xf numFmtId="0" fontId="131" fillId="2" borderId="0" applyNumberFormat="0" applyBorder="0" applyAlignment="0" applyProtection="0"/>
    <xf numFmtId="0" fontId="1" fillId="47" borderId="0" applyNumberFormat="0" applyBorder="0" applyAlignment="0" applyProtection="0"/>
    <xf numFmtId="0" fontId="131" fillId="8" borderId="0" applyNumberFormat="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32" fillId="70" borderId="0" applyNumberFormat="0" applyBorder="0" applyAlignment="0" applyProtection="0"/>
    <xf numFmtId="0" fontId="131" fillId="6" borderId="0" applyNumberFormat="0" applyBorder="0" applyAlignment="0" applyProtection="0"/>
    <xf numFmtId="43" fontId="7" fillId="0" borderId="0" applyFont="0" applyFill="0" applyBorder="0" applyAlignment="0" applyProtection="0"/>
    <xf numFmtId="0" fontId="132" fillId="9" borderId="0" applyNumberFormat="0" applyBorder="0" applyAlignment="0" applyProtection="0"/>
    <xf numFmtId="0" fontId="131" fillId="8" borderId="0" applyNumberFormat="0" applyBorder="0" applyAlignment="0" applyProtection="0"/>
    <xf numFmtId="0" fontId="132" fillId="15" borderId="0" applyNumberFormat="0" applyBorder="0" applyAlignment="0" applyProtection="0"/>
    <xf numFmtId="0" fontId="131" fillId="8" borderId="0" applyNumberFormat="0" applyBorder="0" applyAlignment="0" applyProtection="0"/>
    <xf numFmtId="43" fontId="7"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3"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26" fillId="0" borderId="0" applyFont="0" applyFill="0" applyBorder="0" applyAlignment="0" applyProtection="0"/>
    <xf numFmtId="44" fontId="2" fillId="0" borderId="0" applyFont="0" applyFill="0" applyBorder="0" applyAlignment="0" applyProtection="0"/>
    <xf numFmtId="7" fontId="12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126" fillId="0" borderId="0" applyFont="0" applyFill="0" applyBorder="0" applyAlignment="0" applyProtection="0"/>
    <xf numFmtId="44" fontId="1" fillId="0" borderId="0" applyFont="0" applyFill="0" applyBorder="0" applyAlignment="0" applyProtection="0"/>
    <xf numFmtId="0" fontId="136" fillId="0" borderId="0" applyNumberFormat="0" applyFill="0" applyBorder="0" applyAlignment="0" applyProtection="0"/>
    <xf numFmtId="0" fontId="122" fillId="0" borderId="0" applyNumberFormat="0" applyFill="0" applyBorder="0" applyAlignment="0" applyProtection="0"/>
    <xf numFmtId="0" fontId="137" fillId="6" borderId="0" applyNumberFormat="0" applyBorder="0" applyAlignment="0" applyProtection="0"/>
    <xf numFmtId="0" fontId="113" fillId="39" borderId="0" applyNumberFormat="0" applyBorder="0" applyAlignment="0" applyProtection="0"/>
    <xf numFmtId="0" fontId="137" fillId="4" borderId="0" applyNumberFormat="0" applyBorder="0" applyAlignment="0" applyProtection="0"/>
    <xf numFmtId="0" fontId="137" fillId="4" borderId="0" applyNumberFormat="0" applyBorder="0" applyAlignment="0" applyProtection="0"/>
    <xf numFmtId="0" fontId="137" fillId="6" borderId="0" applyNumberFormat="0" applyBorder="0" applyAlignment="0" applyProtection="0"/>
    <xf numFmtId="38" fontId="26" fillId="38" borderId="0" applyNumberFormat="0" applyBorder="0" applyAlignment="0" applyProtection="0"/>
    <xf numFmtId="0" fontId="138" fillId="0" borderId="40" applyNumberFormat="0" applyFill="0" applyAlignment="0" applyProtection="0"/>
    <xf numFmtId="0" fontId="110" fillId="0" borderId="30" applyNumberFormat="0" applyFill="0" applyAlignment="0" applyProtection="0"/>
    <xf numFmtId="0" fontId="148" fillId="0" borderId="3" applyNumberFormat="0" applyFill="0" applyAlignment="0" applyProtection="0"/>
    <xf numFmtId="0" fontId="148" fillId="0" borderId="3" applyNumberFormat="0" applyFill="0" applyAlignment="0" applyProtection="0"/>
    <xf numFmtId="0" fontId="138" fillId="0" borderId="40" applyNumberFormat="0" applyFill="0" applyAlignment="0" applyProtection="0"/>
    <xf numFmtId="0" fontId="139" fillId="0" borderId="41" applyNumberFormat="0" applyFill="0" applyAlignment="0" applyProtection="0"/>
    <xf numFmtId="0" fontId="111" fillId="0" borderId="31" applyNumberFormat="0" applyFill="0" applyAlignment="0" applyProtection="0"/>
    <xf numFmtId="0" fontId="149" fillId="0" borderId="4" applyNumberFormat="0" applyFill="0" applyAlignment="0" applyProtection="0"/>
    <xf numFmtId="0" fontId="149" fillId="0" borderId="4" applyNumberFormat="0" applyFill="0" applyAlignment="0" applyProtection="0"/>
    <xf numFmtId="0" fontId="139" fillId="0" borderId="41" applyNumberFormat="0" applyFill="0" applyAlignment="0" applyProtection="0"/>
    <xf numFmtId="0" fontId="140" fillId="0" borderId="42" applyNumberFormat="0" applyFill="0" applyAlignment="0" applyProtection="0"/>
    <xf numFmtId="0" fontId="112" fillId="0" borderId="32" applyNumberFormat="0" applyFill="0" applyAlignment="0" applyProtection="0"/>
    <xf numFmtId="0" fontId="150" fillId="0" borderId="5" applyNumberFormat="0" applyFill="0" applyAlignment="0" applyProtection="0"/>
    <xf numFmtId="0" fontId="150" fillId="0" borderId="5" applyNumberFormat="0" applyFill="0" applyAlignment="0" applyProtection="0"/>
    <xf numFmtId="0" fontId="140" fillId="0" borderId="42" applyNumberFormat="0" applyFill="0" applyAlignment="0" applyProtection="0"/>
    <xf numFmtId="0" fontId="140" fillId="0" borderId="0" applyNumberFormat="0" applyFill="0" applyBorder="0" applyAlignment="0" applyProtection="0"/>
    <xf numFmtId="0" fontId="112"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40" fillId="0" borderId="0" applyNumberFormat="0" applyFill="0" applyBorder="0" applyAlignment="0" applyProtection="0"/>
    <xf numFmtId="10" fontId="26" fillId="35" borderId="23" applyNumberFormat="0" applyBorder="0" applyAlignment="0" applyProtection="0"/>
    <xf numFmtId="0" fontId="141" fillId="22" borderId="1" applyNumberFormat="0" applyAlignment="0" applyProtection="0"/>
    <xf numFmtId="0" fontId="141" fillId="22" borderId="1" applyNumberFormat="0" applyAlignment="0" applyProtection="0"/>
    <xf numFmtId="0" fontId="141" fillId="22" borderId="1" applyNumberFormat="0" applyAlignment="0" applyProtection="0"/>
    <xf numFmtId="0" fontId="141" fillId="22" borderId="1" applyNumberFormat="0" applyAlignment="0" applyProtection="0"/>
    <xf numFmtId="0" fontId="116" fillId="42" borderId="33" applyNumberFormat="0" applyAlignment="0" applyProtection="0"/>
    <xf numFmtId="0" fontId="141" fillId="7" borderId="1" applyNumberFormat="0" applyAlignment="0" applyProtection="0"/>
    <xf numFmtId="0" fontId="141" fillId="22" borderId="1" applyNumberFormat="0" applyAlignment="0" applyProtection="0"/>
    <xf numFmtId="0" fontId="141" fillId="7" borderId="1" applyNumberFormat="0" applyAlignment="0" applyProtection="0"/>
    <xf numFmtId="0" fontId="141" fillId="22" borderId="1" applyNumberFormat="0" applyAlignment="0" applyProtection="0"/>
    <xf numFmtId="0" fontId="141" fillId="7" borderId="1" applyNumberFormat="0" applyAlignment="0" applyProtection="0"/>
    <xf numFmtId="0" fontId="141" fillId="22" borderId="1" applyNumberFormat="0" applyAlignment="0" applyProtection="0"/>
    <xf numFmtId="0" fontId="141" fillId="7" borderId="1" applyNumberFormat="0" applyAlignment="0" applyProtection="0"/>
    <xf numFmtId="0" fontId="141" fillId="22" borderId="1" applyNumberFormat="0" applyAlignment="0" applyProtection="0"/>
    <xf numFmtId="0" fontId="141" fillId="22" borderId="1" applyNumberFormat="0" applyAlignment="0" applyProtection="0"/>
    <xf numFmtId="0" fontId="141" fillId="22" borderId="1" applyNumberFormat="0" applyAlignment="0" applyProtection="0"/>
    <xf numFmtId="0" fontId="141" fillId="22" borderId="1" applyNumberFormat="0" applyAlignment="0" applyProtection="0"/>
    <xf numFmtId="0" fontId="142" fillId="0" borderId="43" applyNumberFormat="0" applyFill="0" applyAlignment="0" applyProtection="0"/>
    <xf numFmtId="0" fontId="119" fillId="0" borderId="35" applyNumberFormat="0" applyFill="0" applyAlignment="0" applyProtection="0"/>
    <xf numFmtId="0" fontId="151" fillId="0" borderId="6" applyNumberFormat="0" applyFill="0" applyAlignment="0" applyProtection="0"/>
    <xf numFmtId="0" fontId="151" fillId="0" borderId="6" applyNumberFormat="0" applyFill="0" applyAlignment="0" applyProtection="0"/>
    <xf numFmtId="0" fontId="142" fillId="0" borderId="43" applyNumberFormat="0" applyFill="0" applyAlignment="0" applyProtection="0"/>
    <xf numFmtId="0" fontId="143" fillId="22" borderId="0" applyNumberFormat="0" applyBorder="0" applyAlignment="0" applyProtection="0"/>
    <xf numFmtId="0" fontId="115" fillId="41" borderId="0" applyNumberFormat="0" applyBorder="0" applyAlignment="0" applyProtection="0"/>
    <xf numFmtId="0" fontId="152" fillId="22" borderId="0" applyNumberFormat="0" applyBorder="0" applyAlignment="0" applyProtection="0"/>
    <xf numFmtId="0" fontId="152" fillId="22" borderId="0" applyNumberFormat="0" applyBorder="0" applyAlignment="0" applyProtection="0"/>
    <xf numFmtId="0" fontId="143" fillId="22" borderId="0" applyNumberFormat="0" applyBorder="0" applyAlignment="0" applyProtection="0"/>
    <xf numFmtId="0" fontId="7" fillId="0" borderId="0"/>
    <xf numFmtId="0" fontId="1" fillId="0" borderId="0"/>
    <xf numFmtId="0" fontId="125" fillId="0" borderId="0"/>
    <xf numFmtId="0" fontId="7"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25" fillId="0" borderId="0"/>
    <xf numFmtId="0" fontId="1" fillId="0" borderId="0"/>
    <xf numFmtId="0" fontId="125" fillId="0" borderId="0"/>
    <xf numFmtId="0" fontId="1" fillId="0" borderId="0"/>
    <xf numFmtId="0" fontId="125" fillId="0" borderId="0"/>
    <xf numFmtId="0" fontId="1" fillId="0" borderId="0"/>
    <xf numFmtId="0" fontId="1" fillId="0" borderId="0"/>
    <xf numFmtId="0" fontId="125" fillId="0" borderId="0"/>
    <xf numFmtId="0" fontId="1" fillId="0" borderId="0"/>
    <xf numFmtId="0" fontId="125" fillId="0" borderId="0"/>
    <xf numFmtId="0" fontId="1" fillId="0" borderId="0"/>
    <xf numFmtId="0" fontId="125" fillId="0" borderId="0"/>
    <xf numFmtId="0" fontId="1" fillId="0" borderId="0"/>
    <xf numFmtId="0" fontId="125" fillId="0" borderId="0"/>
    <xf numFmtId="0" fontId="1" fillId="0" borderId="0"/>
    <xf numFmtId="0" fontId="125" fillId="0" borderId="0"/>
    <xf numFmtId="0" fontId="1" fillId="0" borderId="0"/>
    <xf numFmtId="0" fontId="125" fillId="0" borderId="0"/>
    <xf numFmtId="0" fontId="1" fillId="0" borderId="0"/>
    <xf numFmtId="0" fontId="125"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0" fontId="50" fillId="0" borderId="0"/>
    <xf numFmtId="0" fontId="1"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39" fontId="18" fillId="0" borderId="0"/>
    <xf numFmtId="0" fontId="50" fillId="0" borderId="0"/>
    <xf numFmtId="0" fontId="1" fillId="0" borderId="0"/>
    <xf numFmtId="0" fontId="125" fillId="0" borderId="0"/>
    <xf numFmtId="0" fontId="125" fillId="0" borderId="0"/>
    <xf numFmtId="0" fontId="125" fillId="0" borderId="0"/>
    <xf numFmtId="0" fontId="7" fillId="0" borderId="0"/>
    <xf numFmtId="0" fontId="1" fillId="0" borderId="0"/>
    <xf numFmtId="0" fontId="1" fillId="0" borderId="0"/>
    <xf numFmtId="0" fontId="1" fillId="0" borderId="0"/>
    <xf numFmtId="0" fontId="125" fillId="0" borderId="0"/>
    <xf numFmtId="0" fontId="125" fillId="0" borderId="0"/>
    <xf numFmtId="0" fontId="125" fillId="0" borderId="0"/>
    <xf numFmtId="0" fontId="50" fillId="0" borderId="0"/>
    <xf numFmtId="0" fontId="125"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7"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8" fillId="0" borderId="0"/>
    <xf numFmtId="37" fontId="18" fillId="0" borderId="0"/>
    <xf numFmtId="37" fontId="18" fillId="0" borderId="0"/>
    <xf numFmtId="37" fontId="18" fillId="0" borderId="0"/>
    <xf numFmtId="37" fontId="18" fillId="0" borderId="0"/>
    <xf numFmtId="37"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8"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37" fontId="18" fillId="0" borderId="0"/>
    <xf numFmtId="39" fontId="18" fillId="0" borderId="0"/>
    <xf numFmtId="0" fontId="1" fillId="0" borderId="0"/>
    <xf numFmtId="0" fontId="70" fillId="0" borderId="0"/>
    <xf numFmtId="0" fontId="1" fillId="0" borderId="0"/>
    <xf numFmtId="0" fontId="125" fillId="0" borderId="0"/>
    <xf numFmtId="37" fontId="18" fillId="0" borderId="0"/>
    <xf numFmtId="0" fontId="1" fillId="0" borderId="0"/>
    <xf numFmtId="0" fontId="1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18"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5" fillId="23" borderId="7" applyNumberFormat="0" applyFont="0" applyAlignment="0" applyProtection="0"/>
    <xf numFmtId="0" fontId="18" fillId="23" borderId="7" applyNumberFormat="0" applyFont="0" applyAlignment="0" applyProtection="0"/>
    <xf numFmtId="0" fontId="2" fillId="45" borderId="37" applyNumberFormat="0" applyFont="0" applyAlignment="0" applyProtection="0"/>
    <xf numFmtId="0" fontId="2" fillId="45" borderId="37" applyNumberFormat="0" applyFont="0" applyAlignment="0" applyProtection="0"/>
    <xf numFmtId="0" fontId="7" fillId="23" borderId="7" applyNumberFormat="0" applyFont="0" applyAlignment="0" applyProtection="0"/>
    <xf numFmtId="0" fontId="1" fillId="45" borderId="37" applyNumberFormat="0" applyFont="0" applyAlignment="0" applyProtection="0"/>
    <xf numFmtId="0" fontId="144" fillId="72" borderId="8" applyNumberFormat="0" applyAlignment="0" applyProtection="0"/>
    <xf numFmtId="0" fontId="117" fillId="43" borderId="34" applyNumberFormat="0" applyAlignment="0" applyProtection="0"/>
    <xf numFmtId="0" fontId="144" fillId="20" borderId="8" applyNumberFormat="0" applyAlignment="0" applyProtection="0"/>
    <xf numFmtId="0" fontId="144" fillId="20" borderId="8" applyNumberFormat="0" applyAlignment="0" applyProtection="0"/>
    <xf numFmtId="0" fontId="144" fillId="72" borderId="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6" fillId="0" borderId="0" applyFont="0" applyFill="0" applyBorder="0" applyAlignment="0" applyProtection="0"/>
    <xf numFmtId="9" fontId="7" fillId="0" borderId="0" applyFont="0" applyFill="0" applyBorder="0" applyAlignment="0" applyProtection="0"/>
    <xf numFmtId="9" fontId="1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45" fillId="0" borderId="0" applyNumberFormat="0" applyFill="0" applyBorder="0" applyAlignment="0" applyProtection="0"/>
    <xf numFmtId="0" fontId="10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45" fillId="0" borderId="0" applyNumberFormat="0" applyFill="0" applyBorder="0" applyAlignment="0" applyProtection="0"/>
    <xf numFmtId="0" fontId="146" fillId="0" borderId="44" applyNumberFormat="0" applyFill="0" applyAlignment="0" applyProtection="0"/>
    <xf numFmtId="0" fontId="108" fillId="0" borderId="38" applyNumberFormat="0" applyFill="0" applyAlignment="0" applyProtection="0"/>
    <xf numFmtId="0" fontId="146" fillId="0" borderId="9" applyNumberFormat="0" applyFill="0" applyAlignment="0" applyProtection="0"/>
    <xf numFmtId="0" fontId="146" fillId="0" borderId="9" applyNumberFormat="0" applyFill="0" applyAlignment="0" applyProtection="0"/>
    <xf numFmtId="0" fontId="146" fillId="0" borderId="44" applyNumberFormat="0" applyFill="0" applyAlignment="0" applyProtection="0"/>
    <xf numFmtId="0" fontId="142" fillId="0" borderId="0" applyNumberFormat="0" applyFill="0" applyBorder="0" applyAlignment="0" applyProtection="0"/>
    <xf numFmtId="0" fontId="121" fillId="0" borderId="0" applyNumberFormat="0" applyFill="0" applyBorder="0" applyAlignment="0" applyProtection="0"/>
    <xf numFmtId="0" fontId="18" fillId="0" borderId="0"/>
    <xf numFmtId="43" fontId="23" fillId="0" borderId="0" applyFont="0" applyFill="0" applyBorder="0" applyAlignment="0" applyProtection="0"/>
    <xf numFmtId="9" fontId="1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23" fillId="0" borderId="0" applyFont="0" applyFill="0" applyBorder="0" applyAlignment="0" applyProtection="0"/>
    <xf numFmtId="0" fontId="18" fillId="0" borderId="0"/>
    <xf numFmtId="0" fontId="18" fillId="0" borderId="0"/>
    <xf numFmtId="0" fontId="18" fillId="0" borderId="0"/>
    <xf numFmtId="0" fontId="1" fillId="0" borderId="0"/>
    <xf numFmtId="0" fontId="7" fillId="23" borderId="7" applyNumberFormat="0" applyFont="0" applyAlignment="0" applyProtection="0"/>
    <xf numFmtId="9" fontId="7" fillId="0" borderId="0" applyFont="0" applyFill="0" applyBorder="0" applyAlignment="0" applyProtection="0"/>
    <xf numFmtId="9" fontId="2" fillId="0" borderId="0" applyFont="0" applyFill="0" applyBorder="0" applyAlignment="0" applyProtection="0"/>
    <xf numFmtId="0" fontId="154" fillId="0" borderId="0"/>
    <xf numFmtId="44" fontId="7" fillId="0" borderId="0" applyFont="0" applyFill="0" applyBorder="0" applyAlignment="0" applyProtection="0"/>
    <xf numFmtId="0" fontId="1" fillId="0" borderId="0"/>
    <xf numFmtId="0" fontId="7" fillId="23" borderId="7" applyNumberFormat="0" applyFont="0" applyAlignment="0" applyProtection="0"/>
    <xf numFmtId="173" fontId="18" fillId="0" borderId="0" applyProtection="0"/>
    <xf numFmtId="43" fontId="8" fillId="0" borderId="0" applyFont="0" applyFill="0" applyBorder="0" applyAlignment="0" applyProtection="0"/>
    <xf numFmtId="0" fontId="17" fillId="0" borderId="0">
      <alignment vertical="top"/>
    </xf>
    <xf numFmtId="0" fontId="18" fillId="23" borderId="7" applyNumberFormat="0" applyFont="0" applyAlignment="0" applyProtection="0"/>
    <xf numFmtId="0" fontId="7" fillId="0" borderId="0"/>
    <xf numFmtId="0" fontId="7" fillId="0" borderId="0"/>
    <xf numFmtId="184" fontId="7" fillId="30" borderId="0" applyNumberFormat="0" applyFill="0" applyBorder="0" applyAlignment="0" applyProtection="0">
      <alignment horizontal="right" vertical="center"/>
    </xf>
    <xf numFmtId="0" fontId="7" fillId="0" borderId="10" applyNumberFormat="0" applyFont="0" applyFill="0" applyAlignment="0" applyProtection="0"/>
    <xf numFmtId="0" fontId="7" fillId="0" borderId="0" applyFont="0" applyAlignment="0"/>
    <xf numFmtId="0" fontId="7" fillId="0" borderId="0" applyNumberFormat="0" applyFont="0" applyAlignment="0"/>
    <xf numFmtId="173" fontId="7" fillId="0" borderId="0" applyFill="0"/>
    <xf numFmtId="39" fontId="7" fillId="0" borderId="0" applyFont="0" applyFill="0" applyBorder="0" applyAlignment="0" applyProtection="0"/>
    <xf numFmtId="0" fontId="7" fillId="0" borderId="10" applyNumberFormat="0" applyFont="0" applyFill="0" applyBorder="0" applyProtection="0">
      <alignment horizontal="centerContinuous" vertical="center"/>
    </xf>
    <xf numFmtId="0" fontId="7" fillId="0" borderId="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5"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6"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55"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56"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209" fontId="7" fillId="0" borderId="0" applyFont="0" applyFill="0" applyBorder="0" applyAlignment="0" applyProtection="0"/>
    <xf numFmtId="14" fontId="7" fillId="0" borderId="0" applyFont="0" applyFill="0" applyBorder="0" applyAlignment="0" applyProtection="0"/>
    <xf numFmtId="7" fontId="7" fillId="0" borderId="0" applyFont="0" applyFill="0" applyBorder="0" applyAlignment="0" applyProtection="0"/>
    <xf numFmtId="2" fontId="7" fillId="0" borderId="0" applyFont="0" applyFill="0" applyBorder="0" applyAlignment="0" applyProtection="0"/>
    <xf numFmtId="0" fontId="83" fillId="0" borderId="0" applyFont="0" applyFill="0" applyBorder="0" applyAlignment="0" applyProtection="0"/>
    <xf numFmtId="0" fontId="40" fillId="0" borderId="0" applyFont="0" applyFill="0" applyBorder="0" applyAlignment="0" applyProtection="0"/>
    <xf numFmtId="230" fontId="7" fillId="0" borderId="0" applyFont="0" applyFill="0" applyBorder="0" applyAlignment="0" applyProtection="0"/>
    <xf numFmtId="231" fontId="7" fillId="0" borderId="0" applyFont="0" applyFill="0" applyBorder="0" applyAlignment="0" applyProtection="0"/>
    <xf numFmtId="232" fontId="7" fillId="0" borderId="0" applyFont="0" applyFill="0" applyBorder="0" applyAlignment="0" applyProtection="0"/>
    <xf numFmtId="233" fontId="7" fillId="0" borderId="0" applyFont="0" applyFill="0" applyBorder="0" applyAlignment="0" applyProtection="0"/>
    <xf numFmtId="0" fontId="7" fillId="0" borderId="0" applyFont="0" applyFill="0" applyBorder="0" applyAlignment="0" applyProtection="0">
      <alignment horizontal="right"/>
    </xf>
    <xf numFmtId="234" fontId="7" fillId="0" borderId="0" applyFont="0" applyFill="0" applyBorder="0" applyAlignment="0" applyProtection="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7" fillId="0" borderId="0"/>
    <xf numFmtId="0" fontId="1"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7" fillId="0" borderId="0"/>
    <xf numFmtId="0" fontId="7"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7" fillId="23" borderId="7" applyNumberFormat="0" applyFont="0" applyAlignment="0" applyProtection="0"/>
    <xf numFmtId="235" fontId="7" fillId="0" borderId="0" applyFont="0" applyFill="0" applyBorder="0" applyAlignment="0" applyProtection="0"/>
    <xf numFmtId="235" fontId="7" fillId="0" borderId="0" applyFont="0" applyFill="0" applyBorder="0" applyAlignment="0" applyProtection="0"/>
    <xf numFmtId="235" fontId="7" fillId="0" borderId="0" applyFont="0" applyFill="0" applyBorder="0" applyAlignment="0" applyProtection="0"/>
    <xf numFmtId="235" fontId="7" fillId="0" borderId="0" applyFont="0" applyFill="0" applyBorder="0" applyAlignment="0" applyProtection="0"/>
    <xf numFmtId="237" fontId="7" fillId="0" borderId="0"/>
    <xf numFmtId="237" fontId="7" fillId="0" borderId="0"/>
    <xf numFmtId="235" fontId="7" fillId="0" borderId="0" applyFont="0" applyFill="0" applyBorder="0" applyAlignment="0" applyProtection="0"/>
    <xf numFmtId="235" fontId="7" fillId="0" borderId="0" applyFont="0" applyFill="0" applyBorder="0" applyAlignment="0" applyProtection="0"/>
    <xf numFmtId="235" fontId="7" fillId="0" borderId="0" applyFont="0" applyFill="0" applyBorder="0" applyAlignment="0" applyProtection="0"/>
    <xf numFmtId="235" fontId="7" fillId="0" borderId="0" applyFont="0" applyFill="0" applyBorder="0" applyAlignment="0" applyProtection="0"/>
    <xf numFmtId="9" fontId="7" fillId="0" borderId="0" applyFont="0" applyFill="0" applyBorder="0" applyAlignment="0" applyProtection="0"/>
    <xf numFmtId="245" fontId="7" fillId="0" borderId="0" applyFont="0" applyFill="0" applyBorder="0" applyAlignment="0" applyProtection="0"/>
    <xf numFmtId="248"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3" fontId="7" fillId="0" borderId="0">
      <alignment horizontal="left" vertical="top"/>
    </xf>
    <xf numFmtId="3" fontId="7" fillId="0" borderId="0">
      <alignment horizontal="right" vertical="top"/>
    </xf>
    <xf numFmtId="0" fontId="7" fillId="0" borderId="0" applyNumberFormat="0" applyFont="0" applyBorder="0" applyAlignment="0"/>
    <xf numFmtId="0" fontId="7" fillId="0" borderId="0" applyNumberFormat="0" applyFont="0" applyFill="0" applyBorder="0" applyAlignment="0"/>
    <xf numFmtId="9" fontId="7" fillId="0" borderId="0" applyFont="0" applyFill="0" applyBorder="0" applyAlignment="0" applyProtection="0"/>
    <xf numFmtId="0" fontId="7" fillId="0" borderId="0" applyNumberFormat="0" applyFont="0" applyBorder="0" applyAlignment="0"/>
    <xf numFmtId="0" fontId="7" fillId="0" borderId="0" applyNumberFormat="0" applyFont="0" applyBorder="0" applyAlignment="0"/>
    <xf numFmtId="0" fontId="7" fillId="0" borderId="0" applyNumberFormat="0" applyFont="0" applyBorder="0" applyAlignment="0"/>
    <xf numFmtId="0" fontId="7" fillId="0" borderId="0" applyNumberFormat="0" applyFont="0" applyFill="0" applyBorder="0" applyAlignment="0"/>
    <xf numFmtId="0" fontId="7" fillId="0" borderId="18" applyNumberFormat="0" applyFon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49" fillId="0" borderId="0" applyNumberFormat="0" applyFont="0" applyBorder="0" applyAlignment="0"/>
    <xf numFmtId="0" fontId="7" fillId="0" borderId="0"/>
    <xf numFmtId="44" fontId="155"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237" fontId="49" fillId="0" borderId="0"/>
    <xf numFmtId="43" fontId="7" fillId="0" borderId="0" applyFont="0" applyFill="0" applyBorder="0" applyAlignment="0" applyProtection="0"/>
    <xf numFmtId="9"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0" fontId="7" fillId="0" borderId="0" applyNumberFormat="0" applyFont="0" applyBorder="0" applyAlignment="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9" fontId="161" fillId="0" borderId="0" applyFont="0" applyFill="0" applyBorder="0" applyAlignment="0" applyProtection="0"/>
    <xf numFmtId="43" fontId="155" fillId="0" borderId="0" applyFont="0" applyFill="0" applyBorder="0" applyAlignment="0" applyProtection="0"/>
    <xf numFmtId="0" fontId="123" fillId="66" borderId="0" applyNumberFormat="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237" fontId="7" fillId="0" borderId="0"/>
    <xf numFmtId="43" fontId="7" fillId="0" borderId="0" applyFont="0" applyFill="0" applyBorder="0" applyAlignment="0" applyProtection="0"/>
    <xf numFmtId="44" fontId="155" fillId="0" borderId="0" applyFont="0" applyFill="0" applyBorder="0" applyAlignment="0" applyProtection="0"/>
    <xf numFmtId="7"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0" fontId="115" fillId="41" borderId="0" applyNumberFormat="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0" fontId="49" fillId="0" borderId="0"/>
    <xf numFmtId="9" fontId="7" fillId="0" borderId="0" applyFont="0" applyFill="0" applyBorder="0" applyAlignment="0" applyProtection="0"/>
    <xf numFmtId="3" fontId="49" fillId="0" borderId="0" applyFont="0" applyFill="0" applyBorder="0" applyAlignment="0" applyProtection="0"/>
    <xf numFmtId="44" fontId="155"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44" fontId="155" fillId="0" borderId="0" applyFont="0" applyFill="0" applyBorder="0" applyAlignment="0" applyProtection="0"/>
    <xf numFmtId="44" fontId="155" fillId="0" borderId="0" applyFont="0" applyFill="0" applyBorder="0" applyAlignment="0" applyProtection="0"/>
    <xf numFmtId="5" fontId="7" fillId="0" borderId="0" applyFont="0" applyFill="0" applyBorder="0" applyAlignment="0" applyProtection="0"/>
    <xf numFmtId="0" fontId="123" fillId="5" borderId="0" applyNumberFormat="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48" fontId="4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155" fillId="0" borderId="0" applyFont="0" applyFill="0" applyBorder="0" applyAlignment="0" applyProtection="0"/>
    <xf numFmtId="0" fontId="7" fillId="0" borderId="0"/>
    <xf numFmtId="43" fontId="155" fillId="0" borderId="0" applyFont="0" applyFill="0" applyBorder="0" applyAlignment="0" applyProtection="0"/>
    <xf numFmtId="44" fontId="7" fillId="0" borderId="0" applyFont="0" applyFill="0" applyBorder="0" applyAlignment="0" applyProtection="0"/>
    <xf numFmtId="248" fontId="7" fillId="0" borderId="0" applyFont="0" applyFill="0" applyBorder="0" applyAlignment="0" applyProtection="0"/>
    <xf numFmtId="0" fontId="1" fillId="5" borderId="0" applyNumberFormat="0" applyBorder="0" applyAlignment="0" applyProtection="0"/>
    <xf numFmtId="43" fontId="155" fillId="0" borderId="0" applyFont="0" applyFill="0" applyBorder="0" applyAlignment="0" applyProtection="0"/>
    <xf numFmtId="44" fontId="155" fillId="0" borderId="0" applyFont="0" applyFill="0" applyBorder="0" applyAlignment="0" applyProtection="0"/>
    <xf numFmtId="0" fontId="1" fillId="5" borderId="0" applyNumberFormat="0" applyBorder="0" applyAlignment="0" applyProtection="0"/>
    <xf numFmtId="43" fontId="7" fillId="0" borderId="0" applyFont="0" applyFill="0" applyBorder="0" applyAlignment="0" applyProtection="0"/>
    <xf numFmtId="0" fontId="49" fillId="23" borderId="7" applyNumberFormat="0" applyFont="0" applyAlignment="0" applyProtection="0"/>
    <xf numFmtId="43"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0" fontId="49" fillId="0" borderId="0"/>
    <xf numFmtId="44" fontId="155" fillId="0" borderId="0" applyFont="0" applyFill="0" applyBorder="0" applyAlignment="0" applyProtection="0"/>
    <xf numFmtId="43" fontId="155" fillId="0" borderId="0" applyFont="0" applyFill="0" applyBorder="0" applyAlignment="0" applyProtection="0"/>
    <xf numFmtId="0" fontId="7" fillId="0" borderId="0" applyNumberFormat="0" applyFont="0" applyAlignment="0"/>
    <xf numFmtId="0" fontId="158" fillId="0" borderId="0"/>
    <xf numFmtId="0" fontId="1" fillId="5" borderId="0" applyNumberFormat="0" applyBorder="0" applyAlignment="0" applyProtection="0"/>
    <xf numFmtId="44" fontId="7" fillId="0" borderId="0" applyFont="0" applyFill="0" applyBorder="0" applyAlignment="0" applyProtection="0"/>
    <xf numFmtId="0" fontId="49" fillId="0" borderId="0" applyNumberFormat="0" applyFont="0" applyBorder="0" applyAlignment="0"/>
    <xf numFmtId="0" fontId="49" fillId="0" borderId="0"/>
    <xf numFmtId="0"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0" fontId="1" fillId="7" borderId="0" applyNumberFormat="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9" fontId="7"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0" fontId="1" fillId="5" borderId="0" applyNumberFormat="0" applyBorder="0" applyAlignment="0" applyProtection="0"/>
    <xf numFmtId="43"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37" fontId="7" fillId="0" borderId="0"/>
    <xf numFmtId="0" fontId="1" fillId="3" borderId="0" applyNumberFormat="0" applyBorder="0" applyAlignment="0" applyProtection="0"/>
    <xf numFmtId="0" fontId="123" fillId="3" borderId="0" applyNumberFormat="0" applyBorder="0" applyAlignment="0" applyProtection="0"/>
    <xf numFmtId="0" fontId="7" fillId="0" borderId="0"/>
    <xf numFmtId="0" fontId="7" fillId="0" borderId="0" applyNumberFormat="0" applyFont="0" applyBorder="0" applyAlignment="0"/>
    <xf numFmtId="44"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3" fontId="7" fillId="0" borderId="0">
      <alignment horizontal="left" vertical="top"/>
    </xf>
    <xf numFmtId="44" fontId="155" fillId="0" borderId="0" applyFont="0" applyFill="0" applyBorder="0" applyAlignment="0" applyProtection="0"/>
    <xf numFmtId="43" fontId="7" fillId="0" borderId="0" applyFont="0" applyFill="0" applyBorder="0" applyAlignment="0" applyProtection="0"/>
    <xf numFmtId="0" fontId="1" fillId="0" borderId="0"/>
    <xf numFmtId="44"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0" fontId="7" fillId="0" borderId="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1" fillId="0" borderId="0"/>
    <xf numFmtId="44"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1" fillId="52" borderId="0" applyNumberFormat="0" applyBorder="0" applyAlignment="0" applyProtection="0"/>
    <xf numFmtId="44" fontId="158"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3" fontId="7" fillId="0" borderId="0" applyFont="0" applyFill="0" applyBorder="0" applyAlignment="0" applyProtection="0"/>
    <xf numFmtId="0" fontId="1" fillId="3" borderId="0" applyNumberFormat="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3" fontId="7" fillId="0" borderId="0">
      <alignment horizontal="right" vertical="top"/>
    </xf>
    <xf numFmtId="44" fontId="7" fillId="0" borderId="0" applyFont="0" applyFill="0" applyBorder="0" applyAlignment="0" applyProtection="0"/>
    <xf numFmtId="0" fontId="7" fillId="23" borderId="7" applyNumberFormat="0" applyFont="0" applyAlignment="0" applyProtection="0"/>
    <xf numFmtId="43"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173" fontId="49" fillId="0" borderId="0" applyFill="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8"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0" fontId="1" fillId="52" borderId="0" applyNumberFormat="0" applyBorder="0" applyAlignment="0" applyProtection="0"/>
    <xf numFmtId="0" fontId="160" fillId="0" borderId="0"/>
    <xf numFmtId="2"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0" fontId="49" fillId="0" borderId="0" applyNumberFormat="0" applyFont="0" applyBorder="0" applyAlignment="0"/>
    <xf numFmtId="44" fontId="155" fillId="0" borderId="0" applyFont="0" applyFill="0" applyBorder="0" applyAlignment="0" applyProtection="0"/>
    <xf numFmtId="9" fontId="7" fillId="0" borderId="0" applyFont="0" applyFill="0" applyBorder="0" applyAlignment="0" applyProtection="0"/>
    <xf numFmtId="44" fontId="155" fillId="0" borderId="0" applyFont="0" applyFill="0" applyBorder="0" applyAlignment="0" applyProtection="0"/>
    <xf numFmtId="0" fontId="7" fillId="0" borderId="0" applyNumberFormat="0" applyFont="0" applyFill="0" applyBorder="0" applyAlignment="0"/>
    <xf numFmtId="44"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173" fontId="7" fillId="0" borderId="0" applyFill="0"/>
    <xf numFmtId="43" fontId="7"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9" fontId="49" fillId="0" borderId="0" applyFont="0" applyFill="0" applyBorder="0" applyAlignment="0" applyProtection="0"/>
    <xf numFmtId="14" fontId="49"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2" fontId="7" fillId="0" borderId="0" applyFont="0" applyFill="0" applyBorder="0" applyAlignment="0" applyProtection="0"/>
    <xf numFmtId="44" fontId="155" fillId="0" borderId="0" applyFont="0" applyFill="0" applyBorder="0" applyAlignment="0" applyProtection="0"/>
    <xf numFmtId="0" fontId="7" fillId="23" borderId="7" applyNumberFormat="0" applyFont="0" applyAlignment="0" applyProtection="0"/>
    <xf numFmtId="44"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237" fontId="49" fillId="0" borderId="0"/>
    <xf numFmtId="44"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0" fontId="49" fillId="0" borderId="0" applyNumberFormat="0" applyFont="0" applyBorder="0" applyAlignment="0"/>
    <xf numFmtId="44" fontId="7" fillId="0" borderId="0" applyFont="0" applyFill="0" applyBorder="0" applyAlignment="0" applyProtection="0"/>
    <xf numFmtId="9" fontId="158" fillId="0" borderId="0" applyFont="0" applyFill="0" applyBorder="0" applyAlignment="0" applyProtection="0"/>
    <xf numFmtId="0" fontId="49" fillId="23" borderId="7" applyNumberFormat="0" applyFont="0" applyAlignment="0" applyProtection="0"/>
    <xf numFmtId="44" fontId="155" fillId="0" borderId="0" applyFont="0" applyFill="0" applyBorder="0" applyAlignment="0" applyProtection="0"/>
    <xf numFmtId="0" fontId="1" fillId="5" borderId="0" applyNumberFormat="0" applyBorder="0" applyAlignment="0" applyProtection="0"/>
    <xf numFmtId="5" fontId="7" fillId="0" borderId="0" applyFont="0" applyFill="0" applyBorder="0" applyAlignment="0" applyProtection="0"/>
    <xf numFmtId="0" fontId="7" fillId="23" borderId="7" applyNumberFormat="0" applyFont="0" applyAlignment="0" applyProtection="0"/>
    <xf numFmtId="44" fontId="7"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0" fontId="7" fillId="0" borderId="0" applyNumberFormat="0" applyFont="0" applyBorder="0" applyAlignment="0"/>
    <xf numFmtId="43"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0" fontId="1" fillId="59" borderId="0" applyNumberFormat="0" applyBorder="0" applyAlignment="0" applyProtection="0"/>
    <xf numFmtId="0" fontId="157" fillId="0" borderId="0" applyNumberFormat="0" applyFill="0" applyBorder="0" applyAlignment="0" applyProtection="0">
      <alignment vertical="top"/>
      <protection locked="0"/>
    </xf>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1" fillId="5" borderId="0" applyNumberFormat="0" applyBorder="0" applyAlignment="0" applyProtection="0"/>
    <xf numFmtId="44"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157" fillId="0" borderId="0" applyNumberFormat="0" applyFill="0" applyBorder="0" applyAlignment="0" applyProtection="0">
      <alignment vertical="top"/>
      <protection locked="0"/>
    </xf>
    <xf numFmtId="44" fontId="155" fillId="0" borderId="0" applyFont="0" applyFill="0" applyBorder="0" applyAlignment="0" applyProtection="0"/>
    <xf numFmtId="44" fontId="49"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3" fontId="7" fillId="0" borderId="0">
      <alignment horizontal="left" vertical="top"/>
    </xf>
    <xf numFmtId="43"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3" borderId="0" applyNumberFormat="0" applyBorder="0" applyAlignment="0" applyProtection="0"/>
    <xf numFmtId="9"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0" fontId="7" fillId="0" borderId="0" applyNumberFormat="0" applyFont="0" applyBorder="0" applyAlignment="0"/>
    <xf numFmtId="44"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ill="0"/>
    <xf numFmtId="0" fontId="164" fillId="0" borderId="0" applyNumberForma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3" fontId="49" fillId="0" borderId="0">
      <alignment horizontal="right" vertical="top"/>
    </xf>
    <xf numFmtId="0" fontId="156" fillId="0" borderId="0"/>
    <xf numFmtId="43" fontId="155" fillId="0" borderId="0" applyFont="0" applyFill="0" applyBorder="0" applyAlignment="0" applyProtection="0"/>
    <xf numFmtId="0" fontId="7" fillId="0" borderId="0"/>
    <xf numFmtId="43" fontId="7"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0" fontId="49" fillId="0" borderId="0" applyNumberFormat="0" applyFont="0" applyAlignment="0"/>
    <xf numFmtId="0" fontId="164" fillId="0" borderId="47" applyNumberFormat="0" applyFill="0" applyAlignment="0" applyProtection="0"/>
    <xf numFmtId="44" fontId="7" fillId="0" borderId="0" applyFont="0" applyFill="0" applyBorder="0" applyAlignment="0" applyProtection="0"/>
    <xf numFmtId="43" fontId="155" fillId="0" borderId="0" applyFont="0" applyFill="0" applyBorder="0" applyAlignment="0" applyProtection="0"/>
    <xf numFmtId="7"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237" fontId="7" fillId="0" borderId="0"/>
    <xf numFmtId="44" fontId="7" fillId="0" borderId="0" applyFont="0" applyFill="0" applyBorder="0" applyAlignment="0" applyProtection="0"/>
    <xf numFmtId="0" fontId="7" fillId="0" borderId="0" applyNumberFormat="0" applyFont="0" applyFill="0" applyBorder="0" applyAlignment="0"/>
    <xf numFmtId="43" fontId="155" fillId="0" borderId="0" applyFont="0" applyFill="0" applyBorder="0" applyAlignment="0" applyProtection="0"/>
    <xf numFmtId="43" fontId="155" fillId="0" borderId="0" applyFont="0" applyFill="0" applyBorder="0" applyAlignment="0" applyProtection="0"/>
    <xf numFmtId="0" fontId="1" fillId="5" borderId="0" applyNumberFormat="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0" fontId="160" fillId="0" borderId="0"/>
    <xf numFmtId="44" fontId="155"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0" fontId="1" fillId="5" borderId="0" applyNumberFormat="0" applyBorder="0" applyAlignment="0" applyProtection="0"/>
    <xf numFmtId="0" fontId="166" fillId="0" borderId="0" applyNumberForma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0" fontId="123" fillId="5" borderId="0" applyNumberFormat="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0" fontId="158" fillId="0" borderId="0"/>
    <xf numFmtId="43" fontId="155" fillId="0" borderId="0" applyFont="0" applyFill="0" applyBorder="0" applyAlignment="0" applyProtection="0"/>
    <xf numFmtId="0" fontId="1" fillId="5" borderId="0" applyNumberFormat="0" applyBorder="0" applyAlignment="0" applyProtection="0"/>
    <xf numFmtId="43" fontId="155" fillId="0" borderId="0" applyFont="0" applyFill="0" applyBorder="0" applyAlignment="0" applyProtection="0"/>
    <xf numFmtId="0" fontId="1" fillId="3" borderId="0" applyNumberFormat="0" applyBorder="0" applyAlignment="0" applyProtection="0"/>
    <xf numFmtId="0" fontId="7" fillId="0" borderId="0" applyFont="0" applyFill="0" applyBorder="0" applyAlignment="0" applyProtection="0">
      <alignment horizontal="right"/>
    </xf>
    <xf numFmtId="0" fontId="49" fillId="0" borderId="0" applyFont="0" applyFill="0" applyBorder="0" applyAlignment="0" applyProtection="0">
      <alignment horizontal="right"/>
    </xf>
    <xf numFmtId="43" fontId="7" fillId="0" borderId="0" applyFont="0" applyFill="0" applyBorder="0" applyAlignment="0" applyProtection="0"/>
    <xf numFmtId="3" fontId="7" fillId="0" borderId="0">
      <alignment horizontal="right" vertical="top"/>
    </xf>
    <xf numFmtId="0" fontId="49" fillId="0" borderId="0" applyNumberFormat="0" applyFont="0" applyBorder="0" applyAlignment="0"/>
    <xf numFmtId="43" fontId="7"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0" fontId="7" fillId="0" borderId="0"/>
    <xf numFmtId="44" fontId="155"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ill="0"/>
    <xf numFmtId="44" fontId="155" fillId="0" borderId="0" applyFont="0" applyFill="0" applyBorder="0" applyAlignment="0" applyProtection="0"/>
    <xf numFmtId="44" fontId="155" fillId="0" borderId="0" applyFont="0" applyFill="0" applyBorder="0" applyAlignment="0" applyProtection="0"/>
    <xf numFmtId="0" fontId="49" fillId="0" borderId="0" applyFont="0" applyAlignment="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0" fontId="165" fillId="22" borderId="33" applyNumberFormat="0" applyAlignment="0" applyProtection="0"/>
    <xf numFmtId="44"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0" fontId="1" fillId="7" borderId="0" applyNumberFormat="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0" fontId="7" fillId="23" borderId="7" applyNumberFormat="0" applyFont="0" applyAlignment="0" applyProtection="0"/>
    <xf numFmtId="43" fontId="7" fillId="0" borderId="0" applyFont="0" applyFill="0" applyBorder="0" applyAlignment="0" applyProtection="0"/>
    <xf numFmtId="0" fontId="1" fillId="5" borderId="0" applyNumberFormat="0" applyBorder="0" applyAlignment="0" applyProtection="0"/>
    <xf numFmtId="43" fontId="155" fillId="0" borderId="0" applyFont="0" applyFill="0" applyBorder="0" applyAlignment="0" applyProtection="0"/>
    <xf numFmtId="0" fontId="123" fillId="53" borderId="0" applyNumberFormat="0" applyBorder="0" applyAlignment="0" applyProtection="0"/>
    <xf numFmtId="43" fontId="155" fillId="0" borderId="0" applyFont="0" applyFill="0" applyBorder="0" applyAlignment="0" applyProtection="0"/>
    <xf numFmtId="43" fontId="155" fillId="0" borderId="0" applyFont="0" applyFill="0" applyBorder="0" applyAlignment="0" applyProtection="0"/>
    <xf numFmtId="0" fontId="123" fillId="73" borderId="0" applyNumberFormat="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2" fontId="49" fillId="0" borderId="0" applyFont="0" applyFill="0" applyBorder="0" applyAlignment="0" applyProtection="0"/>
    <xf numFmtId="0" fontId="157" fillId="0" borderId="0" applyNumberFormat="0" applyFill="0" applyBorder="0" applyAlignment="0" applyProtection="0">
      <alignment vertical="top"/>
      <protection locked="0"/>
    </xf>
    <xf numFmtId="0" fontId="7" fillId="0" borderId="0" applyNumberFormat="0" applyFont="0" applyFill="0" applyBorder="0" applyAlignment="0"/>
    <xf numFmtId="43" fontId="155"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0" fontId="2" fillId="45" borderId="37" applyNumberFormat="0" applyFont="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1" fillId="0" borderId="0"/>
    <xf numFmtId="44" fontId="155" fillId="0" borderId="0" applyFont="0" applyFill="0" applyBorder="0" applyAlignment="0" applyProtection="0"/>
    <xf numFmtId="43" fontId="7" fillId="0" borderId="0" applyFont="0" applyFill="0" applyBorder="0" applyAlignment="0" applyProtection="0"/>
    <xf numFmtId="0" fontId="7" fillId="0" borderId="0"/>
    <xf numFmtId="44" fontId="7" fillId="0" borderId="0" applyFont="0" applyFill="0" applyBorder="0" applyAlignment="0" applyProtection="0"/>
    <xf numFmtId="0" fontId="2" fillId="45" borderId="37" applyNumberFormat="0" applyFont="0" applyAlignment="0" applyProtection="0"/>
    <xf numFmtId="44"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14" fontId="7"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0" fontId="7" fillId="0" borderId="0"/>
    <xf numFmtId="44"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43" fontId="155" fillId="0" borderId="0" applyFont="0" applyFill="0" applyBorder="0" applyAlignment="0" applyProtection="0"/>
    <xf numFmtId="9" fontId="7" fillId="0" borderId="0" applyFont="0" applyFill="0" applyBorder="0" applyAlignment="0" applyProtection="0"/>
    <xf numFmtId="0" fontId="159" fillId="0" borderId="0" applyNumberFormat="0" applyFill="0" applyBorder="0" applyAlignment="0" applyProtection="0">
      <alignment vertical="top"/>
      <protection locked="0"/>
    </xf>
    <xf numFmtId="14" fontId="7" fillId="0" borderId="0" applyFont="0" applyFill="0" applyBorder="0" applyAlignment="0" applyProtection="0"/>
    <xf numFmtId="43" fontId="7" fillId="0" borderId="0" applyFont="0" applyFill="0" applyBorder="0" applyAlignment="0" applyProtection="0"/>
    <xf numFmtId="0" fontId="1" fillId="7" borderId="0" applyNumberFormat="0" applyBorder="0" applyAlignment="0" applyProtection="0"/>
    <xf numFmtId="44" fontId="155" fillId="0" borderId="0" applyFont="0" applyFill="0" applyBorder="0" applyAlignment="0" applyProtection="0"/>
    <xf numFmtId="0" fontId="1" fillId="59" borderId="0" applyNumberFormat="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0" fontId="117" fillId="72" borderId="34" applyNumberFormat="0" applyAlignment="0" applyProtection="0"/>
    <xf numFmtId="44" fontId="2" fillId="0" borderId="0" applyFont="0" applyFill="0" applyBorder="0" applyAlignment="0" applyProtection="0"/>
    <xf numFmtId="0" fontId="7" fillId="0" borderId="0" applyNumberFormat="0" applyFont="0" applyBorder="0" applyAlignment="0"/>
    <xf numFmtId="43" fontId="155"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0" fontId="114" fillId="2" borderId="0" applyNumberFormat="0" applyBorder="0" applyAlignment="0" applyProtection="0"/>
    <xf numFmtId="0" fontId="123" fillId="9" borderId="0" applyNumberFormat="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158"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3" fontId="7" fillId="0" borderId="0">
      <alignment horizontal="left" vertical="top"/>
    </xf>
    <xf numFmtId="44" fontId="49"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2"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3" fontId="7" fillId="0" borderId="0">
      <alignment horizontal="right" vertical="top"/>
    </xf>
    <xf numFmtId="43" fontId="155" fillId="0" borderId="0" applyFont="0" applyFill="0" applyBorder="0" applyAlignment="0" applyProtection="0"/>
    <xf numFmtId="9"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14" fontId="7" fillId="0" borderId="0" applyFont="0" applyFill="0" applyBorder="0" applyAlignment="0" applyProtection="0"/>
    <xf numFmtId="44" fontId="7" fillId="0" borderId="0" applyFont="0" applyFill="0" applyBorder="0" applyAlignment="0" applyProtection="0"/>
    <xf numFmtId="0" fontId="7" fillId="0" borderId="0" applyNumberFormat="0" applyFont="0" applyFill="0" applyBorder="0" applyAlignment="0"/>
    <xf numFmtId="44"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3" fontId="2" fillId="0" borderId="0" applyFont="0" applyFill="0" applyBorder="0" applyAlignment="0" applyProtection="0"/>
    <xf numFmtId="43" fontId="155" fillId="0" borderId="0" applyFont="0" applyFill="0" applyBorder="0" applyAlignment="0" applyProtection="0"/>
    <xf numFmtId="3" fontId="49" fillId="0" borderId="0">
      <alignment horizontal="left" vertical="top"/>
    </xf>
    <xf numFmtId="0" fontId="49" fillId="0" borderId="0" applyFont="0" applyFill="0" applyBorder="0" applyAlignment="0" applyProtection="0"/>
    <xf numFmtId="0" fontId="165" fillId="22" borderId="33" applyNumberFormat="0" applyAlignment="0" applyProtection="0"/>
    <xf numFmtId="44" fontId="7" fillId="0" borderId="0" applyFont="0" applyFill="0" applyBorder="0" applyAlignment="0" applyProtection="0"/>
    <xf numFmtId="43" fontId="49"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0" fontId="7" fillId="0" borderId="0"/>
    <xf numFmtId="43" fontId="155" fillId="0" borderId="0" applyFont="0" applyFill="0" applyBorder="0" applyAlignment="0" applyProtection="0"/>
    <xf numFmtId="43" fontId="2"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2" fillId="0" borderId="0" applyFont="0" applyFill="0" applyBorder="0" applyAlignment="0" applyProtection="0"/>
    <xf numFmtId="9" fontId="7" fillId="0" borderId="0" applyFont="0" applyFill="0" applyBorder="0" applyAlignment="0" applyProtection="0"/>
    <xf numFmtId="0" fontId="1" fillId="67" borderId="0" applyNumberFormat="0" applyBorder="0" applyAlignment="0" applyProtection="0"/>
    <xf numFmtId="44" fontId="155" fillId="0" borderId="0" applyFont="0" applyFill="0" applyBorder="0" applyAlignment="0" applyProtection="0"/>
    <xf numFmtId="237" fontId="7" fillId="0" borderId="0"/>
    <xf numFmtId="2" fontId="7" fillId="0" borderId="0" applyFont="0" applyFill="0" applyBorder="0" applyAlignment="0" applyProtection="0"/>
    <xf numFmtId="43" fontId="7" fillId="0" borderId="0" applyFont="0" applyFill="0" applyBorder="0" applyAlignment="0" applyProtection="0"/>
    <xf numFmtId="0" fontId="7" fillId="0" borderId="0" applyNumberFormat="0" applyFont="0" applyBorder="0" applyAlignment="0"/>
    <xf numFmtId="0" fontId="49" fillId="0" borderId="0"/>
    <xf numFmtId="43" fontId="155" fillId="0" borderId="0" applyFont="0" applyFill="0" applyBorder="0" applyAlignment="0" applyProtection="0"/>
    <xf numFmtId="43" fontId="155" fillId="0" borderId="0" applyFont="0" applyFill="0" applyBorder="0" applyAlignment="0" applyProtection="0"/>
    <xf numFmtId="9" fontId="7" fillId="0" borderId="0" applyFont="0" applyFill="0" applyBorder="0" applyAlignment="0" applyProtection="0"/>
    <xf numFmtId="0" fontId="7" fillId="0" borderId="0" applyFont="0" applyFill="0" applyBorder="0" applyAlignment="0" applyProtection="0">
      <alignment horizontal="right"/>
    </xf>
    <xf numFmtId="43" fontId="155" fillId="0" borderId="0" applyFont="0" applyFill="0" applyBorder="0" applyAlignment="0" applyProtection="0"/>
    <xf numFmtId="9"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49" fillId="0" borderId="0"/>
    <xf numFmtId="43" fontId="155" fillId="0" borderId="0" applyFont="0" applyFill="0" applyBorder="0" applyAlignment="0" applyProtection="0"/>
    <xf numFmtId="44" fontId="155" fillId="0" borderId="0" applyFont="0" applyFill="0" applyBorder="0" applyAlignment="0" applyProtection="0"/>
    <xf numFmtId="0" fontId="1" fillId="52" borderId="0" applyNumberFormat="0" applyBorder="0" applyAlignment="0" applyProtection="0"/>
    <xf numFmtId="43" fontId="155" fillId="0" borderId="0" applyFont="0" applyFill="0" applyBorder="0" applyAlignment="0" applyProtection="0"/>
    <xf numFmtId="3" fontId="49" fillId="0" borderId="0">
      <alignment horizontal="left" vertical="top"/>
    </xf>
    <xf numFmtId="43"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3" fontId="49" fillId="0" borderId="0" applyFont="0" applyFill="0" applyBorder="0" applyAlignment="0" applyProtection="0"/>
    <xf numFmtId="3" fontId="7" fillId="0" borderId="0" applyFont="0" applyFill="0" applyBorder="0" applyAlignment="0" applyProtection="0"/>
    <xf numFmtId="0" fontId="1" fillId="7" borderId="0" applyNumberFormat="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237" fontId="7" fillId="0" borderId="0"/>
    <xf numFmtId="43" fontId="7" fillId="0" borderId="0" applyFont="0" applyFill="0" applyBorder="0" applyAlignment="0" applyProtection="0"/>
    <xf numFmtId="43" fontId="155" fillId="0" borderId="0" applyFont="0" applyFill="0" applyBorder="0" applyAlignment="0" applyProtection="0"/>
    <xf numFmtId="0" fontId="7" fillId="0" borderId="0" applyNumberFormat="0" applyFont="0" applyFill="0" applyBorder="0" applyAlignment="0"/>
    <xf numFmtId="44"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0" fontId="7" fillId="0" borderId="0" applyNumberFormat="0" applyFont="0" applyBorder="0" applyAlignment="0"/>
    <xf numFmtId="44"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248" fontId="49" fillId="0" borderId="0" applyFont="0" applyFill="0" applyBorder="0" applyAlignment="0" applyProtection="0"/>
    <xf numFmtId="248" fontId="7" fillId="0" borderId="0" applyFont="0" applyFill="0" applyBorder="0" applyAlignment="0" applyProtection="0"/>
    <xf numFmtId="43" fontId="7" fillId="0" borderId="0" applyFont="0" applyFill="0" applyBorder="0" applyAlignment="0" applyProtection="0"/>
    <xf numFmtId="0" fontId="157" fillId="0" borderId="0" applyNumberFormat="0" applyFill="0" applyBorder="0" applyAlignment="0" applyProtection="0">
      <alignment vertical="top"/>
      <protection locked="0"/>
    </xf>
    <xf numFmtId="44" fontId="155" fillId="0" borderId="0" applyFont="0" applyFill="0" applyBorder="0" applyAlignment="0" applyProtection="0"/>
    <xf numFmtId="5" fontId="7" fillId="0" borderId="0" applyFont="0" applyFill="0" applyBorder="0" applyAlignment="0" applyProtection="0"/>
    <xf numFmtId="44" fontId="49" fillId="0" borderId="0" applyFont="0" applyFill="0" applyBorder="0" applyAlignment="0" applyProtection="0"/>
    <xf numFmtId="14" fontId="7" fillId="0" borderId="0" applyFont="0" applyFill="0" applyBorder="0" applyAlignment="0" applyProtection="0"/>
    <xf numFmtId="0" fontId="49" fillId="0" borderId="0" applyFont="0" applyAlignment="0"/>
    <xf numFmtId="43" fontId="7" fillId="0" borderId="0" applyFont="0" applyFill="0" applyBorder="0" applyAlignment="0" applyProtection="0"/>
    <xf numFmtId="44" fontId="155" fillId="0" borderId="0" applyFont="0" applyFill="0" applyBorder="0" applyAlignment="0" applyProtection="0"/>
    <xf numFmtId="3" fontId="7" fillId="0" borderId="0">
      <alignment horizontal="left" vertical="top"/>
    </xf>
    <xf numFmtId="44" fontId="155" fillId="0" borderId="0" applyFont="0" applyFill="0" applyBorder="0" applyAlignment="0" applyProtection="0"/>
    <xf numFmtId="0" fontId="7" fillId="0" borderId="0" applyNumberFormat="0" applyFont="0" applyBorder="0" applyAlignment="0"/>
    <xf numFmtId="43" fontId="155" fillId="0" borderId="0" applyFont="0" applyFill="0" applyBorder="0" applyAlignment="0" applyProtection="0"/>
    <xf numFmtId="0" fontId="7" fillId="0" borderId="0" applyNumberFormat="0" applyFont="0" applyBorder="0" applyAlignment="0"/>
    <xf numFmtId="0" fontId="1" fillId="5" borderId="0" applyNumberFormat="0" applyBorder="0" applyAlignment="0" applyProtection="0"/>
    <xf numFmtId="0" fontId="1" fillId="59" borderId="0" applyNumberFormat="0" applyBorder="0" applyAlignment="0" applyProtection="0"/>
    <xf numFmtId="43" fontId="155" fillId="0" borderId="0" applyFont="0" applyFill="0" applyBorder="0" applyAlignment="0" applyProtection="0"/>
    <xf numFmtId="0" fontId="113" fillId="3" borderId="0" applyNumberFormat="0" applyBorder="0" applyAlignment="0" applyProtection="0"/>
    <xf numFmtId="43" fontId="155"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9" fontId="7" fillId="0" borderId="0" applyFont="0" applyFill="0" applyBorder="0" applyAlignment="0" applyProtection="0"/>
    <xf numFmtId="43" fontId="155" fillId="0" borderId="0" applyFont="0" applyFill="0" applyBorder="0" applyAlignment="0" applyProtection="0"/>
    <xf numFmtId="0" fontId="1" fillId="60" borderId="0" applyNumberFormat="0" applyBorder="0" applyAlignment="0" applyProtection="0"/>
    <xf numFmtId="0" fontId="1" fillId="3"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7" fillId="0" borderId="0"/>
    <xf numFmtId="0" fontId="158" fillId="0" borderId="0"/>
    <xf numFmtId="0" fontId="1" fillId="0" borderId="0"/>
    <xf numFmtId="43"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0" fontId="49" fillId="0" borderId="0" applyNumberFormat="0" applyFont="0" applyBorder="0" applyAlignment="0"/>
    <xf numFmtId="9" fontId="7" fillId="0" borderId="0" applyFont="0" applyFill="0" applyBorder="0" applyAlignment="0" applyProtection="0"/>
    <xf numFmtId="0" fontId="7" fillId="0" borderId="0" applyNumberFormat="0" applyFont="0" applyAlignment="0"/>
    <xf numFmtId="0" fontId="7" fillId="0" borderId="0"/>
    <xf numFmtId="43" fontId="7" fillId="0" borderId="0" applyFont="0" applyFill="0" applyBorder="0" applyAlignment="0" applyProtection="0"/>
    <xf numFmtId="0" fontId="7" fillId="0" borderId="0" applyNumberFormat="0" applyFont="0" applyAlignment="0"/>
    <xf numFmtId="0" fontId="7" fillId="0" borderId="0" applyFont="0" applyAlignment="0"/>
    <xf numFmtId="0" fontId="7" fillId="0" borderId="0" applyFont="0" applyAlignment="0"/>
    <xf numFmtId="0" fontId="7" fillId="0" borderId="0" applyFont="0" applyAlignment="0"/>
    <xf numFmtId="0" fontId="1" fillId="5" borderId="0" applyNumberFormat="0" applyBorder="0" applyAlignment="0" applyProtection="0"/>
    <xf numFmtId="43" fontId="155" fillId="0" borderId="0" applyFont="0" applyFill="0" applyBorder="0" applyAlignment="0" applyProtection="0"/>
    <xf numFmtId="0" fontId="7" fillId="0" borderId="0" applyNumberFormat="0" applyFont="0" applyFill="0" applyBorder="0" applyAlignment="0"/>
    <xf numFmtId="9" fontId="7"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9" fontId="158" fillId="0" borderId="0" applyFont="0" applyFill="0" applyBorder="0" applyAlignment="0" applyProtection="0"/>
    <xf numFmtId="43" fontId="7" fillId="0" borderId="0" applyFont="0" applyFill="0" applyBorder="0" applyAlignment="0" applyProtection="0"/>
    <xf numFmtId="44" fontId="158"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9" fontId="158" fillId="0" borderId="0" applyFont="0" applyFill="0" applyBorder="0" applyAlignment="0" applyProtection="0"/>
    <xf numFmtId="0" fontId="1" fillId="0" borderId="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0" fontId="1" fillId="3" borderId="0" applyNumberFormat="0" applyBorder="0" applyAlignment="0" applyProtection="0"/>
    <xf numFmtId="0" fontId="158" fillId="0" borderId="0"/>
    <xf numFmtId="43" fontId="7" fillId="0" borderId="0" applyFont="0" applyFill="0" applyBorder="0" applyAlignment="0" applyProtection="0"/>
    <xf numFmtId="43" fontId="155" fillId="0" borderId="0" applyFont="0" applyFill="0" applyBorder="0" applyAlignment="0" applyProtection="0"/>
    <xf numFmtId="0" fontId="49" fillId="0" borderId="0" applyNumberFormat="0" applyFont="0" applyFill="0" applyBorder="0" applyAlignment="0"/>
    <xf numFmtId="43" fontId="7" fillId="0" borderId="0" applyFont="0" applyFill="0" applyBorder="0" applyAlignment="0" applyProtection="0"/>
    <xf numFmtId="0" fontId="123" fillId="19" borderId="0" applyNumberFormat="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5" fontId="49"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49" fillId="0" borderId="0" applyNumberFormat="0" applyFont="0" applyBorder="0" applyAlignment="0"/>
    <xf numFmtId="0" fontId="49" fillId="0" borderId="0" applyNumberFormat="0" applyFont="0" applyFill="0" applyBorder="0" applyAlignment="0"/>
    <xf numFmtId="3" fontId="7" fillId="0" borderId="0">
      <alignment horizontal="right" vertical="top"/>
    </xf>
    <xf numFmtId="9" fontId="7" fillId="0" borderId="0" applyFont="0" applyFill="0" applyBorder="0" applyAlignment="0" applyProtection="0"/>
    <xf numFmtId="0" fontId="7" fillId="0" borderId="0" applyNumberFormat="0" applyFont="0" applyBorder="0" applyAlignment="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248" fontId="7" fillId="0" borderId="0" applyFont="0" applyFill="0" applyBorder="0" applyAlignment="0" applyProtection="0"/>
    <xf numFmtId="248"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0" fontId="1" fillId="7" borderId="0" applyNumberFormat="0" applyBorder="0" applyAlignment="0" applyProtection="0"/>
    <xf numFmtId="0" fontId="1" fillId="67" borderId="0" applyNumberFormat="0" applyBorder="0" applyAlignment="0" applyProtection="0"/>
    <xf numFmtId="0" fontId="1" fillId="7" borderId="0" applyNumberFormat="0" applyBorder="0" applyAlignment="0" applyProtection="0"/>
    <xf numFmtId="44" fontId="155" fillId="0" borderId="0" applyFont="0" applyFill="0" applyBorder="0" applyAlignment="0" applyProtection="0"/>
    <xf numFmtId="7" fontId="49" fillId="0" borderId="0" applyFont="0" applyFill="0" applyBorder="0" applyAlignment="0" applyProtection="0"/>
    <xf numFmtId="2" fontId="7" fillId="0" borderId="0" applyFont="0" applyFill="0" applyBorder="0" applyAlignment="0" applyProtection="0"/>
    <xf numFmtId="0" fontId="158" fillId="0" borderId="0"/>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0" fontId="7" fillId="0" borderId="0" applyNumberFormat="0" applyFont="0" applyBorder="0" applyAlignment="0"/>
    <xf numFmtId="0" fontId="7" fillId="0" borderId="0" applyNumberFormat="0" applyFont="0" applyBorder="0" applyAlignment="0"/>
    <xf numFmtId="43"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0" fontId="158" fillId="0" borderId="0"/>
    <xf numFmtId="43"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0" fontId="1" fillId="5" borderId="0" applyNumberFormat="0" applyBorder="0" applyAlignment="0" applyProtection="0"/>
    <xf numFmtId="44" fontId="155" fillId="0" borderId="0" applyFont="0" applyFill="0" applyBorder="0" applyAlignment="0" applyProtection="0"/>
    <xf numFmtId="43" fontId="155" fillId="0" borderId="0" applyFont="0" applyFill="0" applyBorder="0" applyAlignment="0" applyProtection="0"/>
    <xf numFmtId="0" fontId="158" fillId="0" borderId="0"/>
    <xf numFmtId="7" fontId="49" fillId="0" borderId="0" applyFont="0" applyFill="0" applyBorder="0" applyAlignment="0" applyProtection="0"/>
    <xf numFmtId="43" fontId="155" fillId="0" borderId="0" applyFont="0" applyFill="0" applyBorder="0" applyAlignment="0" applyProtection="0"/>
    <xf numFmtId="0" fontId="165" fillId="22" borderId="33" applyNumberFormat="0" applyAlignment="0" applyProtection="0"/>
    <xf numFmtId="2" fontId="49" fillId="0" borderId="0" applyFont="0" applyFill="0" applyBorder="0" applyAlignment="0" applyProtection="0"/>
    <xf numFmtId="14"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5" fillId="0" borderId="0" applyFont="0" applyFill="0" applyBorder="0" applyAlignment="0" applyProtection="0"/>
    <xf numFmtId="3"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applyNumberFormat="0" applyFont="0" applyBorder="0" applyAlignment="0"/>
    <xf numFmtId="44" fontId="7" fillId="0" borderId="0" applyFont="0" applyFill="0" applyBorder="0" applyAlignment="0" applyProtection="0"/>
    <xf numFmtId="3" fontId="49" fillId="0" borderId="0">
      <alignment horizontal="right" vertical="top"/>
    </xf>
    <xf numFmtId="43"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5" fontId="49" fillId="0" borderId="0" applyFont="0" applyFill="0" applyBorder="0" applyAlignment="0" applyProtection="0"/>
    <xf numFmtId="43" fontId="155" fillId="0" borderId="0" applyFont="0" applyFill="0" applyBorder="0" applyAlignment="0" applyProtection="0"/>
    <xf numFmtId="0" fontId="163" fillId="0" borderId="46" applyNumberFormat="0" applyFill="0" applyAlignment="0" applyProtection="0"/>
    <xf numFmtId="0" fontId="2" fillId="45" borderId="37" applyNumberFormat="0" applyFont="0" applyAlignment="0" applyProtection="0"/>
    <xf numFmtId="9" fontId="7" fillId="0" borderId="0" applyFont="0" applyFill="0" applyBorder="0" applyAlignment="0" applyProtection="0"/>
    <xf numFmtId="44" fontId="7" fillId="0" borderId="0" applyFont="0" applyFill="0" applyBorder="0" applyAlignment="0" applyProtection="0"/>
    <xf numFmtId="237" fontId="7" fillId="0" borderId="0"/>
    <xf numFmtId="44" fontId="155" fillId="0" borderId="0" applyFont="0" applyFill="0" applyBorder="0" applyAlignment="0" applyProtection="0"/>
    <xf numFmtId="44" fontId="155" fillId="0" borderId="0" applyFont="0" applyFill="0" applyBorder="0" applyAlignment="0" applyProtection="0"/>
    <xf numFmtId="7" fontId="7" fillId="0" borderId="0" applyFont="0" applyFill="0" applyBorder="0" applyAlignment="0" applyProtection="0"/>
    <xf numFmtId="173" fontId="49" fillId="0" borderId="0" applyFill="0"/>
    <xf numFmtId="0" fontId="7" fillId="0" borderId="0"/>
    <xf numFmtId="0" fontId="123" fillId="65" borderId="0" applyNumberFormat="0" applyBorder="0" applyAlignment="0" applyProtection="0"/>
    <xf numFmtId="44" fontId="7" fillId="0" borderId="0" applyFont="0" applyFill="0" applyBorder="0" applyAlignment="0" applyProtection="0"/>
    <xf numFmtId="0" fontId="2" fillId="45" borderId="37" applyNumberFormat="0" applyFont="0" applyAlignment="0" applyProtection="0"/>
    <xf numFmtId="0" fontId="165" fillId="22" borderId="33" applyNumberFormat="0" applyAlignment="0" applyProtection="0"/>
    <xf numFmtId="0" fontId="7" fillId="0" borderId="0" applyFont="0" applyFill="0" applyBorder="0" applyAlignment="0" applyProtection="0">
      <alignment horizontal="right"/>
    </xf>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1" fillId="60" borderId="0" applyNumberFormat="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156" fillId="0" borderId="0"/>
    <xf numFmtId="44" fontId="7"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5" fontId="7" fillId="0" borderId="0" applyFont="0" applyFill="0" applyBorder="0" applyAlignment="0" applyProtection="0"/>
    <xf numFmtId="43" fontId="155" fillId="0" borderId="0" applyFont="0" applyFill="0" applyBorder="0" applyAlignment="0" applyProtection="0"/>
    <xf numFmtId="0" fontId="49" fillId="0" borderId="0" applyNumberFormat="0" applyFont="0" applyBorder="0" applyAlignment="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237" fontId="7" fillId="0" borderId="0"/>
    <xf numFmtId="44"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0" fontId="1" fillId="7" borderId="0" applyNumberFormat="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0" fontId="2" fillId="45" borderId="37" applyNumberFormat="0" applyFont="0" applyAlignment="0" applyProtection="0"/>
    <xf numFmtId="44" fontId="155" fillId="0" borderId="0" applyFont="0" applyFill="0" applyBorder="0" applyAlignment="0" applyProtection="0"/>
    <xf numFmtId="0" fontId="7" fillId="0" borderId="0"/>
    <xf numFmtId="43" fontId="155" fillId="0" borderId="0" applyFont="0" applyFill="0" applyBorder="0" applyAlignment="0" applyProtection="0"/>
    <xf numFmtId="0" fontId="49" fillId="0" borderId="0"/>
    <xf numFmtId="9" fontId="158" fillId="0" borderId="0" applyFont="0" applyFill="0" applyBorder="0" applyAlignment="0" applyProtection="0"/>
    <xf numFmtId="0" fontId="118" fillId="72" borderId="33" applyNumberFormat="0" applyAlignment="0" applyProtection="0"/>
    <xf numFmtId="237" fontId="49" fillId="0" borderId="0"/>
    <xf numFmtId="9"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9" fontId="7" fillId="0" borderId="0" applyFont="0" applyFill="0" applyBorder="0" applyAlignment="0" applyProtection="0"/>
    <xf numFmtId="44" fontId="155" fillId="0" borderId="0" applyFont="0" applyFill="0" applyBorder="0" applyAlignment="0" applyProtection="0"/>
    <xf numFmtId="0" fontId="158" fillId="0" borderId="0"/>
    <xf numFmtId="7" fontId="7"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158" fillId="0" borderId="0" applyFont="0" applyFill="0" applyBorder="0" applyAlignment="0" applyProtection="0"/>
    <xf numFmtId="44" fontId="7" fillId="0" borderId="0" applyFont="0" applyFill="0" applyBorder="0" applyAlignment="0" applyProtection="0"/>
    <xf numFmtId="0" fontId="7" fillId="0" borderId="0"/>
    <xf numFmtId="43" fontId="49" fillId="0" borderId="0" applyFont="0" applyFill="0" applyBorder="0" applyAlignment="0" applyProtection="0"/>
    <xf numFmtId="0" fontId="108" fillId="0" borderId="48" applyNumberFormat="0" applyFill="0" applyAlignment="0" applyProtection="0"/>
    <xf numFmtId="43" fontId="7"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2" fillId="0" borderId="0" applyFont="0" applyFill="0" applyBorder="0" applyAlignment="0" applyProtection="0"/>
    <xf numFmtId="0" fontId="1" fillId="5" borderId="0" applyNumberFormat="0" applyBorder="0" applyAlignment="0" applyProtection="0"/>
    <xf numFmtId="44" fontId="155"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alignment horizontal="right"/>
    </xf>
    <xf numFmtId="237" fontId="7" fillId="0" borderId="0"/>
    <xf numFmtId="44" fontId="7" fillId="0" borderId="0" applyFont="0" applyFill="0" applyBorder="0" applyAlignment="0" applyProtection="0"/>
    <xf numFmtId="43" fontId="7" fillId="0" borderId="0" applyFont="0" applyFill="0" applyBorder="0" applyAlignment="0" applyProtection="0"/>
    <xf numFmtId="0" fontId="7" fillId="0" borderId="0" applyFont="0" applyAlignment="0"/>
    <xf numFmtId="0" fontId="49" fillId="0" borderId="0"/>
    <xf numFmtId="43" fontId="7" fillId="0" borderId="0" applyFont="0" applyFill="0" applyBorder="0" applyAlignment="0" applyProtection="0"/>
    <xf numFmtId="0" fontId="7" fillId="0" borderId="0"/>
    <xf numFmtId="44" fontId="1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0" fontId="7" fillId="0" borderId="0" applyNumberFormat="0" applyFont="0" applyBorder="0" applyAlignment="0"/>
    <xf numFmtId="43"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158" fillId="0" borderId="0" applyFont="0" applyFill="0" applyBorder="0" applyAlignment="0" applyProtection="0"/>
    <xf numFmtId="44" fontId="2"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0" fontId="7" fillId="0" borderId="0"/>
    <xf numFmtId="44" fontId="155" fillId="0" borderId="0" applyFont="0" applyFill="0" applyBorder="0" applyAlignment="0" applyProtection="0"/>
    <xf numFmtId="44" fontId="7"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167" fillId="0" borderId="0" applyNumberFormat="0" applyFill="0" applyBorder="0" applyAlignment="0" applyProtection="0"/>
    <xf numFmtId="173" fontId="7" fillId="0" borderId="0" applyFill="0"/>
    <xf numFmtId="43" fontId="155" fillId="0" borderId="0" applyFont="0" applyFill="0" applyBorder="0" applyAlignment="0" applyProtection="0"/>
    <xf numFmtId="0" fontId="1" fillId="3" borderId="0" applyNumberFormat="0" applyBorder="0" applyAlignment="0" applyProtection="0"/>
    <xf numFmtId="0" fontId="165" fillId="22" borderId="33" applyNumberFormat="0" applyAlignment="0" applyProtection="0"/>
    <xf numFmtId="43" fontId="155" fillId="0" borderId="0" applyFont="0" applyFill="0" applyBorder="0" applyAlignment="0" applyProtection="0"/>
    <xf numFmtId="0" fontId="7" fillId="0" borderId="0" applyNumberFormat="0" applyFont="0" applyFill="0" applyBorder="0" applyAlignment="0"/>
    <xf numFmtId="44" fontId="155" fillId="0" borderId="0" applyFont="0" applyFill="0" applyBorder="0" applyAlignment="0" applyProtection="0"/>
    <xf numFmtId="0" fontId="49" fillId="0" borderId="0" applyNumberFormat="0" applyFont="0" applyFill="0" applyBorder="0" applyAlignment="0"/>
    <xf numFmtId="0" fontId="49" fillId="0" borderId="0" applyFont="0" applyFill="0" applyBorder="0" applyAlignment="0" applyProtection="0"/>
    <xf numFmtId="44" fontId="155" fillId="0" borderId="0" applyFont="0" applyFill="0" applyBorder="0" applyAlignment="0" applyProtection="0"/>
    <xf numFmtId="0" fontId="1" fillId="5" borderId="0" applyNumberFormat="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 fillId="0" borderId="0"/>
    <xf numFmtId="0" fontId="49" fillId="0" borderId="0"/>
    <xf numFmtId="43" fontId="7" fillId="0" borderId="0" applyFont="0" applyFill="0" applyBorder="0" applyAlignment="0" applyProtection="0"/>
    <xf numFmtId="0" fontId="1" fillId="0" borderId="0"/>
    <xf numFmtId="43" fontId="155" fillId="0" borderId="0" applyFont="0" applyFill="0" applyBorder="0" applyAlignment="0" applyProtection="0"/>
    <xf numFmtId="14" fontId="49" fillId="0" borderId="0" applyFont="0" applyFill="0" applyBorder="0" applyAlignment="0" applyProtection="0"/>
    <xf numFmtId="0" fontId="1" fillId="0" borderId="0"/>
    <xf numFmtId="0" fontId="165" fillId="22" borderId="33" applyNumberFormat="0" applyAlignment="0" applyProtection="0"/>
    <xf numFmtId="44" fontId="155" fillId="0" borderId="0" applyFont="0" applyFill="0" applyBorder="0" applyAlignment="0" applyProtection="0"/>
    <xf numFmtId="43" fontId="7" fillId="0" borderId="0" applyFont="0" applyFill="0" applyBorder="0" applyAlignment="0" applyProtection="0"/>
    <xf numFmtId="0" fontId="49" fillId="0" borderId="0" applyNumberFormat="0" applyFont="0" applyAlignment="0"/>
    <xf numFmtId="0" fontId="7" fillId="0" borderId="0" applyNumberFormat="0" applyFont="0" applyAlignment="0"/>
    <xf numFmtId="43"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1" fillId="67" borderId="0" applyNumberFormat="0" applyBorder="0" applyAlignment="0" applyProtection="0"/>
    <xf numFmtId="0" fontId="49" fillId="0" borderId="0" applyFont="0" applyFill="0" applyBorder="0" applyAlignment="0" applyProtection="0">
      <alignment horizontal="right"/>
    </xf>
    <xf numFmtId="44" fontId="155" fillId="0" borderId="0" applyFont="0" applyFill="0" applyBorder="0" applyAlignment="0" applyProtection="0"/>
    <xf numFmtId="0" fontId="49" fillId="0" borderId="0"/>
    <xf numFmtId="43" fontId="7" fillId="0" borderId="0" applyFont="0" applyFill="0" applyBorder="0" applyAlignment="0" applyProtection="0"/>
    <xf numFmtId="14" fontId="7"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0" fontId="123" fillId="14" borderId="0" applyNumberFormat="0" applyBorder="0" applyAlignment="0" applyProtection="0"/>
    <xf numFmtId="44" fontId="15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0" fontId="49" fillId="0" borderId="0"/>
    <xf numFmtId="43" fontId="7" fillId="0" borderId="0" applyFont="0" applyFill="0" applyBorder="0" applyAlignment="0" applyProtection="0"/>
    <xf numFmtId="0" fontId="158" fillId="0" borderId="0"/>
    <xf numFmtId="0" fontId="49" fillId="0" borderId="0"/>
    <xf numFmtId="43" fontId="7" fillId="0" borderId="0" applyFont="0" applyFill="0" applyBorder="0" applyAlignment="0" applyProtection="0"/>
    <xf numFmtId="43" fontId="7" fillId="0" borderId="0" applyFont="0" applyFill="0" applyBorder="0" applyAlignment="0" applyProtection="0"/>
    <xf numFmtId="44" fontId="155" fillId="0" borderId="0" applyFont="0" applyFill="0" applyBorder="0" applyAlignment="0" applyProtection="0"/>
    <xf numFmtId="0" fontId="1" fillId="5" borderId="0" applyNumberFormat="0" applyBorder="0" applyAlignment="0" applyProtection="0"/>
    <xf numFmtId="0" fontId="7" fillId="0" borderId="0" applyFont="0" applyFill="0" applyBorder="0" applyAlignment="0" applyProtection="0"/>
    <xf numFmtId="44" fontId="155" fillId="0" borderId="0" applyFont="0" applyFill="0" applyBorder="0" applyAlignment="0" applyProtection="0"/>
    <xf numFmtId="3" fontId="7" fillId="0" borderId="0" applyFont="0" applyFill="0" applyBorder="0" applyAlignment="0" applyProtection="0"/>
    <xf numFmtId="0" fontId="1" fillId="7" borderId="0" applyNumberFormat="0" applyBorder="0" applyAlignment="0" applyProtection="0"/>
    <xf numFmtId="43" fontId="155"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55" fillId="0" borderId="0" applyFont="0" applyFill="0" applyBorder="0" applyAlignment="0" applyProtection="0"/>
    <xf numFmtId="44" fontId="155" fillId="0" borderId="0" applyFont="0" applyFill="0" applyBorder="0" applyAlignment="0" applyProtection="0"/>
    <xf numFmtId="43" fontId="155" fillId="0" borderId="0" applyFont="0" applyFill="0" applyBorder="0" applyAlignment="0" applyProtection="0"/>
    <xf numFmtId="43" fontId="7"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4" fontId="155" fillId="0" borderId="0" applyFont="0" applyFill="0" applyBorder="0" applyAlignment="0" applyProtection="0"/>
    <xf numFmtId="0" fontId="49" fillId="0" borderId="0"/>
    <xf numFmtId="43" fontId="155" fillId="0" borderId="0" applyFont="0" applyFill="0" applyBorder="0" applyAlignment="0" applyProtection="0"/>
    <xf numFmtId="43" fontId="155" fillId="0" borderId="0" applyFont="0" applyFill="0" applyBorder="0" applyAlignment="0" applyProtection="0"/>
    <xf numFmtId="0" fontId="157" fillId="0" borderId="0" applyNumberFormat="0" applyFill="0" applyBorder="0" applyAlignment="0" applyProtection="0">
      <alignment vertical="top"/>
      <protection locked="0"/>
    </xf>
    <xf numFmtId="43" fontId="155" fillId="0" borderId="0" applyFont="0" applyFill="0" applyBorder="0" applyAlignment="0" applyProtection="0"/>
    <xf numFmtId="44" fontId="7" fillId="0" borderId="0" applyFont="0" applyFill="0" applyBorder="0" applyAlignment="0" applyProtection="0"/>
    <xf numFmtId="0" fontId="162" fillId="0" borderId="45" applyNumberFormat="0" applyFill="0" applyAlignment="0" applyProtection="0"/>
    <xf numFmtId="43" fontId="7" fillId="0" borderId="0" applyFont="0" applyFill="0" applyBorder="0" applyAlignment="0" applyProtection="0"/>
    <xf numFmtId="43" fontId="155" fillId="0" borderId="0" applyFont="0" applyFill="0" applyBorder="0" applyAlignment="0" applyProtection="0"/>
    <xf numFmtId="0" fontId="165" fillId="22" borderId="33" applyNumberFormat="0" applyAlignment="0" applyProtection="0"/>
    <xf numFmtId="9" fontId="7" fillId="0" borderId="0" applyFont="0" applyFill="0" applyBorder="0" applyAlignment="0" applyProtection="0"/>
    <xf numFmtId="44" fontId="155" fillId="0" borderId="0" applyFont="0" applyFill="0" applyBorder="0" applyAlignment="0" applyProtection="0"/>
    <xf numFmtId="9" fontId="7" fillId="0" borderId="0" applyFont="0" applyFill="0" applyBorder="0" applyAlignment="0" applyProtection="0"/>
    <xf numFmtId="14" fontId="4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2" fillId="0" borderId="0" applyNumberFormat="0" applyFill="0" applyBorder="0" applyAlignment="0" applyProtection="0"/>
    <xf numFmtId="0" fontId="7" fillId="0" borderId="0"/>
    <xf numFmtId="0" fontId="19" fillId="20" borderId="8" applyNumberFormat="0" applyAlignment="0" applyProtection="0"/>
    <xf numFmtId="0" fontId="17" fillId="0" borderId="0">
      <alignment vertical="top"/>
    </xf>
    <xf numFmtId="0" fontId="16" fillId="22" borderId="0" applyNumberFormat="0" applyBorder="0" applyAlignment="0" applyProtection="0"/>
    <xf numFmtId="0" fontId="15" fillId="0" borderId="6" applyNumberFormat="0" applyFill="0" applyAlignment="0" applyProtection="0"/>
    <xf numFmtId="0" fontId="13" fillId="0" borderId="0" applyNumberFormat="0" applyFill="0" applyBorder="0" applyAlignment="0" applyProtection="0"/>
    <xf numFmtId="0" fontId="13" fillId="0" borderId="5" applyNumberFormat="0" applyFill="0" applyAlignment="0" applyProtection="0"/>
    <xf numFmtId="0" fontId="10" fillId="4" borderId="0" applyNumberFormat="0" applyBorder="0" applyAlignment="0" applyProtection="0"/>
    <xf numFmtId="0" fontId="9" fillId="0" borderId="0" applyNumberFormat="0" applyFill="0" applyBorder="0" applyAlignment="0" applyProtection="0"/>
    <xf numFmtId="0" fontId="6" fillId="21" borderId="2" applyNumberFormat="0" applyAlignment="0" applyProtection="0"/>
    <xf numFmtId="0" fontId="5" fillId="20" borderId="1" applyNumberFormat="0" applyAlignment="0" applyProtection="0"/>
    <xf numFmtId="0" fontId="4" fillId="3"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8" borderId="0" applyNumberFormat="0" applyBorder="0" applyAlignment="0" applyProtection="0"/>
    <xf numFmtId="0" fontId="3" fillId="17" borderId="0" applyNumberFormat="0" applyBorder="0" applyAlignment="0" applyProtection="0"/>
    <xf numFmtId="0" fontId="3" fillId="16"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74" borderId="0"/>
    <xf numFmtId="9" fontId="7" fillId="0" borderId="0" applyFont="0" applyFill="0" applyBorder="0" applyAlignment="0" applyProtection="0"/>
    <xf numFmtId="0" fontId="7" fillId="23" borderId="7" applyNumberFormat="0" applyFont="0" applyAlignment="0" applyProtection="0"/>
    <xf numFmtId="0" fontId="153" fillId="0" borderId="0"/>
    <xf numFmtId="0" fontId="153" fillId="0" borderId="0"/>
    <xf numFmtId="0" fontId="153" fillId="0" borderId="0"/>
    <xf numFmtId="0" fontId="7" fillId="0" borderId="0"/>
    <xf numFmtId="0" fontId="153" fillId="0" borderId="0"/>
    <xf numFmtId="44" fontId="7" fillId="0" borderId="0" applyFont="0" applyFill="0" applyBorder="0" applyAlignment="0" applyProtection="0"/>
    <xf numFmtId="173" fontId="18" fillId="0" borderId="0" applyProtection="0"/>
    <xf numFmtId="173" fontId="18" fillId="0" borderId="0" applyProtection="0"/>
    <xf numFmtId="0" fontId="18" fillId="23" borderId="7" applyNumberFormat="0" applyFont="0" applyAlignment="0" applyProtection="0"/>
    <xf numFmtId="173" fontId="18" fillId="0" borderId="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37" fontId="7" fillId="0" borderId="0"/>
    <xf numFmtId="0" fontId="7" fillId="0" borderId="0" applyNumberFormat="0" applyFont="0" applyFill="0" applyBorder="0" applyAlignment="0"/>
    <xf numFmtId="0" fontId="7" fillId="0" borderId="0"/>
    <xf numFmtId="0" fontId="7" fillId="0" borderId="0"/>
    <xf numFmtId="0" fontId="7" fillId="0" borderId="0" applyNumberFormat="0" applyFont="0" applyBorder="0" applyAlignment="0"/>
    <xf numFmtId="237" fontId="7" fillId="0" borderId="0"/>
    <xf numFmtId="0" fontId="7" fillId="0" borderId="0"/>
    <xf numFmtId="3" fontId="7" fillId="0" borderId="0" applyFont="0" applyFill="0" applyBorder="0" applyAlignment="0" applyProtection="0"/>
    <xf numFmtId="248" fontId="7" fillId="0" borderId="0" applyFont="0" applyFill="0" applyBorder="0" applyAlignment="0" applyProtection="0"/>
    <xf numFmtId="0" fontId="7" fillId="23" borderId="7" applyNumberFormat="0" applyFont="0" applyAlignment="0" applyProtection="0"/>
    <xf numFmtId="0" fontId="7" fillId="0" borderId="0"/>
    <xf numFmtId="0" fontId="7" fillId="0" borderId="0" applyNumberFormat="0" applyFont="0" applyBorder="0" applyAlignment="0"/>
    <xf numFmtId="0" fontId="7" fillId="0" borderId="0"/>
    <xf numFmtId="173" fontId="7" fillId="0" borderId="0" applyFill="0"/>
    <xf numFmtId="0" fontId="7" fillId="0" borderId="0" applyNumberFormat="0" applyFont="0" applyBorder="0" applyAlignment="0"/>
    <xf numFmtId="9" fontId="7" fillId="0" borderId="0" applyFont="0" applyFill="0" applyBorder="0" applyAlignment="0" applyProtection="0"/>
    <xf numFmtId="14" fontId="7" fillId="0" borderId="0" applyFont="0" applyFill="0" applyBorder="0" applyAlignment="0" applyProtection="0"/>
    <xf numFmtId="237" fontId="7" fillId="0" borderId="0"/>
    <xf numFmtId="0" fontId="7" fillId="0" borderId="0" applyNumberFormat="0" applyFont="0" applyBorder="0" applyAlignment="0"/>
    <xf numFmtId="0" fontId="7" fillId="23" borderId="7" applyNumberFormat="0" applyFont="0" applyAlignment="0" applyProtection="0"/>
    <xf numFmtId="44" fontId="7" fillId="0" borderId="0" applyFont="0" applyFill="0" applyBorder="0" applyAlignment="0" applyProtection="0"/>
    <xf numFmtId="3" fontId="7" fillId="0" borderId="0">
      <alignment horizontal="right" vertical="top"/>
    </xf>
    <xf numFmtId="0" fontId="7" fillId="0" borderId="0" applyNumberFormat="0" applyFont="0" applyAlignment="0"/>
    <xf numFmtId="0" fontId="7" fillId="0" borderId="0" applyFont="0" applyFill="0" applyBorder="0" applyAlignment="0" applyProtection="0">
      <alignment horizontal="right"/>
    </xf>
    <xf numFmtId="0" fontId="7" fillId="0" borderId="0" applyNumberFormat="0" applyFont="0" applyBorder="0" applyAlignment="0"/>
    <xf numFmtId="0" fontId="7" fillId="0" borderId="0" applyFont="0" applyAlignment="0"/>
    <xf numFmtId="43" fontId="7" fillId="0" borderId="0" applyFont="0" applyFill="0" applyBorder="0" applyAlignment="0" applyProtection="0"/>
    <xf numFmtId="2" fontId="7" fillId="0" borderId="0" applyFont="0" applyFill="0" applyBorder="0" applyAlignment="0" applyProtection="0"/>
    <xf numFmtId="44" fontId="7" fillId="0" borderId="0" applyFont="0" applyFill="0" applyBorder="0" applyAlignment="0" applyProtection="0"/>
    <xf numFmtId="3" fontId="7" fillId="0" borderId="0">
      <alignment horizontal="left" vertical="top"/>
    </xf>
    <xf numFmtId="0"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3" fontId="7" fillId="0" borderId="0">
      <alignment horizontal="left" vertical="top"/>
    </xf>
    <xf numFmtId="3" fontId="7" fillId="0" borderId="0" applyFont="0" applyFill="0" applyBorder="0" applyAlignment="0" applyProtection="0"/>
    <xf numFmtId="248" fontId="7" fillId="0" borderId="0" applyFont="0" applyFill="0" applyBorder="0" applyAlignment="0" applyProtection="0"/>
    <xf numFmtId="44" fontId="7" fillId="0" borderId="0" applyFont="0" applyFill="0" applyBorder="0" applyAlignment="0" applyProtection="0"/>
    <xf numFmtId="0" fontId="7" fillId="0" borderId="0" applyFont="0" applyAlignment="0"/>
    <xf numFmtId="0" fontId="7" fillId="0" borderId="0" applyNumberFormat="0" applyFont="0" applyBorder="0" applyAlignment="0"/>
    <xf numFmtId="0" fontId="7" fillId="0" borderId="0" applyNumberFormat="0" applyFont="0" applyFill="0" applyBorder="0" applyAlignment="0"/>
    <xf numFmtId="5" fontId="7" fillId="0" borderId="0" applyFont="0" applyFill="0" applyBorder="0" applyAlignment="0" applyProtection="0"/>
    <xf numFmtId="0" fontId="7" fillId="0" borderId="0" applyNumberFormat="0" applyFont="0" applyBorder="0" applyAlignment="0"/>
    <xf numFmtId="0" fontId="7" fillId="0" borderId="0" applyNumberFormat="0" applyFont="0" applyFill="0" applyBorder="0" applyAlignment="0"/>
    <xf numFmtId="7" fontId="7" fillId="0" borderId="0" applyFont="0" applyFill="0" applyBorder="0" applyAlignment="0" applyProtection="0"/>
    <xf numFmtId="7" fontId="7" fillId="0" borderId="0" applyFont="0" applyFill="0" applyBorder="0" applyAlignment="0" applyProtection="0"/>
    <xf numFmtId="2" fontId="7" fillId="0" borderId="0" applyFont="0" applyFill="0" applyBorder="0" applyAlignment="0" applyProtection="0"/>
    <xf numFmtId="3" fontId="7" fillId="0" borderId="0">
      <alignment horizontal="right" vertical="top"/>
    </xf>
    <xf numFmtId="5" fontId="7" fillId="0" borderId="0" applyFont="0" applyFill="0" applyBorder="0" applyAlignment="0" applyProtection="0"/>
    <xf numFmtId="173" fontId="7" fillId="0" borderId="0" applyFill="0"/>
    <xf numFmtId="0" fontId="7" fillId="0" borderId="0" applyNumberFormat="0" applyFont="0" applyBorder="0" applyAlignment="0"/>
    <xf numFmtId="0" fontId="7" fillId="0" borderId="0"/>
    <xf numFmtId="237" fontId="7" fillId="0" borderId="0"/>
    <xf numFmtId="43" fontId="7" fillId="0" borderId="0" applyFont="0" applyFill="0" applyBorder="0" applyAlignment="0" applyProtection="0"/>
    <xf numFmtId="0" fontId="7" fillId="0" borderId="0"/>
    <xf numFmtId="0" fontId="7" fillId="0" borderId="0" applyNumberFormat="0" applyFont="0" applyFill="0" applyBorder="0" applyAlignment="0"/>
    <xf numFmtId="0" fontId="7" fillId="0" borderId="0" applyFont="0" applyFill="0" applyBorder="0" applyAlignment="0" applyProtection="0"/>
    <xf numFmtId="0" fontId="7" fillId="0" borderId="0"/>
    <xf numFmtId="14" fontId="7" fillId="0" borderId="0" applyFont="0" applyFill="0" applyBorder="0" applyAlignment="0" applyProtection="0"/>
    <xf numFmtId="0" fontId="7" fillId="0" borderId="0" applyNumberFormat="0" applyFont="0" applyAlignment="0"/>
    <xf numFmtId="0" fontId="7" fillId="0" borderId="0" applyFont="0" applyFill="0" applyBorder="0" applyAlignment="0" applyProtection="0">
      <alignment horizontal="right"/>
    </xf>
    <xf numFmtId="0" fontId="7" fillId="0" borderId="0"/>
    <xf numFmtId="0" fontId="7" fillId="0" borderId="0"/>
    <xf numFmtId="0" fontId="7" fillId="0" borderId="0"/>
    <xf numFmtId="0" fontId="7" fillId="0" borderId="0"/>
    <xf numFmtId="14" fontId="7" fillId="0" borderId="0" applyFont="0" applyFill="0" applyBorder="0" applyAlignment="0" applyProtection="0"/>
  </cellStyleXfs>
  <cellXfs count="441">
    <xf numFmtId="173" fontId="0" fillId="0" borderId="0" xfId="0" applyAlignment="1"/>
    <xf numFmtId="0" fontId="27" fillId="0" borderId="0" xfId="41" applyFont="1" applyAlignment="1"/>
    <xf numFmtId="0" fontId="27" fillId="0" borderId="0" xfId="41" applyNumberFormat="1" applyFont="1" applyAlignment="1"/>
    <xf numFmtId="0" fontId="27" fillId="0" borderId="0" xfId="41" applyNumberFormat="1" applyFont="1" applyAlignment="1">
      <alignment horizontal="left"/>
    </xf>
    <xf numFmtId="0" fontId="27" fillId="0" borderId="0" xfId="41" applyNumberFormat="1" applyFont="1"/>
    <xf numFmtId="0" fontId="28" fillId="0" borderId="0" xfId="41" applyNumberFormat="1" applyFont="1" applyAlignment="1">
      <alignment horizontal="center"/>
    </xf>
    <xf numFmtId="0" fontId="27" fillId="0" borderId="0" xfId="41" applyNumberFormat="1" applyFont="1" applyAlignment="1">
      <alignment horizontal="center"/>
    </xf>
    <xf numFmtId="0" fontId="27" fillId="0" borderId="0" xfId="41" applyFont="1" applyAlignment="1">
      <alignment horizontal="center"/>
    </xf>
    <xf numFmtId="0" fontId="27" fillId="0" borderId="0" xfId="41" applyNumberFormat="1" applyFont="1" applyAlignment="1">
      <alignment horizontal="right"/>
    </xf>
    <xf numFmtId="0" fontId="27" fillId="24" borderId="0" xfId="41" applyNumberFormat="1" applyFont="1" applyFill="1"/>
    <xf numFmtId="3" fontId="27" fillId="0" borderId="0" xfId="41" applyNumberFormat="1" applyFont="1" applyAlignment="1"/>
    <xf numFmtId="0" fontId="27" fillId="0" borderId="0" xfId="41" applyNumberFormat="1" applyFont="1" applyFill="1"/>
    <xf numFmtId="49" fontId="28" fillId="24" borderId="0" xfId="41" applyNumberFormat="1" applyFont="1" applyFill="1" applyAlignment="1">
      <alignment horizontal="center" wrapText="1"/>
    </xf>
    <xf numFmtId="0" fontId="27" fillId="0" borderId="0" xfId="41" applyNumberFormat="1" applyFont="1" applyFill="1" applyBorder="1"/>
    <xf numFmtId="0" fontId="28" fillId="0" borderId="10" xfId="41" applyFont="1" applyBorder="1" applyAlignment="1">
      <alignment horizontal="center" wrapText="1"/>
    </xf>
    <xf numFmtId="0" fontId="28" fillId="0" borderId="10" xfId="41" applyFont="1" applyBorder="1" applyAlignment="1">
      <alignment horizontal="center"/>
    </xf>
    <xf numFmtId="0" fontId="28" fillId="0" borderId="0" xfId="41" applyFont="1" applyAlignment="1">
      <alignment horizontal="center"/>
    </xf>
    <xf numFmtId="49" fontId="27" fillId="0" borderId="0" xfId="41" applyNumberFormat="1" applyFont="1"/>
    <xf numFmtId="0" fontId="27" fillId="0" borderId="11" xfId="41" applyNumberFormat="1" applyFont="1" applyBorder="1" applyAlignment="1">
      <alignment horizontal="center"/>
    </xf>
    <xf numFmtId="3" fontId="27" fillId="0" borderId="0" xfId="41" applyNumberFormat="1" applyFont="1"/>
    <xf numFmtId="42" fontId="27" fillId="0" borderId="0" xfId="41" applyNumberFormat="1" applyFont="1" applyFill="1"/>
    <xf numFmtId="0" fontId="27" fillId="0" borderId="0" xfId="41" applyFont="1" applyFill="1" applyAlignment="1">
      <alignment horizontal="center"/>
    </xf>
    <xf numFmtId="42" fontId="27" fillId="0" borderId="0" xfId="41" applyNumberFormat="1" applyFont="1" applyFill="1" applyAlignment="1">
      <alignment horizontal="center"/>
    </xf>
    <xf numFmtId="3" fontId="27" fillId="0" borderId="0" xfId="41" applyNumberFormat="1" applyFont="1" applyFill="1" applyAlignment="1"/>
    <xf numFmtId="0" fontId="27" fillId="0" borderId="11" xfId="41" applyNumberFormat="1" applyFont="1" applyBorder="1" applyAlignment="1">
      <alignment horizontal="centerContinuous"/>
    </xf>
    <xf numFmtId="174" fontId="27" fillId="0" borderId="0" xfId="28" applyNumberFormat="1" applyFont="1" applyAlignment="1"/>
    <xf numFmtId="166" fontId="27" fillId="0" borderId="0" xfId="41" applyNumberFormat="1" applyFont="1" applyAlignment="1"/>
    <xf numFmtId="174" fontId="27" fillId="24" borderId="0" xfId="28" applyNumberFormat="1" applyFont="1" applyFill="1" applyAlignment="1"/>
    <xf numFmtId="3" fontId="27" fillId="0" borderId="0" xfId="41" applyNumberFormat="1" applyFont="1" applyFill="1" applyBorder="1"/>
    <xf numFmtId="0" fontId="18" fillId="0" borderId="0" xfId="41" applyFont="1" applyAlignment="1"/>
    <xf numFmtId="174" fontId="27" fillId="0" borderId="11" xfId="28" applyNumberFormat="1" applyFont="1" applyBorder="1" applyAlignment="1"/>
    <xf numFmtId="174" fontId="27" fillId="0" borderId="10" xfId="28" applyNumberFormat="1" applyFont="1" applyBorder="1" applyAlignment="1"/>
    <xf numFmtId="3" fontId="27" fillId="0" borderId="0" xfId="41" applyNumberFormat="1" applyFont="1" applyBorder="1" applyAlignment="1"/>
    <xf numFmtId="3" fontId="27" fillId="0" borderId="0" xfId="41" applyNumberFormat="1" applyFont="1" applyAlignment="1">
      <alignment horizontal="fill"/>
    </xf>
    <xf numFmtId="174" fontId="18" fillId="0" borderId="0" xfId="28" applyNumberFormat="1" applyFont="1"/>
    <xf numFmtId="174" fontId="27" fillId="24" borderId="10" xfId="28" applyNumberFormat="1" applyFont="1" applyFill="1" applyBorder="1" applyAlignment="1"/>
    <xf numFmtId="174" fontId="27" fillId="0" borderId="0" xfId="28" applyNumberFormat="1" applyFont="1" applyBorder="1" applyAlignment="1">
      <alignment horizontal="right"/>
    </xf>
    <xf numFmtId="42" fontId="27" fillId="0" borderId="0" xfId="41" applyNumberFormat="1" applyFont="1" applyBorder="1" applyAlignment="1">
      <alignment horizontal="right"/>
    </xf>
    <xf numFmtId="42" fontId="27" fillId="0" borderId="0" xfId="41" applyNumberFormat="1" applyFont="1" applyBorder="1" applyAlignment="1">
      <alignment horizontal="center"/>
    </xf>
    <xf numFmtId="0" fontId="18" fillId="0" borderId="0" xfId="41" applyNumberFormat="1" applyFont="1"/>
    <xf numFmtId="0" fontId="27" fillId="0" borderId="0" xfId="41" applyFont="1" applyFill="1" applyAlignment="1"/>
    <xf numFmtId="0" fontId="18" fillId="0" borderId="0" xfId="41" applyNumberFormat="1" applyFont="1" applyAlignment="1">
      <alignment horizontal="center"/>
    </xf>
    <xf numFmtId="174" fontId="18" fillId="0" borderId="0" xfId="28" applyNumberFormat="1" applyFont="1" applyAlignment="1"/>
    <xf numFmtId="174" fontId="27" fillId="0" borderId="0" xfId="28" applyNumberFormat="1" applyFont="1"/>
    <xf numFmtId="174" fontId="27" fillId="24" borderId="0" xfId="28" applyNumberFormat="1" applyFont="1" applyFill="1"/>
    <xf numFmtId="3" fontId="27" fillId="0" borderId="0" xfId="41" applyNumberFormat="1" applyFont="1" applyAlignment="1">
      <alignment horizontal="center"/>
    </xf>
    <xf numFmtId="174" fontId="27" fillId="0" borderId="0" xfId="28" applyNumberFormat="1" applyFont="1" applyFill="1" applyAlignment="1"/>
    <xf numFmtId="168" fontId="27" fillId="0" borderId="0" xfId="41" applyNumberFormat="1" applyFont="1"/>
    <xf numFmtId="176" fontId="27" fillId="0" borderId="0" xfId="41" applyNumberFormat="1" applyFont="1" applyAlignment="1"/>
    <xf numFmtId="44" fontId="27" fillId="0" borderId="0" xfId="41" applyNumberFormat="1" applyFont="1" applyAlignment="1"/>
    <xf numFmtId="44" fontId="27" fillId="0" borderId="0" xfId="41" applyNumberFormat="1" applyFont="1" applyAlignment="1">
      <alignment horizontal="center"/>
    </xf>
    <xf numFmtId="172" fontId="27" fillId="0" borderId="0" xfId="41" applyNumberFormat="1" applyFont="1" applyAlignment="1"/>
    <xf numFmtId="172" fontId="27" fillId="0" borderId="0" xfId="41" applyNumberFormat="1" applyFont="1" applyAlignment="1">
      <alignment horizontal="center"/>
    </xf>
    <xf numFmtId="172" fontId="27" fillId="0" borderId="0" xfId="41" applyNumberFormat="1" applyFont="1" applyFill="1" applyAlignment="1"/>
    <xf numFmtId="172" fontId="27" fillId="0" borderId="0" xfId="41" applyNumberFormat="1" applyFont="1" applyFill="1" applyAlignment="1">
      <alignment horizontal="center"/>
    </xf>
    <xf numFmtId="168" fontId="27" fillId="0" borderId="0" xfId="41" applyNumberFormat="1" applyFont="1" applyAlignment="1">
      <alignment horizontal="center"/>
    </xf>
    <xf numFmtId="172" fontId="27" fillId="24" borderId="0" xfId="41" applyNumberFormat="1" applyFont="1" applyFill="1" applyProtection="1">
      <protection locked="0"/>
    </xf>
    <xf numFmtId="172" fontId="27" fillId="0" borderId="0" xfId="41" applyNumberFormat="1" applyFont="1" applyProtection="1">
      <protection locked="0"/>
    </xf>
    <xf numFmtId="0" fontId="27" fillId="0" borderId="0" xfId="41" applyNumberFormat="1" applyFont="1" applyFill="1" applyAlignment="1">
      <alignment horizontal="center"/>
    </xf>
    <xf numFmtId="0" fontId="27" fillId="0" borderId="0" xfId="41" applyNumberFormat="1" applyFont="1" applyFill="1" applyAlignment="1"/>
    <xf numFmtId="172" fontId="27" fillId="0" borderId="0" xfId="41" applyNumberFormat="1" applyFont="1" applyFill="1" applyProtection="1">
      <protection locked="0"/>
    </xf>
    <xf numFmtId="3" fontId="28" fillId="24" borderId="0" xfId="41" applyNumberFormat="1" applyFont="1" applyFill="1" applyAlignment="1">
      <alignment horizontal="center" wrapText="1"/>
    </xf>
    <xf numFmtId="49" fontId="27" fillId="0" borderId="0" xfId="41" applyNumberFormat="1" applyFont="1" applyAlignment="1">
      <alignment horizontal="left"/>
    </xf>
    <xf numFmtId="49" fontId="27" fillId="0" borderId="0" xfId="41" applyNumberFormat="1" applyFont="1" applyAlignment="1">
      <alignment horizontal="center"/>
    </xf>
    <xf numFmtId="3" fontId="28" fillId="0" borderId="0" xfId="41" applyNumberFormat="1" applyFont="1" applyAlignment="1">
      <alignment horizontal="center"/>
    </xf>
    <xf numFmtId="0" fontId="28" fillId="0" borderId="10" xfId="41" applyNumberFormat="1" applyFont="1" applyBorder="1" applyAlignment="1">
      <alignment horizontal="center"/>
    </xf>
    <xf numFmtId="3" fontId="28" fillId="0" borderId="10" xfId="41" applyNumberFormat="1" applyFont="1" applyBorder="1" applyAlignment="1"/>
    <xf numFmtId="0" fontId="27" fillId="0" borderId="10" xfId="41" applyFont="1" applyBorder="1" applyAlignment="1"/>
    <xf numFmtId="3" fontId="28" fillId="0" borderId="0" xfId="41" applyNumberFormat="1" applyFont="1" applyAlignment="1"/>
    <xf numFmtId="0" fontId="27" fillId="0" borderId="10" xfId="41" applyNumberFormat="1" applyFont="1" applyBorder="1" applyAlignment="1">
      <alignment horizontal="center"/>
    </xf>
    <xf numFmtId="0" fontId="28" fillId="0" borderId="0" xfId="41" applyNumberFormat="1" applyFont="1" applyAlignment="1"/>
    <xf numFmtId="165" fontId="27" fillId="0" borderId="0" xfId="41" applyNumberFormat="1" applyFont="1" applyAlignment="1"/>
    <xf numFmtId="165" fontId="27" fillId="0" borderId="0" xfId="41" applyNumberFormat="1" applyFont="1" applyFill="1" applyAlignment="1"/>
    <xf numFmtId="174" fontId="27" fillId="0" borderId="0" xfId="28" applyNumberFormat="1" applyFont="1" applyFill="1" applyAlignment="1">
      <alignment horizontal="center"/>
    </xf>
    <xf numFmtId="174" fontId="27" fillId="0" borderId="0" xfId="28" applyNumberFormat="1" applyFont="1" applyAlignment="1">
      <alignment horizontal="center"/>
    </xf>
    <xf numFmtId="174" fontId="27" fillId="24" borderId="11" xfId="28" applyNumberFormat="1" applyFont="1" applyFill="1" applyBorder="1" applyAlignment="1"/>
    <xf numFmtId="174" fontId="27" fillId="0" borderId="11" xfId="28" applyNumberFormat="1" applyFont="1" applyFill="1" applyBorder="1" applyAlignment="1"/>
    <xf numFmtId="174" fontId="27" fillId="0" borderId="0" xfId="28" applyNumberFormat="1" applyFont="1" applyFill="1" applyBorder="1" applyAlignment="1"/>
    <xf numFmtId="164" fontId="27" fillId="0" borderId="0" xfId="41" applyNumberFormat="1" applyFont="1" applyFill="1" applyAlignment="1">
      <alignment horizontal="center"/>
    </xf>
    <xf numFmtId="164" fontId="27" fillId="0" borderId="0" xfId="41" applyNumberFormat="1" applyFont="1" applyAlignment="1">
      <alignment horizontal="center"/>
    </xf>
    <xf numFmtId="174" fontId="27" fillId="0" borderId="0" xfId="28" applyNumberFormat="1" applyFont="1" applyFill="1" applyAlignment="1">
      <alignment horizontal="right"/>
    </xf>
    <xf numFmtId="174" fontId="27" fillId="24" borderId="0" xfId="28" applyNumberFormat="1" applyFont="1" applyFill="1" applyAlignment="1">
      <alignment horizontal="right"/>
    </xf>
    <xf numFmtId="174" fontId="27" fillId="0" borderId="0" xfId="28" applyNumberFormat="1" applyFont="1" applyAlignment="1">
      <alignment horizontal="right"/>
    </xf>
    <xf numFmtId="174" fontId="27" fillId="0" borderId="0" xfId="28" applyNumberFormat="1" applyFont="1" applyFill="1" applyBorder="1" applyAlignment="1">
      <alignment horizontal="right"/>
    </xf>
    <xf numFmtId="174" fontId="27" fillId="0" borderId="0" xfId="28" applyNumberFormat="1" applyFont="1" applyBorder="1" applyAlignment="1"/>
    <xf numFmtId="174" fontId="27" fillId="0" borderId="0" xfId="28" applyNumberFormat="1" applyFont="1" applyBorder="1" applyAlignment="1">
      <alignment horizontal="center"/>
    </xf>
    <xf numFmtId="165" fontId="27" fillId="0" borderId="0" xfId="41" applyNumberFormat="1" applyFont="1" applyFill="1" applyAlignment="1">
      <alignment horizontal="right"/>
    </xf>
    <xf numFmtId="174" fontId="27" fillId="0" borderId="0" xfId="28" applyNumberFormat="1" applyFont="1" applyFill="1" applyBorder="1" applyAlignment="1">
      <alignment horizontal="center"/>
    </xf>
    <xf numFmtId="174" fontId="27" fillId="0" borderId="0" xfId="41" applyNumberFormat="1" applyFont="1" applyAlignment="1"/>
    <xf numFmtId="0" fontId="27" fillId="0" borderId="11" xfId="41" applyFont="1" applyBorder="1" applyAlignment="1"/>
    <xf numFmtId="3" fontId="27" fillId="0" borderId="12" xfId="41" applyNumberFormat="1" applyFont="1" applyBorder="1" applyAlignment="1"/>
    <xf numFmtId="0" fontId="28" fillId="24" borderId="0" xfId="41" applyFont="1" applyFill="1" applyAlignment="1">
      <alignment horizontal="center" wrapText="1"/>
    </xf>
    <xf numFmtId="0" fontId="29" fillId="0" borderId="0" xfId="41" applyNumberFormat="1" applyFont="1" applyAlignment="1">
      <alignment horizontal="center"/>
    </xf>
    <xf numFmtId="3" fontId="29" fillId="0" borderId="0" xfId="41" applyNumberFormat="1" applyFont="1" applyAlignment="1"/>
    <xf numFmtId="3" fontId="30" fillId="0" borderId="0" xfId="41" applyNumberFormat="1" applyFont="1" applyAlignment="1"/>
    <xf numFmtId="171" fontId="27" fillId="0" borderId="0" xfId="41" applyNumberFormat="1" applyFont="1" applyFill="1" applyAlignment="1">
      <alignment horizontal="left"/>
    </xf>
    <xf numFmtId="3" fontId="27" fillId="0" borderId="0" xfId="41" quotePrefix="1" applyNumberFormat="1" applyFont="1" applyFill="1" applyAlignment="1"/>
    <xf numFmtId="0" fontId="31" fillId="0" borderId="0" xfId="41" applyFont="1" applyAlignment="1"/>
    <xf numFmtId="166" fontId="27" fillId="0" borderId="0" xfId="41" applyNumberFormat="1" applyFont="1" applyFill="1" applyAlignment="1">
      <alignment horizontal="right"/>
    </xf>
    <xf numFmtId="10" fontId="27" fillId="0" borderId="0" xfId="45" applyNumberFormat="1" applyFont="1" applyFill="1" applyAlignment="1">
      <alignment horizontal="center"/>
    </xf>
    <xf numFmtId="10" fontId="27" fillId="0" borderId="0" xfId="45" applyNumberFormat="1" applyFont="1" applyAlignment="1">
      <alignment horizontal="center"/>
    </xf>
    <xf numFmtId="166" fontId="27" fillId="0" borderId="0" xfId="41" applyNumberFormat="1" applyFont="1" applyAlignment="1">
      <alignment horizontal="center"/>
    </xf>
    <xf numFmtId="164" fontId="27" fillId="0" borderId="0" xfId="41" applyNumberFormat="1" applyFont="1" applyAlignment="1">
      <alignment horizontal="left"/>
    </xf>
    <xf numFmtId="10" fontId="27" fillId="0" borderId="0" xfId="41" applyNumberFormat="1" applyFont="1" applyFill="1" applyAlignment="1">
      <alignment horizontal="right"/>
    </xf>
    <xf numFmtId="169" fontId="27" fillId="0" borderId="0" xfId="41" applyNumberFormat="1" applyFont="1" applyFill="1" applyAlignment="1">
      <alignment horizontal="right"/>
    </xf>
    <xf numFmtId="10" fontId="27" fillId="0" borderId="0" xfId="41" applyNumberFormat="1" applyFont="1" applyFill="1" applyAlignment="1">
      <alignment horizontal="left"/>
    </xf>
    <xf numFmtId="167" fontId="27" fillId="0" borderId="0" xfId="41" applyNumberFormat="1" applyFont="1" applyAlignment="1"/>
    <xf numFmtId="174" fontId="27" fillId="0" borderId="0" xfId="28" applyNumberFormat="1" applyFont="1" applyFill="1" applyProtection="1">
      <protection locked="0"/>
    </xf>
    <xf numFmtId="174" fontId="27" fillId="0" borderId="12" xfId="28" applyNumberFormat="1" applyFont="1" applyFill="1" applyBorder="1" applyAlignment="1"/>
    <xf numFmtId="0" fontId="27" fillId="0" borderId="11" xfId="41" applyNumberFormat="1" applyFont="1" applyFill="1" applyBorder="1"/>
    <xf numFmtId="3" fontId="27" fillId="0" borderId="11" xfId="41" applyNumberFormat="1" applyFont="1" applyFill="1" applyBorder="1" applyAlignment="1"/>
    <xf numFmtId="3" fontId="27" fillId="0" borderId="0" xfId="41" applyNumberFormat="1" applyFont="1" applyFill="1" applyAlignment="1">
      <alignment horizontal="center"/>
    </xf>
    <xf numFmtId="49" fontId="27" fillId="0" borderId="0" xfId="41" applyNumberFormat="1" applyFont="1" applyFill="1"/>
    <xf numFmtId="49" fontId="27" fillId="0" borderId="0" xfId="41" applyNumberFormat="1" applyFont="1" applyFill="1" applyAlignment="1"/>
    <xf numFmtId="49" fontId="27" fillId="0" borderId="0" xfId="41" applyNumberFormat="1" applyFont="1" applyFill="1" applyAlignment="1">
      <alignment horizontal="center"/>
    </xf>
    <xf numFmtId="3" fontId="27" fillId="0" borderId="0" xfId="41" applyNumberFormat="1" applyFont="1" applyFill="1" applyAlignment="1">
      <alignment horizontal="right"/>
    </xf>
    <xf numFmtId="166" fontId="27" fillId="0" borderId="0" xfId="41" applyNumberFormat="1" applyFont="1" applyFill="1" applyAlignment="1"/>
    <xf numFmtId="165" fontId="27" fillId="0" borderId="0" xfId="41" applyNumberFormat="1" applyFont="1" applyFill="1"/>
    <xf numFmtId="166" fontId="27" fillId="0" borderId="0" xfId="41" applyNumberFormat="1" applyFont="1" applyFill="1"/>
    <xf numFmtId="0" fontId="18" fillId="0" borderId="0" xfId="41" applyNumberFormat="1" applyFont="1" applyAlignment="1"/>
    <xf numFmtId="3" fontId="18" fillId="0" borderId="0" xfId="41" applyNumberFormat="1" applyFont="1" applyAlignment="1"/>
    <xf numFmtId="3" fontId="27" fillId="0" borderId="11" xfId="41" applyNumberFormat="1" applyFont="1" applyBorder="1" applyAlignment="1"/>
    <xf numFmtId="3" fontId="27" fillId="0" borderId="11" xfId="41" applyNumberFormat="1" applyFont="1" applyBorder="1" applyAlignment="1">
      <alignment horizontal="center"/>
    </xf>
    <xf numFmtId="4" fontId="27" fillId="0" borderId="0" xfId="41" applyNumberFormat="1" applyFont="1" applyAlignment="1"/>
    <xf numFmtId="3" fontId="27" fillId="0" borderId="0" xfId="41" applyNumberFormat="1" applyFont="1" applyBorder="1" applyAlignment="1">
      <alignment horizontal="center"/>
    </xf>
    <xf numFmtId="0" fontId="27" fillId="0" borderId="0" xfId="41" quotePrefix="1" applyFont="1" applyAlignment="1">
      <alignment horizontal="center"/>
    </xf>
    <xf numFmtId="0" fontId="25" fillId="0" borderId="0" xfId="41" applyNumberFormat="1" applyFont="1" applyFill="1" applyBorder="1" applyAlignment="1"/>
    <xf numFmtId="0" fontId="25" fillId="0" borderId="0" xfId="41" applyNumberFormat="1" applyFont="1" applyFill="1" applyBorder="1" applyAlignment="1">
      <alignment horizontal="center"/>
    </xf>
    <xf numFmtId="0" fontId="32" fillId="0" borderId="0" xfId="41" applyFont="1" applyFill="1" applyBorder="1"/>
    <xf numFmtId="0" fontId="24" fillId="0" borderId="0" xfId="41" applyFont="1" applyFill="1" applyBorder="1"/>
    <xf numFmtId="0" fontId="25" fillId="0" borderId="0" xfId="41" applyFont="1" applyFill="1" applyBorder="1" applyAlignment="1"/>
    <xf numFmtId="0" fontId="27" fillId="0" borderId="0" xfId="41" applyFont="1" applyFill="1" applyBorder="1" applyAlignment="1"/>
    <xf numFmtId="49" fontId="28" fillId="0" borderId="0" xfId="41" applyNumberFormat="1" applyFont="1" applyFill="1" applyAlignment="1">
      <alignment horizontal="center" wrapText="1"/>
    </xf>
    <xf numFmtId="3" fontId="28" fillId="0" borderId="10" xfId="41" applyNumberFormat="1" applyFont="1" applyBorder="1" applyAlignment="1">
      <alignment horizontal="center"/>
    </xf>
    <xf numFmtId="0" fontId="27" fillId="0" borderId="10" xfId="41" applyFont="1" applyFill="1" applyBorder="1" applyAlignment="1">
      <alignment horizontal="center"/>
    </xf>
    <xf numFmtId="166" fontId="28" fillId="0" borderId="0" xfId="41" quotePrefix="1" applyNumberFormat="1" applyFont="1" applyFill="1" applyAlignment="1"/>
    <xf numFmtId="166" fontId="27" fillId="0" borderId="0" xfId="41" applyNumberFormat="1" applyFont="1" applyFill="1" applyAlignment="1">
      <alignment horizontal="center"/>
    </xf>
    <xf numFmtId="0" fontId="27" fillId="0" borderId="11" xfId="41" applyNumberFormat="1" applyFont="1" applyBorder="1" applyAlignment="1"/>
    <xf numFmtId="3" fontId="27" fillId="0" borderId="0" xfId="41" quotePrefix="1" applyNumberFormat="1" applyFont="1" applyAlignment="1"/>
    <xf numFmtId="9" fontId="27" fillId="0" borderId="0" xfId="41" applyNumberFormat="1" applyFont="1" applyAlignment="1"/>
    <xf numFmtId="169" fontId="27" fillId="0" borderId="0" xfId="41" applyNumberFormat="1" applyFont="1" applyAlignment="1"/>
    <xf numFmtId="169" fontId="27" fillId="0" borderId="11" xfId="41" applyNumberFormat="1" applyFont="1" applyBorder="1" applyAlignment="1"/>
    <xf numFmtId="0" fontId="27" fillId="0" borderId="0" xfId="41" applyNumberFormat="1" applyFont="1" applyBorder="1" applyAlignment="1">
      <alignment horizontal="center"/>
    </xf>
    <xf numFmtId="0" fontId="27" fillId="0" borderId="0" xfId="41" applyFont="1" applyFill="1" applyAlignment="1" applyProtection="1"/>
    <xf numFmtId="38" fontId="27" fillId="0" borderId="0" xfId="41" applyNumberFormat="1" applyFont="1" applyAlignment="1" applyProtection="1"/>
    <xf numFmtId="38" fontId="27" fillId="0" borderId="0" xfId="41" applyNumberFormat="1" applyFont="1" applyAlignment="1"/>
    <xf numFmtId="0" fontId="27" fillId="0" borderId="0" xfId="41" applyFont="1" applyBorder="1" applyAlignment="1"/>
    <xf numFmtId="0" fontId="27" fillId="0" borderId="0" xfId="41" applyFont="1" applyBorder="1" applyAlignment="1">
      <alignment horizontal="center"/>
    </xf>
    <xf numFmtId="174" fontId="27" fillId="24" borderId="0" xfId="28" applyNumberFormat="1" applyFont="1" applyFill="1" applyBorder="1" applyProtection="1">
      <protection locked="0"/>
    </xf>
    <xf numFmtId="0" fontId="27" fillId="0" borderId="11" xfId="41" applyNumberFormat="1" applyFont="1" applyBorder="1"/>
    <xf numFmtId="174" fontId="27" fillId="24" borderId="11" xfId="28" applyNumberFormat="1" applyFont="1" applyFill="1" applyBorder="1" applyProtection="1">
      <protection locked="0"/>
    </xf>
    <xf numFmtId="3" fontId="33" fillId="0" borderId="0" xfId="41" applyNumberFormat="1" applyFont="1" applyAlignment="1">
      <alignment horizontal="left"/>
    </xf>
    <xf numFmtId="3" fontId="33" fillId="0" borderId="0" xfId="41" applyNumberFormat="1" applyFont="1" applyAlignment="1">
      <alignment horizontal="center"/>
    </xf>
    <xf numFmtId="174" fontId="27" fillId="0" borderId="0" xfId="28" applyNumberFormat="1" applyFont="1" applyFill="1" applyBorder="1" applyProtection="1"/>
    <xf numFmtId="3" fontId="23" fillId="0" borderId="0" xfId="41" applyNumberFormat="1" applyFont="1" applyAlignment="1">
      <alignment horizontal="center"/>
    </xf>
    <xf numFmtId="172" fontId="27" fillId="0" borderId="0" xfId="41" applyNumberFormat="1" applyFont="1"/>
    <xf numFmtId="174" fontId="27" fillId="24" borderId="0" xfId="28" applyNumberFormat="1" applyFont="1" applyFill="1" applyBorder="1" applyProtection="1"/>
    <xf numFmtId="3" fontId="27" fillId="0" borderId="0" xfId="41" applyNumberFormat="1" applyFont="1" applyAlignment="1" applyProtection="1"/>
    <xf numFmtId="3" fontId="33" fillId="0" borderId="0" xfId="41" applyNumberFormat="1" applyFont="1" applyFill="1" applyAlignment="1">
      <alignment horizontal="left"/>
    </xf>
    <xf numFmtId="3" fontId="23" fillId="0" borderId="0" xfId="41" applyNumberFormat="1" applyFont="1" applyFill="1" applyAlignment="1">
      <alignment horizontal="center"/>
    </xf>
    <xf numFmtId="174" fontId="27" fillId="24" borderId="0" xfId="28" applyNumberFormat="1" applyFont="1" applyFill="1" applyBorder="1" applyAlignment="1" applyProtection="1">
      <protection locked="0"/>
    </xf>
    <xf numFmtId="0" fontId="27" fillId="0" borderId="0" xfId="41" applyNumberFormat="1" applyFont="1" applyBorder="1" applyAlignment="1"/>
    <xf numFmtId="0" fontId="27" fillId="0" borderId="0" xfId="41" applyNumberFormat="1" applyFont="1" applyBorder="1"/>
    <xf numFmtId="174" fontId="27" fillId="24" borderId="10" xfId="28" applyNumberFormat="1" applyFont="1" applyFill="1" applyBorder="1" applyAlignment="1" applyProtection="1">
      <protection locked="0"/>
    </xf>
    <xf numFmtId="174" fontId="27" fillId="0" borderId="0" xfId="28" applyNumberFormat="1" applyFont="1" applyFill="1" applyBorder="1" applyAlignment="1" applyProtection="1"/>
    <xf numFmtId="173" fontId="27" fillId="0" borderId="0" xfId="41" applyNumberFormat="1" applyFont="1" applyAlignment="1"/>
    <xf numFmtId="0" fontId="34" fillId="0" borderId="0" xfId="41" applyNumberFormat="1" applyFont="1" applyFill="1"/>
    <xf numFmtId="3" fontId="34" fillId="0" borderId="0" xfId="41" applyNumberFormat="1" applyFont="1" applyFill="1" applyAlignment="1"/>
    <xf numFmtId="0" fontId="34" fillId="0" borderId="0" xfId="41" applyFont="1" applyAlignment="1">
      <alignment horizontal="center"/>
    </xf>
    <xf numFmtId="0" fontId="34" fillId="0" borderId="0" xfId="41" applyFont="1" applyAlignment="1"/>
    <xf numFmtId="0" fontId="34" fillId="0" borderId="0" xfId="41" applyFont="1" applyFill="1" applyAlignment="1"/>
    <xf numFmtId="0" fontId="35" fillId="0" borderId="0" xfId="41" applyNumberFormat="1" applyFont="1" applyFill="1" applyAlignment="1">
      <alignment horizontal="left"/>
    </xf>
    <xf numFmtId="174" fontId="27" fillId="0" borderId="0" xfId="28" applyNumberFormat="1" applyFont="1" applyFill="1" applyBorder="1"/>
    <xf numFmtId="169" fontId="27" fillId="0" borderId="0" xfId="41" applyNumberFormat="1" applyFont="1" applyFill="1" applyAlignment="1"/>
    <xf numFmtId="0" fontId="27" fillId="0" borderId="0" xfId="42" applyNumberFormat="1" applyFont="1" applyFill="1" applyAlignment="1"/>
    <xf numFmtId="3" fontId="27" fillId="0" borderId="0" xfId="42" applyNumberFormat="1" applyFont="1" applyFill="1" applyAlignment="1"/>
    <xf numFmtId="174" fontId="27" fillId="24" borderId="0" xfId="28" applyNumberFormat="1" applyFont="1" applyFill="1" applyBorder="1"/>
    <xf numFmtId="174" fontId="27" fillId="0" borderId="10" xfId="28" applyNumberFormat="1" applyFont="1" applyFill="1" applyBorder="1" applyAlignment="1"/>
    <xf numFmtId="0" fontId="7" fillId="25" borderId="13" xfId="41" applyFont="1" applyFill="1" applyBorder="1" applyAlignment="1"/>
    <xf numFmtId="0" fontId="7" fillId="25" borderId="0" xfId="41" applyFont="1" applyFill="1" applyBorder="1" applyAlignment="1"/>
    <xf numFmtId="0" fontId="7" fillId="25" borderId="0" xfId="41" applyFont="1" applyFill="1" applyBorder="1" applyAlignment="1">
      <alignment horizontal="center"/>
    </xf>
    <xf numFmtId="3" fontId="7" fillId="25" borderId="0" xfId="41" applyNumberFormat="1" applyFont="1" applyFill="1" applyBorder="1" applyAlignment="1"/>
    <xf numFmtId="0" fontId="7" fillId="25" borderId="0" xfId="41" applyNumberFormat="1" applyFont="1" applyFill="1" applyBorder="1" applyAlignment="1"/>
    <xf numFmtId="0" fontId="7" fillId="25" borderId="14" xfId="41" applyFont="1" applyFill="1" applyBorder="1" applyAlignment="1"/>
    <xf numFmtId="3" fontId="7" fillId="25" borderId="0" xfId="41" applyNumberFormat="1" applyFont="1" applyFill="1" applyBorder="1" applyAlignment="1">
      <alignment horizontal="center"/>
    </xf>
    <xf numFmtId="3" fontId="18" fillId="25" borderId="0" xfId="41" applyNumberFormat="1" applyFont="1" applyFill="1" applyBorder="1" applyAlignment="1"/>
    <xf numFmtId="170" fontId="7" fillId="25" borderId="15" xfId="41" applyNumberFormat="1" applyFont="1" applyFill="1" applyBorder="1" applyAlignment="1"/>
    <xf numFmtId="170" fontId="7" fillId="25" borderId="0" xfId="41" applyNumberFormat="1" applyFont="1" applyFill="1" applyBorder="1" applyAlignment="1"/>
    <xf numFmtId="170" fontId="7" fillId="25" borderId="0" xfId="41" applyNumberFormat="1" applyFont="1" applyFill="1" applyBorder="1" applyAlignment="1">
      <alignment horizontal="center"/>
    </xf>
    <xf numFmtId="0" fontId="18" fillId="25" borderId="0" xfId="41" applyFont="1" applyFill="1" applyBorder="1" applyAlignment="1"/>
    <xf numFmtId="0" fontId="36" fillId="25" borderId="0" xfId="41" applyFont="1" applyFill="1" applyBorder="1" applyAlignment="1"/>
    <xf numFmtId="0" fontId="7" fillId="25" borderId="13" xfId="41" applyNumberFormat="1" applyFont="1" applyFill="1" applyBorder="1" applyAlignment="1"/>
    <xf numFmtId="0" fontId="7" fillId="25" borderId="0" xfId="41" applyNumberFormat="1" applyFont="1" applyFill="1" applyBorder="1" applyAlignment="1">
      <alignment horizontal="center"/>
    </xf>
    <xf numFmtId="0" fontId="37" fillId="25" borderId="0" xfId="41" applyFont="1" applyFill="1" applyBorder="1"/>
    <xf numFmtId="0" fontId="18" fillId="25" borderId="0" xfId="41" applyFont="1" applyFill="1" applyBorder="1"/>
    <xf numFmtId="175" fontId="7" fillId="25" borderId="13" xfId="30" applyNumberFormat="1" applyFont="1" applyFill="1" applyBorder="1" applyAlignment="1"/>
    <xf numFmtId="175" fontId="7" fillId="25" borderId="0" xfId="30" applyNumberFormat="1" applyFont="1" applyFill="1" applyBorder="1" applyAlignment="1"/>
    <xf numFmtId="175" fontId="7" fillId="25" borderId="0" xfId="30" applyNumberFormat="1" applyFont="1" applyFill="1" applyBorder="1" applyAlignment="1">
      <alignment horizontal="center"/>
    </xf>
    <xf numFmtId="0" fontId="18" fillId="25" borderId="0" xfId="41" applyFont="1" applyFill="1" applyBorder="1" applyAlignment="1">
      <alignment horizontal="left" wrapText="1"/>
    </xf>
    <xf numFmtId="170" fontId="7" fillId="25" borderId="13" xfId="41" applyNumberFormat="1" applyFont="1" applyFill="1" applyBorder="1" applyAlignment="1"/>
    <xf numFmtId="170" fontId="7" fillId="25" borderId="10" xfId="41" applyNumberFormat="1" applyFont="1" applyFill="1" applyBorder="1" applyAlignment="1"/>
    <xf numFmtId="170" fontId="7" fillId="25" borderId="10" xfId="41" applyNumberFormat="1" applyFont="1" applyFill="1" applyBorder="1" applyAlignment="1">
      <alignment horizontal="center"/>
    </xf>
    <xf numFmtId="0" fontId="18" fillId="25" borderId="10" xfId="41" applyFont="1" applyFill="1" applyBorder="1" applyAlignment="1"/>
    <xf numFmtId="3" fontId="7" fillId="25" borderId="10" xfId="41" applyNumberFormat="1" applyFont="1" applyFill="1" applyBorder="1" applyAlignment="1"/>
    <xf numFmtId="0" fontId="7" fillId="25" borderId="10" xfId="41" applyNumberFormat="1" applyFont="1" applyFill="1" applyBorder="1" applyAlignment="1"/>
    <xf numFmtId="0" fontId="7" fillId="25" borderId="10" xfId="41" applyFont="1" applyFill="1" applyBorder="1" applyAlignment="1"/>
    <xf numFmtId="0" fontId="7" fillId="25" borderId="16" xfId="41" applyFont="1" applyFill="1" applyBorder="1" applyAlignment="1"/>
    <xf numFmtId="0" fontId="28" fillId="0" borderId="17" xfId="41" applyFont="1" applyBorder="1" applyAlignment="1"/>
    <xf numFmtId="0" fontId="27" fillId="0" borderId="18" xfId="41" applyFont="1" applyFill="1" applyBorder="1" applyAlignment="1"/>
    <xf numFmtId="0" fontId="27" fillId="0" borderId="19" xfId="41" applyFont="1" applyFill="1" applyBorder="1" applyAlignment="1"/>
    <xf numFmtId="0" fontId="27" fillId="0" borderId="13" xfId="41" applyFont="1" applyFill="1" applyBorder="1" applyAlignment="1"/>
    <xf numFmtId="0" fontId="27" fillId="0" borderId="14" xfId="41" applyFont="1" applyFill="1" applyBorder="1" applyAlignment="1"/>
    <xf numFmtId="174" fontId="7" fillId="25" borderId="15" xfId="28" applyNumberFormat="1" applyFont="1" applyFill="1" applyBorder="1" applyAlignment="1"/>
    <xf numFmtId="174" fontId="7" fillId="25" borderId="13" xfId="28" applyNumberFormat="1" applyFont="1" applyFill="1" applyBorder="1" applyAlignment="1"/>
    <xf numFmtId="0" fontId="27" fillId="0" borderId="0" xfId="41" quotePrefix="1" applyNumberFormat="1" applyFont="1" applyFill="1" applyAlignment="1">
      <alignment horizontal="left"/>
    </xf>
    <xf numFmtId="0" fontId="38" fillId="0" borderId="0" xfId="0" applyNumberFormat="1" applyFont="1" applyAlignment="1"/>
    <xf numFmtId="3" fontId="38" fillId="0" borderId="0" xfId="0" applyNumberFormat="1" applyFont="1" applyAlignment="1"/>
    <xf numFmtId="0" fontId="38" fillId="0" borderId="0" xfId="42" applyNumberFormat="1" applyFont="1" applyFill="1" applyAlignment="1"/>
    <xf numFmtId="3" fontId="38" fillId="0" borderId="0" xfId="42" applyNumberFormat="1" applyFont="1" applyFill="1" applyAlignment="1"/>
    <xf numFmtId="165" fontId="27" fillId="0" borderId="0" xfId="41" applyNumberFormat="1" applyFont="1" applyBorder="1" applyAlignment="1"/>
    <xf numFmtId="174" fontId="27" fillId="24" borderId="0" xfId="28" applyNumberFormat="1" applyFont="1" applyFill="1" applyBorder="1" applyAlignment="1"/>
    <xf numFmtId="174" fontId="27" fillId="24" borderId="10" xfId="28" applyNumberFormat="1" applyFont="1" applyFill="1" applyBorder="1"/>
    <xf numFmtId="0" fontId="27" fillId="0" borderId="0" xfId="41" applyNumberFormat="1" applyFont="1" applyFill="1" applyBorder="1" applyAlignment="1">
      <alignment horizontal="left"/>
    </xf>
    <xf numFmtId="3" fontId="27" fillId="0" borderId="0" xfId="41" applyNumberFormat="1" applyFont="1" applyFill="1" applyBorder="1" applyAlignment="1"/>
    <xf numFmtId="0" fontId="27" fillId="26" borderId="0" xfId="41" applyFont="1" applyFill="1" applyAlignment="1"/>
    <xf numFmtId="0" fontId="27" fillId="26" borderId="0" xfId="41" applyFont="1" applyFill="1" applyAlignment="1">
      <alignment horizontal="center"/>
    </xf>
    <xf numFmtId="0" fontId="27" fillId="0" borderId="0" xfId="41" applyNumberFormat="1" applyFont="1" applyFill="1" applyAlignment="1">
      <alignment horizontal="right"/>
    </xf>
    <xf numFmtId="10" fontId="27" fillId="24" borderId="0" xfId="41" applyNumberFormat="1" applyFont="1" applyFill="1"/>
    <xf numFmtId="0" fontId="38" fillId="0" borderId="0" xfId="41" applyNumberFormat="1" applyFont="1" applyFill="1"/>
    <xf numFmtId="10" fontId="27" fillId="0" borderId="0" xfId="41" applyNumberFormat="1" applyFont="1" applyFill="1"/>
    <xf numFmtId="0" fontId="27" fillId="0" borderId="0" xfId="41" applyNumberFormat="1" applyFont="1" applyFill="1" applyAlignment="1">
      <alignment vertical="top" wrapText="1"/>
    </xf>
    <xf numFmtId="0" fontId="33" fillId="0" borderId="0" xfId="41" applyNumberFormat="1" applyFont="1" applyFill="1" applyAlignment="1">
      <alignment horizontal="left"/>
    </xf>
    <xf numFmtId="0" fontId="33" fillId="0" borderId="0" xfId="41" applyNumberFormat="1" applyFont="1" applyFill="1" applyAlignment="1">
      <alignment horizontal="center"/>
    </xf>
    <xf numFmtId="0" fontId="27" fillId="0" borderId="0" xfId="41" applyFont="1" applyFill="1" applyAlignment="1">
      <alignment horizontal="center" vertical="top" wrapText="1"/>
    </xf>
    <xf numFmtId="0" fontId="27" fillId="0" borderId="0" xfId="41" applyFont="1" applyFill="1" applyAlignment="1">
      <alignment horizontal="center" vertical="top"/>
    </xf>
    <xf numFmtId="175" fontId="27" fillId="0" borderId="0" xfId="30" applyNumberFormat="1" applyFont="1" applyFill="1"/>
    <xf numFmtId="0" fontId="27" fillId="0" borderId="0" xfId="41" applyFont="1" applyFill="1" applyAlignment="1">
      <alignment horizontal="center" vertical="center" wrapText="1"/>
    </xf>
    <xf numFmtId="174" fontId="27" fillId="26" borderId="0" xfId="28" applyNumberFormat="1" applyFont="1" applyFill="1" applyBorder="1" applyAlignment="1"/>
    <xf numFmtId="174" fontId="27" fillId="26" borderId="10" xfId="28" applyNumberFormat="1" applyFont="1" applyFill="1" applyBorder="1" applyAlignment="1"/>
    <xf numFmtId="3" fontId="27" fillId="0" borderId="20" xfId="41" applyNumberFormat="1" applyFont="1" applyBorder="1" applyAlignment="1"/>
    <xf numFmtId="0" fontId="27" fillId="0" borderId="0" xfId="41" applyNumberFormat="1" applyFont="1" applyFill="1" applyBorder="1" applyAlignment="1"/>
    <xf numFmtId="0" fontId="27" fillId="0" borderId="11" xfId="41" applyNumberFormat="1" applyFont="1" applyFill="1" applyBorder="1" applyAlignment="1"/>
    <xf numFmtId="0" fontId="27" fillId="0" borderId="11" xfId="41" applyNumberFormat="1" applyFont="1" applyFill="1" applyBorder="1" applyAlignment="1">
      <alignment horizontal="center"/>
    </xf>
    <xf numFmtId="0" fontId="27" fillId="0" borderId="0" xfId="41" applyFont="1" applyFill="1"/>
    <xf numFmtId="0" fontId="28" fillId="0" borderId="0" xfId="41" applyNumberFormat="1" applyFont="1" applyFill="1"/>
    <xf numFmtId="0" fontId="28" fillId="0" borderId="0" xfId="41" applyFont="1" applyFill="1" applyAlignment="1">
      <alignment horizontal="center"/>
    </xf>
    <xf numFmtId="0" fontId="28" fillId="0" borderId="0" xfId="41" applyFont="1" applyFill="1" applyAlignment="1"/>
    <xf numFmtId="0" fontId="27" fillId="0" borderId="0" xfId="41" applyNumberFormat="1" applyFont="1" applyFill="1" applyBorder="1" applyAlignment="1">
      <alignment horizontal="center"/>
    </xf>
    <xf numFmtId="0" fontId="27" fillId="0" borderId="0" xfId="41" applyFont="1" applyAlignment="1">
      <alignment horizontal="right"/>
    </xf>
    <xf numFmtId="174" fontId="27" fillId="0" borderId="10" xfId="28" applyNumberFormat="1" applyFont="1" applyFill="1" applyBorder="1"/>
    <xf numFmtId="0" fontId="0" fillId="0" borderId="0" xfId="0" applyNumberFormat="1"/>
    <xf numFmtId="0" fontId="39" fillId="0" borderId="0" xfId="0" applyNumberFormat="1" applyFont="1" applyFill="1" applyBorder="1" applyAlignment="1"/>
    <xf numFmtId="0" fontId="0" fillId="0" borderId="0" xfId="0" applyNumberFormat="1" applyFill="1" applyBorder="1" applyAlignment="1"/>
    <xf numFmtId="10" fontId="40" fillId="0" borderId="0" xfId="0" applyNumberFormat="1" applyFont="1" applyFill="1" applyBorder="1" applyAlignment="1"/>
    <xf numFmtId="3" fontId="23" fillId="0" borderId="0" xfId="0" applyNumberFormat="1" applyFont="1" applyFill="1" applyBorder="1" applyAlignment="1"/>
    <xf numFmtId="0" fontId="23" fillId="0" borderId="0" xfId="0" applyNumberFormat="1" applyFont="1" applyFill="1" applyBorder="1" applyAlignment="1"/>
    <xf numFmtId="10" fontId="23" fillId="0" borderId="0" xfId="0" applyNumberFormat="1" applyFont="1" applyFill="1" applyBorder="1" applyAlignment="1"/>
    <xf numFmtId="0" fontId="23"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49" fontId="27" fillId="0" borderId="0" xfId="0" applyNumberFormat="1" applyFont="1" applyFill="1" applyBorder="1" applyAlignment="1">
      <alignment horizontal="center"/>
    </xf>
    <xf numFmtId="0" fontId="27" fillId="0" borderId="0" xfId="0" applyNumberFormat="1" applyFont="1" applyFill="1" applyBorder="1" applyAlignment="1"/>
    <xf numFmtId="49" fontId="27" fillId="0" borderId="0" xfId="0" applyNumberFormat="1" applyFont="1" applyFill="1" applyBorder="1" applyAlignment="1">
      <alignment horizontal="left"/>
    </xf>
    <xf numFmtId="0" fontId="27" fillId="0" borderId="0" xfId="0" applyNumberFormat="1" applyFont="1" applyFill="1" applyBorder="1" applyAlignment="1">
      <alignment horizontal="right"/>
    </xf>
    <xf numFmtId="0" fontId="0" fillId="0" borderId="0" xfId="0" applyNumberFormat="1" applyFont="1" applyFill="1" applyBorder="1" applyAlignment="1"/>
    <xf numFmtId="0" fontId="0" fillId="0" borderId="0"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center"/>
    </xf>
    <xf numFmtId="0" fontId="18" fillId="0" borderId="0" xfId="0" applyNumberFormat="1" applyFont="1" applyFill="1" applyBorder="1" applyAlignment="1"/>
    <xf numFmtId="0" fontId="18" fillId="0" borderId="0" xfId="0" applyNumberFormat="1" applyFont="1" applyFill="1" applyBorder="1" applyAlignment="1">
      <alignment horizontal="center" vertical="top"/>
    </xf>
    <xf numFmtId="0" fontId="23" fillId="0" borderId="11" xfId="0" applyNumberFormat="1" applyFont="1" applyFill="1" applyBorder="1" applyAlignment="1"/>
    <xf numFmtId="175" fontId="23" fillId="0" borderId="0" xfId="30" applyNumberFormat="1" applyFont="1" applyFill="1" applyBorder="1" applyAlignment="1"/>
    <xf numFmtId="1" fontId="23" fillId="0" borderId="0" xfId="28" applyNumberFormat="1" applyFont="1" applyFill="1" applyBorder="1" applyAlignment="1">
      <alignment horizontal="center"/>
    </xf>
    <xf numFmtId="0" fontId="41" fillId="0" borderId="0" xfId="0" applyNumberFormat="1" applyFont="1" applyFill="1" applyBorder="1" applyAlignment="1"/>
    <xf numFmtId="49" fontId="23" fillId="0" borderId="0" xfId="0" applyNumberFormat="1" applyFont="1" applyFill="1" applyBorder="1" applyAlignment="1">
      <alignment horizontal="center"/>
    </xf>
    <xf numFmtId="0" fontId="39" fillId="0" borderId="21" xfId="0" applyNumberFormat="1" applyFont="1" applyFill="1" applyBorder="1" applyAlignment="1"/>
    <xf numFmtId="0" fontId="39" fillId="0" borderId="10" xfId="0" applyNumberFormat="1" applyFont="1" applyFill="1" applyBorder="1" applyAlignment="1"/>
    <xf numFmtId="0" fontId="0" fillId="0" borderId="10" xfId="0" applyNumberFormat="1" applyFill="1" applyBorder="1" applyAlignment="1"/>
    <xf numFmtId="0" fontId="0" fillId="0" borderId="15" xfId="0" applyNumberFormat="1" applyFill="1" applyBorder="1" applyAlignment="1"/>
    <xf numFmtId="0" fontId="39" fillId="0" borderId="22" xfId="0" applyNumberFormat="1" applyFont="1" applyFill="1" applyBorder="1" applyAlignment="1"/>
    <xf numFmtId="0" fontId="39" fillId="0" borderId="0" xfId="0" applyNumberFormat="1" applyFont="1" applyFill="1" applyBorder="1" applyAlignment="1">
      <alignment horizontal="center"/>
    </xf>
    <xf numFmtId="0" fontId="0" fillId="0" borderId="13" xfId="0" applyNumberFormat="1" applyFill="1" applyBorder="1" applyAlignment="1"/>
    <xf numFmtId="44" fontId="7" fillId="0" borderId="22" xfId="30" applyFont="1" applyFill="1" applyBorder="1" applyAlignment="1"/>
    <xf numFmtId="175" fontId="42" fillId="24" borderId="0" xfId="30" applyNumberFormat="1" applyFont="1" applyFill="1" applyBorder="1" applyAlignment="1"/>
    <xf numFmtId="44" fontId="0" fillId="0" borderId="22" xfId="30" applyFont="1" applyFill="1" applyBorder="1" applyAlignment="1"/>
    <xf numFmtId="10" fontId="0" fillId="0" borderId="0" xfId="45" applyNumberFormat="1" applyFont="1" applyFill="1" applyBorder="1" applyAlignment="1"/>
    <xf numFmtId="0" fontId="0" fillId="0" borderId="0" xfId="0" applyNumberFormat="1" applyFill="1" applyBorder="1" applyAlignment="1">
      <alignment horizontal="center"/>
    </xf>
    <xf numFmtId="0" fontId="7" fillId="0" borderId="13" xfId="0" applyNumberFormat="1" applyFont="1" applyFill="1" applyBorder="1" applyAlignment="1"/>
    <xf numFmtId="0" fontId="7" fillId="0" borderId="0" xfId="0" applyNumberFormat="1" applyFont="1" applyFill="1" applyBorder="1" applyAlignment="1"/>
    <xf numFmtId="3" fontId="23" fillId="0" borderId="22" xfId="0" applyNumberFormat="1" applyFont="1" applyFill="1" applyBorder="1" applyAlignment="1"/>
    <xf numFmtId="0" fontId="23" fillId="0" borderId="22" xfId="0" applyNumberFormat="1" applyFont="1" applyFill="1" applyBorder="1"/>
    <xf numFmtId="0" fontId="23" fillId="0" borderId="0" xfId="0" applyNumberFormat="1" applyFont="1" applyFill="1" applyBorder="1"/>
    <xf numFmtId="0" fontId="23" fillId="0" borderId="13" xfId="0" applyNumberFormat="1" applyFont="1" applyFill="1" applyBorder="1"/>
    <xf numFmtId="3" fontId="23" fillId="0" borderId="23" xfId="0" applyNumberFormat="1" applyFont="1" applyFill="1" applyBorder="1" applyAlignment="1">
      <alignment horizontal="center" wrapText="1"/>
    </xf>
    <xf numFmtId="3" fontId="23" fillId="0" borderId="24" xfId="0" applyNumberFormat="1" applyFont="1" applyFill="1" applyBorder="1" applyAlignment="1">
      <alignment horizontal="center"/>
    </xf>
    <xf numFmtId="0" fontId="23" fillId="0" borderId="23" xfId="0" applyNumberFormat="1" applyFont="1" applyFill="1" applyBorder="1" applyAlignment="1">
      <alignment horizontal="center"/>
    </xf>
    <xf numFmtId="0" fontId="23" fillId="0" borderId="24" xfId="0" applyNumberFormat="1" applyFont="1" applyFill="1" applyBorder="1" applyAlignment="1">
      <alignment horizontal="center"/>
    </xf>
    <xf numFmtId="0" fontId="23" fillId="0" borderId="24" xfId="0" applyNumberFormat="1" applyFont="1" applyFill="1" applyBorder="1" applyAlignment="1">
      <alignment horizontal="center" wrapText="1"/>
    </xf>
    <xf numFmtId="0" fontId="23" fillId="0" borderId="24" xfId="0" applyNumberFormat="1" applyFont="1" applyFill="1" applyBorder="1"/>
    <xf numFmtId="0" fontId="23" fillId="0" borderId="25" xfId="0" applyNumberFormat="1" applyFont="1" applyFill="1" applyBorder="1" applyAlignment="1">
      <alignment horizontal="center" wrapText="1"/>
    </xf>
    <xf numFmtId="3" fontId="0" fillId="0" borderId="0" xfId="0" applyNumberFormat="1" applyFont="1" applyFill="1" applyBorder="1" applyAlignment="1"/>
    <xf numFmtId="3" fontId="43" fillId="0" borderId="0" xfId="0" applyNumberFormat="1" applyFont="1" applyFill="1" applyBorder="1" applyAlignment="1"/>
    <xf numFmtId="3" fontId="40" fillId="0" borderId="23" xfId="0" applyNumberFormat="1" applyFont="1" applyFill="1" applyBorder="1" applyAlignment="1">
      <alignment horizontal="center" wrapText="1"/>
    </xf>
    <xf numFmtId="3" fontId="40" fillId="0" borderId="24" xfId="0" applyNumberFormat="1" applyFont="1" applyFill="1" applyBorder="1" applyAlignment="1">
      <alignment horizontal="center" wrapText="1"/>
    </xf>
    <xf numFmtId="0" fontId="40" fillId="0" borderId="24" xfId="0" applyNumberFormat="1" applyFont="1" applyFill="1" applyBorder="1" applyAlignment="1">
      <alignment horizontal="center" wrapText="1"/>
    </xf>
    <xf numFmtId="0" fontId="43" fillId="0" borderId="23" xfId="0" applyNumberFormat="1" applyFont="1" applyFill="1" applyBorder="1" applyAlignment="1">
      <alignment horizontal="center" wrapText="1"/>
    </xf>
    <xf numFmtId="0" fontId="43" fillId="0" borderId="24" xfId="0" applyNumberFormat="1" applyFont="1" applyFill="1" applyBorder="1" applyAlignment="1">
      <alignment horizontal="center" wrapText="1"/>
    </xf>
    <xf numFmtId="0" fontId="43" fillId="0" borderId="24" xfId="0" applyNumberFormat="1" applyFont="1" applyFill="1" applyBorder="1" applyAlignment="1"/>
    <xf numFmtId="0" fontId="43" fillId="0" borderId="25" xfId="0" applyNumberFormat="1" applyFont="1" applyFill="1" applyBorder="1" applyAlignment="1">
      <alignment horizontal="center" wrapText="1"/>
    </xf>
    <xf numFmtId="177" fontId="40"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0" fontId="40" fillId="0" borderId="0" xfId="0" applyNumberFormat="1" applyFont="1" applyFill="1" applyBorder="1" applyAlignment="1"/>
    <xf numFmtId="49" fontId="23" fillId="0" borderId="0" xfId="0" applyNumberFormat="1" applyFont="1" applyFill="1" applyBorder="1" applyAlignment="1"/>
    <xf numFmtId="0" fontId="23" fillId="0" borderId="0" xfId="0" applyNumberFormat="1" applyFont="1" applyFill="1" applyBorder="1" applyAlignment="1">
      <alignment horizontal="right"/>
    </xf>
    <xf numFmtId="0" fontId="0" fillId="0" borderId="0" xfId="0" applyNumberFormat="1" applyFill="1" applyBorder="1" applyAlignment="1">
      <alignment horizontal="right"/>
    </xf>
    <xf numFmtId="3" fontId="23" fillId="27" borderId="0" xfId="0" applyNumberFormat="1" applyFont="1" applyFill="1" applyAlignment="1"/>
    <xf numFmtId="0" fontId="23" fillId="27" borderId="0" xfId="0" applyNumberFormat="1" applyFont="1" applyFill="1" applyAlignment="1"/>
    <xf numFmtId="0" fontId="0" fillId="0" borderId="0" xfId="0" applyNumberFormat="1" applyAlignment="1"/>
    <xf numFmtId="0" fontId="0" fillId="27" borderId="0" xfId="0" applyNumberFormat="1" applyFill="1" applyAlignment="1"/>
    <xf numFmtId="0" fontId="0" fillId="27" borderId="0" xfId="0" applyNumberFormat="1" applyFill="1" applyAlignment="1">
      <alignment horizontal="center"/>
    </xf>
    <xf numFmtId="10" fontId="28" fillId="27" borderId="0" xfId="0" applyNumberFormat="1" applyFont="1" applyFill="1" applyAlignment="1"/>
    <xf numFmtId="3" fontId="27" fillId="27" borderId="0" xfId="0" applyNumberFormat="1" applyFont="1" applyFill="1" applyAlignment="1"/>
    <xf numFmtId="10" fontId="27" fillId="27" borderId="0" xfId="0" applyNumberFormat="1" applyFont="1" applyFill="1" applyAlignment="1"/>
    <xf numFmtId="0" fontId="27" fillId="27" borderId="0" xfId="0" applyNumberFormat="1" applyFont="1" applyFill="1" applyAlignment="1"/>
    <xf numFmtId="0" fontId="27" fillId="27" borderId="0" xfId="0" applyNumberFormat="1" applyFont="1" applyFill="1" applyAlignment="1">
      <alignment horizontal="center"/>
    </xf>
    <xf numFmtId="49" fontId="27" fillId="27" borderId="0" xfId="0" applyNumberFormat="1" applyFont="1" applyFill="1" applyAlignment="1">
      <alignment horizontal="center"/>
    </xf>
    <xf numFmtId="0" fontId="27" fillId="0" borderId="0" xfId="0" applyNumberFormat="1" applyFont="1" applyAlignment="1"/>
    <xf numFmtId="0" fontId="27" fillId="0" borderId="0" xfId="0" applyNumberFormat="1" applyFont="1" applyBorder="1" applyAlignment="1">
      <alignment horizontal="right"/>
    </xf>
    <xf numFmtId="0" fontId="41" fillId="27" borderId="0" xfId="0" applyNumberFormat="1" applyFont="1" applyFill="1" applyAlignment="1"/>
    <xf numFmtId="10" fontId="40" fillId="27" borderId="0" xfId="0" applyNumberFormat="1" applyFont="1" applyFill="1" applyAlignment="1"/>
    <xf numFmtId="10" fontId="23" fillId="27" borderId="0" xfId="0" applyNumberFormat="1" applyFont="1" applyFill="1" applyAlignment="1"/>
    <xf numFmtId="0" fontId="23" fillId="27" borderId="0" xfId="0" applyNumberFormat="1" applyFont="1" applyFill="1" applyAlignment="1">
      <alignment horizontal="center"/>
    </xf>
    <xf numFmtId="49" fontId="0" fillId="27" borderId="0" xfId="0" applyNumberFormat="1" applyFont="1" applyFill="1" applyAlignment="1">
      <alignment horizontal="center"/>
    </xf>
    <xf numFmtId="3" fontId="23" fillId="27" borderId="0" xfId="0" applyNumberFormat="1" applyFont="1" applyFill="1" applyBorder="1" applyAlignment="1"/>
    <xf numFmtId="10" fontId="23" fillId="27" borderId="0" xfId="0" applyNumberFormat="1" applyFont="1" applyFill="1" applyBorder="1" applyAlignment="1"/>
    <xf numFmtId="164" fontId="27" fillId="27" borderId="0" xfId="0" applyNumberFormat="1" applyFont="1" applyFill="1" applyAlignment="1">
      <alignment horizontal="center"/>
    </xf>
    <xf numFmtId="3" fontId="27" fillId="27" borderId="0" xfId="0" applyNumberFormat="1" applyFont="1" applyFill="1" applyAlignment="1">
      <alignment horizontal="center"/>
    </xf>
    <xf numFmtId="10" fontId="23" fillId="0" borderId="0" xfId="0" applyNumberFormat="1" applyFont="1" applyFill="1" applyAlignment="1"/>
    <xf numFmtId="49" fontId="0" fillId="27" borderId="0" xfId="0" applyNumberFormat="1" applyFill="1" applyAlignment="1">
      <alignment horizontal="center"/>
    </xf>
    <xf numFmtId="174" fontId="23" fillId="24" borderId="0" xfId="28" applyNumberFormat="1" applyFont="1" applyFill="1" applyAlignment="1"/>
    <xf numFmtId="3" fontId="23" fillId="27" borderId="0" xfId="0" applyNumberFormat="1" applyFont="1" applyFill="1" applyAlignment="1">
      <alignment horizontal="center"/>
    </xf>
    <xf numFmtId="3" fontId="44" fillId="27" borderId="0" xfId="0" applyNumberFormat="1" applyFont="1" applyFill="1" applyAlignment="1"/>
    <xf numFmtId="0" fontId="0" fillId="27" borderId="0" xfId="0" applyNumberFormat="1" applyFont="1" applyFill="1" applyAlignment="1"/>
    <xf numFmtId="166" fontId="23" fillId="27" borderId="0" xfId="0" applyNumberFormat="1" applyFont="1" applyFill="1" applyAlignment="1"/>
    <xf numFmtId="0" fontId="40" fillId="27" borderId="0" xfId="0" applyNumberFormat="1" applyFont="1" applyFill="1" applyAlignment="1">
      <alignment horizontal="center"/>
    </xf>
    <xf numFmtId="174" fontId="23" fillId="24" borderId="0" xfId="28" applyNumberFormat="1" applyFont="1" applyFill="1" applyBorder="1" applyAlignment="1"/>
    <xf numFmtId="3" fontId="0" fillId="27" borderId="0" xfId="0" applyNumberFormat="1" applyFill="1" applyAlignment="1">
      <alignment horizontal="center"/>
    </xf>
    <xf numFmtId="0" fontId="27" fillId="27" borderId="0" xfId="0" applyNumberFormat="1" applyFont="1" applyFill="1" applyAlignment="1">
      <alignment vertical="top"/>
    </xf>
    <xf numFmtId="0" fontId="0" fillId="27" borderId="0" xfId="0" applyNumberFormat="1" applyFill="1" applyBorder="1" applyAlignment="1"/>
    <xf numFmtId="165" fontId="23" fillId="27" borderId="0" xfId="0" applyNumberFormat="1" applyFont="1" applyFill="1" applyAlignment="1"/>
    <xf numFmtId="0" fontId="40" fillId="27" borderId="0" xfId="0" applyNumberFormat="1" applyFont="1" applyFill="1" applyAlignment="1"/>
    <xf numFmtId="0" fontId="0" fillId="27" borderId="11" xfId="0" applyNumberFormat="1" applyFill="1" applyBorder="1" applyAlignment="1">
      <alignment horizontal="center"/>
    </xf>
    <xf numFmtId="0" fontId="43" fillId="27" borderId="0" xfId="0" applyNumberFormat="1" applyFont="1" applyFill="1" applyBorder="1" applyAlignment="1">
      <alignment horizontal="center"/>
    </xf>
    <xf numFmtId="0" fontId="28" fillId="27" borderId="0" xfId="0" applyNumberFormat="1" applyFont="1" applyFill="1" applyBorder="1" applyAlignment="1">
      <alignment horizontal="center"/>
    </xf>
    <xf numFmtId="0" fontId="28" fillId="27" borderId="0" xfId="0" applyNumberFormat="1" applyFont="1" applyFill="1" applyAlignment="1">
      <alignment horizontal="center"/>
    </xf>
    <xf numFmtId="0" fontId="28" fillId="0" borderId="0" xfId="0" applyNumberFormat="1" applyFont="1" applyAlignment="1">
      <alignment horizontal="center"/>
    </xf>
    <xf numFmtId="3" fontId="40" fillId="27" borderId="0" xfId="0" applyNumberFormat="1" applyFont="1" applyFill="1" applyAlignment="1"/>
    <xf numFmtId="3" fontId="28" fillId="27" borderId="0" xfId="0" applyNumberFormat="1" applyFont="1" applyFill="1" applyAlignment="1">
      <alignment horizontal="center"/>
    </xf>
    <xf numFmtId="3" fontId="28" fillId="27" borderId="0" xfId="0" applyNumberFormat="1" applyFont="1" applyFill="1" applyAlignment="1"/>
    <xf numFmtId="49" fontId="27" fillId="27" borderId="0" xfId="0" applyNumberFormat="1" applyFont="1" applyFill="1" applyBorder="1" applyAlignment="1">
      <alignment horizontal="center"/>
    </xf>
    <xf numFmtId="174" fontId="27" fillId="27" borderId="0" xfId="28" quotePrefix="1" applyNumberFormat="1" applyFont="1" applyFill="1" applyAlignment="1">
      <alignment horizontal="center" vertical="center"/>
    </xf>
    <xf numFmtId="0" fontId="23" fillId="27" borderId="0" xfId="0" applyNumberFormat="1" applyFont="1" applyFill="1"/>
    <xf numFmtId="3" fontId="23" fillId="27" borderId="0" xfId="0" applyNumberFormat="1" applyFont="1" applyFill="1"/>
    <xf numFmtId="49" fontId="23" fillId="27" borderId="0" xfId="0" applyNumberFormat="1" applyFont="1" applyFill="1"/>
    <xf numFmtId="0" fontId="27" fillId="27" borderId="0" xfId="0" applyNumberFormat="1" applyFont="1" applyFill="1"/>
    <xf numFmtId="49" fontId="27" fillId="27" borderId="0" xfId="0" applyNumberFormat="1" applyFont="1" applyFill="1"/>
    <xf numFmtId="49" fontId="27" fillId="24" borderId="0" xfId="0" applyNumberFormat="1" applyFont="1" applyFill="1"/>
    <xf numFmtId="0" fontId="27" fillId="27" borderId="0" xfId="0" applyNumberFormat="1" applyFont="1" applyFill="1" applyAlignment="1">
      <alignment horizontal="right"/>
    </xf>
    <xf numFmtId="0" fontId="0" fillId="0" borderId="0" xfId="0" applyNumberFormat="1" applyBorder="1"/>
    <xf numFmtId="0" fontId="27" fillId="0" borderId="0" xfId="0" applyNumberFormat="1" applyFont="1" applyFill="1" applyAlignment="1">
      <alignment horizontal="right"/>
    </xf>
    <xf numFmtId="0" fontId="27" fillId="28" borderId="0" xfId="0" applyNumberFormat="1" applyFont="1" applyFill="1" applyAlignment="1">
      <alignment horizontal="right"/>
    </xf>
    <xf numFmtId="0" fontId="27" fillId="28" borderId="0" xfId="0" applyNumberFormat="1" applyFont="1" applyFill="1"/>
    <xf numFmtId="0" fontId="27" fillId="27" borderId="0" xfId="0" applyNumberFormat="1" applyFont="1" applyFill="1" applyAlignment="1">
      <alignment horizontal="left"/>
    </xf>
    <xf numFmtId="175" fontId="23" fillId="0" borderId="22" xfId="30" applyNumberFormat="1" applyFont="1" applyFill="1" applyBorder="1" applyAlignment="1"/>
    <xf numFmtId="175" fontId="45" fillId="24" borderId="0" xfId="30" applyNumberFormat="1" applyFont="1" applyFill="1" applyBorder="1" applyAlignment="1"/>
    <xf numFmtId="175" fontId="18" fillId="0" borderId="22" xfId="30" applyNumberFormat="1" applyFont="1" applyFill="1" applyBorder="1" applyAlignment="1"/>
    <xf numFmtId="10" fontId="18" fillId="0" borderId="0" xfId="45" applyNumberFormat="1" applyFont="1" applyFill="1" applyBorder="1" applyAlignment="1"/>
    <xf numFmtId="0" fontId="0" fillId="0" borderId="0" xfId="0" applyNumberFormat="1" applyFont="1" applyFill="1" applyBorder="1" applyAlignment="1">
      <alignment horizontal="center"/>
    </xf>
    <xf numFmtId="175" fontId="23" fillId="24" borderId="0" xfId="30" applyNumberFormat="1" applyFont="1" applyFill="1" applyBorder="1" applyAlignment="1"/>
    <xf numFmtId="175" fontId="0" fillId="0" borderId="22" xfId="30" applyNumberFormat="1" applyFont="1" applyFill="1" applyBorder="1" applyAlignment="1"/>
    <xf numFmtId="175" fontId="46" fillId="24" borderId="0" xfId="30" applyNumberFormat="1" applyFont="1" applyFill="1" applyBorder="1"/>
    <xf numFmtId="3" fontId="47" fillId="0" borderId="0" xfId="0" applyNumberFormat="1" applyFont="1" applyBorder="1" applyAlignment="1">
      <alignment horizontal="right"/>
    </xf>
    <xf numFmtId="0" fontId="0" fillId="0" borderId="0" xfId="0" applyNumberFormat="1" applyFont="1"/>
    <xf numFmtId="175" fontId="46" fillId="24" borderId="0" xfId="30" applyNumberFormat="1" applyFont="1" applyFill="1" applyBorder="1" applyAlignment="1"/>
    <xf numFmtId="0" fontId="23" fillId="24" borderId="0" xfId="0" applyNumberFormat="1" applyFont="1" applyFill="1" applyBorder="1" applyAlignment="1">
      <alignment horizontal="right"/>
    </xf>
    <xf numFmtId="3" fontId="23" fillId="24" borderId="0" xfId="0" applyNumberFormat="1" applyFont="1" applyFill="1" applyBorder="1" applyAlignment="1"/>
    <xf numFmtId="0" fontId="27" fillId="24" borderId="0" xfId="0" applyNumberFormat="1" applyFont="1" applyFill="1"/>
    <xf numFmtId="0" fontId="27" fillId="29" borderId="0" xfId="0" applyNumberFormat="1" applyFont="1" applyFill="1" applyAlignment="1">
      <alignment horizontal="right"/>
    </xf>
    <xf numFmtId="0" fontId="27" fillId="29" borderId="0" xfId="0" applyNumberFormat="1" applyFont="1" applyFill="1"/>
    <xf numFmtId="0" fontId="27" fillId="24" borderId="0" xfId="41" applyNumberFormat="1" applyFont="1" applyFill="1" applyAlignment="1">
      <alignment horizontal="left" vertical="top"/>
    </xf>
    <xf numFmtId="0" fontId="48" fillId="0" borderId="0" xfId="41" applyFont="1" applyAlignment="1"/>
    <xf numFmtId="0" fontId="0" fillId="0" borderId="13" xfId="0" applyNumberFormat="1" applyFont="1" applyFill="1" applyBorder="1" applyAlignment="1"/>
    <xf numFmtId="173" fontId="0" fillId="0" borderId="0" xfId="0" applyBorder="1" applyAlignment="1"/>
    <xf numFmtId="173" fontId="0" fillId="0" borderId="0" xfId="0" applyBorder="1" applyAlignment="1">
      <alignment horizontal="right"/>
    </xf>
    <xf numFmtId="174" fontId="1" fillId="26" borderId="0" xfId="2123" applyNumberFormat="1" applyFont="1" applyFill="1" applyBorder="1" applyAlignment="1"/>
    <xf numFmtId="38" fontId="27" fillId="26" borderId="0" xfId="3902" applyNumberFormat="1" applyFont="1" applyFill="1" applyBorder="1"/>
    <xf numFmtId="174" fontId="27" fillId="26" borderId="0" xfId="203" applyNumberFormat="1" applyFont="1" applyFill="1" applyAlignment="1"/>
    <xf numFmtId="37" fontId="27" fillId="26" borderId="0" xfId="30" applyNumberFormat="1" applyFont="1" applyFill="1"/>
    <xf numFmtId="174" fontId="27" fillId="26" borderId="10" xfId="201" applyNumberFormat="1" applyFont="1" applyFill="1" applyBorder="1" applyAlignment="1"/>
    <xf numFmtId="174" fontId="1" fillId="26" borderId="22" xfId="2123" applyNumberFormat="1" applyFont="1" applyFill="1" applyBorder="1" applyAlignment="1"/>
    <xf numFmtId="175" fontId="23" fillId="0" borderId="14" xfId="30" applyNumberFormat="1" applyFont="1" applyFill="1" applyBorder="1" applyAlignment="1"/>
    <xf numFmtId="175" fontId="18" fillId="0" borderId="13" xfId="30" applyNumberFormat="1" applyFont="1" applyFill="1" applyBorder="1" applyAlignment="1"/>
    <xf numFmtId="193" fontId="27" fillId="26" borderId="10" xfId="3895" applyNumberFormat="1" applyFont="1" applyFill="1" applyBorder="1" applyAlignment="1"/>
    <xf numFmtId="174" fontId="27" fillId="0" borderId="0" xfId="28" applyNumberFormat="1" applyFont="1" applyAlignment="1"/>
    <xf numFmtId="174" fontId="27" fillId="24" borderId="0" xfId="28" applyNumberFormat="1" applyFont="1" applyFill="1" applyAlignment="1"/>
    <xf numFmtId="174" fontId="18" fillId="24" borderId="0" xfId="28" applyNumberFormat="1" applyFont="1" applyFill="1" applyAlignment="1"/>
    <xf numFmtId="174" fontId="27" fillId="0" borderId="11" xfId="28" applyNumberFormat="1" applyFont="1" applyBorder="1" applyAlignment="1"/>
    <xf numFmtId="174" fontId="27" fillId="24" borderId="10" xfId="28" applyNumberFormat="1" applyFont="1" applyFill="1" applyBorder="1" applyAlignment="1"/>
    <xf numFmtId="174" fontId="27" fillId="0" borderId="0" xfId="28" applyNumberFormat="1" applyFont="1" applyBorder="1" applyAlignment="1">
      <alignment horizontal="right"/>
    </xf>
    <xf numFmtId="174" fontId="27" fillId="0" borderId="0" xfId="28" applyNumberFormat="1" applyFont="1"/>
    <xf numFmtId="174" fontId="27" fillId="24" borderId="11" xfId="28" applyNumberFormat="1" applyFont="1" applyFill="1" applyBorder="1" applyAlignment="1"/>
    <xf numFmtId="174" fontId="27" fillId="0" borderId="0" xfId="28" applyNumberFormat="1" applyFont="1" applyFill="1"/>
    <xf numFmtId="174" fontId="27" fillId="24" borderId="10" xfId="28" applyNumberFormat="1" applyFont="1" applyFill="1" applyBorder="1"/>
    <xf numFmtId="10" fontId="23" fillId="27" borderId="0" xfId="0" applyNumberFormat="1" applyFont="1" applyFill="1" applyAlignment="1"/>
    <xf numFmtId="174" fontId="27" fillId="26" borderId="0" xfId="201" applyNumberFormat="1" applyFont="1" applyFill="1" applyAlignment="1"/>
    <xf numFmtId="174" fontId="27" fillId="26" borderId="0" xfId="28" applyNumberFormat="1" applyFont="1" applyFill="1" applyAlignment="1"/>
    <xf numFmtId="37" fontId="27" fillId="24" borderId="0" xfId="28" applyNumberFormat="1" applyFont="1" applyFill="1" applyAlignment="1"/>
    <xf numFmtId="10" fontId="0" fillId="0" borderId="0" xfId="0" applyNumberFormat="1"/>
    <xf numFmtId="10" fontId="23" fillId="27" borderId="0" xfId="0" applyNumberFormat="1" applyFont="1" applyFill="1" applyAlignment="1"/>
    <xf numFmtId="174" fontId="27" fillId="26" borderId="0" xfId="28" applyNumberFormat="1" applyFont="1" applyFill="1" applyBorder="1" applyAlignment="1" applyProtection="1">
      <protection locked="0"/>
    </xf>
    <xf numFmtId="278" fontId="27" fillId="0" borderId="0" xfId="41" applyNumberFormat="1" applyFont="1" applyFill="1" applyAlignment="1">
      <alignment horizontal="right"/>
    </xf>
    <xf numFmtId="175" fontId="23" fillId="0" borderId="0" xfId="0" applyNumberFormat="1" applyFont="1" applyFill="1" applyBorder="1" applyAlignment="1">
      <alignment horizontal="center"/>
    </xf>
    <xf numFmtId="10" fontId="23" fillId="0" borderId="0" xfId="45" applyNumberFormat="1" applyFont="1" applyFill="1" applyBorder="1" applyAlignment="1"/>
    <xf numFmtId="174" fontId="168" fillId="26" borderId="0" xfId="552" applyNumberFormat="1" applyFont="1" applyFill="1" applyBorder="1" applyAlignment="1"/>
    <xf numFmtId="174" fontId="168" fillId="26" borderId="22" xfId="552" applyNumberFormat="1" applyFont="1" applyFill="1" applyBorder="1" applyAlignment="1"/>
    <xf numFmtId="0" fontId="23" fillId="0" borderId="10" xfId="0" applyNumberFormat="1" applyFont="1" applyFill="1" applyBorder="1" applyAlignment="1"/>
    <xf numFmtId="0" fontId="23" fillId="0" borderId="21" xfId="0" applyNumberFormat="1" applyFont="1" applyFill="1" applyBorder="1" applyAlignment="1"/>
    <xf numFmtId="0" fontId="27" fillId="75" borderId="0" xfId="41" applyFont="1" applyFill="1" applyAlignment="1"/>
    <xf numFmtId="3" fontId="27" fillId="0" borderId="0" xfId="41" applyNumberFormat="1" applyFont="1" applyFill="1"/>
    <xf numFmtId="0" fontId="18" fillId="75" borderId="0" xfId="41" applyFont="1" applyFill="1" applyAlignment="1"/>
    <xf numFmtId="174" fontId="27" fillId="75" borderId="0" xfId="41" applyNumberFormat="1" applyFont="1" applyFill="1" applyAlignment="1"/>
    <xf numFmtId="0" fontId="27" fillId="0" borderId="0" xfId="41" applyNumberFormat="1" applyFont="1" applyFill="1" applyAlignment="1">
      <alignment horizontal="left" vertical="top" wrapText="1"/>
    </xf>
    <xf numFmtId="0" fontId="27" fillId="0" borderId="0" xfId="41" applyNumberFormat="1" applyFont="1" applyFill="1" applyAlignment="1">
      <alignment horizontal="left" vertical="center" wrapText="1"/>
    </xf>
    <xf numFmtId="0" fontId="27" fillId="0" borderId="0" xfId="42" applyNumberFormat="1" applyFont="1" applyFill="1" applyAlignment="1">
      <alignment horizontal="left" vertical="top"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0" fontId="0" fillId="0" borderId="0" xfId="0" applyNumberFormat="1" applyFill="1" applyBorder="1" applyAlignment="1">
      <alignment horizontal="left" vertical="center"/>
    </xf>
    <xf numFmtId="0" fontId="18" fillId="0" borderId="0" xfId="0" applyNumberFormat="1" applyFont="1" applyFill="1" applyBorder="1" applyAlignment="1">
      <alignment horizontal="left" vertical="center"/>
    </xf>
    <xf numFmtId="0" fontId="0" fillId="0" borderId="0" xfId="0" applyNumberFormat="1" applyFill="1" applyBorder="1" applyAlignment="1">
      <alignment horizontal="left" vertical="top" wrapText="1"/>
    </xf>
    <xf numFmtId="0" fontId="18" fillId="0" borderId="0" xfId="0" applyNumberFormat="1" applyFont="1" applyFill="1" applyBorder="1" applyAlignment="1">
      <alignment horizontal="left" vertical="top" wrapText="1"/>
    </xf>
    <xf numFmtId="0" fontId="0" fillId="0" borderId="0" xfId="0" applyNumberFormat="1" applyFill="1" applyBorder="1" applyAlignment="1">
      <alignment horizontal="left" vertical="center" wrapText="1"/>
    </xf>
    <xf numFmtId="0" fontId="18" fillId="0" borderId="0" xfId="0" applyNumberFormat="1" applyFont="1" applyFill="1" applyBorder="1" applyAlignment="1">
      <alignment horizontal="left" vertical="center" wrapText="1"/>
    </xf>
  </cellXfs>
  <cellStyles count="3970">
    <cellStyle name="¢ Currency [1]" xfId="99"/>
    <cellStyle name="¢ Currency [2]" xfId="100"/>
    <cellStyle name="¢ Currency [3]" xfId="101"/>
    <cellStyle name="£ Currency [0]" xfId="102"/>
    <cellStyle name="£ Currency [1]" xfId="103"/>
    <cellStyle name="£ Currency [2]" xfId="104"/>
    <cellStyle name="=C:\WINNT35\SYSTEM32\COMMAND.COM" xfId="105"/>
    <cellStyle name="=C:\WINNT35\SYSTEM32\COMMAND.COM 2" xfId="106"/>
    <cellStyle name="=C:\WINNT35\SYSTEM32\COMMAND.COM 2 2" xfId="1862"/>
    <cellStyle name="=C:\WINNT35\SYSTEM32\COMMAND.COM 3" xfId="3501"/>
    <cellStyle name="=C:\WINNT35\SYSTEM32\COMMAND.COM 3 2" xfId="3701"/>
    <cellStyle name="=C:\WINNT35\SYSTEM32\COMMAND.COM 3 3" xfId="3181"/>
    <cellStyle name="=C:\WINNT35\SYSTEM32\COMMAND.COM 4" xfId="3754"/>
    <cellStyle name="=C:\WINNT35\SYSTEM32\COMMAND.COM 5" xfId="3418"/>
    <cellStyle name="=C:\WINNT35\SYSTEM32\COMMAND.COM 5 2" xfId="3937"/>
    <cellStyle name="=C:\WINNT35\SYSTEM32\COMMAND.COM 6" xfId="3836"/>
    <cellStyle name="=C:\WINNT35\SYSTEM32\COMMAND.COM 6 2" xfId="3968"/>
    <cellStyle name="20% - Accent1" xfId="1" builtinId="30" customBuiltin="1"/>
    <cellStyle name="20% - Accent1 2" xfId="49"/>
    <cellStyle name="20% - Accent1 2 2" xfId="779"/>
    <cellStyle name="20% - Accent1 2 2 2" xfId="1193"/>
    <cellStyle name="20% - Accent1 2 2 3" xfId="3507"/>
    <cellStyle name="20% - Accent1 2 3" xfId="1192"/>
    <cellStyle name="20% - Accent1 2 4" xfId="1194"/>
    <cellStyle name="20% - Accent1 3" xfId="641"/>
    <cellStyle name="20% - Accent1 3 2" xfId="745"/>
    <cellStyle name="20% - Accent1 3 3" xfId="1191"/>
    <cellStyle name="20% - Accent1 3 4" xfId="3463"/>
    <cellStyle name="20% - Accent1 4" xfId="642"/>
    <cellStyle name="20% - Accent1 4 2" xfId="2958"/>
    <cellStyle name="20% - Accent1 5" xfId="643"/>
    <cellStyle name="20% - Accent1 5 2" xfId="3771"/>
    <cellStyle name="20% - Accent1 6" xfId="640"/>
    <cellStyle name="20% - Accent1 7" xfId="575"/>
    <cellStyle name="20% - Accent2" xfId="2" builtinId="34" customBuiltin="1"/>
    <cellStyle name="20% - Accent2 2" xfId="50"/>
    <cellStyle name="20% - Accent2 2 2" xfId="780"/>
    <cellStyle name="20% - Accent2 2 2 2" xfId="1189"/>
    <cellStyle name="20% - Accent2 2 2 3" xfId="3429"/>
    <cellStyle name="20% - Accent2 2 3" xfId="749"/>
    <cellStyle name="20% - Accent2 2 4" xfId="1190"/>
    <cellStyle name="20% - Accent2 3" xfId="645"/>
    <cellStyle name="20% - Accent2 3 2" xfId="1132"/>
    <cellStyle name="20% - Accent2 3 3" xfId="1188"/>
    <cellStyle name="20% - Accent2 3 4" xfId="2977"/>
    <cellStyle name="20% - Accent2 4" xfId="646"/>
    <cellStyle name="20% - Accent2 4 2" xfId="3672"/>
    <cellStyle name="20% - Accent2 5" xfId="647"/>
    <cellStyle name="20% - Accent2 5 2" xfId="3564"/>
    <cellStyle name="20% - Accent2 6" xfId="644"/>
    <cellStyle name="20% - Accent2 7" xfId="579"/>
    <cellStyle name="20% - Accent3" xfId="3" builtinId="38" customBuiltin="1"/>
    <cellStyle name="20% - Accent3 2" xfId="51"/>
    <cellStyle name="20% - Accent3 2 2" xfId="781"/>
    <cellStyle name="20% - Accent3 2 2 2" xfId="1187"/>
    <cellStyle name="20% - Accent3 2 2 3" xfId="3162"/>
    <cellStyle name="20% - Accent3 2 3" xfId="748"/>
    <cellStyle name="20% - Accent3 2 4" xfId="1186"/>
    <cellStyle name="20% - Accent3 3" xfId="649"/>
    <cellStyle name="20% - Accent3 3 2" xfId="1185"/>
    <cellStyle name="20% - Accent3 3 3" xfId="778"/>
    <cellStyle name="20% - Accent3 3 4" xfId="3476"/>
    <cellStyle name="20% - Accent3 4" xfId="650"/>
    <cellStyle name="20% - Accent3 4 2" xfId="110"/>
    <cellStyle name="20% - Accent3 5" xfId="651"/>
    <cellStyle name="20% - Accent3 5 2" xfId="2997"/>
    <cellStyle name="20% - Accent3 6" xfId="648"/>
    <cellStyle name="20% - Accent3 7" xfId="583"/>
    <cellStyle name="20% - Accent4" xfId="4" builtinId="42" customBuiltin="1"/>
    <cellStyle name="20% - Accent4 2" xfId="52"/>
    <cellStyle name="20% - Accent4 2 2" xfId="782"/>
    <cellStyle name="20% - Accent4 2 2 2" xfId="1184"/>
    <cellStyle name="20% - Accent4 2 3" xfId="1128"/>
    <cellStyle name="20% - Accent4 2 4" xfId="1129"/>
    <cellStyle name="20% - Accent4 3" xfId="653"/>
    <cellStyle name="20% - Accent4 3 2" xfId="1131"/>
    <cellStyle name="20% - Accent4 3 3" xfId="1130"/>
    <cellStyle name="20% - Accent4 3 4" xfId="3132"/>
    <cellStyle name="20% - Accent4 4" xfId="654"/>
    <cellStyle name="20% - Accent4 4 2" xfId="3335"/>
    <cellStyle name="20% - Accent4 5" xfId="655"/>
    <cellStyle name="20% - Accent4 5 2" xfId="3464"/>
    <cellStyle name="20% - Accent4 6" xfId="652"/>
    <cellStyle name="20% - Accent4 7" xfId="587"/>
    <cellStyle name="20% - Accent5" xfId="5" builtinId="46" customBuiltin="1"/>
    <cellStyle name="20% - Accent5 2" xfId="53"/>
    <cellStyle name="20% - Accent5 2 2" xfId="783"/>
    <cellStyle name="20% - Accent5 2 2 2" xfId="1127"/>
    <cellStyle name="20% - Accent5 2 2 3" xfId="3227"/>
    <cellStyle name="20% - Accent5 2 3" xfId="1183"/>
    <cellStyle name="20% - Accent5 3" xfId="657"/>
    <cellStyle name="20% - Accent5 3 2" xfId="3818"/>
    <cellStyle name="20% - Accent5 4" xfId="658"/>
    <cellStyle name="20% - Accent5 4 2" xfId="2969"/>
    <cellStyle name="20% - Accent5 5" xfId="659"/>
    <cellStyle name="20% - Accent5 5 2" xfId="3282"/>
    <cellStyle name="20% - Accent5 6" xfId="656"/>
    <cellStyle name="20% - Accent5 7" xfId="591"/>
    <cellStyle name="20% - Accent6" xfId="6" builtinId="50" customBuiltin="1"/>
    <cellStyle name="20% - Accent6 2" xfId="54"/>
    <cellStyle name="20% - Accent6 2 2" xfId="784"/>
    <cellStyle name="20% - Accent6 2 2 2" xfId="746"/>
    <cellStyle name="20% - Accent6 2 3" xfId="740"/>
    <cellStyle name="20% - Accent6 2 4" xfId="747"/>
    <cellStyle name="20% - Accent6 3" xfId="661"/>
    <cellStyle name="20% - Accent6 3 2" xfId="1126"/>
    <cellStyle name="20% - Accent6 3 3" xfId="1182"/>
    <cellStyle name="20% - Accent6 3 4" xfId="3793"/>
    <cellStyle name="20% - Accent6 4" xfId="662"/>
    <cellStyle name="20% - Accent6 4 2" xfId="3565"/>
    <cellStyle name="20% - Accent6 5" xfId="663"/>
    <cellStyle name="20% - Accent6 5 2" xfId="3403"/>
    <cellStyle name="20% - Accent6 6" xfId="660"/>
    <cellStyle name="20% - Accent6 7" xfId="595"/>
    <cellStyle name="40% - Accent1" xfId="7" builtinId="31" customBuiltin="1"/>
    <cellStyle name="40% - Accent1 2" xfId="55"/>
    <cellStyle name="40% - Accent1 2 2" xfId="785"/>
    <cellStyle name="40% - Accent1 2 2 2" xfId="1125"/>
    <cellStyle name="40% - Accent1 2 2 3" xfId="3198"/>
    <cellStyle name="40% - Accent1 2 3" xfId="1124"/>
    <cellStyle name="40% - Accent1 2 4" xfId="1181"/>
    <cellStyle name="40% - Accent1 3" xfId="665"/>
    <cellStyle name="40% - Accent1 3 2" xfId="744"/>
    <cellStyle name="40% - Accent1 3 3" xfId="1180"/>
    <cellStyle name="40% - Accent1 3 4" xfId="3592"/>
    <cellStyle name="40% - Accent1 4" xfId="666"/>
    <cellStyle name="40% - Accent1 4 2" xfId="2955"/>
    <cellStyle name="40% - Accent1 5" xfId="667"/>
    <cellStyle name="40% - Accent1 5 2" xfId="3138"/>
    <cellStyle name="40% - Accent1 6" xfId="664"/>
    <cellStyle name="40% - Accent1 7" xfId="576"/>
    <cellStyle name="40% - Accent2" xfId="8" builtinId="35" customBuiltin="1"/>
    <cellStyle name="40% - Accent2 2" xfId="56"/>
    <cellStyle name="40% - Accent2 2 2" xfId="786"/>
    <cellStyle name="40% - Accent2 2 2 2" xfId="1179"/>
    <cellStyle name="40% - Accent2 2 3" xfId="1123"/>
    <cellStyle name="40% - Accent2 3" xfId="669"/>
    <cellStyle name="40% - Accent2 3 2" xfId="3073"/>
    <cellStyle name="40% - Accent2 4" xfId="670"/>
    <cellStyle name="40% - Accent2 4 2" xfId="3036"/>
    <cellStyle name="40% - Accent2 5" xfId="671"/>
    <cellStyle name="40% - Accent2 5 2" xfId="3421"/>
    <cellStyle name="40% - Accent2 6" xfId="668"/>
    <cellStyle name="40% - Accent2 7" xfId="580"/>
    <cellStyle name="40% - Accent3" xfId="9" builtinId="39" customBuiltin="1"/>
    <cellStyle name="40% - Accent3 2" xfId="57"/>
    <cellStyle name="40% - Accent3 2 2" xfId="787"/>
    <cellStyle name="40% - Accent3 2 2 2" xfId="755"/>
    <cellStyle name="40% - Accent3 2 2 3" xfId="3247"/>
    <cellStyle name="40% - Accent3 2 3" xfId="741"/>
    <cellStyle name="40% - Accent3 2 4" xfId="743"/>
    <cellStyle name="40% - Accent3 3" xfId="673"/>
    <cellStyle name="40% - Accent3 3 2" xfId="1178"/>
    <cellStyle name="40% - Accent3 3 3" xfId="735"/>
    <cellStyle name="40% - Accent3 3 4" xfId="3763"/>
    <cellStyle name="40% - Accent3 4" xfId="674"/>
    <cellStyle name="40% - Accent3 4 2" xfId="3533"/>
    <cellStyle name="40% - Accent3 5" xfId="675"/>
    <cellStyle name="40% - Accent3 5 2" xfId="3041"/>
    <cellStyle name="40% - Accent3 6" xfId="672"/>
    <cellStyle name="40% - Accent3 7" xfId="584"/>
    <cellStyle name="40% - Accent4" xfId="10" builtinId="43" customBuiltin="1"/>
    <cellStyle name="40% - Accent4 2" xfId="58"/>
    <cellStyle name="40% - Accent4 2 2" xfId="788"/>
    <cellStyle name="40% - Accent4 2 2 2" xfId="739"/>
    <cellStyle name="40% - Accent4 2 3" xfId="1177"/>
    <cellStyle name="40% - Accent4 2 4" xfId="1122"/>
    <cellStyle name="40% - Accent4 3" xfId="677"/>
    <cellStyle name="40% - Accent4 3 2" xfId="738"/>
    <cellStyle name="40% - Accent4 3 3" xfId="1121"/>
    <cellStyle name="40% - Accent4 3 4" xfId="123"/>
    <cellStyle name="40% - Accent4 4" xfId="678"/>
    <cellStyle name="40% - Accent4 4 2" xfId="3642"/>
    <cellStyle name="40% - Accent4 5" xfId="679"/>
    <cellStyle name="40% - Accent4 5 2" xfId="3475"/>
    <cellStyle name="40% - Accent4 6" xfId="676"/>
    <cellStyle name="40% - Accent4 7" xfId="588"/>
    <cellStyle name="40% - Accent5" xfId="11" builtinId="47" customBuiltin="1"/>
    <cellStyle name="40% - Accent5 2" xfId="59"/>
    <cellStyle name="40% - Accent5 2 2" xfId="789"/>
    <cellStyle name="40% - Accent5 2 2 2" xfId="736"/>
    <cellStyle name="40% - Accent5 2 2 3" xfId="3714"/>
    <cellStyle name="40% - Accent5 2 3" xfId="1204"/>
    <cellStyle name="40% - Accent5 2 4" xfId="737"/>
    <cellStyle name="40% - Accent5 3" xfId="681"/>
    <cellStyle name="40% - Accent5 3 2" xfId="1199"/>
    <cellStyle name="40% - Accent5 3 3" xfId="1202"/>
    <cellStyle name="40% - Accent5 3 4" xfId="2986"/>
    <cellStyle name="40% - Accent5 4" xfId="682"/>
    <cellStyle name="40% - Accent5 4 2" xfId="3245"/>
    <cellStyle name="40% - Accent5 5" xfId="683"/>
    <cellStyle name="40% - Accent5 5 2" xfId="3119"/>
    <cellStyle name="40% - Accent5 6" xfId="680"/>
    <cellStyle name="40% - Accent5 7" xfId="592"/>
    <cellStyle name="40% - Accent6" xfId="12" builtinId="51" customBuiltin="1"/>
    <cellStyle name="40% - Accent6 2" xfId="60"/>
    <cellStyle name="40% - Accent6 2 2" xfId="790"/>
    <cellStyle name="40% - Accent6 2 2 2" xfId="1120"/>
    <cellStyle name="40% - Accent6 2 2 3" xfId="3333"/>
    <cellStyle name="40% - Accent6 2 3" xfId="1174"/>
    <cellStyle name="40% - Accent6 2 4" xfId="1176"/>
    <cellStyle name="40% - Accent6 3" xfId="685"/>
    <cellStyle name="40% - Accent6 3 2" xfId="730"/>
    <cellStyle name="40% - Accent6 3 3" xfId="1175"/>
    <cellStyle name="40% - Accent6 3 4" xfId="3566"/>
    <cellStyle name="40% - Accent6 4" xfId="686"/>
    <cellStyle name="40% - Accent6 4 2" xfId="3273"/>
    <cellStyle name="40% - Accent6 5" xfId="687"/>
    <cellStyle name="40% - Accent6 5 2" xfId="3822"/>
    <cellStyle name="40% - Accent6 6" xfId="684"/>
    <cellStyle name="40% - Accent6 7" xfId="596"/>
    <cellStyle name="60% - Accent1" xfId="13" builtinId="32" customBuiltin="1"/>
    <cellStyle name="60% - Accent1 2" xfId="61"/>
    <cellStyle name="60% - Accent1 2 2" xfId="791"/>
    <cellStyle name="60% - Accent1 2 2 2" xfId="733"/>
    <cellStyle name="60% - Accent1 2 3" xfId="732"/>
    <cellStyle name="60% - Accent1 2 4" xfId="734"/>
    <cellStyle name="60% - Accent1 3" xfId="731"/>
    <cellStyle name="60% - Accent1 3 2" xfId="1173"/>
    <cellStyle name="60% - Accent1 3 3" xfId="2873"/>
    <cellStyle name="60% - Accent1 3 4" xfId="3879"/>
    <cellStyle name="60% - Accent1 4" xfId="577"/>
    <cellStyle name="60% - Accent2" xfId="14" builtinId="36" customBuiltin="1"/>
    <cellStyle name="60% - Accent2 2" xfId="62"/>
    <cellStyle name="60% - Accent2 2 2" xfId="792"/>
    <cellStyle name="60% - Accent2 2 2 2" xfId="1172"/>
    <cellStyle name="60% - Accent2 2 3" xfId="728"/>
    <cellStyle name="60% - Accent2 2 4" xfId="729"/>
    <cellStyle name="60% - Accent2 3" xfId="1170"/>
    <cellStyle name="60% - Accent2 3 2" xfId="1171"/>
    <cellStyle name="60% - Accent2 3 3" xfId="3284"/>
    <cellStyle name="60% - Accent2 3 4" xfId="3878"/>
    <cellStyle name="60% - Accent2 4" xfId="581"/>
    <cellStyle name="60% - Accent3" xfId="15" builtinId="40" customBuiltin="1"/>
    <cellStyle name="60% - Accent3 2" xfId="63"/>
    <cellStyle name="60% - Accent3 2 2" xfId="793"/>
    <cellStyle name="60% - Accent3 2 2 2" xfId="1168"/>
    <cellStyle name="60% - Accent3 2 3" xfId="1169"/>
    <cellStyle name="60% - Accent3 2 4" xfId="727"/>
    <cellStyle name="60% - Accent3 3" xfId="726"/>
    <cellStyle name="60% - Accent3 3 2" xfId="1166"/>
    <cellStyle name="60% - Accent3 3 3" xfId="2998"/>
    <cellStyle name="60% - Accent3 3 4" xfId="3877"/>
    <cellStyle name="60% - Accent3 4" xfId="585"/>
    <cellStyle name="60% - Accent4" xfId="16" builtinId="44" customBuiltin="1"/>
    <cellStyle name="60% - Accent4 2" xfId="64"/>
    <cellStyle name="60% - Accent4 2 2" xfId="794"/>
    <cellStyle name="60% - Accent4 2 2 2" xfId="720"/>
    <cellStyle name="60% - Accent4 2 3" xfId="1164"/>
    <cellStyle name="60% - Accent4 2 4" xfId="1167"/>
    <cellStyle name="60% - Accent4 3" xfId="1165"/>
    <cellStyle name="60% - Accent4 3 2" xfId="724"/>
    <cellStyle name="60% - Accent4 3 3" xfId="3235"/>
    <cellStyle name="60% - Accent4 3 4" xfId="3876"/>
    <cellStyle name="60% - Accent4 4" xfId="589"/>
    <cellStyle name="60% - Accent5" xfId="17" builtinId="48" customBuiltin="1"/>
    <cellStyle name="60% - Accent5 2" xfId="65"/>
    <cellStyle name="60% - Accent5 2 2" xfId="795"/>
    <cellStyle name="60% - Accent5 2 2 2" xfId="1162"/>
    <cellStyle name="60% - Accent5 2 3" xfId="723"/>
    <cellStyle name="60% - Accent5 2 4" xfId="1163"/>
    <cellStyle name="60% - Accent5 3" xfId="722"/>
    <cellStyle name="60% - Accent5 3 2" xfId="1119"/>
    <cellStyle name="60% - Accent5 3 3" xfId="3629"/>
    <cellStyle name="60% - Accent5 3 4" xfId="3875"/>
    <cellStyle name="60% - Accent5 4" xfId="593"/>
    <cellStyle name="60% - Accent6" xfId="18" builtinId="52" customBuiltin="1"/>
    <cellStyle name="60% - Accent6 2" xfId="66"/>
    <cellStyle name="60% - Accent6 2 2" xfId="796"/>
    <cellStyle name="60% - Accent6 2 2 2" xfId="721"/>
    <cellStyle name="60% - Accent6 2 3" xfId="715"/>
    <cellStyle name="60% - Accent6 2 4" xfId="1161"/>
    <cellStyle name="60% - Accent6 3" xfId="1203"/>
    <cellStyle name="60% - Accent6 3 2" xfId="1201"/>
    <cellStyle name="60% - Accent6 3 3" xfId="3354"/>
    <cellStyle name="60% - Accent6 3 4" xfId="3874"/>
    <cellStyle name="60% - Accent6 4" xfId="597"/>
    <cellStyle name="Accent1" xfId="19" builtinId="29" customBuiltin="1"/>
    <cellStyle name="Accent1 2" xfId="67"/>
    <cellStyle name="Accent1 2 2" xfId="797"/>
    <cellStyle name="Accent1 2 2 2" xfId="719"/>
    <cellStyle name="Accent1 2 3" xfId="1160"/>
    <cellStyle name="Accent1 2 4" xfId="1198"/>
    <cellStyle name="Accent1 3" xfId="1118"/>
    <cellStyle name="Accent1 3 2" xfId="1159"/>
    <cellStyle name="Accent1 3 3" xfId="3805"/>
    <cellStyle name="Accent1 3 4" xfId="3873"/>
    <cellStyle name="Accent1 4" xfId="574"/>
    <cellStyle name="Accent2" xfId="20" builtinId="33" customBuiltin="1"/>
    <cellStyle name="Accent2 2" xfId="68"/>
    <cellStyle name="Accent2 2 2" xfId="798"/>
    <cellStyle name="Accent2 2 2 2" xfId="718"/>
    <cellStyle name="Accent2 2 3" xfId="717"/>
    <cellStyle name="Accent2 2 4" xfId="1117"/>
    <cellStyle name="Accent2 3" xfId="716"/>
    <cellStyle name="Accent2 3 2" xfId="710"/>
    <cellStyle name="Accent2 3 3" xfId="3539"/>
    <cellStyle name="Accent2 3 4" xfId="3872"/>
    <cellStyle name="Accent2 4" xfId="578"/>
    <cellStyle name="Accent3" xfId="21" builtinId="37" customBuiltin="1"/>
    <cellStyle name="Accent3 2" xfId="69"/>
    <cellStyle name="Accent3 2 2" xfId="799"/>
    <cellStyle name="Accent3 2 2 2" xfId="713"/>
    <cellStyle name="Accent3 2 3" xfId="712"/>
    <cellStyle name="Accent3 2 4" xfId="714"/>
    <cellStyle name="Accent3 3" xfId="711"/>
    <cellStyle name="Accent3 3 2" xfId="705"/>
    <cellStyle name="Accent3 3 3" xfId="259"/>
    <cellStyle name="Accent3 3 4" xfId="3871"/>
    <cellStyle name="Accent3 4" xfId="582"/>
    <cellStyle name="Accent4" xfId="22" builtinId="41" customBuiltin="1"/>
    <cellStyle name="Accent4 2" xfId="70"/>
    <cellStyle name="Accent4 2 2" xfId="800"/>
    <cellStyle name="Accent4 2 2 2" xfId="708"/>
    <cellStyle name="Accent4 2 3" xfId="707"/>
    <cellStyle name="Accent4 2 4" xfId="709"/>
    <cellStyle name="Accent4 3" xfId="706"/>
    <cellStyle name="Accent4 3 2" xfId="760"/>
    <cellStyle name="Accent4 3 3" xfId="3287"/>
    <cellStyle name="Accent4 3 4" xfId="3870"/>
    <cellStyle name="Accent4 4" xfId="586"/>
    <cellStyle name="Accent5" xfId="23" builtinId="45" customBuiltin="1"/>
    <cellStyle name="Accent5 2" xfId="71"/>
    <cellStyle name="Accent5 2 2" xfId="801"/>
    <cellStyle name="Accent5 2 2 2" xfId="762"/>
    <cellStyle name="Accent5 2 3" xfId="761"/>
    <cellStyle name="Accent5 3" xfId="590"/>
    <cellStyle name="Accent5 3 2" xfId="3869"/>
    <cellStyle name="Accent6" xfId="24" builtinId="49" customBuiltin="1"/>
    <cellStyle name="Accent6 2" xfId="72"/>
    <cellStyle name="Accent6 2 2" xfId="802"/>
    <cellStyle name="Accent6 2 2 2" xfId="764"/>
    <cellStyle name="Accent6 2 3" xfId="765"/>
    <cellStyle name="Accent6 2 4" xfId="763"/>
    <cellStyle name="Accent6 3" xfId="766"/>
    <cellStyle name="Accent6 3 2" xfId="767"/>
    <cellStyle name="Accent6 3 3" xfId="2830"/>
    <cellStyle name="Accent6 3 4" xfId="3868"/>
    <cellStyle name="Accent6 4" xfId="594"/>
    <cellStyle name="Bad" xfId="25" builtinId="27" customBuiltin="1"/>
    <cellStyle name="Bad 2" xfId="73"/>
    <cellStyle name="Bad 2 2" xfId="803"/>
    <cellStyle name="Bad 2 2 2" xfId="769"/>
    <cellStyle name="Bad 2 3" xfId="770"/>
    <cellStyle name="Bad 2 4" xfId="768"/>
    <cellStyle name="Bad 3" xfId="771"/>
    <cellStyle name="Bad 3 2" xfId="772"/>
    <cellStyle name="Bad 3 3" xfId="3353"/>
    <cellStyle name="Bad 3 4" xfId="3867"/>
    <cellStyle name="Bad 4" xfId="564"/>
    <cellStyle name="Basic" xfId="126"/>
    <cellStyle name="black" xfId="127"/>
    <cellStyle name="black 2" xfId="1863"/>
    <cellStyle name="blp_column_header" xfId="3880"/>
    <cellStyle name="blu" xfId="128"/>
    <cellStyle name="bot" xfId="129"/>
    <cellStyle name="bot 2" xfId="1864"/>
    <cellStyle name="bottom" xfId="804"/>
    <cellStyle name="bottom 2" xfId="773"/>
    <cellStyle name="Bullet" xfId="130"/>
    <cellStyle name="Bullet [0]" xfId="131"/>
    <cellStyle name="Bullet [2]" xfId="132"/>
    <cellStyle name="Bullet [4]" xfId="133"/>
    <cellStyle name="c" xfId="134"/>
    <cellStyle name="c," xfId="135"/>
    <cellStyle name="c_HardInc " xfId="136"/>
    <cellStyle name="c_HardInc _ITC Great Plains Formula 1-12-09a" xfId="137"/>
    <cellStyle name="c_HardInc _ITC Great Plains Formula 1-12-09a 2" xfId="138"/>
    <cellStyle name="c_HardInc _ITC Great Plains Formula 1-12-09a_Adjmt to Gross &amp; Net Plant" xfId="139"/>
    <cellStyle name="C00A" xfId="140"/>
    <cellStyle name="C00B" xfId="141"/>
    <cellStyle name="C00L" xfId="142"/>
    <cellStyle name="C01A" xfId="143"/>
    <cellStyle name="C01B" xfId="144"/>
    <cellStyle name="C01B 2" xfId="145"/>
    <cellStyle name="C01B 2 2" xfId="1865"/>
    <cellStyle name="C01B 3" xfId="3722"/>
    <cellStyle name="C01B 3 2" xfId="3505"/>
    <cellStyle name="C01B 3 3" xfId="3506"/>
    <cellStyle name="C01B 4" xfId="3504"/>
    <cellStyle name="C01B 5" xfId="3455"/>
    <cellStyle name="C01B 5 2" xfId="3942"/>
    <cellStyle name="C01B 6" xfId="3265"/>
    <cellStyle name="C01B 6 2" xfId="3929"/>
    <cellStyle name="C01H" xfId="146"/>
    <cellStyle name="C01L" xfId="147"/>
    <cellStyle name="C02A" xfId="148"/>
    <cellStyle name="C02B" xfId="149"/>
    <cellStyle name="C02B 2" xfId="150"/>
    <cellStyle name="C02B 2 2" xfId="1866"/>
    <cellStyle name="C02B 3" xfId="3786"/>
    <cellStyle name="C02B 3 2" xfId="3500"/>
    <cellStyle name="C02B 3 3" xfId="2967"/>
    <cellStyle name="C02B 4" xfId="3503"/>
    <cellStyle name="C02B 5" xfId="3185"/>
    <cellStyle name="C02B 5 2" xfId="3926"/>
    <cellStyle name="C02B 6" xfId="3785"/>
    <cellStyle name="C02B 6 2" xfId="3963"/>
    <cellStyle name="C02H" xfId="151"/>
    <cellStyle name="C02L" xfId="152"/>
    <cellStyle name="C03A" xfId="153"/>
    <cellStyle name="C03B" xfId="154"/>
    <cellStyle name="C03H" xfId="155"/>
    <cellStyle name="C03L" xfId="156"/>
    <cellStyle name="C04A" xfId="157"/>
    <cellStyle name="C04A 2" xfId="158"/>
    <cellStyle name="C04A 2 2" xfId="1867"/>
    <cellStyle name="C04A 3" xfId="3761"/>
    <cellStyle name="C04A 3 2" xfId="3262"/>
    <cellStyle name="C04A 3 3" xfId="3088"/>
    <cellStyle name="C04A 4" xfId="3174"/>
    <cellStyle name="C04A 5" xfId="3627"/>
    <cellStyle name="C04A 5 2" xfId="3953"/>
    <cellStyle name="C04A 6" xfId="3060"/>
    <cellStyle name="C04A 6 2" xfId="3917"/>
    <cellStyle name="C04B" xfId="159"/>
    <cellStyle name="C04H" xfId="160"/>
    <cellStyle name="C04L" xfId="161"/>
    <cellStyle name="C05A" xfId="162"/>
    <cellStyle name="C05A 2" xfId="163"/>
    <cellStyle name="C05B" xfId="164"/>
    <cellStyle name="C05H" xfId="165"/>
    <cellStyle name="C05L" xfId="166"/>
    <cellStyle name="C05L 2" xfId="599"/>
    <cellStyle name="C06A" xfId="167"/>
    <cellStyle name="C06B" xfId="168"/>
    <cellStyle name="C06H" xfId="169"/>
    <cellStyle name="C06L" xfId="170"/>
    <cellStyle name="C07A" xfId="171"/>
    <cellStyle name="C07B" xfId="172"/>
    <cellStyle name="C07H" xfId="173"/>
    <cellStyle name="C07L" xfId="174"/>
    <cellStyle name="c1" xfId="175"/>
    <cellStyle name="c1," xfId="176"/>
    <cellStyle name="c2" xfId="177"/>
    <cellStyle name="c2 2" xfId="1868"/>
    <cellStyle name="c2," xfId="178"/>
    <cellStyle name="c3" xfId="179"/>
    <cellStyle name="Calc Currency (0)" xfId="600"/>
    <cellStyle name="Calculation" xfId="26" builtinId="22" customBuiltin="1"/>
    <cellStyle name="Calculation 2" xfId="74"/>
    <cellStyle name="Calculation 2 2" xfId="805"/>
    <cellStyle name="Calculation 2 2 2" xfId="775"/>
    <cellStyle name="Calculation 2 3" xfId="776"/>
    <cellStyle name="Calculation 2 4" xfId="774"/>
    <cellStyle name="Calculation 3" xfId="777"/>
    <cellStyle name="Calculation 3 2" xfId="1158"/>
    <cellStyle name="Calculation 3 3" xfId="3685"/>
    <cellStyle name="Calculation 3 4" xfId="3866"/>
    <cellStyle name="Calculation 4" xfId="568"/>
    <cellStyle name="cas" xfId="180"/>
    <cellStyle name="cas 2" xfId="1869"/>
    <cellStyle name="Centered Heading" xfId="181"/>
    <cellStyle name="Check Cell" xfId="27" builtinId="23" customBuiltin="1"/>
    <cellStyle name="Check Cell 2" xfId="75"/>
    <cellStyle name="Check Cell 2 2" xfId="806"/>
    <cellStyle name="Check Cell 2 2 2" xfId="1116"/>
    <cellStyle name="Check Cell 2 3" xfId="1157"/>
    <cellStyle name="Check Cell 3" xfId="570"/>
    <cellStyle name="Check Cell 3 2" xfId="3865"/>
    <cellStyle name="Comma" xfId="28" builtinId="3"/>
    <cellStyle name="Comma  - Style1" xfId="183"/>
    <cellStyle name="Comma  - Style1 2" xfId="184"/>
    <cellStyle name="Comma  - Style1 2 2" xfId="1870"/>
    <cellStyle name="Comma  - Style1 3" xfId="3019"/>
    <cellStyle name="Comma  - Style1 3 2" xfId="3308"/>
    <cellStyle name="Comma  - Style1 3 3" xfId="3322"/>
    <cellStyle name="Comma  - Style1 4" xfId="2803"/>
    <cellStyle name="Comma  - Style1 5" xfId="3814"/>
    <cellStyle name="Comma  - Style1 5 2" xfId="3967"/>
    <cellStyle name="Comma  - Style1 6" xfId="3723"/>
    <cellStyle name="Comma  - Style1 6 2" xfId="3958"/>
    <cellStyle name="Comma  - Style2" xfId="185"/>
    <cellStyle name="Comma  - Style3" xfId="186"/>
    <cellStyle name="Comma  - Style4" xfId="187"/>
    <cellStyle name="Comma  - Style5" xfId="188"/>
    <cellStyle name="Comma  - Style6" xfId="189"/>
    <cellStyle name="Comma  - Style7" xfId="190"/>
    <cellStyle name="Comma  - Style8" xfId="191"/>
    <cellStyle name="Comma [0] 2" xfId="1156"/>
    <cellStyle name="Comma [0] 2 2" xfId="1115"/>
    <cellStyle name="Comma [0] 2 3" xfId="1155"/>
    <cellStyle name="Comma [0] 2 4" xfId="1114"/>
    <cellStyle name="Comma [0] 2 5" xfId="1154"/>
    <cellStyle name="Comma [0] 3" xfId="1113"/>
    <cellStyle name="Comma [1]" xfId="192"/>
    <cellStyle name="Comma [2]" xfId="193"/>
    <cellStyle name="Comma [3]" xfId="194"/>
    <cellStyle name="Comma 0.0" xfId="195"/>
    <cellStyle name="Comma 0.00" xfId="196"/>
    <cellStyle name="Comma 0.000" xfId="197"/>
    <cellStyle name="Comma 0.0000" xfId="198"/>
    <cellStyle name="Comma 10" xfId="601"/>
    <cellStyle name="Comma 10 2" xfId="1042"/>
    <cellStyle name="Comma 10 2 2" xfId="1112"/>
    <cellStyle name="Comma 10 2 2 2" xfId="3710"/>
    <cellStyle name="Comma 10 2 3" xfId="3449"/>
    <cellStyle name="Comma 10 2 4" xfId="3802"/>
    <cellStyle name="Comma 10 3" xfId="1152"/>
    <cellStyle name="Comma 10 3 2" xfId="3253"/>
    <cellStyle name="Comma 10 3 3" xfId="3843"/>
    <cellStyle name="Comma 10 3 4" xfId="3815"/>
    <cellStyle name="Comma 10 4" xfId="1153"/>
    <cellStyle name="Comma 10 5" xfId="987"/>
    <cellStyle name="Comma 10 6" xfId="1871"/>
    <cellStyle name="Comma 100" xfId="1872"/>
    <cellStyle name="Comma 100 2" xfId="534"/>
    <cellStyle name="Comma 101" xfId="1873"/>
    <cellStyle name="Comma 101 2" xfId="3711"/>
    <cellStyle name="Comma 102" xfId="1874"/>
    <cellStyle name="Comma 102 2" xfId="3495"/>
    <cellStyle name="Comma 103" xfId="1875"/>
    <cellStyle name="Comma 103 2" xfId="2823"/>
    <cellStyle name="Comma 104" xfId="1876"/>
    <cellStyle name="Comma 104 2" xfId="3697"/>
    <cellStyle name="Comma 105" xfId="1877"/>
    <cellStyle name="Comma 105 2" xfId="3433"/>
    <cellStyle name="Comma 106" xfId="1878"/>
    <cellStyle name="Comma 106 2" xfId="2874"/>
    <cellStyle name="Comma 107" xfId="1879"/>
    <cellStyle name="Comma 107 2" xfId="2812"/>
    <cellStyle name="Comma 108" xfId="1880"/>
    <cellStyle name="Comma 108 2" xfId="3474"/>
    <cellStyle name="Comma 109" xfId="1881"/>
    <cellStyle name="Comma 109 2" xfId="3232"/>
    <cellStyle name="Comma 11" xfId="1046"/>
    <cellStyle name="Comma 11 2" xfId="1151"/>
    <cellStyle name="Comma 11 2 2" xfId="3045"/>
    <cellStyle name="Comma 11 2 3" xfId="3363"/>
    <cellStyle name="Comma 11 3" xfId="1111"/>
    <cellStyle name="Comma 11 3 2" xfId="3065"/>
    <cellStyle name="Comma 11 3 3" xfId="3601"/>
    <cellStyle name="Comma 11 3 4" xfId="3488"/>
    <cellStyle name="Comma 11 4" xfId="1882"/>
    <cellStyle name="Comma 110" xfId="1883"/>
    <cellStyle name="Comma 110 2" xfId="3177"/>
    <cellStyle name="Comma 111" xfId="1884"/>
    <cellStyle name="Comma 111 2" xfId="2853"/>
    <cellStyle name="Comma 112" xfId="1885"/>
    <cellStyle name="Comma 112 2" xfId="3246"/>
    <cellStyle name="Comma 113" xfId="1886"/>
    <cellStyle name="Comma 113 2" xfId="2846"/>
    <cellStyle name="Comma 114" xfId="1887"/>
    <cellStyle name="Comma 114 2" xfId="3512"/>
    <cellStyle name="Comma 115" xfId="1888"/>
    <cellStyle name="Comma 115 2" xfId="3355"/>
    <cellStyle name="Comma 116" xfId="1889"/>
    <cellStyle name="Comma 116 2" xfId="3750"/>
    <cellStyle name="Comma 117" xfId="1890"/>
    <cellStyle name="Comma 117 2" xfId="2875"/>
    <cellStyle name="Comma 118" xfId="1891"/>
    <cellStyle name="Comma 118 2" xfId="2876"/>
    <cellStyle name="Comma 119" xfId="1892"/>
    <cellStyle name="Comma 119 2" xfId="3297"/>
    <cellStyle name="Comma 12" xfId="1110"/>
    <cellStyle name="Comma 12 2" xfId="1150"/>
    <cellStyle name="Comma 12 2 2" xfId="2877"/>
    <cellStyle name="Comma 12 2 3" xfId="2878"/>
    <cellStyle name="Comma 12 3" xfId="1893"/>
    <cellStyle name="Comma 12 3 2" xfId="2975"/>
    <cellStyle name="Comma 12 3 3" xfId="2880"/>
    <cellStyle name="Comma 12 3 4" xfId="2879"/>
    <cellStyle name="Comma 120" xfId="1894"/>
    <cellStyle name="Comma 120 2" xfId="2881"/>
    <cellStyle name="Comma 121" xfId="1895"/>
    <cellStyle name="Comma 121 2" xfId="3838"/>
    <cellStyle name="Comma 122" xfId="1896"/>
    <cellStyle name="Comma 122 2" xfId="2882"/>
    <cellStyle name="Comma 123" xfId="1897"/>
    <cellStyle name="Comma 123 2" xfId="2883"/>
    <cellStyle name="Comma 124" xfId="1898"/>
    <cellStyle name="Comma 124 2" xfId="2884"/>
    <cellStyle name="Comma 125" xfId="1899"/>
    <cellStyle name="Comma 125 2" xfId="2885"/>
    <cellStyle name="Comma 126" xfId="1900"/>
    <cellStyle name="Comma 126 2" xfId="2886"/>
    <cellStyle name="Comma 127" xfId="1901"/>
    <cellStyle name="Comma 127 2" xfId="2887"/>
    <cellStyle name="Comma 128" xfId="1902"/>
    <cellStyle name="Comma 128 2" xfId="2888"/>
    <cellStyle name="Comma 129" xfId="1903"/>
    <cellStyle name="Comma 129 2" xfId="2889"/>
    <cellStyle name="Comma 13" xfId="1109"/>
    <cellStyle name="Comma 13 2" xfId="1149"/>
    <cellStyle name="Comma 13 2 2" xfId="2890"/>
    <cellStyle name="Comma 13 2 3" xfId="2891"/>
    <cellStyle name="Comma 13 3" xfId="1904"/>
    <cellStyle name="Comma 13 3 2" xfId="2892"/>
    <cellStyle name="Comma 13 3 3" xfId="2893"/>
    <cellStyle name="Comma 13 3 4" xfId="3003"/>
    <cellStyle name="Comma 130" xfId="1905"/>
    <cellStyle name="Comma 130 2" xfId="3180"/>
    <cellStyle name="Comma 131" xfId="1906"/>
    <cellStyle name="Comma 131 2" xfId="3345"/>
    <cellStyle name="Comma 132" xfId="1907"/>
    <cellStyle name="Comma 132 2" xfId="2894"/>
    <cellStyle name="Comma 133" xfId="1908"/>
    <cellStyle name="Comma 133 2" xfId="3443"/>
    <cellStyle name="Comma 134" xfId="1909"/>
    <cellStyle name="Comma 134 2" xfId="2895"/>
    <cellStyle name="Comma 135" xfId="1910"/>
    <cellStyle name="Comma 135 2" xfId="3522"/>
    <cellStyle name="Comma 136" xfId="1911"/>
    <cellStyle name="Comma 136 2" xfId="2896"/>
    <cellStyle name="Comma 137" xfId="1912"/>
    <cellStyle name="Comma 137 2" xfId="3597"/>
    <cellStyle name="Comma 138" xfId="1913"/>
    <cellStyle name="Comma 138 2" xfId="2862"/>
    <cellStyle name="Comma 139" xfId="1914"/>
    <cellStyle name="Comma 139 2" xfId="3519"/>
    <cellStyle name="Comma 14" xfId="1108"/>
    <cellStyle name="Comma 14 2" xfId="1915"/>
    <cellStyle name="Comma 14 2 2" xfId="2898"/>
    <cellStyle name="Comma 14 2 3" xfId="2899"/>
    <cellStyle name="Comma 14 2 4" xfId="2897"/>
    <cellStyle name="Comma 14 3" xfId="2900"/>
    <cellStyle name="Comma 14 3 2" xfId="2901"/>
    <cellStyle name="Comma 14 3 3" xfId="2902"/>
    <cellStyle name="Comma 140" xfId="1916"/>
    <cellStyle name="Comma 140 2" xfId="2903"/>
    <cellStyle name="Comma 141" xfId="1917"/>
    <cellStyle name="Comma 141 2" xfId="2904"/>
    <cellStyle name="Comma 142" xfId="1918"/>
    <cellStyle name="Comma 142 2" xfId="2905"/>
    <cellStyle name="Comma 143" xfId="1919"/>
    <cellStyle name="Comma 143 2" xfId="2840"/>
    <cellStyle name="Comma 144" xfId="1920"/>
    <cellStyle name="Comma 144 2" xfId="3313"/>
    <cellStyle name="Comma 145" xfId="1921"/>
    <cellStyle name="Comma 145 2" xfId="3102"/>
    <cellStyle name="Comma 146" xfId="1922"/>
    <cellStyle name="Comma 146 2" xfId="3424"/>
    <cellStyle name="Comma 147" xfId="1923"/>
    <cellStyle name="Comma 147 2" xfId="3128"/>
    <cellStyle name="Comma 148" xfId="1924"/>
    <cellStyle name="Comma 148 2" xfId="3296"/>
    <cellStyle name="Comma 149" xfId="1925"/>
    <cellStyle name="Comma 149 2" xfId="3831"/>
    <cellStyle name="Comma 15" xfId="1148"/>
    <cellStyle name="Comma 15 2" xfId="1926"/>
    <cellStyle name="Comma 15 2 2" xfId="3086"/>
    <cellStyle name="Comma 15 2 3" xfId="2907"/>
    <cellStyle name="Comma 15 2 4" xfId="2906"/>
    <cellStyle name="Comma 15 3" xfId="3832"/>
    <cellStyle name="Comma 15 3 2" xfId="2908"/>
    <cellStyle name="Comma 15 3 3" xfId="2909"/>
    <cellStyle name="Comma 150" xfId="1927"/>
    <cellStyle name="Comma 150 2" xfId="2910"/>
    <cellStyle name="Comma 151" xfId="1928"/>
    <cellStyle name="Comma 151 2" xfId="2911"/>
    <cellStyle name="Comma 152" xfId="1929"/>
    <cellStyle name="Comma 152 2" xfId="2912"/>
    <cellStyle name="Comma 153" xfId="1930"/>
    <cellStyle name="Comma 153 2" xfId="2913"/>
    <cellStyle name="Comma 154" xfId="1931"/>
    <cellStyle name="Comma 154 2" xfId="2914"/>
    <cellStyle name="Comma 155" xfId="1932"/>
    <cellStyle name="Comma 155 2" xfId="2915"/>
    <cellStyle name="Comma 156" xfId="1933"/>
    <cellStyle name="Comma 156 2" xfId="2916"/>
    <cellStyle name="Comma 157" xfId="1934"/>
    <cellStyle name="Comma 157 2" xfId="2917"/>
    <cellStyle name="Comma 158" xfId="1935"/>
    <cellStyle name="Comma 158 2" xfId="2918"/>
    <cellStyle name="Comma 159" xfId="1936"/>
    <cellStyle name="Comma 159 2" xfId="2919"/>
    <cellStyle name="Comma 16" xfId="1107"/>
    <cellStyle name="Comma 16 2" xfId="1147"/>
    <cellStyle name="Comma 16 2 2" xfId="2920"/>
    <cellStyle name="Comma 16 2 3" xfId="3735"/>
    <cellStyle name="Comma 16 3" xfId="1937"/>
    <cellStyle name="Comma 16 3 2" xfId="2922"/>
    <cellStyle name="Comma 16 3 3" xfId="2923"/>
    <cellStyle name="Comma 16 3 4" xfId="2921"/>
    <cellStyle name="Comma 160" xfId="1938"/>
    <cellStyle name="Comma 160 2" xfId="3352"/>
    <cellStyle name="Comma 161" xfId="1939"/>
    <cellStyle name="Comma 161 2" xfId="2924"/>
    <cellStyle name="Comma 162" xfId="1940"/>
    <cellStyle name="Comma 162 2" xfId="2991"/>
    <cellStyle name="Comma 163" xfId="1941"/>
    <cellStyle name="Comma 163 2" xfId="2925"/>
    <cellStyle name="Comma 164" xfId="1942"/>
    <cellStyle name="Comma 164 2" xfId="2926"/>
    <cellStyle name="Comma 165" xfId="1943"/>
    <cellStyle name="Comma 165 2" xfId="2927"/>
    <cellStyle name="Comma 166" xfId="1944"/>
    <cellStyle name="Comma 166 2" xfId="2928"/>
    <cellStyle name="Comma 167" xfId="1945"/>
    <cellStyle name="Comma 167 2" xfId="2979"/>
    <cellStyle name="Comma 168" xfId="1946"/>
    <cellStyle name="Comma 168 2" xfId="3321"/>
    <cellStyle name="Comma 169" xfId="1947"/>
    <cellStyle name="Comma 169 2" xfId="120"/>
    <cellStyle name="Comma 17" xfId="1106"/>
    <cellStyle name="Comma 17 2" xfId="1146"/>
    <cellStyle name="Comma 17 2 2" xfId="3210"/>
    <cellStyle name="Comma 17 2 3" xfId="3161"/>
    <cellStyle name="Comma 17 3" xfId="1948"/>
    <cellStyle name="Comma 17 3 2" xfId="3797"/>
    <cellStyle name="Comma 17 3 3" xfId="3816"/>
    <cellStyle name="Comma 17 3 4" xfId="3190"/>
    <cellStyle name="Comma 170" xfId="1949"/>
    <cellStyle name="Comma 170 2" xfId="3017"/>
    <cellStyle name="Comma 171" xfId="1950"/>
    <cellStyle name="Comma 171 2" xfId="3395"/>
    <cellStyle name="Comma 172" xfId="1951"/>
    <cellStyle name="Comma 172 2" xfId="3749"/>
    <cellStyle name="Comma 173" xfId="1952"/>
    <cellStyle name="Comma 173 2" xfId="2966"/>
    <cellStyle name="Comma 174" xfId="1953"/>
    <cellStyle name="Comma 174 2" xfId="3159"/>
    <cellStyle name="Comma 175" xfId="1954"/>
    <cellStyle name="Comma 175 2" xfId="3480"/>
    <cellStyle name="Comma 176" xfId="1955"/>
    <cellStyle name="Comma 176 2" xfId="2980"/>
    <cellStyle name="Comma 177" xfId="1956"/>
    <cellStyle name="Comma 177 2" xfId="3658"/>
    <cellStyle name="Comma 178" xfId="1957"/>
    <cellStyle name="Comma 178 2" xfId="3682"/>
    <cellStyle name="Comma 179" xfId="1958"/>
    <cellStyle name="Comma 179 2" xfId="3324"/>
    <cellStyle name="Comma 18" xfId="1105"/>
    <cellStyle name="Comma 18 2" xfId="1145"/>
    <cellStyle name="Comma 18 2 2" xfId="3325"/>
    <cellStyle name="Comma 18 2 3" xfId="3260"/>
    <cellStyle name="Comma 18 3" xfId="1959"/>
    <cellStyle name="Comma 18 3 2" xfId="2858"/>
    <cellStyle name="Comma 18 3 3" xfId="3777"/>
    <cellStyle name="Comma 18 3 4" xfId="3312"/>
    <cellStyle name="Comma 180" xfId="1960"/>
    <cellStyle name="Comma 180 2" xfId="314"/>
    <cellStyle name="Comma 181" xfId="1961"/>
    <cellStyle name="Comma 181 2" xfId="630"/>
    <cellStyle name="Comma 182" xfId="1962"/>
    <cellStyle name="Comma 182 2" xfId="3016"/>
    <cellStyle name="Comma 183" xfId="1963"/>
    <cellStyle name="Comma 183 2" xfId="2987"/>
    <cellStyle name="Comma 184" xfId="1964"/>
    <cellStyle name="Comma 184 2" xfId="3328"/>
    <cellStyle name="Comma 185" xfId="1965"/>
    <cellStyle name="Comma 185 2" xfId="3589"/>
    <cellStyle name="Comma 186" xfId="1966"/>
    <cellStyle name="Comma 186 2" xfId="2839"/>
    <cellStyle name="Comma 187" xfId="1967"/>
    <cellStyle name="Comma 187 2" xfId="3666"/>
    <cellStyle name="Comma 188" xfId="1968"/>
    <cellStyle name="Comma 188 2" xfId="3467"/>
    <cellStyle name="Comma 189" xfId="1969"/>
    <cellStyle name="Comma 189 2" xfId="2856"/>
    <cellStyle name="Comma 19" xfId="1104"/>
    <cellStyle name="Comma 19 2" xfId="1099"/>
    <cellStyle name="Comma 19 2 2" xfId="3456"/>
    <cellStyle name="Comma 19 2 3" xfId="3272"/>
    <cellStyle name="Comma 19 3" xfId="1970"/>
    <cellStyle name="Comma 19 3 2" xfId="3471"/>
    <cellStyle name="Comma 19 3 3" xfId="3043"/>
    <cellStyle name="Comma 19 3 4" xfId="3208"/>
    <cellStyle name="Comma 190" xfId="1971"/>
    <cellStyle name="Comma 190 2" xfId="3594"/>
    <cellStyle name="Comma 191" xfId="1972"/>
    <cellStyle name="Comma 191 2" xfId="3085"/>
    <cellStyle name="Comma 192" xfId="1973"/>
    <cellStyle name="Comma 192 2" xfId="3410"/>
    <cellStyle name="Comma 193" xfId="1974"/>
    <cellStyle name="Comma 193 2" xfId="3844"/>
    <cellStyle name="Comma 194" xfId="1975"/>
    <cellStyle name="Comma 194 2" xfId="3657"/>
    <cellStyle name="Comma 195" xfId="1976"/>
    <cellStyle name="Comma 195 2" xfId="3765"/>
    <cellStyle name="Comma 196" xfId="1977"/>
    <cellStyle name="Comma 196 2" xfId="2989"/>
    <cellStyle name="Comma 197" xfId="1978"/>
    <cellStyle name="Comma 197 2" xfId="3414"/>
    <cellStyle name="Comma 198" xfId="1979"/>
    <cellStyle name="Comma 198 2" xfId="2819"/>
    <cellStyle name="Comma 199" xfId="1980"/>
    <cellStyle name="Comma 199 2" xfId="3571"/>
    <cellStyle name="Comma 2" xfId="29"/>
    <cellStyle name="Comma 2 10" xfId="1103"/>
    <cellStyle name="Comma 2 11" xfId="1102"/>
    <cellStyle name="Comma 2 12" xfId="1101"/>
    <cellStyle name="Comma 2 13" xfId="1144"/>
    <cellStyle name="Comma 2 14" xfId="1100"/>
    <cellStyle name="Comma 2 15" xfId="1095"/>
    <cellStyle name="Comma 2 16" xfId="1098"/>
    <cellStyle name="Comma 2 17" xfId="1097"/>
    <cellStyle name="Comma 2 18" xfId="1096"/>
    <cellStyle name="Comma 2 19" xfId="1143"/>
    <cellStyle name="Comma 2 2" xfId="200"/>
    <cellStyle name="Comma 2 2 2" xfId="807"/>
    <cellStyle name="Comma 2 2 2 2" xfId="3359"/>
    <cellStyle name="Comma 2 2 3" xfId="759"/>
    <cellStyle name="Comma 2 2 4" xfId="1197"/>
    <cellStyle name="Comma 2 2 5" xfId="602"/>
    <cellStyle name="Comma 2 20" xfId="1094"/>
    <cellStyle name="Comma 2 21" xfId="1093"/>
    <cellStyle name="Comma 2 22" xfId="1092"/>
    <cellStyle name="Comma 2 23" xfId="1142"/>
    <cellStyle name="Comma 2 24" xfId="1091"/>
    <cellStyle name="Comma 2 25" xfId="1086"/>
    <cellStyle name="Comma 2 26" xfId="1090"/>
    <cellStyle name="Comma 2 27" xfId="1089"/>
    <cellStyle name="Comma 2 28" xfId="1088"/>
    <cellStyle name="Comma 2 29" xfId="1141"/>
    <cellStyle name="Comma 2 3" xfId="689"/>
    <cellStyle name="Comma 2 3 2" xfId="1081"/>
    <cellStyle name="Comma 2 3 2 2" xfId="3124"/>
    <cellStyle name="Comma 2 3 3" xfId="1085"/>
    <cellStyle name="Comma 2 3 4" xfId="1084"/>
    <cellStyle name="Comma 2 3 5" xfId="1087"/>
    <cellStyle name="Comma 2 3 6" xfId="3072"/>
    <cellStyle name="Comma 2 30" xfId="1083"/>
    <cellStyle name="Comma 2 31" xfId="1140"/>
    <cellStyle name="Comma 2 32" xfId="1082"/>
    <cellStyle name="Comma 2 33" xfId="1076"/>
    <cellStyle name="Comma 2 34" xfId="1080"/>
    <cellStyle name="Comma 2 35" xfId="1079"/>
    <cellStyle name="Comma 2 36" xfId="1078"/>
    <cellStyle name="Comma 2 37" xfId="1139"/>
    <cellStyle name="Comma 2 38" xfId="1077"/>
    <cellStyle name="Comma 2 39" xfId="1071"/>
    <cellStyle name="Comma 2 4" xfId="1075"/>
    <cellStyle name="Comma 2 4 2" xfId="1858"/>
    <cellStyle name="Comma 2 4 3" xfId="3699"/>
    <cellStyle name="Comma 2 40" xfId="1074"/>
    <cellStyle name="Comma 2 41" xfId="1073"/>
    <cellStyle name="Comma 2 42" xfId="1138"/>
    <cellStyle name="Comma 2 43" xfId="1072"/>
    <cellStyle name="Comma 2 44" xfId="556"/>
    <cellStyle name="Comma 2 45" xfId="199"/>
    <cellStyle name="Comma 2 5" xfId="1066"/>
    <cellStyle name="Comma 2 5 2" xfId="2796"/>
    <cellStyle name="Comma 2 6" xfId="1070"/>
    <cellStyle name="Comma 2 7" xfId="1069"/>
    <cellStyle name="Comma 2 8" xfId="1068"/>
    <cellStyle name="Comma 2 9" xfId="1137"/>
    <cellStyle name="Comma 20" xfId="1067"/>
    <cellStyle name="Comma 20 2" xfId="1061"/>
    <cellStyle name="Comma 20 2 2" xfId="3698"/>
    <cellStyle name="Comma 20 2 3" xfId="2806"/>
    <cellStyle name="Comma 20 3" xfId="1981"/>
    <cellStyle name="Comma 20 3 2" xfId="3378"/>
    <cellStyle name="Comma 20 3 3" xfId="3532"/>
    <cellStyle name="Comma 20 3 4" xfId="3089"/>
    <cellStyle name="Comma 200" xfId="1982"/>
    <cellStyle name="Comma 200 2" xfId="3690"/>
    <cellStyle name="Comma 201" xfId="1983"/>
    <cellStyle name="Comma 201 2" xfId="2817"/>
    <cellStyle name="Comma 202" xfId="1984"/>
    <cellStyle name="Comma 202 2" xfId="3369"/>
    <cellStyle name="Comma 203" xfId="1985"/>
    <cellStyle name="Comma 203 2" xfId="3300"/>
    <cellStyle name="Comma 204" xfId="1986"/>
    <cellStyle name="Comma 204 2" xfId="3087"/>
    <cellStyle name="Comma 205" xfId="1987"/>
    <cellStyle name="Comma 205 2" xfId="3762"/>
    <cellStyle name="Comma 206" xfId="1988"/>
    <cellStyle name="Comma 206 2" xfId="3268"/>
    <cellStyle name="Comma 207" xfId="1989"/>
    <cellStyle name="Comma 207 2" xfId="3211"/>
    <cellStyle name="Comma 208" xfId="1990"/>
    <cellStyle name="Comma 208 2" xfId="2941"/>
    <cellStyle name="Comma 209" xfId="1991"/>
    <cellStyle name="Comma 209 2" xfId="3207"/>
    <cellStyle name="Comma 21" xfId="1065"/>
    <cellStyle name="Comma 21 2" xfId="1992"/>
    <cellStyle name="Comma 21 2 2" xfId="3790"/>
    <cellStyle name="Comma 21 2 3" xfId="3435"/>
    <cellStyle name="Comma 21 2 4" xfId="2935"/>
    <cellStyle name="Comma 21 3" xfId="3062"/>
    <cellStyle name="Comma 21 3 2" xfId="3706"/>
    <cellStyle name="Comma 21 3 3" xfId="3477"/>
    <cellStyle name="Comma 210" xfId="1993"/>
    <cellStyle name="Comma 210 2" xfId="3730"/>
    <cellStyle name="Comma 211" xfId="1994"/>
    <cellStyle name="Comma 211 2" xfId="3494"/>
    <cellStyle name="Comma 212" xfId="1995"/>
    <cellStyle name="Comma 212 2" xfId="3142"/>
    <cellStyle name="Comma 213" xfId="1996"/>
    <cellStyle name="Comma 213 2" xfId="3529"/>
    <cellStyle name="Comma 214" xfId="1997"/>
    <cellStyle name="Comma 214 2" xfId="3572"/>
    <cellStyle name="Comma 215" xfId="1998"/>
    <cellStyle name="Comma 215 2" xfId="3587"/>
    <cellStyle name="Comma 216" xfId="1999"/>
    <cellStyle name="Comma 216 2" xfId="3743"/>
    <cellStyle name="Comma 217" xfId="2000"/>
    <cellStyle name="Comma 217 2" xfId="3556"/>
    <cellStyle name="Comma 218" xfId="2001"/>
    <cellStyle name="Comma 218 2" xfId="3833"/>
    <cellStyle name="Comma 219" xfId="2002"/>
    <cellStyle name="Comma 219 2" xfId="3212"/>
    <cellStyle name="Comma 22" xfId="1064"/>
    <cellStyle name="Comma 22 2" xfId="2003"/>
    <cellStyle name="Comma 22 2 2" xfId="3468"/>
    <cellStyle name="Comma 22 2 3" xfId="3784"/>
    <cellStyle name="Comma 22 2 4" xfId="3057"/>
    <cellStyle name="Comma 22 3" xfId="3213"/>
    <cellStyle name="Comma 22 3 2" xfId="3573"/>
    <cellStyle name="Comma 22 3 3" xfId="3357"/>
    <cellStyle name="Comma 220" xfId="2004"/>
    <cellStyle name="Comma 220 2" xfId="3267"/>
    <cellStyle name="Comma 221" xfId="2005"/>
    <cellStyle name="Comma 221 2" xfId="3285"/>
    <cellStyle name="Comma 222" xfId="2006"/>
    <cellStyle name="Comma 222 2" xfId="3840"/>
    <cellStyle name="Comma 223" xfId="2007"/>
    <cellStyle name="Comma 223 2" xfId="3150"/>
    <cellStyle name="Comma 224" xfId="2008"/>
    <cellStyle name="Comma 224 2" xfId="3339"/>
    <cellStyle name="Comma 225" xfId="2009"/>
    <cellStyle name="Comma 225 2" xfId="3660"/>
    <cellStyle name="Comma 226" xfId="2010"/>
    <cellStyle name="Comma 226 2" xfId="3800"/>
    <cellStyle name="Comma 227" xfId="2011"/>
    <cellStyle name="Comma 227 2" xfId="3242"/>
    <cellStyle name="Comma 228" xfId="2012"/>
    <cellStyle name="Comma 228 2" xfId="3678"/>
    <cellStyle name="Comma 229" xfId="2013"/>
    <cellStyle name="Comma 229 2" xfId="3362"/>
    <cellStyle name="Comma 23" xfId="1063"/>
    <cellStyle name="Comma 23 2" xfId="2014"/>
    <cellStyle name="Comma 23 2 2" xfId="3676"/>
    <cellStyle name="Comma 23 2 3" xfId="3266"/>
    <cellStyle name="Comma 23 2 4" xfId="3574"/>
    <cellStyle name="Comma 23 3" xfId="3053"/>
    <cellStyle name="Comma 23 3 2" xfId="3130"/>
    <cellStyle name="Comma 23 3 3" xfId="2825"/>
    <cellStyle name="Comma 230" xfId="2015"/>
    <cellStyle name="Comma 230 2" xfId="3319"/>
    <cellStyle name="Comma 231" xfId="2016"/>
    <cellStyle name="Comma 231 2" xfId="3562"/>
    <cellStyle name="Comma 232" xfId="2017"/>
    <cellStyle name="Comma 232 2" xfId="3487"/>
    <cellStyle name="Comma 233" xfId="2018"/>
    <cellStyle name="Comma 233 2" xfId="3108"/>
    <cellStyle name="Comma 234" xfId="2019"/>
    <cellStyle name="Comma 234 2" xfId="3779"/>
    <cellStyle name="Comma 235" xfId="2020"/>
    <cellStyle name="Comma 235 2" xfId="3734"/>
    <cellStyle name="Comma 236" xfId="2021"/>
    <cellStyle name="Comma 236 2" xfId="3558"/>
    <cellStyle name="Comma 237" xfId="2022"/>
    <cellStyle name="Comma 237 2" xfId="3436"/>
    <cellStyle name="Comma 238" xfId="2023"/>
    <cellStyle name="Comma 238 2" xfId="3140"/>
    <cellStyle name="Comma 239" xfId="2024"/>
    <cellStyle name="Comma 239 2" xfId="3229"/>
    <cellStyle name="Comma 24" xfId="1136"/>
    <cellStyle name="Comma 24 2" xfId="1062"/>
    <cellStyle name="Comma 24 2 2" xfId="3234"/>
    <cellStyle name="Comma 24 2 3" xfId="3502"/>
    <cellStyle name="Comma 24 2 4" xfId="3315"/>
    <cellStyle name="Comma 24 3" xfId="2025"/>
    <cellStyle name="Comma 24 3 2" xfId="3738"/>
    <cellStyle name="Comma 24 3 3" xfId="3018"/>
    <cellStyle name="Comma 24 3 4" xfId="3535"/>
    <cellStyle name="Comma 240" xfId="2026"/>
    <cellStyle name="Comma 240 2" xfId="3650"/>
    <cellStyle name="Comma 241" xfId="2027"/>
    <cellStyle name="Comma 241 2" xfId="3214"/>
    <cellStyle name="Comma 242" xfId="2028"/>
    <cellStyle name="Comma 242 2" xfId="3461"/>
    <cellStyle name="Comma 243" xfId="2029"/>
    <cellStyle name="Comma 243 2" xfId="3705"/>
    <cellStyle name="Comma 244" xfId="2030"/>
    <cellStyle name="Comma 244 2" xfId="3286"/>
    <cellStyle name="Comma 245" xfId="2031"/>
    <cellStyle name="Comma 245 2" xfId="2843"/>
    <cellStyle name="Comma 246" xfId="2032"/>
    <cellStyle name="Comma 246 2" xfId="3787"/>
    <cellStyle name="Comma 247" xfId="2033"/>
    <cellStyle name="Comma 247 2" xfId="3419"/>
    <cellStyle name="Comma 248" xfId="2034"/>
    <cellStyle name="Comma 248 2" xfId="3154"/>
    <cellStyle name="Comma 249" xfId="2035"/>
    <cellStyle name="Comma 249 2" xfId="3107"/>
    <cellStyle name="Comma 25" xfId="1057"/>
    <cellStyle name="Comma 25 2" xfId="2036"/>
    <cellStyle name="Comma 25 2 2" xfId="3560"/>
    <cellStyle name="Comma 25 2 3" xfId="3721"/>
    <cellStyle name="Comma 25 2 4" xfId="3559"/>
    <cellStyle name="Comma 25 3" xfId="2942"/>
    <cellStyle name="Comma 25 3 2" xfId="3445"/>
    <cellStyle name="Comma 25 3 3" xfId="3226"/>
    <cellStyle name="Comma 250" xfId="2037"/>
    <cellStyle name="Comma 250 2" xfId="2978"/>
    <cellStyle name="Comma 251" xfId="2038"/>
    <cellStyle name="Comma 251 2" xfId="3530"/>
    <cellStyle name="Comma 252" xfId="2039"/>
    <cellStyle name="Comma 252 2" xfId="3810"/>
    <cellStyle name="Comma 253" xfId="2040"/>
    <cellStyle name="Comma 253 2" xfId="3244"/>
    <cellStyle name="Comma 254" xfId="2041"/>
    <cellStyle name="Comma 254 2" xfId="3614"/>
    <cellStyle name="Comma 255" xfId="2042"/>
    <cellStyle name="Comma 255 2" xfId="3254"/>
    <cellStyle name="Comma 256" xfId="2043"/>
    <cellStyle name="Comma 256 2" xfId="3215"/>
    <cellStyle name="Comma 257" xfId="2044"/>
    <cellStyle name="Comma 257 2" xfId="3465"/>
    <cellStyle name="Comma 258" xfId="2045"/>
    <cellStyle name="Comma 258 2" xfId="3526"/>
    <cellStyle name="Comma 259" xfId="2046"/>
    <cellStyle name="Comma 259 2" xfId="2829"/>
    <cellStyle name="Comma 26" xfId="1060"/>
    <cellStyle name="Comma 26 2" xfId="2047"/>
    <cellStyle name="Comma 26 2 2" xfId="3643"/>
    <cellStyle name="Comma 26 2 3" xfId="3094"/>
    <cellStyle name="Comma 26 2 4" xfId="3788"/>
    <cellStyle name="Comma 26 3" xfId="3152"/>
    <cellStyle name="Comma 26 3 2" xfId="112"/>
    <cellStyle name="Comma 26 3 3" xfId="3490"/>
    <cellStyle name="Comma 260" xfId="2048"/>
    <cellStyle name="Comma 260 2" xfId="3397"/>
    <cellStyle name="Comma 261" xfId="2049"/>
    <cellStyle name="Comma 261 2" xfId="3837"/>
    <cellStyle name="Comma 262" xfId="2050"/>
    <cellStyle name="Comma 262 2" xfId="3531"/>
    <cellStyle name="Comma 263" xfId="2051"/>
    <cellStyle name="Comma 263 2" xfId="3143"/>
    <cellStyle name="Comma 264" xfId="2052"/>
    <cellStyle name="Comma 264 2" xfId="2956"/>
    <cellStyle name="Comma 265" xfId="2053"/>
    <cellStyle name="Comma 265 2" xfId="3432"/>
    <cellStyle name="Comma 266" xfId="2054"/>
    <cellStyle name="Comma 266 2" xfId="3216"/>
    <cellStyle name="Comma 267" xfId="2055"/>
    <cellStyle name="Comma 267 2" xfId="3218"/>
    <cellStyle name="Comma 268" xfId="2056"/>
    <cellStyle name="Comma 268 2" xfId="3217"/>
    <cellStyle name="Comma 269" xfId="2057"/>
    <cellStyle name="Comma 269 2" xfId="3563"/>
    <cellStyle name="Comma 27" xfId="1059"/>
    <cellStyle name="Comma 27 2" xfId="2058"/>
    <cellStyle name="Comma 27 2 2" xfId="3070"/>
    <cellStyle name="Comma 27 2 3" xfId="3609"/>
    <cellStyle name="Comma 27 2 4" xfId="3773"/>
    <cellStyle name="Comma 27 3" xfId="3332"/>
    <cellStyle name="Comma 27 3 2" xfId="3172"/>
    <cellStyle name="Comma 27 3 3" xfId="3275"/>
    <cellStyle name="Comma 270" xfId="2059"/>
    <cellStyle name="Comma 270 2" xfId="3732"/>
    <cellStyle name="Comma 271" xfId="2060"/>
    <cellStyle name="Comma 271 2" xfId="3615"/>
    <cellStyle name="Comma 272" xfId="2061"/>
    <cellStyle name="Comma 272 2" xfId="2848"/>
    <cellStyle name="Comma 273" xfId="2062"/>
    <cellStyle name="Comma 273 2" xfId="2952"/>
    <cellStyle name="Comma 274" xfId="2063"/>
    <cellStyle name="Comma 274 2" xfId="3523"/>
    <cellStyle name="Comma 275" xfId="2064"/>
    <cellStyle name="Comma 275 2" xfId="3670"/>
    <cellStyle name="Comma 276" xfId="2065"/>
    <cellStyle name="Comma 276 2" xfId="2929"/>
    <cellStyle name="Comma 277" xfId="2066"/>
    <cellStyle name="Comma 277 2" xfId="3575"/>
    <cellStyle name="Comma 278" xfId="2067"/>
    <cellStyle name="Comma 278 2" xfId="3525"/>
    <cellStyle name="Comma 279" xfId="2068"/>
    <cellStyle name="Comma 279 2" xfId="3493"/>
    <cellStyle name="Comma 28" xfId="1058"/>
    <cellStyle name="Comma 28 2" xfId="2069"/>
    <cellStyle name="Comma 28 2 2" xfId="3182"/>
    <cellStyle name="Comma 28 2 3" xfId="3276"/>
    <cellStyle name="Comma 28 2 4" xfId="3013"/>
    <cellStyle name="Comma 28 3" xfId="3250"/>
    <cellStyle name="Comma 28 3 2" xfId="3647"/>
    <cellStyle name="Comma 28 3 3" xfId="3827"/>
    <cellStyle name="Comma 280" xfId="2070"/>
    <cellStyle name="Comma 280 2" xfId="3176"/>
    <cellStyle name="Comma 281" xfId="2071"/>
    <cellStyle name="Comma 281 2" xfId="3399"/>
    <cellStyle name="Comma 282" xfId="2072"/>
    <cellStyle name="Comma 282 2" xfId="2962"/>
    <cellStyle name="Comma 283" xfId="2073"/>
    <cellStyle name="Comma 283 2" xfId="3492"/>
    <cellStyle name="Comma 284" xfId="2074"/>
    <cellStyle name="Comma 284 2" xfId="3584"/>
    <cellStyle name="Comma 285" xfId="2075"/>
    <cellStyle name="Comma 285 2" xfId="3112"/>
    <cellStyle name="Comma 285 3" xfId="3823"/>
    <cellStyle name="Comma 286" xfId="2076"/>
    <cellStyle name="Comma 286 2" xfId="3141"/>
    <cellStyle name="Comma 286 3" xfId="3356"/>
    <cellStyle name="Comma 287" xfId="2077"/>
    <cellStyle name="Comma 287 2" xfId="2933"/>
    <cellStyle name="Comma 287 3" xfId="3387"/>
    <cellStyle name="Comma 288" xfId="2078"/>
    <cellStyle name="Comma 288 2" xfId="3233"/>
    <cellStyle name="Comma 288 3" xfId="2961"/>
    <cellStyle name="Comma 289" xfId="2079"/>
    <cellStyle name="Comma 289 2" xfId="3411"/>
    <cellStyle name="Comma 289 3" xfId="3379"/>
    <cellStyle name="Comma 29" xfId="1135"/>
    <cellStyle name="Comma 29 2" xfId="2080"/>
    <cellStyle name="Comma 29 2 2" xfId="3728"/>
    <cellStyle name="Comma 29 2 3" xfId="3167"/>
    <cellStyle name="Comma 29 2 4" xfId="3125"/>
    <cellStyle name="Comma 29 3" xfId="3299"/>
    <cellStyle name="Comma 29 3 2" xfId="118"/>
    <cellStyle name="Comma 29 3 3" xfId="3033"/>
    <cellStyle name="Comma 290" xfId="2081"/>
    <cellStyle name="Comma 290 2" xfId="3654"/>
    <cellStyle name="Comma 290 3" xfId="3536"/>
    <cellStyle name="Comma 291" xfId="2082"/>
    <cellStyle name="Comma 291 2" xfId="3561"/>
    <cellStyle name="Comma 291 3" xfId="3006"/>
    <cellStyle name="Comma 292" xfId="2083"/>
    <cellStyle name="Comma 292 2" xfId="3834"/>
    <cellStyle name="Comma 292 3" xfId="3196"/>
    <cellStyle name="Comma 293" xfId="2084"/>
    <cellStyle name="Comma 293 2" xfId="3191"/>
    <cellStyle name="Comma 293 3" xfId="3318"/>
    <cellStyle name="Comma 294" xfId="2085"/>
    <cellStyle name="Comma 294 2" xfId="3385"/>
    <cellStyle name="Comma 294 3" xfId="3557"/>
    <cellStyle name="Comma 295" xfId="2794"/>
    <cellStyle name="Comma 295 2" xfId="2838"/>
    <cellStyle name="Comma 295 3" xfId="3729"/>
    <cellStyle name="Comma 295 4" xfId="3652"/>
    <cellStyle name="Comma 296" xfId="2799"/>
    <cellStyle name="Comma 296 2" xfId="3144"/>
    <cellStyle name="Comma 297" xfId="2945"/>
    <cellStyle name="Comma 298" xfId="3727"/>
    <cellStyle name="Comma 299" xfId="3538"/>
    <cellStyle name="Comma 3" xfId="201"/>
    <cellStyle name="Comma 3 2" xfId="202"/>
    <cellStyle name="Comma 3 2 2" xfId="808"/>
    <cellStyle name="Comma 3 2 3" xfId="758"/>
    <cellStyle name="Comma 3 2 4" xfId="1196"/>
    <cellStyle name="Comma 3 2 5" xfId="604"/>
    <cellStyle name="Comma 3 3" xfId="809"/>
    <cellStyle name="Comma 3 3 2" xfId="3491"/>
    <cellStyle name="Comma 3 4" xfId="1056"/>
    <cellStyle name="Comma 3 4 2" xfId="1055"/>
    <cellStyle name="Comma 3 5" xfId="603"/>
    <cellStyle name="Comma 30" xfId="1134"/>
    <cellStyle name="Comma 30 2" xfId="2086"/>
    <cellStyle name="Comma 30 2 2" xfId="2959"/>
    <cellStyle name="Comma 30 2 3" xfId="3407"/>
    <cellStyle name="Comma 30 2 4" xfId="2992"/>
    <cellStyle name="Comma 300" xfId="3021"/>
    <cellStyle name="Comma 301" xfId="3059"/>
    <cellStyle name="Comma 302" xfId="3392"/>
    <cellStyle name="Comma 302 2" xfId="3935"/>
    <cellStyle name="Comma 303" xfId="3602"/>
    <cellStyle name="Comma 304" xfId="3605"/>
    <cellStyle name="Comma 305" xfId="3398"/>
    <cellStyle name="Comma 306" xfId="3603"/>
    <cellStyle name="Comma 307" xfId="3604"/>
    <cellStyle name="Comma 308" xfId="3278"/>
    <cellStyle name="Comma 309" xfId="3386"/>
    <cellStyle name="Comma 31" xfId="1054"/>
    <cellStyle name="Comma 31 2" xfId="2087"/>
    <cellStyle name="Comma 31 2 2" xfId="2981"/>
    <cellStyle name="Comma 31 2 3" xfId="3704"/>
    <cellStyle name="Comma 31 2 4" xfId="3812"/>
    <cellStyle name="Comma 310" xfId="3279"/>
    <cellStyle name="Comma 310 2" xfId="3930"/>
    <cellStyle name="Comma 311" xfId="3702"/>
    <cellStyle name="Comma 311 2" xfId="3957"/>
    <cellStyle name="Comma 32" xfId="1049"/>
    <cellStyle name="Comma 32 2" xfId="2088"/>
    <cellStyle name="Comma 32 2 2" xfId="3025"/>
    <cellStyle name="Comma 32 2 3" xfId="3809"/>
    <cellStyle name="Comma 32 2 4" xfId="3724"/>
    <cellStyle name="Comma 33" xfId="1053"/>
    <cellStyle name="Comma 33 2" xfId="2089"/>
    <cellStyle name="Comma 33 2 2" xfId="2946"/>
    <cellStyle name="Comma 33 2 3" xfId="3173"/>
    <cellStyle name="Comma 33 2 4" xfId="2815"/>
    <cellStyle name="Comma 34" xfId="1052"/>
    <cellStyle name="Comma 34 2" xfId="2090"/>
    <cellStyle name="Comma 34 2 2" xfId="3160"/>
    <cellStyle name="Comma 34 2 3" xfId="2811"/>
    <cellStyle name="Comma 34 2 4" xfId="3497"/>
    <cellStyle name="Comma 35" xfId="1051"/>
    <cellStyle name="Comma 35 2" xfId="2091"/>
    <cellStyle name="Comma 35 2 2" xfId="3696"/>
    <cellStyle name="Comma 35 2 3" xfId="3307"/>
    <cellStyle name="Comma 35 2 4" xfId="3281"/>
    <cellStyle name="Comma 36" xfId="1133"/>
    <cellStyle name="Comma 36 2" xfId="2092"/>
    <cellStyle name="Comma 36 2 2" xfId="3677"/>
    <cellStyle name="Comma 36 2 3" xfId="3346"/>
    <cellStyle name="Comma 36 2 4" xfId="3394"/>
    <cellStyle name="Comma 37" xfId="1050"/>
    <cellStyle name="Comma 37 2" xfId="2093"/>
    <cellStyle name="Comma 37 2 2" xfId="2835"/>
    <cellStyle name="Comma 37 2 3" xfId="3717"/>
    <cellStyle name="Comma 37 2 4" xfId="2809"/>
    <cellStyle name="Comma 38" xfId="1205"/>
    <cellStyle name="Comma 38 2" xfId="2094"/>
    <cellStyle name="Comma 38 2 2" xfId="3515"/>
    <cellStyle name="Comma 38 2 3" xfId="3585"/>
    <cellStyle name="Comma 38 2 4" xfId="117"/>
    <cellStyle name="Comma 39" xfId="1206"/>
    <cellStyle name="Comma 39 2" xfId="2095"/>
    <cellStyle name="Comma 4" xfId="203"/>
    <cellStyle name="Comma 4 2" xfId="811"/>
    <cellStyle name="Comma 4 2 2" xfId="1208"/>
    <cellStyle name="Comma 4 2 3" xfId="1209"/>
    <cellStyle name="Comma 4 2 4" xfId="1207"/>
    <cellStyle name="Comma 4 3" xfId="810"/>
    <cellStyle name="Comma 4 4" xfId="757"/>
    <cellStyle name="Comma 4 5" xfId="1200"/>
    <cellStyle name="Comma 4 6" xfId="605"/>
    <cellStyle name="Comma 40" xfId="1210"/>
    <cellStyle name="Comma 40 2" xfId="2096"/>
    <cellStyle name="Comma 41" xfId="1211"/>
    <cellStyle name="Comma 41 2" xfId="2097"/>
    <cellStyle name="Comma 42" xfId="1212"/>
    <cellStyle name="Comma 42 2" xfId="2098"/>
    <cellStyle name="Comma 43" xfId="1213"/>
    <cellStyle name="Comma 43 2" xfId="2099"/>
    <cellStyle name="Comma 44" xfId="1214"/>
    <cellStyle name="Comma 44 2" xfId="2100"/>
    <cellStyle name="Comma 45" xfId="1215"/>
    <cellStyle name="Comma 45 2" xfId="1216"/>
    <cellStyle name="Comma 45 3" xfId="2101"/>
    <cellStyle name="Comma 46" xfId="1217"/>
    <cellStyle name="Comma 46 2" xfId="1218"/>
    <cellStyle name="Comma 46 3" xfId="2102"/>
    <cellStyle name="Comma 47" xfId="1219"/>
    <cellStyle name="Comma 47 2" xfId="1220"/>
    <cellStyle name="Comma 47 3" xfId="2103"/>
    <cellStyle name="Comma 48" xfId="1221"/>
    <cellStyle name="Comma 48 2" xfId="2104"/>
    <cellStyle name="Comma 49" xfId="1222"/>
    <cellStyle name="Comma 49 2" xfId="2105"/>
    <cellStyle name="Comma 5" xfId="204"/>
    <cellStyle name="Comma 5 2" xfId="813"/>
    <cellStyle name="Comma 5 3" xfId="812"/>
    <cellStyle name="Comma 5 4" xfId="756"/>
    <cellStyle name="Comma 5 5" xfId="606"/>
    <cellStyle name="Comma 5 6" xfId="2106"/>
    <cellStyle name="Comma 50" xfId="1223"/>
    <cellStyle name="Comma 50 2" xfId="2107"/>
    <cellStyle name="Comma 51" xfId="1224"/>
    <cellStyle name="Comma 51 2" xfId="2108"/>
    <cellStyle name="Comma 52" xfId="1225"/>
    <cellStyle name="Comma 52 2" xfId="2109"/>
    <cellStyle name="Comma 53" xfId="1226"/>
    <cellStyle name="Comma 53 2" xfId="2110"/>
    <cellStyle name="Comma 54" xfId="1227"/>
    <cellStyle name="Comma 54 2" xfId="2111"/>
    <cellStyle name="Comma 55" xfId="1228"/>
    <cellStyle name="Comma 55 2" xfId="2112"/>
    <cellStyle name="Comma 56" xfId="1229"/>
    <cellStyle name="Comma 56 2" xfId="2113"/>
    <cellStyle name="Comma 57" xfId="1230"/>
    <cellStyle name="Comma 57 2" xfId="2114"/>
    <cellStyle name="Comma 58" xfId="1231"/>
    <cellStyle name="Comma 58 2" xfId="2115"/>
    <cellStyle name="Comma 59" xfId="1232"/>
    <cellStyle name="Comma 59 2" xfId="2116"/>
    <cellStyle name="Comma 6" xfId="205"/>
    <cellStyle name="Comma 6 2" xfId="815"/>
    <cellStyle name="Comma 6 3" xfId="814"/>
    <cellStyle name="Comma 6 4" xfId="750"/>
    <cellStyle name="Comma 6 5" xfId="607"/>
    <cellStyle name="Comma 6 6" xfId="2117"/>
    <cellStyle name="Comma 60" xfId="1233"/>
    <cellStyle name="Comma 60 2" xfId="2118"/>
    <cellStyle name="Comma 61" xfId="1838"/>
    <cellStyle name="Comma 61 2" xfId="2119"/>
    <cellStyle name="Comma 62" xfId="1840"/>
    <cellStyle name="Comma 62 2" xfId="2120"/>
    <cellStyle name="Comma 63" xfId="1845"/>
    <cellStyle name="Comma 63 2" xfId="2121"/>
    <cellStyle name="Comma 64" xfId="1841"/>
    <cellStyle name="Comma 64 2" xfId="2122"/>
    <cellStyle name="Comma 65" xfId="552"/>
    <cellStyle name="Comma 65 2" xfId="2123"/>
    <cellStyle name="Comma 66" xfId="2124"/>
    <cellStyle name="Comma 67" xfId="2125"/>
    <cellStyle name="Comma 68" xfId="2126"/>
    <cellStyle name="Comma 69" xfId="2127"/>
    <cellStyle name="Comma 7" xfId="608"/>
    <cellStyle name="Comma 7 2" xfId="817"/>
    <cellStyle name="Comma 7 2 2" xfId="3753"/>
    <cellStyle name="Comma 7 2 3" xfId="3058"/>
    <cellStyle name="Comma 7 3" xfId="816"/>
    <cellStyle name="Comma 7 4" xfId="754"/>
    <cellStyle name="Comma 7 5" xfId="2128"/>
    <cellStyle name="Comma 70" xfId="2129"/>
    <cellStyle name="Comma 71" xfId="2130"/>
    <cellStyle name="Comma 72" xfId="2131"/>
    <cellStyle name="Comma 73" xfId="2132"/>
    <cellStyle name="Comma 74" xfId="2133"/>
    <cellStyle name="Comma 75" xfId="2134"/>
    <cellStyle name="Comma 75 2" xfId="3757"/>
    <cellStyle name="Comma 76" xfId="2135"/>
    <cellStyle name="Comma 76 2" xfId="3440"/>
    <cellStyle name="Comma 77" xfId="2136"/>
    <cellStyle name="Comma 77 2" xfId="3126"/>
    <cellStyle name="Comma 78" xfId="2137"/>
    <cellStyle name="Comma 78 2" xfId="2950"/>
    <cellStyle name="Comma 79" xfId="2138"/>
    <cellStyle name="Comma 79 2" xfId="2833"/>
    <cellStyle name="Comma 8" xfId="609"/>
    <cellStyle name="Comma 8 2" xfId="818"/>
    <cellStyle name="Comma 8 2 2" xfId="1234"/>
    <cellStyle name="Comma 8 2 2 2" xfId="113"/>
    <cellStyle name="Comma 8 2 3" xfId="3591"/>
    <cellStyle name="Comma 8 3" xfId="2139"/>
    <cellStyle name="Comma 80" xfId="2140"/>
    <cellStyle name="Comma 80 2" xfId="3274"/>
    <cellStyle name="Comma 81" xfId="2141"/>
    <cellStyle name="Comma 81 2" xfId="2944"/>
    <cellStyle name="Comma 82" xfId="2142"/>
    <cellStyle name="Comma 82 2" xfId="3166"/>
    <cellStyle name="Comma 83" xfId="2143"/>
    <cellStyle name="Comma 83 2" xfId="2982"/>
    <cellStyle name="Comma 84" xfId="2144"/>
    <cellStyle name="Comma 84 2" xfId="3009"/>
    <cellStyle name="Comma 85" xfId="2145"/>
    <cellStyle name="Comma 85 2" xfId="3197"/>
    <cellStyle name="Comma 86" xfId="2146"/>
    <cellStyle name="Comma 86 2" xfId="2943"/>
    <cellStyle name="Comma 87" xfId="2147"/>
    <cellStyle name="Comma 87 2" xfId="3188"/>
    <cellStyle name="Comma 88" xfId="2148"/>
    <cellStyle name="Comma 88 2" xfId="3606"/>
    <cellStyle name="Comma 89" xfId="2149"/>
    <cellStyle name="Comma 89 2" xfId="3375"/>
    <cellStyle name="Comma 9" xfId="610"/>
    <cellStyle name="Comma 9 2" xfId="819"/>
    <cellStyle name="Comma 9 2 2" xfId="1237"/>
    <cellStyle name="Comma 9 2 2 2" xfId="3616"/>
    <cellStyle name="Comma 9 2 3" xfId="1236"/>
    <cellStyle name="Comma 9 2 3 2" xfId="3517"/>
    <cellStyle name="Comma 9 2 4" xfId="3261"/>
    <cellStyle name="Comma 9 3" xfId="753"/>
    <cellStyle name="Comma 9 3 2" xfId="3653"/>
    <cellStyle name="Comma 9 3 3" xfId="2845"/>
    <cellStyle name="Comma 9 3 4" xfId="3101"/>
    <cellStyle name="Comma 9 4" xfId="1238"/>
    <cellStyle name="Comma 9 5" xfId="1235"/>
    <cellStyle name="Comma 9 6" xfId="751"/>
    <cellStyle name="Comma 9 7" xfId="2150"/>
    <cellStyle name="Comma 90" xfId="2151"/>
    <cellStyle name="Comma 90 2" xfId="3789"/>
    <cellStyle name="Comma 91" xfId="2152"/>
    <cellStyle name="Comma 91 2" xfId="3007"/>
    <cellStyle name="Comma 92" xfId="2153"/>
    <cellStyle name="Comma 92 2" xfId="3446"/>
    <cellStyle name="Comma 93" xfId="2154"/>
    <cellStyle name="Comma 93 2" xfId="3168"/>
    <cellStyle name="Comma 94" xfId="2155"/>
    <cellStyle name="Comma 94 2" xfId="3655"/>
    <cellStyle name="Comma 95" xfId="2156"/>
    <cellStyle name="Comma 95 2" xfId="3283"/>
    <cellStyle name="Comma 96" xfId="2157"/>
    <cellStyle name="Comma 96 2" xfId="3618"/>
    <cellStyle name="Comma 97" xfId="2158"/>
    <cellStyle name="Comma 97 2" xfId="3496"/>
    <cellStyle name="Comma 98" xfId="2159"/>
    <cellStyle name="Comma 98 2" xfId="3508"/>
    <cellStyle name="Comma 99" xfId="2160"/>
    <cellStyle name="Comma 99 2" xfId="3422"/>
    <cellStyle name="Comma Input" xfId="206"/>
    <cellStyle name="Comma0" xfId="207"/>
    <cellStyle name="Comma0 2" xfId="208"/>
    <cellStyle name="Comma0 2 2" xfId="2161"/>
    <cellStyle name="Comma0 3" xfId="3821"/>
    <cellStyle name="Comma0 3 2" xfId="3607"/>
    <cellStyle name="Comma0 3 3" xfId="3428"/>
    <cellStyle name="Comma0 4" xfId="3040"/>
    <cellStyle name="Comma0 5" xfId="3427"/>
    <cellStyle name="Comma0 5 2" xfId="3939"/>
    <cellStyle name="Comma0 6" xfId="2865"/>
    <cellStyle name="Comma0 6 2" xfId="3911"/>
    <cellStyle name="Company Name" xfId="209"/>
    <cellStyle name="Copied" xfId="611"/>
    <cellStyle name="COSS" xfId="612"/>
    <cellStyle name="Currency" xfId="30" builtinId="4"/>
    <cellStyle name="Currency [1]" xfId="210"/>
    <cellStyle name="Currency [2]" xfId="211"/>
    <cellStyle name="Currency [3]" xfId="212"/>
    <cellStyle name="Currency 0.0" xfId="213"/>
    <cellStyle name="Currency 0.00" xfId="214"/>
    <cellStyle name="Currency 0.000" xfId="215"/>
    <cellStyle name="Currency 0.0000" xfId="216"/>
    <cellStyle name="Currency 10" xfId="2162"/>
    <cellStyle name="Currency 10 2" xfId="3368"/>
    <cellStyle name="Currency 10 2 2" xfId="3700"/>
    <cellStyle name="Currency 10 2 3" xfId="3046"/>
    <cellStyle name="Currency 10 3" xfId="3255"/>
    <cellStyle name="Currency 10 3 2" xfId="3184"/>
    <cellStyle name="Currency 10 3 3" xfId="3139"/>
    <cellStyle name="Currency 100" xfId="2163"/>
    <cellStyle name="Currency 100 2" xfId="3481"/>
    <cellStyle name="Currency 101" xfId="2164"/>
    <cellStyle name="Currency 101 2" xfId="3712"/>
    <cellStyle name="Currency 102" xfId="2165"/>
    <cellStyle name="Currency 102 2" xfId="3061"/>
    <cellStyle name="Currency 103" xfId="2166"/>
    <cellStyle name="Currency 103 2" xfId="3426"/>
    <cellStyle name="Currency 104" xfId="2167"/>
    <cellStyle name="Currency 104 2" xfId="3576"/>
    <cellStyle name="Currency 105" xfId="2168"/>
    <cellStyle name="Currency 105 2" xfId="3066"/>
    <cellStyle name="Currency 106" xfId="2169"/>
    <cellStyle name="Currency 106 2" xfId="3544"/>
    <cellStyle name="Currency 107" xfId="2170"/>
    <cellStyle name="Currency 107 2" xfId="2990"/>
    <cellStyle name="Currency 108" xfId="2171"/>
    <cellStyle name="Currency 108 2" xfId="3577"/>
    <cellStyle name="Currency 109" xfId="2172"/>
    <cellStyle name="Currency 109 2" xfId="3338"/>
    <cellStyle name="Currency 11" xfId="2173"/>
    <cellStyle name="Currency 11 2" xfId="3578"/>
    <cellStyle name="Currency 11 2 2" xfId="3270"/>
    <cellStyle name="Currency 11 2 3" xfId="3425"/>
    <cellStyle name="Currency 11 3" xfId="3511"/>
    <cellStyle name="Currency 11 3 2" xfId="3669"/>
    <cellStyle name="Currency 11 3 3" xfId="2936"/>
    <cellStyle name="Currency 110" xfId="2174"/>
    <cellStyle name="Currency 110 2" xfId="3715"/>
    <cellStyle name="Currency 111" xfId="2175"/>
    <cellStyle name="Currency 111 2" xfId="3513"/>
    <cellStyle name="Currency 112" xfId="2176"/>
    <cellStyle name="Currency 112 2" xfId="3645"/>
    <cellStyle name="Currency 113" xfId="2177"/>
    <cellStyle name="Currency 113 2" xfId="3524"/>
    <cellStyle name="Currency 114" xfId="2178"/>
    <cellStyle name="Currency 114 2" xfId="3230"/>
    <cellStyle name="Currency 115" xfId="2179"/>
    <cellStyle name="Currency 115 2" xfId="3640"/>
    <cellStyle name="Currency 116" xfId="2180"/>
    <cellStyle name="Currency 116 2" xfId="3579"/>
    <cellStyle name="Currency 117" xfId="2181"/>
    <cellStyle name="Currency 117 2" xfId="3263"/>
    <cellStyle name="Currency 118" xfId="2182"/>
    <cellStyle name="Currency 118 2" xfId="3098"/>
    <cellStyle name="Currency 119" xfId="2183"/>
    <cellStyle name="Currency 119 2" xfId="2937"/>
    <cellStyle name="Currency 12" xfId="2184"/>
    <cellStyle name="Currency 12 2" xfId="3634"/>
    <cellStyle name="Currency 12 2 2" xfId="3350"/>
    <cellStyle name="Currency 12 2 3" xfId="3774"/>
    <cellStyle name="Currency 12 3" xfId="3241"/>
    <cellStyle name="Currency 12 3 2" xfId="3733"/>
    <cellStyle name="Currency 12 3 3" xfId="3649"/>
    <cellStyle name="Currency 120" xfId="2185"/>
    <cellStyle name="Currency 120 2" xfId="3708"/>
    <cellStyle name="Currency 121" xfId="2186"/>
    <cellStyle name="Currency 121 2" xfId="3635"/>
    <cellStyle name="Currency 122" xfId="2187"/>
    <cellStyle name="Currency 122 2" xfId="3035"/>
    <cellStyle name="Currency 123" xfId="2188"/>
    <cellStyle name="Currency 123 2" xfId="3442"/>
    <cellStyle name="Currency 124" xfId="2189"/>
    <cellStyle name="Currency 124 2" xfId="3113"/>
    <cellStyle name="Currency 125" xfId="2190"/>
    <cellStyle name="Currency 125 2" xfId="3123"/>
    <cellStyle name="Currency 126" xfId="2191"/>
    <cellStyle name="Currency 126 2" xfId="3803"/>
    <cellStyle name="Currency 127" xfId="2192"/>
    <cellStyle name="Currency 127 2" xfId="3692"/>
    <cellStyle name="Currency 128" xfId="2193"/>
    <cellStyle name="Currency 128 2" xfId="3271"/>
    <cellStyle name="Currency 129" xfId="2194"/>
    <cellStyle name="Currency 129 2" xfId="3451"/>
    <cellStyle name="Currency 13" xfId="2195"/>
    <cellStyle name="Currency 13 2" xfId="2953"/>
    <cellStyle name="Currency 13 2 2" xfId="3351"/>
    <cellStyle name="Currency 13 2 3" xfId="125"/>
    <cellStyle name="Currency 13 3" xfId="3155"/>
    <cellStyle name="Currency 13 3 2" xfId="3320"/>
    <cellStyle name="Currency 13 3 3" xfId="3298"/>
    <cellStyle name="Currency 130" xfId="2196"/>
    <cellStyle name="Currency 130 2" xfId="3373"/>
    <cellStyle name="Currency 131" xfId="2197"/>
    <cellStyle name="Currency 131 2" xfId="3636"/>
    <cellStyle name="Currency 132" xfId="2198"/>
    <cellStyle name="Currency 132 2" xfId="3758"/>
    <cellStyle name="Currency 133" xfId="2199"/>
    <cellStyle name="Currency 133 2" xfId="3799"/>
    <cellStyle name="Currency 134" xfId="2200"/>
    <cellStyle name="Currency 134 2" xfId="2832"/>
    <cellStyle name="Currency 135" xfId="2201"/>
    <cellStyle name="Currency 135 2" xfId="3639"/>
    <cellStyle name="Currency 136" xfId="2202"/>
    <cellStyle name="Currency 136 2" xfId="3377"/>
    <cellStyle name="Currency 137" xfId="2203"/>
    <cellStyle name="Currency 137 2" xfId="109"/>
    <cellStyle name="Currency 138" xfId="2204"/>
    <cellStyle name="Currency 138 2" xfId="3641"/>
    <cellStyle name="Currency 139" xfId="2205"/>
    <cellStyle name="Currency 139 2" xfId="3624"/>
    <cellStyle name="Currency 14" xfId="2206"/>
    <cellStyle name="Currency 14 2" xfId="3084"/>
    <cellStyle name="Currency 14 2 2" xfId="3637"/>
    <cellStyle name="Currency 14 2 3" xfId="3638"/>
    <cellStyle name="Currency 14 3" xfId="3219"/>
    <cellStyle name="Currency 14 3 2" xfId="3580"/>
    <cellStyle name="Currency 14 3 3" xfId="3220"/>
    <cellStyle name="Currency 140" xfId="2207"/>
    <cellStyle name="Currency 140 2" xfId="3221"/>
    <cellStyle name="Currency 141" xfId="2208"/>
    <cellStyle name="Currency 141 2" xfId="3726"/>
    <cellStyle name="Currency 142" xfId="2209"/>
    <cellStyle name="Currency 142 2" xfId="3222"/>
    <cellStyle name="Currency 143" xfId="2210"/>
    <cellStyle name="Currency 143 2" xfId="3340"/>
    <cellStyle name="Currency 144" xfId="2211"/>
    <cellStyle name="Currency 144 2" xfId="3825"/>
    <cellStyle name="Currency 145" xfId="2212"/>
    <cellStyle name="Currency 145 2" xfId="3334"/>
    <cellStyle name="Currency 146" xfId="2213"/>
    <cellStyle name="Currency 146 2" xfId="3223"/>
    <cellStyle name="Currency 147" xfId="2214"/>
    <cellStyle name="Currency 147 2" xfId="2938"/>
    <cellStyle name="Currency 148" xfId="2215"/>
    <cellStyle name="Currency 148 2" xfId="3238"/>
    <cellStyle name="Currency 149" xfId="2216"/>
    <cellStyle name="Currency 149 2" xfId="3302"/>
    <cellStyle name="Currency 15" xfId="2217"/>
    <cellStyle name="Currency 15 2" xfId="3590"/>
    <cellStyle name="Currency 15 2 2" xfId="3091"/>
    <cellStyle name="Currency 15 2 3" xfId="2841"/>
    <cellStyle name="Currency 15 3" xfId="3194"/>
    <cellStyle name="Currency 15 3 2" xfId="3095"/>
    <cellStyle name="Currency 15 3 3" xfId="3381"/>
    <cellStyle name="Currency 150" xfId="2218"/>
    <cellStyle name="Currency 150 2" xfId="3034"/>
    <cellStyle name="Currency 151" xfId="2219"/>
    <cellStyle name="Currency 151 2" xfId="3400"/>
    <cellStyle name="Currency 152" xfId="2220"/>
    <cellStyle name="Currency 152 2" xfId="3224"/>
    <cellStyle name="Currency 153" xfId="2221"/>
    <cellStyle name="Currency 153 2" xfId="3225"/>
    <cellStyle name="Currency 154" xfId="2222"/>
    <cellStyle name="Currency 154 2" xfId="3131"/>
    <cellStyle name="Currency 155" xfId="2223"/>
    <cellStyle name="Currency 155 2" xfId="3581"/>
    <cellStyle name="Currency 156" xfId="2224"/>
    <cellStyle name="Currency 156 2" xfId="2824"/>
    <cellStyle name="Currency 157" xfId="2225"/>
    <cellStyle name="Currency 157 2" xfId="3067"/>
    <cellStyle name="Currency 158" xfId="2226"/>
    <cellStyle name="Currency 158 2" xfId="3027"/>
    <cellStyle name="Currency 159" xfId="2227"/>
    <cellStyle name="Currency 159 2" xfId="2939"/>
    <cellStyle name="Currency 16" xfId="2228"/>
    <cellStyle name="Currency 16 2" xfId="3720"/>
    <cellStyle name="Currency 16 2 2" xfId="2934"/>
    <cellStyle name="Currency 16 2 3" xfId="3337"/>
    <cellStyle name="Currency 16 3" xfId="3023"/>
    <cellStyle name="Currency 16 3 2" xfId="3311"/>
    <cellStyle name="Currency 16 3 3" xfId="3756"/>
    <cellStyle name="Currency 160" xfId="2229"/>
    <cellStyle name="Currency 160 2" xfId="2860"/>
    <cellStyle name="Currency 161" xfId="2230"/>
    <cellStyle name="Currency 161 2" xfId="3192"/>
    <cellStyle name="Currency 162" xfId="2231"/>
    <cellStyle name="Currency 162 2" xfId="3081"/>
    <cellStyle name="Currency 163" xfId="2232"/>
    <cellStyle name="Currency 163 2" xfId="3201"/>
    <cellStyle name="Currency 164" xfId="2233"/>
    <cellStyle name="Currency 164 2" xfId="2842"/>
    <cellStyle name="Currency 165" xfId="2234"/>
    <cellStyle name="Currency 165 2" xfId="3444"/>
    <cellStyle name="Currency 166" xfId="2235"/>
    <cellStyle name="Currency 166 2" xfId="3520"/>
    <cellStyle name="Currency 167" xfId="2236"/>
    <cellStyle name="Currency 167 2" xfId="3680"/>
    <cellStyle name="Currency 168" xfId="2237"/>
    <cellStyle name="Currency 168 2" xfId="3317"/>
    <cellStyle name="Currency 169" xfId="2238"/>
    <cellStyle name="Currency 169 2" xfId="3695"/>
    <cellStyle name="Currency 17" xfId="2239"/>
    <cellStyle name="Currency 17 2" xfId="3824"/>
    <cellStyle name="Currency 17 2 2" xfId="3038"/>
    <cellStyle name="Currency 17 2 3" xfId="3115"/>
    <cellStyle name="Currency 17 3" xfId="2985"/>
    <cellStyle name="Currency 17 3 2" xfId="3439"/>
    <cellStyle name="Currency 17 3 3" xfId="3122"/>
    <cellStyle name="Currency 170" xfId="2240"/>
    <cellStyle name="Currency 170 2" xfId="3240"/>
    <cellStyle name="Currency 171" xfId="2241"/>
    <cellStyle name="Currency 171 2" xfId="3204"/>
    <cellStyle name="Currency 172" xfId="2242"/>
    <cellStyle name="Currency 172 2" xfId="3741"/>
    <cellStyle name="Currency 173" xfId="2243"/>
    <cellStyle name="Currency 173 2" xfId="3665"/>
    <cellStyle name="Currency 174" xfId="2244"/>
    <cellStyle name="Currency 174 2" xfId="3100"/>
    <cellStyle name="Currency 175" xfId="2245"/>
    <cellStyle name="Currency 175 2" xfId="3029"/>
    <cellStyle name="Currency 176" xfId="2246"/>
    <cellStyle name="Currency 176 2" xfId="115"/>
    <cellStyle name="Currency 177" xfId="2247"/>
    <cellStyle name="Currency 177 2" xfId="3671"/>
    <cellStyle name="Currency 178" xfId="2248"/>
    <cellStyle name="Currency 178 2" xfId="3323"/>
    <cellStyle name="Currency 179" xfId="2249"/>
    <cellStyle name="Currency 179 2" xfId="3028"/>
    <cellStyle name="Currency 18" xfId="2250"/>
    <cellStyle name="Currency 18 2" xfId="3054"/>
    <cellStyle name="Currency 18 2 2" xfId="3158"/>
    <cellStyle name="Currency 18 2 3" xfId="3341"/>
    <cellStyle name="Currency 18 3" xfId="3709"/>
    <cellStyle name="Currency 18 3 2" xfId="3384"/>
    <cellStyle name="Currency 18 3 3" xfId="3031"/>
    <cellStyle name="Currency 180" xfId="2251"/>
    <cellStyle name="Currency 180 2" xfId="3069"/>
    <cellStyle name="Currency 181" xfId="2252"/>
    <cellStyle name="Currency 181 2" xfId="2866"/>
    <cellStyle name="Currency 182" xfId="2253"/>
    <cellStyle name="Currency 182 2" xfId="2831"/>
    <cellStyle name="Currency 183" xfId="2254"/>
    <cellStyle name="Currency 183 2" xfId="2940"/>
    <cellStyle name="Currency 184" xfId="2255"/>
    <cellStyle name="Currency 184 2" xfId="3420"/>
    <cellStyle name="Currency 185" xfId="2256"/>
    <cellStyle name="Currency 185 2" xfId="3470"/>
    <cellStyle name="Currency 186" xfId="2257"/>
    <cellStyle name="Currency 186 2" xfId="3136"/>
    <cellStyle name="Currency 187" xfId="2258"/>
    <cellStyle name="Currency 187 2" xfId="3042"/>
    <cellStyle name="Currency 188" xfId="2259"/>
    <cellStyle name="Currency 188 2" xfId="3792"/>
    <cellStyle name="Currency 189" xfId="2260"/>
    <cellStyle name="Currency 189 2" xfId="3820"/>
    <cellStyle name="Currency 19" xfId="2261"/>
    <cellStyle name="Currency 19 2" xfId="3742"/>
    <cellStyle name="Currency 19 2 2" xfId="108"/>
    <cellStyle name="Currency 19 2 3" xfId="3612"/>
    <cellStyle name="Currency 19 3" xfId="3309"/>
    <cellStyle name="Currency 19 3 2" xfId="3622"/>
    <cellStyle name="Currency 19 3 3" xfId="3540"/>
    <cellStyle name="Currency 190" xfId="2262"/>
    <cellStyle name="Currency 190 2" xfId="2993"/>
    <cellStyle name="Currency 191" xfId="2263"/>
    <cellStyle name="Currency 191 2" xfId="3752"/>
    <cellStyle name="Currency 192" xfId="2264"/>
    <cellStyle name="Currency 192 2" xfId="2847"/>
    <cellStyle name="Currency 193" xfId="2265"/>
    <cellStyle name="Currency 193 2" xfId="3755"/>
    <cellStyle name="Currency 194" xfId="2266"/>
    <cellStyle name="Currency 194 2" xfId="3416"/>
    <cellStyle name="Currency 195" xfId="2267"/>
    <cellStyle name="Currency 195 2" xfId="2849"/>
    <cellStyle name="Currency 196" xfId="2268"/>
    <cellStyle name="Currency 196 2" xfId="3689"/>
    <cellStyle name="Currency 197" xfId="2269"/>
    <cellStyle name="Currency 197 2" xfId="458"/>
    <cellStyle name="Currency 198" xfId="2270"/>
    <cellStyle name="Currency 198 2" xfId="3169"/>
    <cellStyle name="Currency 199" xfId="2271"/>
    <cellStyle name="Currency 199 2" xfId="3360"/>
    <cellStyle name="Currency 2" xfId="76"/>
    <cellStyle name="Currency 2 2" xfId="217"/>
    <cellStyle name="Currency 2 2 2" xfId="1241"/>
    <cellStyle name="Currency 2 2 2 2" xfId="3516"/>
    <cellStyle name="Currency 2 2 3" xfId="1242"/>
    <cellStyle name="Currency 2 2 4" xfId="1240"/>
    <cellStyle name="Currency 2 2 5" xfId="821"/>
    <cellStyle name="Currency 2 3" xfId="820"/>
    <cellStyle name="Currency 2 3 2" xfId="2931"/>
    <cellStyle name="Currency 2 3 3" xfId="3791"/>
    <cellStyle name="Currency 2 4" xfId="752"/>
    <cellStyle name="Currency 2 4 2" xfId="1243"/>
    <cellStyle name="Currency 2 4 3" xfId="3037"/>
    <cellStyle name="Currency 2 5" xfId="1239"/>
    <cellStyle name="Currency 2 6" xfId="1195"/>
    <cellStyle name="Currency 2 7" xfId="557"/>
    <cellStyle name="Currency 20" xfId="2272"/>
    <cellStyle name="Currency 20 2" xfId="3521"/>
    <cellStyle name="Currency 20 2 2" xfId="3740"/>
    <cellStyle name="Currency 20 2 3" xfId="2810"/>
    <cellStyle name="Currency 20 3" xfId="3751"/>
    <cellStyle name="Currency 20 3 2" xfId="3202"/>
    <cellStyle name="Currency 20 3 3" xfId="3209"/>
    <cellStyle name="Currency 200" xfId="2273"/>
    <cellStyle name="Currency 200 2" xfId="3783"/>
    <cellStyle name="Currency 201" xfId="2274"/>
    <cellStyle name="Currency 201 2" xfId="3656"/>
    <cellStyle name="Currency 202" xfId="2275"/>
    <cellStyle name="Currency 202 2" xfId="3199"/>
    <cellStyle name="Currency 203" xfId="2276"/>
    <cellStyle name="Currency 203 2" xfId="3644"/>
    <cellStyle name="Currency 204" xfId="2277"/>
    <cellStyle name="Currency 204 2" xfId="3104"/>
    <cellStyle name="Currency 205" xfId="2278"/>
    <cellStyle name="Currency 205 2" xfId="2807"/>
    <cellStyle name="Currency 206" xfId="2279"/>
    <cellStyle name="Currency 206 2" xfId="3024"/>
    <cellStyle name="Currency 207" xfId="2280"/>
    <cellStyle name="Currency 207 2" xfId="3489"/>
    <cellStyle name="Currency 208" xfId="2281"/>
    <cellStyle name="Currency 208 2" xfId="3364"/>
    <cellStyle name="Currency 209" xfId="2282"/>
    <cellStyle name="Currency 209 2" xfId="2836"/>
    <cellStyle name="Currency 21" xfId="2283"/>
    <cellStyle name="Currency 21 2" xfId="3808"/>
    <cellStyle name="Currency 21 2 2" xfId="3651"/>
    <cellStyle name="Currency 21 2 3" xfId="3630"/>
    <cellStyle name="Currency 21 3" xfId="306"/>
    <cellStyle name="Currency 21 3 2" xfId="3391"/>
    <cellStyle name="Currency 21 3 3" xfId="3187"/>
    <cellStyle name="Currency 210" xfId="2284"/>
    <cellStyle name="Currency 210 2" xfId="3674"/>
    <cellStyle name="Currency 211" xfId="2285"/>
    <cellStyle name="Currency 211 2" xfId="2932"/>
    <cellStyle name="Currency 212" xfId="2286"/>
    <cellStyle name="Currency 212 2" xfId="3137"/>
    <cellStyle name="Currency 213" xfId="2287"/>
    <cellStyle name="Currency 213 2" xfId="3264"/>
    <cellStyle name="Currency 214" xfId="2288"/>
    <cellStyle name="Currency 214 2" xfId="3055"/>
    <cellStyle name="Currency 215" xfId="2289"/>
    <cellStyle name="Currency 215 2" xfId="3795"/>
    <cellStyle name="Currency 216" xfId="2290"/>
    <cellStyle name="Currency 216 2" xfId="3004"/>
    <cellStyle name="Currency 217" xfId="2291"/>
    <cellStyle name="Currency 217 2" xfId="3157"/>
    <cellStyle name="Currency 218" xfId="2292"/>
    <cellStyle name="Currency 218 2" xfId="2818"/>
    <cellStyle name="Currency 219" xfId="2293"/>
    <cellStyle name="Currency 219 2" xfId="3737"/>
    <cellStyle name="Currency 22" xfId="2294"/>
    <cellStyle name="Currency 22 2" xfId="3646"/>
    <cellStyle name="Currency 22 2 2" xfId="3807"/>
    <cellStyle name="Currency 22 2 3" xfId="3048"/>
    <cellStyle name="Currency 22 3" xfId="3076"/>
    <cellStyle name="Currency 22 3 2" xfId="3051"/>
    <cellStyle name="Currency 22 3 3" xfId="3841"/>
    <cellStyle name="Currency 220" xfId="2295"/>
    <cellStyle name="Currency 220 2" xfId="3675"/>
    <cellStyle name="Currency 221" xfId="2296"/>
    <cellStyle name="Currency 221 2" xfId="3010"/>
    <cellStyle name="Currency 222" xfId="2297"/>
    <cellStyle name="Currency 222 2" xfId="3586"/>
    <cellStyle name="Currency 223" xfId="2298"/>
    <cellStyle name="Currency 223 2" xfId="3022"/>
    <cellStyle name="Currency 224" xfId="2299"/>
    <cellStyle name="Currency 224 2" xfId="3545"/>
    <cellStyle name="Currency 225" xfId="2300"/>
    <cellStyle name="Currency 225 2" xfId="3593"/>
    <cellStyle name="Currency 226" xfId="2301"/>
    <cellStyle name="Currency 226 2" xfId="3304"/>
    <cellStyle name="Currency 227" xfId="2302"/>
    <cellStyle name="Currency 227 2" xfId="3835"/>
    <cellStyle name="Currency 228" xfId="2303"/>
    <cellStyle name="Currency 228 2" xfId="2861"/>
    <cellStyle name="Currency 229" xfId="2304"/>
    <cellStyle name="Currency 229 2" xfId="3483"/>
    <cellStyle name="Currency 23" xfId="2305"/>
    <cellStyle name="Currency 230" xfId="2306"/>
    <cellStyle name="Currency 230 2" xfId="3200"/>
    <cellStyle name="Currency 231" xfId="2307"/>
    <cellStyle name="Currency 231 2" xfId="3707"/>
    <cellStyle name="Currency 232" xfId="2308"/>
    <cellStyle name="Currency 232 2" xfId="2844"/>
    <cellStyle name="Currency 233" xfId="2309"/>
    <cellStyle name="Currency 233 2" xfId="3541"/>
    <cellStyle name="Currency 234" xfId="2310"/>
    <cellStyle name="Currency 234 2" xfId="3012"/>
    <cellStyle name="Currency 235" xfId="2311"/>
    <cellStyle name="Currency 235 2" xfId="3151"/>
    <cellStyle name="Currency 236" xfId="2312"/>
    <cellStyle name="Currency 236 2" xfId="3090"/>
    <cellStyle name="Currency 237" xfId="2313"/>
    <cellStyle name="Currency 237 2" xfId="3806"/>
    <cellStyle name="Currency 238" xfId="2314"/>
    <cellStyle name="Currency 238 2" xfId="2976"/>
    <cellStyle name="Currency 239" xfId="2315"/>
    <cellStyle name="Currency 239 2" xfId="274"/>
    <cellStyle name="Currency 24" xfId="2316"/>
    <cellStyle name="Currency 240" xfId="2317"/>
    <cellStyle name="Currency 240 2" xfId="3404"/>
    <cellStyle name="Currency 241" xfId="2318"/>
    <cellStyle name="Currency 241 2" xfId="3608"/>
    <cellStyle name="Currency 242" xfId="2319"/>
    <cellStyle name="Currency 242 2" xfId="107"/>
    <cellStyle name="Currency 243" xfId="2320"/>
    <cellStyle name="Currency 243 2" xfId="2870"/>
    <cellStyle name="Currency 244" xfId="2321"/>
    <cellStyle name="Currency 244 2" xfId="3001"/>
    <cellStyle name="Currency 245" xfId="2322"/>
    <cellStyle name="Currency 245 2" xfId="3518"/>
    <cellStyle name="Currency 246" xfId="2323"/>
    <cellStyle name="Currency 246 2" xfId="3039"/>
    <cellStyle name="Currency 247" xfId="2324"/>
    <cellStyle name="Currency 247 2" xfId="2984"/>
    <cellStyle name="Currency 248" xfId="2325"/>
    <cellStyle name="Currency 248 2" xfId="3118"/>
    <cellStyle name="Currency 249" xfId="2326"/>
    <cellStyle name="Currency 249 2" xfId="3146"/>
    <cellStyle name="Currency 25" xfId="2327"/>
    <cellStyle name="Currency 250" xfId="2328"/>
    <cellStyle name="Currency 250 2" xfId="3183"/>
    <cellStyle name="Currency 251" xfId="2329"/>
    <cellStyle name="Currency 251 2" xfId="3767"/>
    <cellStyle name="Currency 252" xfId="2330"/>
    <cellStyle name="Currency 252 2" xfId="2871"/>
    <cellStyle name="Currency 253" xfId="2331"/>
    <cellStyle name="Currency 253 2" xfId="3417"/>
    <cellStyle name="Currency 254" xfId="2332"/>
    <cellStyle name="Currency 254 2" xfId="3625"/>
    <cellStyle name="Currency 255" xfId="2333"/>
    <cellStyle name="Currency 255 2" xfId="3472"/>
    <cellStyle name="Currency 256" xfId="2334"/>
    <cellStyle name="Currency 256 2" xfId="3049"/>
    <cellStyle name="Currency 257" xfId="2335"/>
    <cellStyle name="Currency 257 2" xfId="3736"/>
    <cellStyle name="Currency 258" xfId="2336"/>
    <cellStyle name="Currency 258 2" xfId="3542"/>
    <cellStyle name="Currency 259" xfId="2337"/>
    <cellStyle name="Currency 259 2" xfId="2850"/>
    <cellStyle name="Currency 26" xfId="2338"/>
    <cellStyle name="Currency 260" xfId="2339"/>
    <cellStyle name="Currency 260 2" xfId="3759"/>
    <cellStyle name="Currency 261" xfId="2340"/>
    <cellStyle name="Currency 261 2" xfId="3336"/>
    <cellStyle name="Currency 262" xfId="2341"/>
    <cellStyle name="Currency 262 2" xfId="3032"/>
    <cellStyle name="Currency 263" xfId="2342"/>
    <cellStyle name="Currency 263 2" xfId="3829"/>
    <cellStyle name="Currency 264" xfId="2343"/>
    <cellStyle name="Currency 264 2" xfId="3826"/>
    <cellStyle name="Currency 265" xfId="2344"/>
    <cellStyle name="Currency 265 2" xfId="3231"/>
    <cellStyle name="Currency 266" xfId="2345"/>
    <cellStyle name="Currency 266 2" xfId="3135"/>
    <cellStyle name="Currency 267" xfId="2346"/>
    <cellStyle name="Currency 267 2" xfId="2854"/>
    <cellStyle name="Currency 268" xfId="2347"/>
    <cellStyle name="Currency 268 2" xfId="2957"/>
    <cellStyle name="Currency 269" xfId="2348"/>
    <cellStyle name="Currency 269 2" xfId="3134"/>
    <cellStyle name="Currency 27" xfId="2349"/>
    <cellStyle name="Currency 270" xfId="2350"/>
    <cellStyle name="Currency 270 2" xfId="2826"/>
    <cellStyle name="Currency 271" xfId="2351"/>
    <cellStyle name="Currency 271 2" xfId="3370"/>
    <cellStyle name="Currency 272" xfId="2352"/>
    <cellStyle name="Currency 272 2" xfId="3145"/>
    <cellStyle name="Currency 273" xfId="2353"/>
    <cellStyle name="Currency 273 2" xfId="3688"/>
    <cellStyle name="Currency 274" xfId="2354"/>
    <cellStyle name="Currency 274 2" xfId="3257"/>
    <cellStyle name="Currency 275" xfId="2355"/>
    <cellStyle name="Currency 275 2" xfId="3239"/>
    <cellStyle name="Currency 276" xfId="2356"/>
    <cellStyle name="Currency 276 2" xfId="2930"/>
    <cellStyle name="Currency 277" xfId="2357"/>
    <cellStyle name="Currency 277 2" xfId="2857"/>
    <cellStyle name="Currency 278" xfId="2358"/>
    <cellStyle name="Currency 278 2" xfId="3236"/>
    <cellStyle name="Currency 279" xfId="2359"/>
    <cellStyle name="Currency 279 2" xfId="3020"/>
    <cellStyle name="Currency 28" xfId="2360"/>
    <cellStyle name="Currency 280" xfId="2361"/>
    <cellStyle name="Currency 280 2" xfId="3457"/>
    <cellStyle name="Currency 281" xfId="2362"/>
    <cellStyle name="Currency 281 2" xfId="3156"/>
    <cellStyle name="Currency 282" xfId="2363"/>
    <cellStyle name="Currency 282 2" xfId="3077"/>
    <cellStyle name="Currency 283" xfId="2364"/>
    <cellStyle name="Currency 283 2" xfId="3056"/>
    <cellStyle name="Currency 284" xfId="2365"/>
    <cellStyle name="Currency 284 2" xfId="2821"/>
    <cellStyle name="Currency 285" xfId="2366"/>
    <cellStyle name="Currency 285 2" xfId="3667"/>
    <cellStyle name="Currency 286" xfId="2367"/>
    <cellStyle name="Currency 286 2" xfId="3288"/>
    <cellStyle name="Currency 286 3" xfId="2822"/>
    <cellStyle name="Currency 287" xfId="2368"/>
    <cellStyle name="Currency 287 2" xfId="3063"/>
    <cellStyle name="Currency 287 3" xfId="3361"/>
    <cellStyle name="Currency 288" xfId="2369"/>
    <cellStyle name="Currency 288 2" xfId="3044"/>
    <cellStyle name="Currency 288 3" xfId="3744"/>
    <cellStyle name="Currency 289" xfId="2370"/>
    <cellStyle name="Currency 289 2" xfId="2974"/>
    <cellStyle name="Currency 289 3" xfId="3289"/>
    <cellStyle name="Currency 29" xfId="2371"/>
    <cellStyle name="Currency 290" xfId="2372"/>
    <cellStyle name="Currency 290 2" xfId="3109"/>
    <cellStyle name="Currency 290 3" xfId="3002"/>
    <cellStyle name="Currency 291" xfId="2373"/>
    <cellStyle name="Currency 291 2" xfId="3047"/>
    <cellStyle name="Currency 291 3" xfId="3005"/>
    <cellStyle name="Currency 292" xfId="2374"/>
    <cellStyle name="Currency 292 2" xfId="3804"/>
    <cellStyle name="Currency 292 3" xfId="3830"/>
    <cellStyle name="Currency 293" xfId="2375"/>
    <cellStyle name="Currency 293 2" xfId="3129"/>
    <cellStyle name="Currency 293 3" xfId="3438"/>
    <cellStyle name="Currency 294" xfId="2376"/>
    <cellStyle name="Currency 294 2" xfId="3079"/>
    <cellStyle name="Currency 294 3" xfId="3026"/>
    <cellStyle name="Currency 295" xfId="2377"/>
    <cellStyle name="Currency 295 2" xfId="3277"/>
    <cellStyle name="Currency 295 3" xfId="3383"/>
    <cellStyle name="Currency 296" xfId="3348"/>
    <cellStyle name="Currency 296 2" xfId="2868"/>
    <cellStyle name="Currency 296 3" xfId="3008"/>
    <cellStyle name="Currency 297" xfId="3206"/>
    <cellStyle name="Currency 297 2" xfId="3610"/>
    <cellStyle name="Currency 297 3" xfId="2851"/>
    <cellStyle name="Currency 298" xfId="3828"/>
    <cellStyle name="Currency 298 2" xfId="2827"/>
    <cellStyle name="Currency 298 3" xfId="3106"/>
    <cellStyle name="Currency 299" xfId="3745"/>
    <cellStyle name="Currency 299 2" xfId="2988"/>
    <cellStyle name="Currency 299 3" xfId="3290"/>
    <cellStyle name="Currency 3" xfId="77"/>
    <cellStyle name="Currency 3 2" xfId="218"/>
    <cellStyle name="Currency 3 2 2" xfId="822"/>
    <cellStyle name="Currency 3 2 2 2" xfId="3064"/>
    <cellStyle name="Currency 3 2 3" xfId="1854"/>
    <cellStyle name="Currency 3 3" xfId="1245"/>
    <cellStyle name="Currency 3 3 2" xfId="3746"/>
    <cellStyle name="Currency 3 3 3" xfId="3888"/>
    <cellStyle name="Currency 3 4" xfId="1244"/>
    <cellStyle name="Currency 3 5" xfId="690"/>
    <cellStyle name="Currency 30" xfId="2378"/>
    <cellStyle name="Currency 300" xfId="3291"/>
    <cellStyle name="Currency 301" xfId="3149"/>
    <cellStyle name="Currency 301 2" xfId="3924"/>
    <cellStyle name="Currency 302" xfId="3747"/>
    <cellStyle name="Currency 303" xfId="3165"/>
    <cellStyle name="Currency 304" xfId="3164"/>
    <cellStyle name="Currency 305" xfId="3349"/>
    <cellStyle name="Currency 306" xfId="3401"/>
    <cellStyle name="Currency 307" xfId="3713"/>
    <cellStyle name="Currency 308" xfId="3343"/>
    <cellStyle name="Currency 31" xfId="2379"/>
    <cellStyle name="Currency 32" xfId="2380"/>
    <cellStyle name="Currency 33" xfId="2381"/>
    <cellStyle name="Currency 34" xfId="2382"/>
    <cellStyle name="Currency 35" xfId="2383"/>
    <cellStyle name="Currency 36" xfId="2384"/>
    <cellStyle name="Currency 37" xfId="2385"/>
    <cellStyle name="Currency 38" xfId="2386"/>
    <cellStyle name="Currency 39" xfId="2387"/>
    <cellStyle name="Currency 4" xfId="78"/>
    <cellStyle name="Currency 4 2" xfId="219"/>
    <cellStyle name="Currency 4 2 2" xfId="1247"/>
    <cellStyle name="Currency 4 2 2 2" xfId="3237"/>
    <cellStyle name="Currency 4 2 3" xfId="1043"/>
    <cellStyle name="Currency 4 2 4" xfId="2388"/>
    <cellStyle name="Currency 4 3" xfId="1248"/>
    <cellStyle name="Currency 4 3 2" xfId="3259"/>
    <cellStyle name="Currency 4 3 3" xfId="3068"/>
    <cellStyle name="Currency 4 4" xfId="1246"/>
    <cellStyle name="Currency 4 4 2" xfId="2852"/>
    <cellStyle name="Currency 4 5" xfId="988"/>
    <cellStyle name="Currency 4 5 2" xfId="3366"/>
    <cellStyle name="Currency 4 5 2 2" xfId="3932"/>
    <cellStyle name="Currency 4 6" xfId="613"/>
    <cellStyle name="Currency 4 6 2" xfId="3205"/>
    <cellStyle name="Currency 4 7" xfId="3453"/>
    <cellStyle name="Currency 4 7 2" xfId="3941"/>
    <cellStyle name="Currency 40" xfId="2389"/>
    <cellStyle name="Currency 41" xfId="2390"/>
    <cellStyle name="Currency 42" xfId="2391"/>
    <cellStyle name="Currency 43" xfId="2392"/>
    <cellStyle name="Currency 44" xfId="2393"/>
    <cellStyle name="Currency 45" xfId="2394"/>
    <cellStyle name="Currency 46" xfId="2395"/>
    <cellStyle name="Currency 47" xfId="2396"/>
    <cellStyle name="Currency 48" xfId="2397"/>
    <cellStyle name="Currency 49" xfId="2398"/>
    <cellStyle name="Currency 5" xfId="220"/>
    <cellStyle name="Currency 5 2" xfId="1249"/>
    <cellStyle name="Currency 5 2 2" xfId="2859"/>
    <cellStyle name="Currency 5 3" xfId="1047"/>
    <cellStyle name="Currency 5 3 2" xfId="3371"/>
    <cellStyle name="Currency 5 4" xfId="2399"/>
    <cellStyle name="Currency 50" xfId="2400"/>
    <cellStyle name="Currency 51" xfId="2401"/>
    <cellStyle name="Currency 52" xfId="2402"/>
    <cellStyle name="Currency 53" xfId="2403"/>
    <cellStyle name="Currency 54" xfId="2404"/>
    <cellStyle name="Currency 55" xfId="2405"/>
    <cellStyle name="Currency 56" xfId="2406"/>
    <cellStyle name="Currency 57" xfId="2407"/>
    <cellStyle name="Currency 58" xfId="2408"/>
    <cellStyle name="Currency 59" xfId="2409"/>
    <cellStyle name="Currency 6" xfId="221"/>
    <cellStyle name="Currency 6 2" xfId="1250"/>
    <cellStyle name="Currency 6 2 2" xfId="3103"/>
    <cellStyle name="Currency 6 3" xfId="2410"/>
    <cellStyle name="Currency 60" xfId="2411"/>
    <cellStyle name="Currency 61" xfId="2412"/>
    <cellStyle name="Currency 62" xfId="2413"/>
    <cellStyle name="Currency 63" xfId="2414"/>
    <cellStyle name="Currency 64" xfId="2415"/>
    <cellStyle name="Currency 65" xfId="2416"/>
    <cellStyle name="Currency 66" xfId="2417"/>
    <cellStyle name="Currency 67" xfId="2418"/>
    <cellStyle name="Currency 68" xfId="2419"/>
    <cellStyle name="Currency 69" xfId="2420"/>
    <cellStyle name="Currency 7" xfId="222"/>
    <cellStyle name="Currency 7 2" xfId="2421"/>
    <cellStyle name="Currency 7 2 2" xfId="2970"/>
    <cellStyle name="Currency 7 3" xfId="3847"/>
    <cellStyle name="Currency 70" xfId="2422"/>
    <cellStyle name="Currency 71" xfId="2423"/>
    <cellStyle name="Currency 72" xfId="2424"/>
    <cellStyle name="Currency 73" xfId="2425"/>
    <cellStyle name="Currency 74" xfId="2426"/>
    <cellStyle name="Currency 75" xfId="2427"/>
    <cellStyle name="Currency 76" xfId="2428"/>
    <cellStyle name="Currency 76 2" xfId="2804"/>
    <cellStyle name="Currency 77" xfId="2429"/>
    <cellStyle name="Currency 77 2" xfId="3770"/>
    <cellStyle name="Currency 78" xfId="2430"/>
    <cellStyle name="Currency 78 2" xfId="3306"/>
    <cellStyle name="Currency 79" xfId="2431"/>
    <cellStyle name="Currency 79 2" xfId="116"/>
    <cellStyle name="Currency 8" xfId="553"/>
    <cellStyle name="Currency 8 2" xfId="2432"/>
    <cellStyle name="Currency 8 2 2" xfId="3393"/>
    <cellStyle name="Currency 80" xfId="2433"/>
    <cellStyle name="Currency 80 2" xfId="3083"/>
    <cellStyle name="Currency 81" xfId="2434"/>
    <cellStyle name="Currency 81 2" xfId="3111"/>
    <cellStyle name="Currency 82" xfId="2435"/>
    <cellStyle name="Currency 82 2" xfId="3459"/>
    <cellStyle name="Currency 83" xfId="2436"/>
    <cellStyle name="Currency 83 2" xfId="3567"/>
    <cellStyle name="Currency 84" xfId="2437"/>
    <cellStyle name="Currency 84 2" xfId="3148"/>
    <cellStyle name="Currency 85" xfId="2438"/>
    <cellStyle name="Currency 85 2" xfId="3664"/>
    <cellStyle name="Currency 86" xfId="2439"/>
    <cellStyle name="Currency 86 2" xfId="3817"/>
    <cellStyle name="Currency 87" xfId="2440"/>
    <cellStyle name="Currency 87 2" xfId="2808"/>
    <cellStyle name="Currency 88" xfId="2441"/>
    <cellStyle name="Currency 88 2" xfId="3303"/>
    <cellStyle name="Currency 89" xfId="2442"/>
    <cellStyle name="Currency 89 2" xfId="3015"/>
    <cellStyle name="Currency 9" xfId="2443"/>
    <cellStyle name="Currency 9 2" xfId="2963"/>
    <cellStyle name="Currency 9 2 2" xfId="3171"/>
    <cellStyle name="Currency 90" xfId="2444"/>
    <cellStyle name="Currency 90 2" xfId="3292"/>
    <cellStyle name="Currency 91" xfId="2445"/>
    <cellStyle name="Currency 91 2" xfId="3748"/>
    <cellStyle name="Currency 92" xfId="2446"/>
    <cellStyle name="Currency 92 2" xfId="2813"/>
    <cellStyle name="Currency 93" xfId="2447"/>
    <cellStyle name="Currency 93 2" xfId="3673"/>
    <cellStyle name="Currency 94" xfId="2448"/>
    <cellStyle name="Currency 94 2" xfId="3663"/>
    <cellStyle name="Currency 95" xfId="2449"/>
    <cellStyle name="Currency 95 2" xfId="3662"/>
    <cellStyle name="Currency 96" xfId="2450"/>
    <cellStyle name="Currency 96 2" xfId="3372"/>
    <cellStyle name="Currency 97" xfId="2451"/>
    <cellStyle name="Currency 97 2" xfId="2965"/>
    <cellStyle name="Currency 98" xfId="2452"/>
    <cellStyle name="Currency 98 2" xfId="3482"/>
    <cellStyle name="Currency 99" xfId="2453"/>
    <cellStyle name="Currency 99 2" xfId="3071"/>
    <cellStyle name="Currency Input" xfId="223"/>
    <cellStyle name="Currency0" xfId="224"/>
    <cellStyle name="Currency0 2" xfId="225"/>
    <cellStyle name="Currency0 2 2" xfId="2454"/>
    <cellStyle name="Currency0 3" xfId="3452"/>
    <cellStyle name="Currency0 3 2" xfId="2872"/>
    <cellStyle name="Currency0 3 3" xfId="3120"/>
    <cellStyle name="Currency0 4" xfId="3659"/>
    <cellStyle name="Currency0 5" xfId="3543"/>
    <cellStyle name="Currency0 5 2" xfId="3945"/>
    <cellStyle name="Currency0 6" xfId="3617"/>
    <cellStyle name="Currency0 6 2" xfId="3952"/>
    <cellStyle name="d" xfId="226"/>
    <cellStyle name="d 2" xfId="2455"/>
    <cellStyle name="d," xfId="227"/>
    <cellStyle name="d1" xfId="228"/>
    <cellStyle name="d1 2" xfId="2456"/>
    <cellStyle name="d1," xfId="229"/>
    <cellStyle name="d2" xfId="230"/>
    <cellStyle name="d2," xfId="231"/>
    <cellStyle name="d3" xfId="232"/>
    <cellStyle name="Dash" xfId="233"/>
    <cellStyle name="Date" xfId="234"/>
    <cellStyle name="Date [Abbreviated]" xfId="235"/>
    <cellStyle name="Date [Long Europe]" xfId="236"/>
    <cellStyle name="Date [Long U.S.]" xfId="237"/>
    <cellStyle name="Date [Short Europe]" xfId="238"/>
    <cellStyle name="Date [Short U.S.]" xfId="239"/>
    <cellStyle name="Date 10" xfId="3380"/>
    <cellStyle name="Date 11" xfId="3780"/>
    <cellStyle name="Date 11 2" xfId="3962"/>
    <cellStyle name="Date 12" xfId="3093"/>
    <cellStyle name="Date 12 2" xfId="3920"/>
    <cellStyle name="Date 13" xfId="3849"/>
    <cellStyle name="Date 13 2" xfId="3969"/>
    <cellStyle name="Date 2" xfId="240"/>
    <cellStyle name="Date 2 2" xfId="2457"/>
    <cellStyle name="Date 3" xfId="241"/>
    <cellStyle name="Date 3 2" xfId="3454"/>
    <cellStyle name="Date 4" xfId="242"/>
    <cellStyle name="Date 5" xfId="615"/>
    <cellStyle name="Date 5 2" xfId="298"/>
    <cellStyle name="Date 6" xfId="3331"/>
    <cellStyle name="Date 7" xfId="3316"/>
    <cellStyle name="Date 8" xfId="3600"/>
    <cellStyle name="Date 9" xfId="3798"/>
    <cellStyle name="Date_ITCM 2010 Template" xfId="243"/>
    <cellStyle name="Define$0" xfId="244"/>
    <cellStyle name="Define$1" xfId="245"/>
    <cellStyle name="Define$2" xfId="246"/>
    <cellStyle name="Define0" xfId="247"/>
    <cellStyle name="Define1" xfId="248"/>
    <cellStyle name="Define1x" xfId="249"/>
    <cellStyle name="Define2" xfId="250"/>
    <cellStyle name="Define2x" xfId="251"/>
    <cellStyle name="Dollar" xfId="252"/>
    <cellStyle name="Dollar 2" xfId="253"/>
    <cellStyle name="Dollar 2 2" xfId="2458"/>
    <cellStyle name="Dollar 3" xfId="3189"/>
    <cellStyle name="Dollar 3 2" xfId="2837"/>
    <cellStyle name="Dollar 3 3" xfId="3694"/>
    <cellStyle name="Dollar 4" xfId="3626"/>
    <cellStyle name="Dollar 5" xfId="3596"/>
    <cellStyle name="Dollar 5 2" xfId="3949"/>
    <cellStyle name="Dollar 6" xfId="3568"/>
    <cellStyle name="Dollar 6 2" xfId="3948"/>
    <cellStyle name="e" xfId="254"/>
    <cellStyle name="e1" xfId="255"/>
    <cellStyle name="e2" xfId="256"/>
    <cellStyle name="Entered" xfId="616"/>
    <cellStyle name="Euro" xfId="257"/>
    <cellStyle name="Euro 2" xfId="258"/>
    <cellStyle name="Explanatory Text" xfId="31" builtinId="53" customBuiltin="1"/>
    <cellStyle name="Explanatory Text 2" xfId="79"/>
    <cellStyle name="Explanatory Text 2 2" xfId="823"/>
    <cellStyle name="Explanatory Text 2 2 2" xfId="1252"/>
    <cellStyle name="Explanatory Text 2 3" xfId="1251"/>
    <cellStyle name="Explanatory Text 3" xfId="572"/>
    <cellStyle name="Explanatory Text 3 2" xfId="3864"/>
    <cellStyle name="Fixed" xfId="260"/>
    <cellStyle name="Fixed 2" xfId="261"/>
    <cellStyle name="Fixed 2 2" xfId="2459"/>
    <cellStyle name="Fixed 3" xfId="3569"/>
    <cellStyle name="Fixed 3 2" xfId="3075"/>
    <cellStyle name="Fixed 3 3" xfId="3097"/>
    <cellStyle name="Fixed 4" xfId="3406"/>
    <cellStyle name="Fixed 5" xfId="3599"/>
    <cellStyle name="Fixed 5 2" xfId="3950"/>
    <cellStyle name="Fixed 6" xfId="3293"/>
    <cellStyle name="Fixed 6 2" xfId="3931"/>
    <cellStyle name="FOOTER - Style1" xfId="262"/>
    <cellStyle name="g" xfId="263"/>
    <cellStyle name="general" xfId="264"/>
    <cellStyle name="General [C]" xfId="265"/>
    <cellStyle name="General [R]" xfId="266"/>
    <cellStyle name="Good" xfId="32" builtinId="26" customBuiltin="1"/>
    <cellStyle name="Good 2" xfId="80"/>
    <cellStyle name="Good 2 2" xfId="824"/>
    <cellStyle name="Good 2 2 2" xfId="1254"/>
    <cellStyle name="Good 2 3" xfId="1255"/>
    <cellStyle name="Good 2 4" xfId="1253"/>
    <cellStyle name="Good 3" xfId="1256"/>
    <cellStyle name="Good 3 2" xfId="1257"/>
    <cellStyle name="Good 3 3" xfId="3466"/>
    <cellStyle name="Good 3 4" xfId="3863"/>
    <cellStyle name="Good 4" xfId="563"/>
    <cellStyle name="Green" xfId="267"/>
    <cellStyle name="grey" xfId="268"/>
    <cellStyle name="Grey 2" xfId="1258"/>
    <cellStyle name="Grey 3" xfId="617"/>
    <cellStyle name="Header1" xfId="269"/>
    <cellStyle name="Header2" xfId="270"/>
    <cellStyle name="Heading" xfId="271"/>
    <cellStyle name="Heading 1" xfId="33" builtinId="16" customBuiltin="1"/>
    <cellStyle name="Heading 1 2" xfId="81"/>
    <cellStyle name="Heading 1 2 2" xfId="825"/>
    <cellStyle name="Heading 1 2 2 2" xfId="1260"/>
    <cellStyle name="Heading 1 2 3" xfId="1261"/>
    <cellStyle name="Heading 1 2 4" xfId="1259"/>
    <cellStyle name="Heading 1 2 5" xfId="618"/>
    <cellStyle name="Heading 1 3" xfId="691"/>
    <cellStyle name="Heading 1 3 2" xfId="1263"/>
    <cellStyle name="Heading 1 3 3" xfId="1262"/>
    <cellStyle name="Heading 1 3 4" xfId="2460"/>
    <cellStyle name="Heading 1 3 5" xfId="3842"/>
    <cellStyle name="Heading 1 4" xfId="559"/>
    <cellStyle name="Heading 1 5" xfId="272"/>
    <cellStyle name="Heading 2" xfId="34" builtinId="17" customBuiltin="1"/>
    <cellStyle name="Heading 2 2" xfId="82"/>
    <cellStyle name="Heading 2 2 2" xfId="826"/>
    <cellStyle name="Heading 2 2 2 2" xfId="1265"/>
    <cellStyle name="Heading 2 2 3" xfId="1266"/>
    <cellStyle name="Heading 2 2 4" xfId="1264"/>
    <cellStyle name="Heading 2 2 5" xfId="619"/>
    <cellStyle name="Heading 2 3" xfId="275"/>
    <cellStyle name="Heading 2 3 2" xfId="1268"/>
    <cellStyle name="Heading 2 3 3" xfId="1267"/>
    <cellStyle name="Heading 2 3 4" xfId="692"/>
    <cellStyle name="Heading 2 4" xfId="560"/>
    <cellStyle name="Heading 2 4 2" xfId="2461"/>
    <cellStyle name="Heading 2 4 3" xfId="3619"/>
    <cellStyle name="Heading 2 5" xfId="273"/>
    <cellStyle name="Heading 3" xfId="35" builtinId="18" customBuiltin="1"/>
    <cellStyle name="Heading 3 2" xfId="83"/>
    <cellStyle name="Heading 3 2 2" xfId="827"/>
    <cellStyle name="Heading 3 2 2 2" xfId="1270"/>
    <cellStyle name="Heading 3 2 3" xfId="1271"/>
    <cellStyle name="Heading 3 2 4" xfId="1269"/>
    <cellStyle name="Heading 3 3" xfId="1272"/>
    <cellStyle name="Heading 3 3 2" xfId="1273"/>
    <cellStyle name="Heading 3 3 3" xfId="3186"/>
    <cellStyle name="Heading 3 3 4" xfId="3862"/>
    <cellStyle name="Heading 3 4" xfId="561"/>
    <cellStyle name="Heading 4" xfId="36" builtinId="19" customBuiltin="1"/>
    <cellStyle name="Heading 4 2" xfId="84"/>
    <cellStyle name="Heading 4 2 2" xfId="828"/>
    <cellStyle name="Heading 4 2 2 2" xfId="1275"/>
    <cellStyle name="Heading 4 2 3" xfId="1276"/>
    <cellStyle name="Heading 4 2 4" xfId="1274"/>
    <cellStyle name="Heading 4 3" xfId="1277"/>
    <cellStyle name="Heading 4 3 2" xfId="1278"/>
    <cellStyle name="Heading 4 3 3" xfId="3175"/>
    <cellStyle name="Heading 4 3 4" xfId="3861"/>
    <cellStyle name="Heading 4 4" xfId="562"/>
    <cellStyle name="Heading No Underline" xfId="276"/>
    <cellStyle name="Heading With Underline" xfId="277"/>
    <cellStyle name="Heading1" xfId="278"/>
    <cellStyle name="Heading2" xfId="279"/>
    <cellStyle name="Headline" xfId="280"/>
    <cellStyle name="Highlight" xfId="281"/>
    <cellStyle name="Hyperlink 2" xfId="3839"/>
    <cellStyle name="Hyperlink 2 2" xfId="3330"/>
    <cellStyle name="Hyperlink 3" xfId="3450"/>
    <cellStyle name="Hyperlink 3 2" xfId="3327"/>
    <cellStyle name="Hyperlink 3 2 2" xfId="3147"/>
    <cellStyle name="Hyperlink 3 2 3" xfId="3326"/>
    <cellStyle name="Hyperlink 3 3" xfId="3294"/>
    <cellStyle name="Hyperlink 3 4" xfId="3133"/>
    <cellStyle name="in" xfId="282"/>
    <cellStyle name="Indented [0]" xfId="283"/>
    <cellStyle name="Indented [2]" xfId="284"/>
    <cellStyle name="Indented [4]" xfId="285"/>
    <cellStyle name="Indented [6]" xfId="286"/>
    <cellStyle name="Input" xfId="37" builtinId="20" customBuiltin="1"/>
    <cellStyle name="Input [yellow]" xfId="287"/>
    <cellStyle name="Input [yellow] 2" xfId="1279"/>
    <cellStyle name="Input 10" xfId="1280"/>
    <cellStyle name="Input 11" xfId="1281"/>
    <cellStyle name="Input 12" xfId="1282"/>
    <cellStyle name="Input 13" xfId="566"/>
    <cellStyle name="Input 2" xfId="85"/>
    <cellStyle name="Input 2 2" xfId="829"/>
    <cellStyle name="Input 2 2 2" xfId="1284"/>
    <cellStyle name="Input 2 3" xfId="1285"/>
    <cellStyle name="Input 2 4" xfId="1283"/>
    <cellStyle name="Input 3" xfId="699"/>
    <cellStyle name="Input 3 2" xfId="1287"/>
    <cellStyle name="Input 3 3" xfId="1286"/>
    <cellStyle name="Input 3 4" xfId="3782"/>
    <cellStyle name="Input 4" xfId="698"/>
    <cellStyle name="Input 4 2" xfId="1288"/>
    <cellStyle name="Input 4 3" xfId="3845"/>
    <cellStyle name="Input 5" xfId="1289"/>
    <cellStyle name="Input 5 2" xfId="1290"/>
    <cellStyle name="Input 5 3" xfId="3390"/>
    <cellStyle name="Input 6" xfId="1291"/>
    <cellStyle name="Input 6 2" xfId="1292"/>
    <cellStyle name="Input 6 3" xfId="3598"/>
    <cellStyle name="Input 7" xfId="1293"/>
    <cellStyle name="Input 7 2" xfId="3632"/>
    <cellStyle name="Input 8" xfId="1294"/>
    <cellStyle name="Input 8 2" xfId="3269"/>
    <cellStyle name="Input 9" xfId="1295"/>
    <cellStyle name="Input 9 2" xfId="3764"/>
    <cellStyle name="Input$0" xfId="288"/>
    <cellStyle name="Input$1" xfId="289"/>
    <cellStyle name="Input$2" xfId="290"/>
    <cellStyle name="Input0" xfId="291"/>
    <cellStyle name="Input1" xfId="292"/>
    <cellStyle name="Input1x" xfId="293"/>
    <cellStyle name="Input2" xfId="294"/>
    <cellStyle name="Input2x" xfId="295"/>
    <cellStyle name="lborder" xfId="296"/>
    <cellStyle name="LeftSubtitle" xfId="297"/>
    <cellStyle name="Linked Cell" xfId="38" builtinId="24" customBuiltin="1"/>
    <cellStyle name="Linked Cell 2" xfId="86"/>
    <cellStyle name="Linked Cell 2 2" xfId="830"/>
    <cellStyle name="Linked Cell 2 2 2" xfId="1297"/>
    <cellStyle name="Linked Cell 2 3" xfId="1298"/>
    <cellStyle name="Linked Cell 2 4" xfId="1296"/>
    <cellStyle name="Linked Cell 3" xfId="1299"/>
    <cellStyle name="Linked Cell 3 2" xfId="1300"/>
    <cellStyle name="Linked Cell 3 3" xfId="317"/>
    <cellStyle name="Linked Cell 3 4" xfId="3860"/>
    <cellStyle name="Linked Cell 4" xfId="569"/>
    <cellStyle name="m" xfId="299"/>
    <cellStyle name="m 2" xfId="2462"/>
    <cellStyle name="m1" xfId="300"/>
    <cellStyle name="m1 2" xfId="2463"/>
    <cellStyle name="m2" xfId="301"/>
    <cellStyle name="m2 2" xfId="2464"/>
    <cellStyle name="m3" xfId="302"/>
    <cellStyle name="m3 2" xfId="2465"/>
    <cellStyle name="Multiple" xfId="303"/>
    <cellStyle name="Multiple 2" xfId="304"/>
    <cellStyle name="Multiple 2 2" xfId="2466"/>
    <cellStyle name="Multiple 3" xfId="3248"/>
    <cellStyle name="Multiple 3 2" xfId="3413"/>
    <cellStyle name="Multiple 3 3" xfId="3718"/>
    <cellStyle name="Multiple 4" xfId="3633"/>
    <cellStyle name="Multiple 5" xfId="3794"/>
    <cellStyle name="Multiple 5 2" xfId="3964"/>
    <cellStyle name="Multiple 6" xfId="3249"/>
    <cellStyle name="Multiple 6 2" xfId="3927"/>
    <cellStyle name="Negative" xfId="305"/>
    <cellStyle name="Negative 2" xfId="2467"/>
    <cellStyle name="Neutral" xfId="39" builtinId="28" customBuiltin="1"/>
    <cellStyle name="Neutral 2" xfId="87"/>
    <cellStyle name="Neutral 2 2" xfId="831"/>
    <cellStyle name="Neutral 2 2 2" xfId="1302"/>
    <cellStyle name="Neutral 2 3" xfId="1303"/>
    <cellStyle name="Neutral 2 4" xfId="1301"/>
    <cellStyle name="Neutral 3" xfId="1304"/>
    <cellStyle name="Neutral 3 2" xfId="1305"/>
    <cellStyle name="Neutral 3 3" xfId="2855"/>
    <cellStyle name="Neutral 3 4" xfId="3859"/>
    <cellStyle name="Neutral 4" xfId="565"/>
    <cellStyle name="no dec" xfId="307"/>
    <cellStyle name="Normal" xfId="0" builtinId="0"/>
    <cellStyle name="Normal - Style1" xfId="308"/>
    <cellStyle name="Normal - Style1 2" xfId="309"/>
    <cellStyle name="Normal - Style1 2 2" xfId="833"/>
    <cellStyle name="Normal - Style1 3" xfId="832"/>
    <cellStyle name="Normal - Style1 4" xfId="742"/>
    <cellStyle name="Normal - Style1 5" xfId="620"/>
    <cellStyle name="Normal 10" xfId="701"/>
    <cellStyle name="Normal 10 2" xfId="834"/>
    <cellStyle name="Normal 10 2 2" xfId="1307"/>
    <cellStyle name="Normal 10 2 3" xfId="530"/>
    <cellStyle name="Normal 10 2 4" xfId="3887"/>
    <cellStyle name="Normal 10 3" xfId="1308"/>
    <cellStyle name="Normal 10 3 2" xfId="3595"/>
    <cellStyle name="Normal 10 4" xfId="1306"/>
    <cellStyle name="Normal 10 5" xfId="2468"/>
    <cellStyle name="Normal 100" xfId="1309"/>
    <cellStyle name="Normal 100 2" xfId="2469"/>
    <cellStyle name="Normal 101" xfId="1310"/>
    <cellStyle name="Normal 101 2" xfId="2470"/>
    <cellStyle name="Normal 102" xfId="1311"/>
    <cellStyle name="Normal 102 2" xfId="2471"/>
    <cellStyle name="Normal 103" xfId="1312"/>
    <cellStyle name="Normal 103 2" xfId="2472"/>
    <cellStyle name="Normal 104" xfId="1313"/>
    <cellStyle name="Normal 104 2" xfId="2473"/>
    <cellStyle name="Normal 105" xfId="1314"/>
    <cellStyle name="Normal 105 2" xfId="2474"/>
    <cellStyle name="Normal 106" xfId="1315"/>
    <cellStyle name="Normal 106 2" xfId="1316"/>
    <cellStyle name="Normal 106 3" xfId="2475"/>
    <cellStyle name="Normal 107" xfId="1317"/>
    <cellStyle name="Normal 107 2" xfId="1318"/>
    <cellStyle name="Normal 107 3" xfId="2476"/>
    <cellStyle name="Normal 108" xfId="1319"/>
    <cellStyle name="Normal 108 2" xfId="1320"/>
    <cellStyle name="Normal 108 3" xfId="2477"/>
    <cellStyle name="Normal 109" xfId="1321"/>
    <cellStyle name="Normal 109 2" xfId="1322"/>
    <cellStyle name="Normal 109 3" xfId="2478"/>
    <cellStyle name="Normal 11" xfId="621"/>
    <cellStyle name="Normal 11 2" xfId="835"/>
    <cellStyle name="Normal 11 3" xfId="1323"/>
    <cellStyle name="Normal 11 4" xfId="2479"/>
    <cellStyle name="Normal 110" xfId="1324"/>
    <cellStyle name="Normal 110 2" xfId="1325"/>
    <cellStyle name="Normal 110 3" xfId="2480"/>
    <cellStyle name="Normal 111" xfId="1326"/>
    <cellStyle name="Normal 111 2" xfId="1327"/>
    <cellStyle name="Normal 111 3" xfId="2481"/>
    <cellStyle name="Normal 112" xfId="1328"/>
    <cellStyle name="Normal 112 2" xfId="1329"/>
    <cellStyle name="Normal 112 3" xfId="2482"/>
    <cellStyle name="Normal 113" xfId="1330"/>
    <cellStyle name="Normal 113 2" xfId="1331"/>
    <cellStyle name="Normal 113 3" xfId="2483"/>
    <cellStyle name="Normal 114" xfId="1332"/>
    <cellStyle name="Normal 114 2" xfId="1333"/>
    <cellStyle name="Normal 114 3" xfId="2484"/>
    <cellStyle name="Normal 115" xfId="1334"/>
    <cellStyle name="Normal 115 2" xfId="1335"/>
    <cellStyle name="Normal 115 3" xfId="2485"/>
    <cellStyle name="Normal 116" xfId="1336"/>
    <cellStyle name="Normal 116 2" xfId="1337"/>
    <cellStyle name="Normal 116 3" xfId="2486"/>
    <cellStyle name="Normal 117" xfId="1338"/>
    <cellStyle name="Normal 117 2" xfId="1339"/>
    <cellStyle name="Normal 117 3" xfId="2487"/>
    <cellStyle name="Normal 118" xfId="1340"/>
    <cellStyle name="Normal 118 2" xfId="2488"/>
    <cellStyle name="Normal 119" xfId="1341"/>
    <cellStyle name="Normal 119 2" xfId="2489"/>
    <cellStyle name="Normal 12" xfId="598"/>
    <cellStyle name="Normal 12 2" xfId="1342"/>
    <cellStyle name="Normal 12 3" xfId="836"/>
    <cellStyle name="Normal 12 4" xfId="2490"/>
    <cellStyle name="Normal 120" xfId="1343"/>
    <cellStyle name="Normal 120 2" xfId="2491"/>
    <cellStyle name="Normal 121" xfId="1344"/>
    <cellStyle name="Normal 121 2" xfId="2492"/>
    <cellStyle name="Normal 122" xfId="1345"/>
    <cellStyle name="Normal 122 2" xfId="2493"/>
    <cellStyle name="Normal 123" xfId="1346"/>
    <cellStyle name="Normal 123 2" xfId="2494"/>
    <cellStyle name="Normal 124" xfId="1347"/>
    <cellStyle name="Normal 124 2" xfId="2495"/>
    <cellStyle name="Normal 125" xfId="1348"/>
    <cellStyle name="Normal 125 2" xfId="2496"/>
    <cellStyle name="Normal 126" xfId="1349"/>
    <cellStyle name="Normal 126 2" xfId="2497"/>
    <cellStyle name="Normal 127" xfId="1350"/>
    <cellStyle name="Normal 127 2" xfId="2498"/>
    <cellStyle name="Normal 128" xfId="1351"/>
    <cellStyle name="Normal 128 2" xfId="2499"/>
    <cellStyle name="Normal 129" xfId="1352"/>
    <cellStyle name="Normal 129 2" xfId="2500"/>
    <cellStyle name="Normal 13" xfId="622"/>
    <cellStyle name="Normal 13 2" xfId="837"/>
    <cellStyle name="Normal 13 3" xfId="1353"/>
    <cellStyle name="Normal 13 4" xfId="2501"/>
    <cellStyle name="Normal 130" xfId="1354"/>
    <cellStyle name="Normal 130 2" xfId="2502"/>
    <cellStyle name="Normal 131" xfId="1355"/>
    <cellStyle name="Normal 131 2" xfId="2503"/>
    <cellStyle name="Normal 132" xfId="1356"/>
    <cellStyle name="Normal 132 2" xfId="2504"/>
    <cellStyle name="Normal 133" xfId="1357"/>
    <cellStyle name="Normal 133 2" xfId="2505"/>
    <cellStyle name="Normal 134" xfId="1358"/>
    <cellStyle name="Normal 134 2" xfId="2506"/>
    <cellStyle name="Normal 135" xfId="1359"/>
    <cellStyle name="Normal 135 2" xfId="2507"/>
    <cellStyle name="Normal 136" xfId="1360"/>
    <cellStyle name="Normal 136 2" xfId="2508"/>
    <cellStyle name="Normal 137" xfId="1361"/>
    <cellStyle name="Normal 137 2" xfId="2509"/>
    <cellStyle name="Normal 138" xfId="1362"/>
    <cellStyle name="Normal 138 2" xfId="2510"/>
    <cellStyle name="Normal 139" xfId="1363"/>
    <cellStyle name="Normal 139 2" xfId="2511"/>
    <cellStyle name="Normal 14" xfId="614"/>
    <cellStyle name="Normal 14 2" xfId="1364"/>
    <cellStyle name="Normal 14 3" xfId="1365"/>
    <cellStyle name="Normal 14 4" xfId="838"/>
    <cellStyle name="Normal 14 5" xfId="2512"/>
    <cellStyle name="Normal 140" xfId="1366"/>
    <cellStyle name="Normal 140 2" xfId="2513"/>
    <cellStyle name="Normal 141" xfId="1367"/>
    <cellStyle name="Normal 141 2" xfId="2514"/>
    <cellStyle name="Normal 142" xfId="1368"/>
    <cellStyle name="Normal 142 2" xfId="2515"/>
    <cellStyle name="Normal 143" xfId="1369"/>
    <cellStyle name="Normal 143 2" xfId="2516"/>
    <cellStyle name="Normal 144" xfId="1370"/>
    <cellStyle name="Normal 144 2" xfId="2517"/>
    <cellStyle name="Normal 145" xfId="1371"/>
    <cellStyle name="Normal 145 2" xfId="2518"/>
    <cellStyle name="Normal 146" xfId="1372"/>
    <cellStyle name="Normal 146 2" xfId="2519"/>
    <cellStyle name="Normal 147" xfId="1373"/>
    <cellStyle name="Normal 147 2" xfId="2520"/>
    <cellStyle name="Normal 148" xfId="1374"/>
    <cellStyle name="Normal 148 2" xfId="2521"/>
    <cellStyle name="Normal 149" xfId="1375"/>
    <cellStyle name="Normal 149 2" xfId="2522"/>
    <cellStyle name="Normal 15" xfId="839"/>
    <cellStyle name="Normal 15 2" xfId="1376"/>
    <cellStyle name="Normal 15 3" xfId="1377"/>
    <cellStyle name="Normal 15 4" xfId="2523"/>
    <cellStyle name="Normal 150" xfId="1378"/>
    <cellStyle name="Normal 150 2" xfId="2524"/>
    <cellStyle name="Normal 151" xfId="1379"/>
    <cellStyle name="Normal 151 2" xfId="2525"/>
    <cellStyle name="Normal 152" xfId="1380"/>
    <cellStyle name="Normal 152 2" xfId="2526"/>
    <cellStyle name="Normal 153" xfId="1381"/>
    <cellStyle name="Normal 153 2" xfId="2527"/>
    <cellStyle name="Normal 154" xfId="1382"/>
    <cellStyle name="Normal 154 2" xfId="2528"/>
    <cellStyle name="Normal 155" xfId="1383"/>
    <cellStyle name="Normal 155 2" xfId="2529"/>
    <cellStyle name="Normal 156" xfId="1384"/>
    <cellStyle name="Normal 156 2" xfId="2530"/>
    <cellStyle name="Normal 157" xfId="1385"/>
    <cellStyle name="Normal 157 2" xfId="2531"/>
    <cellStyle name="Normal 158" xfId="1386"/>
    <cellStyle name="Normal 158 2" xfId="2532"/>
    <cellStyle name="Normal 159" xfId="1387"/>
    <cellStyle name="Normal 159 2" xfId="2533"/>
    <cellStyle name="Normal 16" xfId="840"/>
    <cellStyle name="Normal 16 2" xfId="1388"/>
    <cellStyle name="Normal 16 3" xfId="1389"/>
    <cellStyle name="Normal 16 4" xfId="2534"/>
    <cellStyle name="Normal 160" xfId="1390"/>
    <cellStyle name="Normal 160 2" xfId="2535"/>
    <cellStyle name="Normal 161" xfId="1391"/>
    <cellStyle name="Normal 161 2" xfId="2536"/>
    <cellStyle name="Normal 162" xfId="1392"/>
    <cellStyle name="Normal 162 2" xfId="2537"/>
    <cellStyle name="Normal 163" xfId="1393"/>
    <cellStyle name="Normal 163 2" xfId="2538"/>
    <cellStyle name="Normal 164" xfId="1394"/>
    <cellStyle name="Normal 164 2" xfId="2539"/>
    <cellStyle name="Normal 165" xfId="1395"/>
    <cellStyle name="Normal 165 2" xfId="2540"/>
    <cellStyle name="Normal 166" xfId="1396"/>
    <cellStyle name="Normal 166 2" xfId="2541"/>
    <cellStyle name="Normal 167" xfId="1397"/>
    <cellStyle name="Normal 167 2" xfId="2542"/>
    <cellStyle name="Normal 168" xfId="1398"/>
    <cellStyle name="Normal 168 2" xfId="2543"/>
    <cellStyle name="Normal 169" xfId="1399"/>
    <cellStyle name="Normal 169 2" xfId="2544"/>
    <cellStyle name="Normal 17" xfId="550"/>
    <cellStyle name="Normal 17 2" xfId="1400"/>
    <cellStyle name="Normal 17 2 2" xfId="2545"/>
    <cellStyle name="Normal 17 2 3" xfId="3628"/>
    <cellStyle name="Normal 17 3" xfId="1401"/>
    <cellStyle name="Normal 170" xfId="1402"/>
    <cellStyle name="Normal 170 2" xfId="2546"/>
    <cellStyle name="Normal 171" xfId="1403"/>
    <cellStyle name="Normal 171 2" xfId="2547"/>
    <cellStyle name="Normal 172" xfId="1404"/>
    <cellStyle name="Normal 172 2" xfId="2548"/>
    <cellStyle name="Normal 173" xfId="1405"/>
    <cellStyle name="Normal 173 2" xfId="2549"/>
    <cellStyle name="Normal 174" xfId="1406"/>
    <cellStyle name="Normal 174 2" xfId="2550"/>
    <cellStyle name="Normal 175" xfId="1407"/>
    <cellStyle name="Normal 175 2" xfId="2551"/>
    <cellStyle name="Normal 176" xfId="1408"/>
    <cellStyle name="Normal 176 2" xfId="2552"/>
    <cellStyle name="Normal 177" xfId="1409"/>
    <cellStyle name="Normal 177 2" xfId="2553"/>
    <cellStyle name="Normal 178" xfId="1410"/>
    <cellStyle name="Normal 178 2" xfId="2554"/>
    <cellStyle name="Normal 179" xfId="1411"/>
    <cellStyle name="Normal 179 2" xfId="2555"/>
    <cellStyle name="Normal 18" xfId="841"/>
    <cellStyle name="Normal 18 2" xfId="1412"/>
    <cellStyle name="Normal 18 3" xfId="1413"/>
    <cellStyle name="Normal 18 4" xfId="2556"/>
    <cellStyle name="Normal 180" xfId="1414"/>
    <cellStyle name="Normal 180 2" xfId="2557"/>
    <cellStyle name="Normal 181" xfId="1415"/>
    <cellStyle name="Normal 181 2" xfId="2558"/>
    <cellStyle name="Normal 182" xfId="1416"/>
    <cellStyle name="Normal 182 2" xfId="2559"/>
    <cellStyle name="Normal 183" xfId="1417"/>
    <cellStyle name="Normal 183 2" xfId="2560"/>
    <cellStyle name="Normal 184" xfId="1418"/>
    <cellStyle name="Normal 184 2" xfId="2561"/>
    <cellStyle name="Normal 185" xfId="1419"/>
    <cellStyle name="Normal 185 2" xfId="2562"/>
    <cellStyle name="Normal 186" xfId="1420"/>
    <cellStyle name="Normal 186 2" xfId="2563"/>
    <cellStyle name="Normal 187" xfId="1421"/>
    <cellStyle name="Normal 187 2" xfId="2564"/>
    <cellStyle name="Normal 188" xfId="1422"/>
    <cellStyle name="Normal 188 2" xfId="2565"/>
    <cellStyle name="Normal 189" xfId="1423"/>
    <cellStyle name="Normal 189 2" xfId="2566"/>
    <cellStyle name="Normal 19" xfId="842"/>
    <cellStyle name="Normal 19 2" xfId="1424"/>
    <cellStyle name="Normal 19 3" xfId="1425"/>
    <cellStyle name="Normal 19 4" xfId="2567"/>
    <cellStyle name="Normal 190" xfId="1426"/>
    <cellStyle name="Normal 190 2" xfId="2568"/>
    <cellStyle name="Normal 191" xfId="1427"/>
    <cellStyle name="Normal 191 2" xfId="2569"/>
    <cellStyle name="Normal 192" xfId="1428"/>
    <cellStyle name="Normal 192 2" xfId="2570"/>
    <cellStyle name="Normal 193" xfId="1429"/>
    <cellStyle name="Normal 193 2" xfId="2571"/>
    <cellStyle name="Normal 194" xfId="1430"/>
    <cellStyle name="Normal 194 2" xfId="2572"/>
    <cellStyle name="Normal 195" xfId="1431"/>
    <cellStyle name="Normal 195 2" xfId="2573"/>
    <cellStyle name="Normal 196" xfId="1432"/>
    <cellStyle name="Normal 196 2" xfId="2574"/>
    <cellStyle name="Normal 197" xfId="704"/>
    <cellStyle name="Normal 197 2" xfId="2575"/>
    <cellStyle name="Normal 198" xfId="1837"/>
    <cellStyle name="Normal 198 2" xfId="2576"/>
    <cellStyle name="Normal 199" xfId="1846"/>
    <cellStyle name="Normal 199 2" xfId="2577"/>
    <cellStyle name="Normal 2" xfId="40"/>
    <cellStyle name="Normal 2 10" xfId="1433"/>
    <cellStyle name="Normal 2 10 2" xfId="1434"/>
    <cellStyle name="Normal 2 10 3" xfId="1435"/>
    <cellStyle name="Normal 2 11" xfId="1436"/>
    <cellStyle name="Normal 2 11 2" xfId="1437"/>
    <cellStyle name="Normal 2 11 3" xfId="1438"/>
    <cellStyle name="Normal 2 12" xfId="1439"/>
    <cellStyle name="Normal 2 12 2" xfId="1440"/>
    <cellStyle name="Normal 2 12 3" xfId="1441"/>
    <cellStyle name="Normal 2 13" xfId="1442"/>
    <cellStyle name="Normal 2 13 2" xfId="1443"/>
    <cellStyle name="Normal 2 13 3" xfId="1444"/>
    <cellStyle name="Normal 2 14" xfId="1445"/>
    <cellStyle name="Normal 2 14 2" xfId="1446"/>
    <cellStyle name="Normal 2 14 3" xfId="1447"/>
    <cellStyle name="Normal 2 15" xfId="1448"/>
    <cellStyle name="Normal 2 15 2" xfId="1449"/>
    <cellStyle name="Normal 2 15 3" xfId="1450"/>
    <cellStyle name="Normal 2 16" xfId="1451"/>
    <cellStyle name="Normal 2 16 2" xfId="1452"/>
    <cellStyle name="Normal 2 16 3" xfId="1453"/>
    <cellStyle name="Normal 2 17" xfId="1454"/>
    <cellStyle name="Normal 2 17 2" xfId="1455"/>
    <cellStyle name="Normal 2 17 3" xfId="1456"/>
    <cellStyle name="Normal 2 18" xfId="1457"/>
    <cellStyle name="Normal 2 18 2" xfId="1458"/>
    <cellStyle name="Normal 2 18 3" xfId="1459"/>
    <cellStyle name="Normal 2 19" xfId="1460"/>
    <cellStyle name="Normal 2 19 2" xfId="1461"/>
    <cellStyle name="Normal 2 19 3" xfId="1462"/>
    <cellStyle name="Normal 2 2" xfId="88"/>
    <cellStyle name="Normal 2 2 10" xfId="1464"/>
    <cellStyle name="Normal 2 2 11" xfId="1465"/>
    <cellStyle name="Normal 2 2 12" xfId="1466"/>
    <cellStyle name="Normal 2 2 13" xfId="1467"/>
    <cellStyle name="Normal 2 2 14" xfId="1468"/>
    <cellStyle name="Normal 2 2 15" xfId="1469"/>
    <cellStyle name="Normal 2 2 16" xfId="1470"/>
    <cellStyle name="Normal 2 2 17" xfId="1471"/>
    <cellStyle name="Normal 2 2 18" xfId="1472"/>
    <cellStyle name="Normal 2 2 19" xfId="1473"/>
    <cellStyle name="Normal 2 2 2" xfId="843"/>
    <cellStyle name="Normal 2 2 2 2" xfId="1474"/>
    <cellStyle name="Normal 2 2 2 3" xfId="3813"/>
    <cellStyle name="Normal 2 2 20" xfId="1475"/>
    <cellStyle name="Normal 2 2 21" xfId="1476"/>
    <cellStyle name="Normal 2 2 22" xfId="1477"/>
    <cellStyle name="Normal 2 2 23" xfId="1478"/>
    <cellStyle name="Normal 2 2 24" xfId="1479"/>
    <cellStyle name="Normal 2 2 25" xfId="1480"/>
    <cellStyle name="Normal 2 2 26" xfId="1481"/>
    <cellStyle name="Normal 2 2 27" xfId="1482"/>
    <cellStyle name="Normal 2 2 28" xfId="1483"/>
    <cellStyle name="Normal 2 2 29" xfId="1484"/>
    <cellStyle name="Normal 2 2 3" xfId="1485"/>
    <cellStyle name="Normal 2 2 3 2" xfId="3570"/>
    <cellStyle name="Normal 2 2 3 3" xfId="3886"/>
    <cellStyle name="Normal 2 2 30" xfId="1486"/>
    <cellStyle name="Normal 2 2 31" xfId="1487"/>
    <cellStyle name="Normal 2 2 32" xfId="1488"/>
    <cellStyle name="Normal 2 2 33" xfId="1489"/>
    <cellStyle name="Normal 2 2 34" xfId="1490"/>
    <cellStyle name="Normal 2 2 35" xfId="1491"/>
    <cellStyle name="Normal 2 2 36" xfId="1492"/>
    <cellStyle name="Normal 2 2 37" xfId="1493"/>
    <cellStyle name="Normal 2 2 38" xfId="1494"/>
    <cellStyle name="Normal 2 2 39" xfId="1495"/>
    <cellStyle name="Normal 2 2 4" xfId="1496"/>
    <cellStyle name="Normal 2 2 40" xfId="1497"/>
    <cellStyle name="Normal 2 2 41" xfId="1498"/>
    <cellStyle name="Normal 2 2 42" xfId="1499"/>
    <cellStyle name="Normal 2 2 43" xfId="1500"/>
    <cellStyle name="Normal 2 2 44" xfId="1501"/>
    <cellStyle name="Normal 2 2 45" xfId="1502"/>
    <cellStyle name="Normal 2 2 46" xfId="1503"/>
    <cellStyle name="Normal 2 2 47" xfId="1463"/>
    <cellStyle name="Normal 2 2 48" xfId="693"/>
    <cellStyle name="Normal 2 2 5" xfId="1504"/>
    <cellStyle name="Normal 2 2 6" xfId="1505"/>
    <cellStyle name="Normal 2 2 7" xfId="1506"/>
    <cellStyle name="Normal 2 2 8" xfId="1507"/>
    <cellStyle name="Normal 2 2 9" xfId="1508"/>
    <cellStyle name="Normal 2 20" xfId="1509"/>
    <cellStyle name="Normal 2 20 2" xfId="1510"/>
    <cellStyle name="Normal 2 20 3" xfId="1511"/>
    <cellStyle name="Normal 2 21" xfId="1512"/>
    <cellStyle name="Normal 2 21 2" xfId="1513"/>
    <cellStyle name="Normal 2 21 3" xfId="1514"/>
    <cellStyle name="Normal 2 22" xfId="1515"/>
    <cellStyle name="Normal 2 22 2" xfId="1516"/>
    <cellStyle name="Normal 2 22 3" xfId="1517"/>
    <cellStyle name="Normal 2 23" xfId="1518"/>
    <cellStyle name="Normal 2 23 2" xfId="1519"/>
    <cellStyle name="Normal 2 23 3" xfId="1520"/>
    <cellStyle name="Normal 2 24" xfId="1521"/>
    <cellStyle name="Normal 2 24 2" xfId="1522"/>
    <cellStyle name="Normal 2 24 3" xfId="1523"/>
    <cellStyle name="Normal 2 25" xfId="1524"/>
    <cellStyle name="Normal 2 25 2" xfId="1525"/>
    <cellStyle name="Normal 2 25 3" xfId="1526"/>
    <cellStyle name="Normal 2 26" xfId="1527"/>
    <cellStyle name="Normal 2 26 2" xfId="1528"/>
    <cellStyle name="Normal 2 26 3" xfId="1529"/>
    <cellStyle name="Normal 2 27" xfId="1530"/>
    <cellStyle name="Normal 2 27 2" xfId="1531"/>
    <cellStyle name="Normal 2 27 3" xfId="1532"/>
    <cellStyle name="Normal 2 28" xfId="1533"/>
    <cellStyle name="Normal 2 28 2" xfId="1534"/>
    <cellStyle name="Normal 2 28 3" xfId="1535"/>
    <cellStyle name="Normal 2 29" xfId="1536"/>
    <cellStyle name="Normal 2 29 2" xfId="1537"/>
    <cellStyle name="Normal 2 29 3" xfId="1538"/>
    <cellStyle name="Normal 2 3" xfId="623"/>
    <cellStyle name="Normal 2 3 2" xfId="1540"/>
    <cellStyle name="Normal 2 3 2 2" xfId="1541"/>
    <cellStyle name="Normal 2 3 2 3" xfId="2579"/>
    <cellStyle name="Normal 2 3 2 4" xfId="2869"/>
    <cellStyle name="Normal 2 3 3" xfId="1542"/>
    <cellStyle name="Normal 2 3 3 2" xfId="2951"/>
    <cellStyle name="Normal 2 3 4" xfId="1543"/>
    <cellStyle name="Normal 2 3 5" xfId="1539"/>
    <cellStyle name="Normal 2 3 6" xfId="844"/>
    <cellStyle name="Normal 2 3 7" xfId="3858"/>
    <cellStyle name="Normal 2 30" xfId="1544"/>
    <cellStyle name="Normal 2 30 2" xfId="1545"/>
    <cellStyle name="Normal 2 30 3" xfId="1546"/>
    <cellStyle name="Normal 2 31" xfId="1547"/>
    <cellStyle name="Normal 2 31 2" xfId="1548"/>
    <cellStyle name="Normal 2 31 3" xfId="1549"/>
    <cellStyle name="Normal 2 32" xfId="1550"/>
    <cellStyle name="Normal 2 32 2" xfId="1551"/>
    <cellStyle name="Normal 2 32 3" xfId="1552"/>
    <cellStyle name="Normal 2 33" xfId="1553"/>
    <cellStyle name="Normal 2 33 2" xfId="1554"/>
    <cellStyle name="Normal 2 33 3" xfId="1555"/>
    <cellStyle name="Normal 2 34" xfId="1556"/>
    <cellStyle name="Normal 2 35" xfId="1557"/>
    <cellStyle name="Normal 2 36" xfId="1558"/>
    <cellStyle name="Normal 2 37" xfId="1559"/>
    <cellStyle name="Normal 2 38" xfId="1560"/>
    <cellStyle name="Normal 2 39" xfId="1561"/>
    <cellStyle name="Normal 2 4" xfId="990"/>
    <cellStyle name="Normal 2 4 2" xfId="1563"/>
    <cellStyle name="Normal 2 4 2 2" xfId="3243"/>
    <cellStyle name="Normal 2 4 3" xfId="1564"/>
    <cellStyle name="Normal 2 4 3 2" xfId="3534"/>
    <cellStyle name="Normal 2 4 4" xfId="1562"/>
    <cellStyle name="Normal 2 4 5" xfId="2578"/>
    <cellStyle name="Normal 2 40" xfId="1565"/>
    <cellStyle name="Normal 2 40 2" xfId="1566"/>
    <cellStyle name="Normal 2 40 3" xfId="1567"/>
    <cellStyle name="Normal 2 41" xfId="1568"/>
    <cellStyle name="Normal 2 41 2" xfId="1569"/>
    <cellStyle name="Normal 2 41 3" xfId="1570"/>
    <cellStyle name="Normal 2 42" xfId="1571"/>
    <cellStyle name="Normal 2 42 2" xfId="1572"/>
    <cellStyle name="Normal 2 42 3" xfId="1573"/>
    <cellStyle name="Normal 2 43" xfId="1574"/>
    <cellStyle name="Normal 2 43 2" xfId="1575"/>
    <cellStyle name="Normal 2 43 3" xfId="1576"/>
    <cellStyle name="Normal 2 44" xfId="1577"/>
    <cellStyle name="Normal 2 44 2" xfId="1578"/>
    <cellStyle name="Normal 2 44 3" xfId="1579"/>
    <cellStyle name="Normal 2 45" xfId="1580"/>
    <cellStyle name="Normal 2 45 2" xfId="1581"/>
    <cellStyle name="Normal 2 45 3" xfId="1582"/>
    <cellStyle name="Normal 2 46" xfId="1583"/>
    <cellStyle name="Normal 2 46 2" xfId="1584"/>
    <cellStyle name="Normal 2 46 3" xfId="1585"/>
    <cellStyle name="Normal 2 47" xfId="1586"/>
    <cellStyle name="Normal 2 47 2" xfId="1587"/>
    <cellStyle name="Normal 2 47 3" xfId="1588"/>
    <cellStyle name="Normal 2 48" xfId="1589"/>
    <cellStyle name="Normal 2 48 2" xfId="1590"/>
    <cellStyle name="Normal 2 48 3" xfId="1591"/>
    <cellStyle name="Normal 2 49" xfId="1592"/>
    <cellStyle name="Normal 2 49 2" xfId="1593"/>
    <cellStyle name="Normal 2 49 3" xfId="1594"/>
    <cellStyle name="Normal 2 5" xfId="1595"/>
    <cellStyle name="Normal 2 5 2" xfId="1596"/>
    <cellStyle name="Normal 2 5 3" xfId="1597"/>
    <cellStyle name="Normal 2 5 4" xfId="1859"/>
    <cellStyle name="Normal 2 50" xfId="1598"/>
    <cellStyle name="Normal 2 51" xfId="1599"/>
    <cellStyle name="Normal 2 51 2" xfId="1600"/>
    <cellStyle name="Normal 2 51 3" xfId="1601"/>
    <cellStyle name="Normal 2 52" xfId="1602"/>
    <cellStyle name="Normal 2 52 2" xfId="1603"/>
    <cellStyle name="Normal 2 53" xfId="1604"/>
    <cellStyle name="Normal 2 54" xfId="555"/>
    <cellStyle name="Normal 2 6" xfId="1605"/>
    <cellStyle name="Normal 2 6 2" xfId="1606"/>
    <cellStyle name="Normal 2 6 3" xfId="1607"/>
    <cellStyle name="Normal 2 7" xfId="1608"/>
    <cellStyle name="Normal 2 7 2" xfId="1609"/>
    <cellStyle name="Normal 2 7 3" xfId="1610"/>
    <cellStyle name="Normal 2 8" xfId="1611"/>
    <cellStyle name="Normal 2 8 2" xfId="1612"/>
    <cellStyle name="Normal 2 8 3" xfId="1613"/>
    <cellStyle name="Normal 2 9" xfId="1614"/>
    <cellStyle name="Normal 2 9 2" xfId="1615"/>
    <cellStyle name="Normal 2 9 3" xfId="1616"/>
    <cellStyle name="Normal 2_2011 GG TrueUp Adjust to 2013 " xfId="310"/>
    <cellStyle name="Normal 20" xfId="845"/>
    <cellStyle name="Normal 20 2" xfId="1617"/>
    <cellStyle name="Normal 20 3" xfId="2580"/>
    <cellStyle name="Normal 200" xfId="1847"/>
    <cellStyle name="Normal 200 2" xfId="2581"/>
    <cellStyle name="Normal 201" xfId="1848"/>
    <cellStyle name="Normal 201 2" xfId="2582"/>
    <cellStyle name="Normal 202" xfId="551"/>
    <cellStyle name="Normal 202 2" xfId="2583"/>
    <cellStyle name="Normal 203" xfId="2584"/>
    <cellStyle name="Normal 204" xfId="2585"/>
    <cellStyle name="Normal 205" xfId="2586"/>
    <cellStyle name="Normal 206" xfId="2587"/>
    <cellStyle name="Normal 207" xfId="2588"/>
    <cellStyle name="Normal 208" xfId="2589"/>
    <cellStyle name="Normal 209" xfId="2590"/>
    <cellStyle name="Normal 21" xfId="846"/>
    <cellStyle name="Normal 21 2" xfId="1618"/>
    <cellStyle name="Normal 21 3" xfId="2591"/>
    <cellStyle name="Normal 210" xfId="2592"/>
    <cellStyle name="Normal 211" xfId="2593"/>
    <cellStyle name="Normal 212" xfId="2594"/>
    <cellStyle name="Normal 213" xfId="2595"/>
    <cellStyle name="Normal 214" xfId="2596"/>
    <cellStyle name="Normal 215" xfId="2597"/>
    <cellStyle name="Normal 216" xfId="2598"/>
    <cellStyle name="Normal 217" xfId="2599"/>
    <cellStyle name="Normal 218" xfId="2600"/>
    <cellStyle name="Normal 219" xfId="2601"/>
    <cellStyle name="Normal 22" xfId="847"/>
    <cellStyle name="Normal 22 2" xfId="1619"/>
    <cellStyle name="Normal 22 3" xfId="2602"/>
    <cellStyle name="Normal 220" xfId="2603"/>
    <cellStyle name="Normal 221" xfId="2604"/>
    <cellStyle name="Normal 222" xfId="2605"/>
    <cellStyle name="Normal 223" xfId="2606"/>
    <cellStyle name="Normal 224" xfId="2607"/>
    <cellStyle name="Normal 225" xfId="2608"/>
    <cellStyle name="Normal 226" xfId="2609"/>
    <cellStyle name="Normal 227" xfId="2610"/>
    <cellStyle name="Normal 228" xfId="2611"/>
    <cellStyle name="Normal 229" xfId="2612"/>
    <cellStyle name="Normal 23" xfId="848"/>
    <cellStyle name="Normal 23 2" xfId="1620"/>
    <cellStyle name="Normal 23 3" xfId="2613"/>
    <cellStyle name="Normal 230" xfId="2614"/>
    <cellStyle name="Normal 231" xfId="2615"/>
    <cellStyle name="Normal 232" xfId="2616"/>
    <cellStyle name="Normal 233" xfId="2617"/>
    <cellStyle name="Normal 234" xfId="2618"/>
    <cellStyle name="Normal 235" xfId="2619"/>
    <cellStyle name="Normal 236" xfId="2620"/>
    <cellStyle name="Normal 237" xfId="2621"/>
    <cellStyle name="Normal 238" xfId="2622"/>
    <cellStyle name="Normal 239" xfId="2623"/>
    <cellStyle name="Normal 24" xfId="849"/>
    <cellStyle name="Normal 24 2" xfId="1621"/>
    <cellStyle name="Normal 24 3" xfId="2624"/>
    <cellStyle name="Normal 240" xfId="2625"/>
    <cellStyle name="Normal 241" xfId="2626"/>
    <cellStyle name="Normal 242" xfId="2627"/>
    <cellStyle name="Normal 243" xfId="2628"/>
    <cellStyle name="Normal 244" xfId="2629"/>
    <cellStyle name="Normal 245" xfId="2630"/>
    <cellStyle name="Normal 246" xfId="2631"/>
    <cellStyle name="Normal 247" xfId="2632"/>
    <cellStyle name="Normal 248" xfId="2633"/>
    <cellStyle name="Normal 249" xfId="2634"/>
    <cellStyle name="Normal 25" xfId="850"/>
    <cellStyle name="Normal 25 2" xfId="1622"/>
    <cellStyle name="Normal 25 3" xfId="2635"/>
    <cellStyle name="Normal 250" xfId="2636"/>
    <cellStyle name="Normal 251" xfId="2637"/>
    <cellStyle name="Normal 252" xfId="2638"/>
    <cellStyle name="Normal 253" xfId="2639"/>
    <cellStyle name="Normal 254" xfId="2640"/>
    <cellStyle name="Normal 255" xfId="2641"/>
    <cellStyle name="Normal 256" xfId="2642"/>
    <cellStyle name="Normal 257" xfId="2643"/>
    <cellStyle name="Normal 258" xfId="2644"/>
    <cellStyle name="Normal 259" xfId="2645"/>
    <cellStyle name="Normal 26" xfId="851"/>
    <cellStyle name="Normal 26 2" xfId="2646"/>
    <cellStyle name="Normal 260" xfId="2647"/>
    <cellStyle name="Normal 261" xfId="2648"/>
    <cellStyle name="Normal 262" xfId="2649"/>
    <cellStyle name="Normal 263" xfId="2650"/>
    <cellStyle name="Normal 264" xfId="2651"/>
    <cellStyle name="Normal 265" xfId="2652"/>
    <cellStyle name="Normal 266" xfId="2653"/>
    <cellStyle name="Normal 267" xfId="2654"/>
    <cellStyle name="Normal 268" xfId="2655"/>
    <cellStyle name="Normal 269" xfId="2656"/>
    <cellStyle name="Normal 27" xfId="852"/>
    <cellStyle name="Normal 27 2" xfId="2657"/>
    <cellStyle name="Normal 270" xfId="2658"/>
    <cellStyle name="Normal 271" xfId="2659"/>
    <cellStyle name="Normal 272" xfId="2660"/>
    <cellStyle name="Normal 273" xfId="2661"/>
    <cellStyle name="Normal 274" xfId="2662"/>
    <cellStyle name="Normal 275" xfId="2663"/>
    <cellStyle name="Normal 276" xfId="2664"/>
    <cellStyle name="Normal 277" xfId="2665"/>
    <cellStyle name="Normal 278" xfId="2666"/>
    <cellStyle name="Normal 279" xfId="2667"/>
    <cellStyle name="Normal 28" xfId="853"/>
    <cellStyle name="Normal 28 2" xfId="2668"/>
    <cellStyle name="Normal 280" xfId="2669"/>
    <cellStyle name="Normal 281" xfId="2670"/>
    <cellStyle name="Normal 282" xfId="2671"/>
    <cellStyle name="Normal 283" xfId="2672"/>
    <cellStyle name="Normal 284" xfId="2673"/>
    <cellStyle name="Normal 285" xfId="2674"/>
    <cellStyle name="Normal 286" xfId="2675"/>
    <cellStyle name="Normal 287" xfId="2676"/>
    <cellStyle name="Normal 288" xfId="2677"/>
    <cellStyle name="Normal 289" xfId="2678"/>
    <cellStyle name="Normal 29" xfId="854"/>
    <cellStyle name="Normal 29 2" xfId="2679"/>
    <cellStyle name="Normal 290" xfId="2680"/>
    <cellStyle name="Normal 291" xfId="2681"/>
    <cellStyle name="Normal 292" xfId="2682"/>
    <cellStyle name="Normal 293" xfId="2683"/>
    <cellStyle name="Normal 294" xfId="2684"/>
    <cellStyle name="Normal 295" xfId="1861"/>
    <cellStyle name="Normal 295 2" xfId="3030"/>
    <cellStyle name="Normal 296" xfId="2790"/>
    <cellStyle name="Normal 296 2" xfId="3528"/>
    <cellStyle name="Normal 297" xfId="2791"/>
    <cellStyle name="Normal 297 2" xfId="3305"/>
    <cellStyle name="Normal 298" xfId="2792"/>
    <cellStyle name="Normal 298 2" xfId="3775"/>
    <cellStyle name="Normal 299" xfId="1857"/>
    <cellStyle name="Normal 299 2" xfId="3014"/>
    <cellStyle name="Normal 3" xfId="89"/>
    <cellStyle name="Normal 3 10" xfId="311"/>
    <cellStyle name="Normal 3 2" xfId="312"/>
    <cellStyle name="Normal 3 2 2" xfId="1623"/>
    <cellStyle name="Normal 3 2 2 2" xfId="1624"/>
    <cellStyle name="Normal 3 2 2 3" xfId="2686"/>
    <cellStyle name="Normal 3 2 3" xfId="1625"/>
    <cellStyle name="Normal 3 2 4" xfId="1626"/>
    <cellStyle name="Normal 3 2 5" xfId="1627"/>
    <cellStyle name="Normal 3 2 6" xfId="855"/>
    <cellStyle name="Normal 3 2 7" xfId="1855"/>
    <cellStyle name="Normal 3 3" xfId="1628"/>
    <cellStyle name="Normal 3 3 2" xfId="1629"/>
    <cellStyle name="Normal 3 3 2 2" xfId="2999"/>
    <cellStyle name="Normal 3 3 3" xfId="1630"/>
    <cellStyle name="Normal 3 3 3 2" xfId="3681"/>
    <cellStyle name="Normal 3 3 4" xfId="2685"/>
    <cellStyle name="Normal 3 3 5" xfId="3179"/>
    <cellStyle name="Normal 3 4" xfId="1631"/>
    <cellStyle name="Normal 3 4 2" xfId="1632"/>
    <cellStyle name="Normal 3 4 3" xfId="1633"/>
    <cellStyle name="Normal 3 4 4" xfId="3484"/>
    <cellStyle name="Normal 3 5" xfId="1634"/>
    <cellStyle name="Normal 3 5 2" xfId="1635"/>
    <cellStyle name="Normal 3 5 2 2" xfId="3256"/>
    <cellStyle name="Normal 3 5 3" xfId="3396"/>
    <cellStyle name="Normal 3 6" xfId="1636"/>
    <cellStyle name="Normal 3 6 2" xfId="3648"/>
    <cellStyle name="Normal 3 7" xfId="1637"/>
    <cellStyle name="Normal 3 8" xfId="624"/>
    <cellStyle name="Normal 3 9" xfId="1849"/>
    <cellStyle name="Normal 3_2011 GG TrueUp Adjust to 2013 " xfId="313"/>
    <cellStyle name="Normal 30" xfId="856"/>
    <cellStyle name="Normal 30 2" xfId="2687"/>
    <cellStyle name="Normal 300" xfId="2793"/>
    <cellStyle name="Normal 301" xfId="2798"/>
    <cellStyle name="Normal 302" xfId="98"/>
    <cellStyle name="Normal 302 2" xfId="3903"/>
    <cellStyle name="Normal 303" xfId="537"/>
    <cellStyle name="Normal 303 2" xfId="3907"/>
    <cellStyle name="Normal 304" xfId="2972"/>
    <cellStyle name="Normal 304 2" xfId="3916"/>
    <cellStyle name="Normal 305" xfId="3409"/>
    <cellStyle name="Normal 305 2" xfId="3936"/>
    <cellStyle name="Normal 306" xfId="3776"/>
    <cellStyle name="Normal 306 2" xfId="3961"/>
    <cellStyle name="Normal 307" xfId="2863"/>
    <cellStyle name="Normal 307 2" xfId="3910"/>
    <cellStyle name="Normal 308" xfId="3683"/>
    <cellStyle name="Normal 308 2" xfId="3955"/>
    <cellStyle name="Normal 309" xfId="182"/>
    <cellStyle name="Normal 309 2" xfId="3906"/>
    <cellStyle name="Normal 31" xfId="857"/>
    <cellStyle name="Normal 31 2" xfId="2688"/>
    <cellStyle name="Normal 310" xfId="3811"/>
    <cellStyle name="Normal 310 2" xfId="3966"/>
    <cellStyle name="Normal 311" xfId="3796"/>
    <cellStyle name="Normal 311 2" xfId="3965"/>
    <cellStyle name="Normal 312" xfId="2964"/>
    <cellStyle name="Normal 312 2" xfId="3914"/>
    <cellStyle name="Normal 313" xfId="3901"/>
    <cellStyle name="Normal 314" xfId="3893"/>
    <cellStyle name="Normal 315" xfId="3898"/>
    <cellStyle name="Normal 316" xfId="3851"/>
    <cellStyle name="Normal 317" xfId="3900"/>
    <cellStyle name="Normal 318" xfId="3850"/>
    <cellStyle name="Normal 319" xfId="3854"/>
    <cellStyle name="Normal 32" xfId="858"/>
    <cellStyle name="Normal 32 2" xfId="2689"/>
    <cellStyle name="Normal 320" xfId="3258"/>
    <cellStyle name="Normal 321" xfId="3853"/>
    <cellStyle name="Normal 322" xfId="3894"/>
    <cellStyle name="Normal 323" xfId="3896"/>
    <cellStyle name="Normal 324" xfId="3856"/>
    <cellStyle name="Normal 325" xfId="3897"/>
    <cellStyle name="Normal 326" xfId="3852"/>
    <cellStyle name="Normal 327" xfId="3902"/>
    <cellStyle name="Normal 328" xfId="3899"/>
    <cellStyle name="Normal 33" xfId="859"/>
    <cellStyle name="Normal 33 2" xfId="956"/>
    <cellStyle name="Normal 33 2 2" xfId="1011"/>
    <cellStyle name="Normal 33 3" xfId="966"/>
    <cellStyle name="Normal 33 3 2" xfId="1021"/>
    <cellStyle name="Normal 33 4" xfId="976"/>
    <cellStyle name="Normal 33 4 2" xfId="1031"/>
    <cellStyle name="Normal 33 5" xfId="1001"/>
    <cellStyle name="Normal 33 6" xfId="991"/>
    <cellStyle name="Normal 33 7" xfId="2690"/>
    <cellStyle name="Normal 34" xfId="860"/>
    <cellStyle name="Normal 34 2" xfId="2691"/>
    <cellStyle name="Normal 35" xfId="861"/>
    <cellStyle name="Normal 35 2" xfId="2692"/>
    <cellStyle name="Normal 36" xfId="862"/>
    <cellStyle name="Normal 36 2" xfId="2693"/>
    <cellStyle name="Normal 37" xfId="863"/>
    <cellStyle name="Normal 37 2" xfId="2694"/>
    <cellStyle name="Normal 38" xfId="864"/>
    <cellStyle name="Normal 38 2" xfId="2695"/>
    <cellStyle name="Normal 39" xfId="865"/>
    <cellStyle name="Normal 39 2" xfId="2696"/>
    <cellStyle name="Normal 4" xfId="90"/>
    <cellStyle name="Normal 4 10" xfId="1853"/>
    <cellStyle name="Normal 4 2" xfId="315"/>
    <cellStyle name="Normal 4 2 2" xfId="866"/>
    <cellStyle name="Normal 4 2 2 2" xfId="3588"/>
    <cellStyle name="Normal 4 2 3" xfId="626"/>
    <cellStyle name="Normal 4 3" xfId="867"/>
    <cellStyle name="Normal 4 3 2" xfId="1639"/>
    <cellStyle name="Normal 4 3 2 2" xfId="1640"/>
    <cellStyle name="Normal 4 3 2 2 2" xfId="1641"/>
    <cellStyle name="Normal 4 3 2 3" xfId="1642"/>
    <cellStyle name="Normal 4 3 2 4" xfId="1643"/>
    <cellStyle name="Normal 4 3 3" xfId="1644"/>
    <cellStyle name="Normal 4 3 3 2" xfId="1645"/>
    <cellStyle name="Normal 4 3 4" xfId="1646"/>
    <cellStyle name="Normal 4 3 5" xfId="1647"/>
    <cellStyle name="Normal 4 3 6" xfId="1648"/>
    <cellStyle name="Normal 4 3 7" xfId="1638"/>
    <cellStyle name="Normal 4 3 8" xfId="3485"/>
    <cellStyle name="Normal 4 4" xfId="868"/>
    <cellStyle name="Normal 4 4 2" xfId="1650"/>
    <cellStyle name="Normal 4 4 2 2" xfId="1651"/>
    <cellStyle name="Normal 4 4 3" xfId="1652"/>
    <cellStyle name="Normal 4 4 4" xfId="1653"/>
    <cellStyle name="Normal 4 4 5" xfId="1649"/>
    <cellStyle name="Normal 4 5" xfId="1654"/>
    <cellStyle name="Normal 4 5 2" xfId="1655"/>
    <cellStyle name="Normal 4 6" xfId="1656"/>
    <cellStyle name="Normal 4 7" xfId="1657"/>
    <cellStyle name="Normal 4 8" xfId="1658"/>
    <cellStyle name="Normal 4 9" xfId="625"/>
    <cellStyle name="Normal 4_2011 GG TrueUp Adjust to 2013 " xfId="316"/>
    <cellStyle name="Normal 40" xfId="869"/>
    <cellStyle name="Normal 40 2" xfId="2697"/>
    <cellStyle name="Normal 41" xfId="870"/>
    <cellStyle name="Normal 41 2" xfId="2698"/>
    <cellStyle name="Normal 42" xfId="871"/>
    <cellStyle name="Normal 42 2" xfId="2699"/>
    <cellStyle name="Normal 43" xfId="872"/>
    <cellStyle name="Normal 43 2" xfId="2700"/>
    <cellStyle name="Normal 44" xfId="873"/>
    <cellStyle name="Normal 44 2" xfId="2701"/>
    <cellStyle name="Normal 45" xfId="874"/>
    <cellStyle name="Normal 45 2" xfId="2702"/>
    <cellStyle name="Normal 46" xfId="875"/>
    <cellStyle name="Normal 46 2" xfId="2703"/>
    <cellStyle name="Normal 47" xfId="876"/>
    <cellStyle name="Normal 47 2" xfId="2704"/>
    <cellStyle name="Normal 48" xfId="877"/>
    <cellStyle name="Normal 48 2" xfId="2705"/>
    <cellStyle name="Normal 49" xfId="878"/>
    <cellStyle name="Normal 49 2" xfId="2706"/>
    <cellStyle name="Normal 5" xfId="627"/>
    <cellStyle name="Normal 5 2" xfId="879"/>
    <cellStyle name="Normal 5 2 2" xfId="1660"/>
    <cellStyle name="Normal 5 2 3" xfId="1661"/>
    <cellStyle name="Normal 5 2 4" xfId="1659"/>
    <cellStyle name="Normal 5 2 5" xfId="3203"/>
    <cellStyle name="Normal 5 3" xfId="880"/>
    <cellStyle name="Normal 5 3 2" xfId="1662"/>
    <cellStyle name="Normal 5 3 3" xfId="3486"/>
    <cellStyle name="Normal 5 4" xfId="1663"/>
    <cellStyle name="Normal 5 4 2" xfId="3074"/>
    <cellStyle name="Normal 5 5" xfId="1664"/>
    <cellStyle name="Normal 5 6" xfId="2707"/>
    <cellStyle name="Normal 5 7" xfId="3892"/>
    <cellStyle name="Normal 50" xfId="881"/>
    <cellStyle name="Normal 50 2" xfId="2708"/>
    <cellStyle name="Normal 51" xfId="882"/>
    <cellStyle name="Normal 51 2" xfId="2709"/>
    <cellStyle name="Normal 52" xfId="883"/>
    <cellStyle name="Normal 52 2" xfId="2710"/>
    <cellStyle name="Normal 53" xfId="884"/>
    <cellStyle name="Normal 53 2" xfId="2711"/>
    <cellStyle name="Normal 54" xfId="885"/>
    <cellStyle name="Normal 54 2" xfId="2712"/>
    <cellStyle name="Normal 55" xfId="886"/>
    <cellStyle name="Normal 55 2" xfId="2713"/>
    <cellStyle name="Normal 56" xfId="887"/>
    <cellStyle name="Normal 56 2" xfId="2714"/>
    <cellStyle name="Normal 57" xfId="888"/>
    <cellStyle name="Normal 57 2" xfId="2715"/>
    <cellStyle name="Normal 58" xfId="889"/>
    <cellStyle name="Normal 58 2" xfId="2716"/>
    <cellStyle name="Normal 59" xfId="890"/>
    <cellStyle name="Normal 59 2" xfId="2717"/>
    <cellStyle name="Normal 6" xfId="628"/>
    <cellStyle name="Normal 6 2" xfId="891"/>
    <cellStyle name="Normal 6 2 2" xfId="3781"/>
    <cellStyle name="Normal 6 3" xfId="892"/>
    <cellStyle name="Normal 6 3 2" xfId="1665"/>
    <cellStyle name="Normal 6 3 3" xfId="3693"/>
    <cellStyle name="Normal 6 4" xfId="1666"/>
    <cellStyle name="Normal 6 4 2" xfId="2968"/>
    <cellStyle name="Normal 6 5" xfId="1667"/>
    <cellStyle name="Normal 6 6" xfId="2718"/>
    <cellStyle name="Normal 6 7" xfId="3890"/>
    <cellStyle name="Normal 60" xfId="893"/>
    <cellStyle name="Normal 60 2" xfId="2719"/>
    <cellStyle name="Normal 61" xfId="894"/>
    <cellStyle name="Normal 61 2" xfId="2720"/>
    <cellStyle name="Normal 62" xfId="895"/>
    <cellStyle name="Normal 62 2" xfId="2721"/>
    <cellStyle name="Normal 63" xfId="896"/>
    <cellStyle name="Normal 63 2" xfId="957"/>
    <cellStyle name="Normal 63 2 2" xfId="1012"/>
    <cellStyle name="Normal 63 2 3" xfId="1669"/>
    <cellStyle name="Normal 63 3" xfId="967"/>
    <cellStyle name="Normal 63 3 2" xfId="1022"/>
    <cellStyle name="Normal 63 4" xfId="977"/>
    <cellStyle name="Normal 63 4 2" xfId="1032"/>
    <cellStyle name="Normal 63 5" xfId="1002"/>
    <cellStyle name="Normal 63 6" xfId="992"/>
    <cellStyle name="Normal 63 7" xfId="1668"/>
    <cellStyle name="Normal 63 8" xfId="2722"/>
    <cellStyle name="Normal 64" xfId="897"/>
    <cellStyle name="Normal 64 2" xfId="958"/>
    <cellStyle name="Normal 64 2 2" xfId="1013"/>
    <cellStyle name="Normal 64 2 3" xfId="1671"/>
    <cellStyle name="Normal 64 3" xfId="968"/>
    <cellStyle name="Normal 64 3 2" xfId="1023"/>
    <cellStyle name="Normal 64 4" xfId="978"/>
    <cellStyle name="Normal 64 4 2" xfId="1033"/>
    <cellStyle name="Normal 64 5" xfId="1003"/>
    <cellStyle name="Normal 64 6" xfId="993"/>
    <cellStyle name="Normal 64 7" xfId="1670"/>
    <cellStyle name="Normal 64 8" xfId="2723"/>
    <cellStyle name="Normal 65" xfId="898"/>
    <cellStyle name="Normal 65 2" xfId="959"/>
    <cellStyle name="Normal 65 2 2" xfId="1014"/>
    <cellStyle name="Normal 65 2 3" xfId="1673"/>
    <cellStyle name="Normal 65 3" xfId="969"/>
    <cellStyle name="Normal 65 3 2" xfId="1024"/>
    <cellStyle name="Normal 65 4" xfId="979"/>
    <cellStyle name="Normal 65 4 2" xfId="1034"/>
    <cellStyle name="Normal 65 5" xfId="1004"/>
    <cellStyle name="Normal 65 6" xfId="994"/>
    <cellStyle name="Normal 65 7" xfId="1672"/>
    <cellStyle name="Normal 65 8" xfId="2724"/>
    <cellStyle name="Normal 66" xfId="899"/>
    <cellStyle name="Normal 66 2" xfId="960"/>
    <cellStyle name="Normal 66 2 2" xfId="1015"/>
    <cellStyle name="Normal 66 2 3" xfId="1675"/>
    <cellStyle name="Normal 66 3" xfId="970"/>
    <cellStyle name="Normal 66 3 2" xfId="1025"/>
    <cellStyle name="Normal 66 4" xfId="980"/>
    <cellStyle name="Normal 66 4 2" xfId="1035"/>
    <cellStyle name="Normal 66 5" xfId="1005"/>
    <cellStyle name="Normal 66 6" xfId="995"/>
    <cellStyle name="Normal 66 7" xfId="1674"/>
    <cellStyle name="Normal 66 8" xfId="2725"/>
    <cellStyle name="Normal 67" xfId="900"/>
    <cellStyle name="Normal 67 2" xfId="961"/>
    <cellStyle name="Normal 67 2 2" xfId="1016"/>
    <cellStyle name="Normal 67 2 3" xfId="1677"/>
    <cellStyle name="Normal 67 3" xfId="971"/>
    <cellStyle name="Normal 67 3 2" xfId="1026"/>
    <cellStyle name="Normal 67 4" xfId="981"/>
    <cellStyle name="Normal 67 4 2" xfId="1036"/>
    <cellStyle name="Normal 67 5" xfId="1006"/>
    <cellStyle name="Normal 67 6" xfId="996"/>
    <cellStyle name="Normal 67 7" xfId="1676"/>
    <cellStyle name="Normal 67 8" xfId="2726"/>
    <cellStyle name="Normal 68" xfId="901"/>
    <cellStyle name="Normal 68 2" xfId="962"/>
    <cellStyle name="Normal 68 2 2" xfId="1017"/>
    <cellStyle name="Normal 68 2 3" xfId="1679"/>
    <cellStyle name="Normal 68 3" xfId="972"/>
    <cellStyle name="Normal 68 3 2" xfId="1027"/>
    <cellStyle name="Normal 68 4" xfId="982"/>
    <cellStyle name="Normal 68 4 2" xfId="1037"/>
    <cellStyle name="Normal 68 5" xfId="1007"/>
    <cellStyle name="Normal 68 6" xfId="997"/>
    <cellStyle name="Normal 68 7" xfId="1678"/>
    <cellStyle name="Normal 68 8" xfId="2727"/>
    <cellStyle name="Normal 69" xfId="902"/>
    <cellStyle name="Normal 69 2" xfId="963"/>
    <cellStyle name="Normal 69 2 2" xfId="1018"/>
    <cellStyle name="Normal 69 2 3" xfId="1681"/>
    <cellStyle name="Normal 69 3" xfId="973"/>
    <cellStyle name="Normal 69 3 2" xfId="1028"/>
    <cellStyle name="Normal 69 4" xfId="983"/>
    <cellStyle name="Normal 69 4 2" xfId="1038"/>
    <cellStyle name="Normal 69 5" xfId="1008"/>
    <cellStyle name="Normal 69 6" xfId="998"/>
    <cellStyle name="Normal 69 7" xfId="1680"/>
    <cellStyle name="Normal 69 8" xfId="2728"/>
    <cellStyle name="Normal 7" xfId="629"/>
    <cellStyle name="Normal 7 2" xfId="903"/>
    <cellStyle name="Normal 7 2 2" xfId="3778"/>
    <cellStyle name="Normal 7 2 3" xfId="3885"/>
    <cellStyle name="Normal 7 3" xfId="1682"/>
    <cellStyle name="Normal 7 4" xfId="1683"/>
    <cellStyle name="Normal 7 5" xfId="2729"/>
    <cellStyle name="Normal 7 6" xfId="3889"/>
    <cellStyle name="Normal 70" xfId="904"/>
    <cellStyle name="Normal 70 2" xfId="964"/>
    <cellStyle name="Normal 70 2 2" xfId="1019"/>
    <cellStyle name="Normal 70 2 3" xfId="1685"/>
    <cellStyle name="Normal 70 3" xfId="974"/>
    <cellStyle name="Normal 70 3 2" xfId="1029"/>
    <cellStyle name="Normal 70 4" xfId="984"/>
    <cellStyle name="Normal 70 4 2" xfId="1039"/>
    <cellStyle name="Normal 70 5" xfId="1009"/>
    <cellStyle name="Normal 70 6" xfId="999"/>
    <cellStyle name="Normal 70 7" xfId="1684"/>
    <cellStyle name="Normal 70 8" xfId="2730"/>
    <cellStyle name="Normal 71" xfId="905"/>
    <cellStyle name="Normal 71 2" xfId="1686"/>
    <cellStyle name="Normal 71 3" xfId="2731"/>
    <cellStyle name="Normal 72" xfId="906"/>
    <cellStyle name="Normal 72 2" xfId="1687"/>
    <cellStyle name="Normal 72 3" xfId="2732"/>
    <cellStyle name="Normal 73" xfId="907"/>
    <cellStyle name="Normal 73 2" xfId="1688"/>
    <cellStyle name="Normal 73 3" xfId="2733"/>
    <cellStyle name="Normal 74" xfId="908"/>
    <cellStyle name="Normal 74 2" xfId="1689"/>
    <cellStyle name="Normal 74 3" xfId="2734"/>
    <cellStyle name="Normal 75" xfId="909"/>
    <cellStyle name="Normal 75 2" xfId="1690"/>
    <cellStyle name="Normal 75 3" xfId="2735"/>
    <cellStyle name="Normal 76" xfId="910"/>
    <cellStyle name="Normal 76 2" xfId="1691"/>
    <cellStyle name="Normal 76 3" xfId="2736"/>
    <cellStyle name="Normal 77" xfId="911"/>
    <cellStyle name="Normal 77 2" xfId="1692"/>
    <cellStyle name="Normal 77 3" xfId="2737"/>
    <cellStyle name="Normal 78" xfId="912"/>
    <cellStyle name="Normal 78 2" xfId="1693"/>
    <cellStyle name="Normal 78 3" xfId="2738"/>
    <cellStyle name="Normal 79" xfId="913"/>
    <cellStyle name="Normal 79 2" xfId="1694"/>
    <cellStyle name="Normal 79 3" xfId="2739"/>
    <cellStyle name="Normal 8" xfId="639"/>
    <cellStyle name="Normal 8 2" xfId="914"/>
    <cellStyle name="Normal 8 2 2" xfId="1696"/>
    <cellStyle name="Normal 8 2 3" xfId="3884"/>
    <cellStyle name="Normal 8 3" xfId="1695"/>
    <cellStyle name="Normal 8 4" xfId="2740"/>
    <cellStyle name="Normal 80" xfId="915"/>
    <cellStyle name="Normal 80 2" xfId="1697"/>
    <cellStyle name="Normal 80 3" xfId="2741"/>
    <cellStyle name="Normal 81" xfId="916"/>
    <cellStyle name="Normal 81 2" xfId="1698"/>
    <cellStyle name="Normal 81 3" xfId="2742"/>
    <cellStyle name="Normal 82" xfId="917"/>
    <cellStyle name="Normal 82 2" xfId="1699"/>
    <cellStyle name="Normal 82 3" xfId="2743"/>
    <cellStyle name="Normal 83" xfId="918"/>
    <cellStyle name="Normal 83 2" xfId="1700"/>
    <cellStyle name="Normal 83 3" xfId="2744"/>
    <cellStyle name="Normal 84" xfId="919"/>
    <cellStyle name="Normal 84 2" xfId="1701"/>
    <cellStyle name="Normal 84 3" xfId="2745"/>
    <cellStyle name="Normal 85" xfId="920"/>
    <cellStyle name="Normal 85 2" xfId="1702"/>
    <cellStyle name="Normal 85 3" xfId="2746"/>
    <cellStyle name="Normal 86" xfId="921"/>
    <cellStyle name="Normal 86 2" xfId="1703"/>
    <cellStyle name="Normal 86 3" xfId="2747"/>
    <cellStyle name="Normal 87" xfId="922"/>
    <cellStyle name="Normal 87 2" xfId="1704"/>
    <cellStyle name="Normal 87 3" xfId="2748"/>
    <cellStyle name="Normal 88" xfId="923"/>
    <cellStyle name="Normal 88 2" xfId="1705"/>
    <cellStyle name="Normal 88 3" xfId="2749"/>
    <cellStyle name="Normal 89" xfId="924"/>
    <cellStyle name="Normal 89 2" xfId="965"/>
    <cellStyle name="Normal 89 2 2" xfId="1020"/>
    <cellStyle name="Normal 89 3" xfId="975"/>
    <cellStyle name="Normal 89 3 2" xfId="1030"/>
    <cellStyle name="Normal 89 4" xfId="985"/>
    <cellStyle name="Normal 89 4 2" xfId="1040"/>
    <cellStyle name="Normal 89 5" xfId="1010"/>
    <cellStyle name="Normal 89 6" xfId="1000"/>
    <cellStyle name="Normal 89 7" xfId="2750"/>
    <cellStyle name="Normal 9" xfId="688"/>
    <cellStyle name="Normal 9 2" xfId="925"/>
    <cellStyle name="Normal 9 2 2" xfId="1707"/>
    <cellStyle name="Normal 9 2 3" xfId="3883"/>
    <cellStyle name="Normal 9 3" xfId="1708"/>
    <cellStyle name="Normal 9 3 2" xfId="3725"/>
    <cellStyle name="Normal 9 4" xfId="1706"/>
    <cellStyle name="Normal 9 5" xfId="2751"/>
    <cellStyle name="Normal 90" xfId="926"/>
    <cellStyle name="Normal 90 2" xfId="1709"/>
    <cellStyle name="Normal 90 3" xfId="2752"/>
    <cellStyle name="Normal 91" xfId="927"/>
    <cellStyle name="Normal 91 2" xfId="1710"/>
    <cellStyle name="Normal 91 3" xfId="2753"/>
    <cellStyle name="Normal 92" xfId="928"/>
    <cellStyle name="Normal 92 2" xfId="1711"/>
    <cellStyle name="Normal 92 3" xfId="2754"/>
    <cellStyle name="Normal 93" xfId="929"/>
    <cellStyle name="Normal 93 2" xfId="1712"/>
    <cellStyle name="Normal 93 3" xfId="2755"/>
    <cellStyle name="Normal 94" xfId="986"/>
    <cellStyle name="Normal 94 2" xfId="1041"/>
    <cellStyle name="Normal 94 3" xfId="1713"/>
    <cellStyle name="Normal 94 4" xfId="2756"/>
    <cellStyle name="Normal 95" xfId="1045"/>
    <cellStyle name="Normal 95 2" xfId="1714"/>
    <cellStyle name="Normal 95 3" xfId="2757"/>
    <cellStyle name="Normal 96" xfId="1715"/>
    <cellStyle name="Normal 96 2" xfId="2758"/>
    <cellStyle name="Normal 97" xfId="1716"/>
    <cellStyle name="Normal 97 2" xfId="2759"/>
    <cellStyle name="Normal 98" xfId="1717"/>
    <cellStyle name="Normal 98 2" xfId="2760"/>
    <cellStyle name="Normal 99" xfId="1718"/>
    <cellStyle name="Normal 99 2" xfId="2761"/>
    <cellStyle name="Normal_ATE-4  Attachment  O Populated (3)" xfId="41"/>
    <cellStyle name="Normal_ATE-4  Attachment  O Populated (3) 2" xfId="3895"/>
    <cellStyle name="Normal_Attachment O &amp; GG Final 11_11_09" xfId="42"/>
    <cellStyle name="Note" xfId="43" builtinId="10" customBuiltin="1"/>
    <cellStyle name="Note 2" xfId="91"/>
    <cellStyle name="Note 2 2" xfId="930"/>
    <cellStyle name="Note 2 2 2" xfId="1720"/>
    <cellStyle name="Note 2 2 3" xfId="1856"/>
    <cellStyle name="Note 2 2 4" xfId="3310"/>
    <cellStyle name="Note 2 3" xfId="1721"/>
    <cellStyle name="Note 2 3 2" xfId="1722"/>
    <cellStyle name="Note 2 3 3" xfId="3882"/>
    <cellStyle name="Note 2 4" xfId="1719"/>
    <cellStyle name="Note 2 5" xfId="694"/>
    <cellStyle name="Note 2 6" xfId="1850"/>
    <cellStyle name="Note 3" xfId="318"/>
    <cellStyle name="Note 3 2" xfId="931"/>
    <cellStyle name="Note 3 2 2" xfId="3099"/>
    <cellStyle name="Note 3 3" xfId="2762"/>
    <cellStyle name="Note 3 3 2" xfId="3679"/>
    <cellStyle name="Note 3 4" xfId="3891"/>
    <cellStyle name="Note 4" xfId="1723"/>
    <cellStyle name="Note 4 2" xfId="3121"/>
    <cellStyle name="Note 4 3" xfId="3280"/>
    <cellStyle name="Note 4 4" xfId="3620"/>
    <cellStyle name="Note 5" xfId="1724"/>
    <cellStyle name="Note 5 2" xfId="1860"/>
    <cellStyle name="Note 5 2 2" xfId="3631"/>
    <cellStyle name="Note 5 3" xfId="3052"/>
    <cellStyle name="Note 6" xfId="2960"/>
    <cellStyle name="Note 6 2" xfId="3913"/>
    <cellStyle name="Note 7" xfId="3301"/>
    <cellStyle name="Note 8" xfId="3117"/>
    <cellStyle name="Note 8 2" xfId="3923"/>
    <cellStyle name="Output" xfId="44" builtinId="21" customBuiltin="1"/>
    <cellStyle name="Output 2" xfId="92"/>
    <cellStyle name="Output 2 2" xfId="932"/>
    <cellStyle name="Output 2 2 2" xfId="1726"/>
    <cellStyle name="Output 2 3" xfId="1727"/>
    <cellStyle name="Output 2 4" xfId="1725"/>
    <cellStyle name="Output 3" xfId="1728"/>
    <cellStyle name="Output 3 2" xfId="1729"/>
    <cellStyle name="Output 3 3" xfId="3342"/>
    <cellStyle name="Output 3 4" xfId="3857"/>
    <cellStyle name="Output 4" xfId="567"/>
    <cellStyle name="Output1_Back" xfId="319"/>
    <cellStyle name="p" xfId="320"/>
    <cellStyle name="p 2" xfId="2763"/>
    <cellStyle name="p_2010 Attachment O  GG_082709" xfId="321"/>
    <cellStyle name="p_2010 Attachment O Template Supporting Work Papers_ITC Midwest" xfId="322"/>
    <cellStyle name="p_2010 Attachment O Template Supporting Work Papers_ITC Midwest 2" xfId="2764"/>
    <cellStyle name="p_2010 Attachment O Template Supporting Work Papers_ITCTransmission" xfId="323"/>
    <cellStyle name="p_2010 Attachment O Template Supporting Work Papers_ITCTransmission 2" xfId="2765"/>
    <cellStyle name="p_2010 Attachment O Template Supporting Work Papers_METC" xfId="324"/>
    <cellStyle name="p_2010 Attachment O Template Supporting Work Papers_METC 2" xfId="2766"/>
    <cellStyle name="p_2Mod11" xfId="325"/>
    <cellStyle name="p_2Mod11 2" xfId="326"/>
    <cellStyle name="p_2Mod11 2 2" xfId="2767"/>
    <cellStyle name="p_2Mod11 3" xfId="3193"/>
    <cellStyle name="p_2Mod11 3 2" xfId="3434"/>
    <cellStyle name="p_2Mod11 3 3" xfId="3623"/>
    <cellStyle name="p_2Mod11 4" xfId="3668"/>
    <cellStyle name="p_2Mod11 5" xfId="3110"/>
    <cellStyle name="p_2Mod11 5 2" xfId="3921"/>
    <cellStyle name="p_2Mod11 6" xfId="111"/>
    <cellStyle name="p_2Mod11 6 2" xfId="3904"/>
    <cellStyle name="p_aavidmod11.xls Chart 1" xfId="327"/>
    <cellStyle name="p_aavidmod11.xls Chart 1 2" xfId="328"/>
    <cellStyle name="p_aavidmod11.xls Chart 1_Adjmt to Gross &amp; Net Plant" xfId="329"/>
    <cellStyle name="p_aavidmod11.xls Chart 2" xfId="330"/>
    <cellStyle name="p_aavidmod11.xls Chart 2 2" xfId="331"/>
    <cellStyle name="p_aavidmod11.xls Chart 2_Adjmt to Gross &amp; Net Plant" xfId="332"/>
    <cellStyle name="p_Attachment O &amp; GG" xfId="333"/>
    <cellStyle name="p_charts for capm" xfId="334"/>
    <cellStyle name="p_charts for capm 2" xfId="335"/>
    <cellStyle name="p_charts for capm_Adjmt to Gross &amp; Net Plant" xfId="336"/>
    <cellStyle name="p_DCF" xfId="337"/>
    <cellStyle name="p_DCF_2Mod11" xfId="338"/>
    <cellStyle name="p_DCF_2Mod11 2" xfId="339"/>
    <cellStyle name="p_DCF_2Mod11 2 2" xfId="2768"/>
    <cellStyle name="p_DCF_2Mod11 3" xfId="2996"/>
    <cellStyle name="p_DCF_2Mod11 3 2" xfId="3405"/>
    <cellStyle name="p_DCF_2Mod11 3 3" xfId="3719"/>
    <cellStyle name="p_DCF_2Mod11 4" xfId="2834"/>
    <cellStyle name="p_DCF_2Mod11 5" xfId="2814"/>
    <cellStyle name="p_DCF_2Mod11 5 2" xfId="3909"/>
    <cellStyle name="p_DCF_2Mod11 6" xfId="3686"/>
    <cellStyle name="p_DCF_2Mod11 6 2" xfId="3956"/>
    <cellStyle name="p_DCF_aavidmod11.xls Chart 1" xfId="340"/>
    <cellStyle name="p_DCF_aavidmod11.xls Chart 1 2" xfId="341"/>
    <cellStyle name="p_DCF_aavidmod11.xls Chart 1_Adjmt to Gross &amp; Net Plant" xfId="342"/>
    <cellStyle name="p_DCF_aavidmod11.xls Chart 2" xfId="343"/>
    <cellStyle name="p_DCF_aavidmod11.xls Chart 2 2" xfId="344"/>
    <cellStyle name="p_DCF_aavidmod11.xls Chart 2_Adjmt to Gross &amp; Net Plant" xfId="345"/>
    <cellStyle name="p_DCF_charts for capm" xfId="346"/>
    <cellStyle name="p_DCF_charts for capm 2" xfId="347"/>
    <cellStyle name="p_DCF_charts for capm_Adjmt to Gross &amp; Net Plant" xfId="348"/>
    <cellStyle name="p_DCF_DCF5" xfId="349"/>
    <cellStyle name="p_DCF_DCF5 2" xfId="350"/>
    <cellStyle name="p_DCF_DCF5_Adjmt to Gross &amp; Net Plant" xfId="351"/>
    <cellStyle name="p_DCF_Template2" xfId="352"/>
    <cellStyle name="p_DCF_Template2 2" xfId="353"/>
    <cellStyle name="p_DCF_Template2_1" xfId="354"/>
    <cellStyle name="p_DCF_Template2_1 2" xfId="355"/>
    <cellStyle name="p_DCF_Template2_1_Adjmt to Gross &amp; Net Plant" xfId="356"/>
    <cellStyle name="p_DCF_Template2_Adjmt to Gross &amp; Net Plant" xfId="357"/>
    <cellStyle name="p_DCF_VERA" xfId="358"/>
    <cellStyle name="p_DCF_VERA 2" xfId="359"/>
    <cellStyle name="p_DCF_VERA_1" xfId="360"/>
    <cellStyle name="p_DCF_VERA_1 2" xfId="361"/>
    <cellStyle name="p_DCF_VERA_1_Adjmt to Gross &amp; Net Plant" xfId="362"/>
    <cellStyle name="p_DCF_VERA_1_Template2" xfId="363"/>
    <cellStyle name="p_DCF_VERA_1_Template2 2" xfId="364"/>
    <cellStyle name="p_DCF_VERA_1_Template2_Adjmt to Gross &amp; Net Plant" xfId="365"/>
    <cellStyle name="p_DCF_VERA_aavidmod11.xls Chart 2" xfId="366"/>
    <cellStyle name="p_DCF_VERA_aavidmod11.xls Chart 2 2" xfId="367"/>
    <cellStyle name="p_DCF_VERA_aavidmod11.xls Chart 2_Adjmt to Gross &amp; Net Plant" xfId="368"/>
    <cellStyle name="p_DCF_VERA_Adjmt to Gross &amp; Net Plant" xfId="369"/>
    <cellStyle name="p_DCF_VERA_Model02" xfId="370"/>
    <cellStyle name="p_DCF_VERA_Model02 2" xfId="371"/>
    <cellStyle name="p_DCF_VERA_Model02_Adjmt to Gross &amp; Net Plant" xfId="372"/>
    <cellStyle name="p_DCF_VERA_Template2" xfId="373"/>
    <cellStyle name="p_DCF_VERA_Template2 2" xfId="374"/>
    <cellStyle name="p_DCF_VERA_Template2_Adjmt to Gross &amp; Net Plant" xfId="375"/>
    <cellStyle name="p_DCF_VERA_VERA" xfId="376"/>
    <cellStyle name="p_DCF_VERA_VERA 2" xfId="377"/>
    <cellStyle name="p_DCF_VERA_VERA_1" xfId="378"/>
    <cellStyle name="p_DCF_VERA_VERA_1 2" xfId="379"/>
    <cellStyle name="p_DCF_VERA_VERA_1_Adjmt to Gross &amp; Net Plant" xfId="380"/>
    <cellStyle name="p_DCF_VERA_VERA_2" xfId="381"/>
    <cellStyle name="p_DCF_VERA_VERA_2 2" xfId="382"/>
    <cellStyle name="p_DCF_VERA_VERA_2_Adjmt to Gross &amp; Net Plant" xfId="383"/>
    <cellStyle name="p_DCF_VERA_VERA_Adjmt to Gross &amp; Net Plant" xfId="384"/>
    <cellStyle name="p_DCF_VERA_VERA_Template2" xfId="385"/>
    <cellStyle name="p_DCF_VERA_VERA_Template2 2" xfId="386"/>
    <cellStyle name="p_DCF_VERA_VERA_Template2_Adjmt to Gross &amp; Net Plant" xfId="387"/>
    <cellStyle name="p_DCF5" xfId="388"/>
    <cellStyle name="p_DCF5 2" xfId="389"/>
    <cellStyle name="p_DCF5_Adjmt to Gross &amp; Net Plant" xfId="390"/>
    <cellStyle name="p_ITC Great Plains Formula 1-12-09a" xfId="391"/>
    <cellStyle name="p_ITC Great Plains Formula 1-12-09a 2" xfId="2769"/>
    <cellStyle name="p_ITCM 2010 Template" xfId="392"/>
    <cellStyle name="p_ITCM 2010 Template 2" xfId="2770"/>
    <cellStyle name="p_ITCMW 2009 Rate" xfId="393"/>
    <cellStyle name="p_ITCMW 2009 Rate 2" xfId="2771"/>
    <cellStyle name="p_ITCMW 2010 Rate_083109" xfId="394"/>
    <cellStyle name="p_ITCOP 2010 Rate_083109" xfId="395"/>
    <cellStyle name="p_ITCT 2009 Rate" xfId="396"/>
    <cellStyle name="p_ITCT 2009 Rate 2" xfId="2772"/>
    <cellStyle name="p_ITCT New 2010 Attachment O &amp; GG_111209NL" xfId="397"/>
    <cellStyle name="p_METC 2010 Rate_083109" xfId="398"/>
    <cellStyle name="p_Template2" xfId="399"/>
    <cellStyle name="p_Template2 2" xfId="400"/>
    <cellStyle name="p_Template2_1" xfId="401"/>
    <cellStyle name="p_Template2_1 2" xfId="402"/>
    <cellStyle name="p_Template2_1_Adjmt to Gross &amp; Net Plant" xfId="403"/>
    <cellStyle name="p_Template2_Adjmt to Gross &amp; Net Plant" xfId="404"/>
    <cellStyle name="p_VERA" xfId="405"/>
    <cellStyle name="p_VERA 2" xfId="406"/>
    <cellStyle name="p_VERA_1" xfId="407"/>
    <cellStyle name="p_VERA_1 2" xfId="408"/>
    <cellStyle name="p_VERA_1_Adjmt to Gross &amp; Net Plant" xfId="409"/>
    <cellStyle name="p_VERA_1_Template2" xfId="410"/>
    <cellStyle name="p_VERA_1_Template2 2" xfId="411"/>
    <cellStyle name="p_VERA_1_Template2_Adjmt to Gross &amp; Net Plant" xfId="412"/>
    <cellStyle name="p_VERA_aavidmod11.xls Chart 2" xfId="413"/>
    <cellStyle name="p_VERA_aavidmod11.xls Chart 2 2" xfId="414"/>
    <cellStyle name="p_VERA_aavidmod11.xls Chart 2_Adjmt to Gross &amp; Net Plant" xfId="415"/>
    <cellStyle name="p_VERA_Adjmt to Gross &amp; Net Plant" xfId="416"/>
    <cellStyle name="p_VERA_Model02" xfId="417"/>
    <cellStyle name="p_VERA_Model02 2" xfId="418"/>
    <cellStyle name="p_VERA_Model02_Adjmt to Gross &amp; Net Plant" xfId="419"/>
    <cellStyle name="p_VERA_Template2" xfId="420"/>
    <cellStyle name="p_VERA_Template2 2" xfId="421"/>
    <cellStyle name="p_VERA_Template2_Adjmt to Gross &amp; Net Plant" xfId="422"/>
    <cellStyle name="p_VERA_VERA" xfId="423"/>
    <cellStyle name="p_VERA_VERA 2" xfId="424"/>
    <cellStyle name="p_VERA_VERA_1" xfId="425"/>
    <cellStyle name="p_VERA_VERA_1 2" xfId="426"/>
    <cellStyle name="p_VERA_VERA_1_Adjmt to Gross &amp; Net Plant" xfId="427"/>
    <cellStyle name="p_VERA_VERA_2" xfId="428"/>
    <cellStyle name="p_VERA_VERA_2 2" xfId="429"/>
    <cellStyle name="p_VERA_VERA_2_Adjmt to Gross &amp; Net Plant" xfId="430"/>
    <cellStyle name="p_VERA_VERA_Adjmt to Gross &amp; Net Plant" xfId="431"/>
    <cellStyle name="p_VERA_VERA_Template2" xfId="432"/>
    <cellStyle name="p_VERA_VERA_Template2 2" xfId="433"/>
    <cellStyle name="p_VERA_VERA_Template2_Adjmt to Gross &amp; Net Plant" xfId="434"/>
    <cellStyle name="p1" xfId="435"/>
    <cellStyle name="p1 2" xfId="436"/>
    <cellStyle name="p2" xfId="437"/>
    <cellStyle name="p2 2" xfId="438"/>
    <cellStyle name="p3" xfId="439"/>
    <cellStyle name="p3 2" xfId="2774"/>
    <cellStyle name="Percent" xfId="45" builtinId="5"/>
    <cellStyle name="Percent %" xfId="440"/>
    <cellStyle name="Percent % Long Underline" xfId="441"/>
    <cellStyle name="Percent (0)" xfId="442"/>
    <cellStyle name="Percent (0) 2" xfId="443"/>
    <cellStyle name="Percent (0) 2 2" xfId="2775"/>
    <cellStyle name="Percent (0) 3" xfId="2954"/>
    <cellStyle name="Percent (0) 3 2" xfId="3448"/>
    <cellStyle name="Percent (0) 3 3" xfId="3555"/>
    <cellStyle name="Percent (0) 4" xfId="3554"/>
    <cellStyle name="Percent (0) 5" xfId="3447"/>
    <cellStyle name="Percent (0) 5 2" xfId="3940"/>
    <cellStyle name="Percent (0) 6" xfId="2947"/>
    <cellStyle name="Percent (0) 6 2" xfId="3912"/>
    <cellStyle name="Percent [0]" xfId="444"/>
    <cellStyle name="Percent [1]" xfId="445"/>
    <cellStyle name="Percent [2]" xfId="446"/>
    <cellStyle name="Percent [2] 2" xfId="934"/>
    <cellStyle name="Percent [2] 3" xfId="933"/>
    <cellStyle name="Percent [2] 4" xfId="725"/>
    <cellStyle name="Percent [2] 5" xfId="632"/>
    <cellStyle name="Percent [3]" xfId="447"/>
    <cellStyle name="Percent 0.0%" xfId="448"/>
    <cellStyle name="Percent 0.0% Long Underline" xfId="449"/>
    <cellStyle name="Percent 0.00%" xfId="450"/>
    <cellStyle name="Percent 0.00% Long Underline" xfId="451"/>
    <cellStyle name="Percent 0.000%" xfId="452"/>
    <cellStyle name="Percent 0.000% Long Underline" xfId="453"/>
    <cellStyle name="Percent 0.0000%" xfId="454"/>
    <cellStyle name="Percent 0.0000% Long Underline" xfId="455"/>
    <cellStyle name="Percent 10" xfId="935"/>
    <cellStyle name="Percent 10 2" xfId="1730"/>
    <cellStyle name="Percent 11" xfId="936"/>
    <cellStyle name="Percent 11 2" xfId="1731"/>
    <cellStyle name="Percent 12" xfId="937"/>
    <cellStyle name="Percent 12 2" xfId="1732"/>
    <cellStyle name="Percent 13" xfId="938"/>
    <cellStyle name="Percent 13 2" xfId="3415"/>
    <cellStyle name="Percent 14" xfId="939"/>
    <cellStyle name="Percent 14 2" xfId="3739"/>
    <cellStyle name="Percent 15" xfId="940"/>
    <cellStyle name="Percent 15 2" xfId="3553"/>
    <cellStyle name="Percent 16" xfId="941"/>
    <cellStyle name="Percent 16 2" xfId="3552"/>
    <cellStyle name="Percent 17" xfId="942"/>
    <cellStyle name="Percent 17 2" xfId="3402"/>
    <cellStyle name="Percent 18" xfId="943"/>
    <cellStyle name="Percent 18 2" xfId="2994"/>
    <cellStyle name="Percent 19" xfId="944"/>
    <cellStyle name="Percent 19 2" xfId="2948"/>
    <cellStyle name="Percent 2" xfId="93"/>
    <cellStyle name="Percent 2 10" xfId="1733"/>
    <cellStyle name="Percent 2 11" xfId="1734"/>
    <cellStyle name="Percent 2 12" xfId="1735"/>
    <cellStyle name="Percent 2 13" xfId="1736"/>
    <cellStyle name="Percent 2 14" xfId="1737"/>
    <cellStyle name="Percent 2 15" xfId="1738"/>
    <cellStyle name="Percent 2 16" xfId="1739"/>
    <cellStyle name="Percent 2 17" xfId="1740"/>
    <cellStyle name="Percent 2 18" xfId="1741"/>
    <cellStyle name="Percent 2 19" xfId="1742"/>
    <cellStyle name="Percent 2 2" xfId="457"/>
    <cellStyle name="Percent 2 2 2" xfId="1743"/>
    <cellStyle name="Percent 2 2 2 2" xfId="3116"/>
    <cellStyle name="Percent 2 20" xfId="1744"/>
    <cellStyle name="Percent 2 21" xfId="1745"/>
    <cellStyle name="Percent 2 22" xfId="1746"/>
    <cellStyle name="Percent 2 23" xfId="1747"/>
    <cellStyle name="Percent 2 24" xfId="1748"/>
    <cellStyle name="Percent 2 25" xfId="1749"/>
    <cellStyle name="Percent 2 26" xfId="1750"/>
    <cellStyle name="Percent 2 27" xfId="1751"/>
    <cellStyle name="Percent 2 28" xfId="1752"/>
    <cellStyle name="Percent 2 29" xfId="1753"/>
    <cellStyle name="Percent 2 3" xfId="1754"/>
    <cellStyle name="Percent 2 3 2" xfId="3684"/>
    <cellStyle name="Percent 2 30" xfId="1755"/>
    <cellStyle name="Percent 2 31" xfId="1756"/>
    <cellStyle name="Percent 2 32" xfId="1757"/>
    <cellStyle name="Percent 2 33" xfId="1758"/>
    <cellStyle name="Percent 2 34" xfId="1759"/>
    <cellStyle name="Percent 2 35" xfId="1760"/>
    <cellStyle name="Percent 2 36" xfId="1761"/>
    <cellStyle name="Percent 2 37" xfId="1762"/>
    <cellStyle name="Percent 2 38" xfId="1763"/>
    <cellStyle name="Percent 2 39" xfId="1764"/>
    <cellStyle name="Percent 2 4" xfId="1765"/>
    <cellStyle name="Percent 2 4 2" xfId="2797"/>
    <cellStyle name="Percent 2 40" xfId="1766"/>
    <cellStyle name="Percent 2 41" xfId="1767"/>
    <cellStyle name="Percent 2 42" xfId="1768"/>
    <cellStyle name="Percent 2 43" xfId="1769"/>
    <cellStyle name="Percent 2 44" xfId="1770"/>
    <cellStyle name="Percent 2 45" xfId="633"/>
    <cellStyle name="Percent 2 46" xfId="1852"/>
    <cellStyle name="Percent 2 47" xfId="456"/>
    <cellStyle name="Percent 2 5" xfId="1771"/>
    <cellStyle name="Percent 2 6" xfId="1772"/>
    <cellStyle name="Percent 2 7" xfId="1773"/>
    <cellStyle name="Percent 2 8" xfId="1774"/>
    <cellStyle name="Percent 2 9" xfId="1775"/>
    <cellStyle name="Percent 20" xfId="945"/>
    <cellStyle name="Percent 20 2" xfId="3367"/>
    <cellStyle name="Percent 21" xfId="946"/>
    <cellStyle name="Percent 21 2" xfId="1776"/>
    <cellStyle name="Percent 22" xfId="989"/>
    <cellStyle name="Percent 22 2" xfId="1044"/>
    <cellStyle name="Percent 22 3" xfId="1777"/>
    <cellStyle name="Percent 22 4" xfId="3479"/>
    <cellStyle name="Percent 23" xfId="1048"/>
    <cellStyle name="Percent 23 2" xfId="1778"/>
    <cellStyle name="Percent 23 3" xfId="3358"/>
    <cellStyle name="Percent 24" xfId="1779"/>
    <cellStyle name="Percent 24 2" xfId="2983"/>
    <cellStyle name="Percent 25" xfId="1780"/>
    <cellStyle name="Percent 25 2" xfId="3551"/>
    <cellStyle name="Percent 26" xfId="1781"/>
    <cellStyle name="Percent 26 2" xfId="3510"/>
    <cellStyle name="Percent 27" xfId="1782"/>
    <cellStyle name="Percent 27 2" xfId="3080"/>
    <cellStyle name="Percent 28" xfId="1783"/>
    <cellStyle name="Percent 28 2" xfId="3848"/>
    <cellStyle name="Percent 29" xfId="1784"/>
    <cellStyle name="Percent 29 2" xfId="3314"/>
    <cellStyle name="Percent 3" xfId="94"/>
    <cellStyle name="Percent 3 2" xfId="459"/>
    <cellStyle name="Percent 3 2 2" xfId="1786"/>
    <cellStyle name="Percent 3 2 2 2" xfId="1787"/>
    <cellStyle name="Percent 3 2 2 2 2" xfId="1788"/>
    <cellStyle name="Percent 3 2 2 3" xfId="1789"/>
    <cellStyle name="Percent 3 2 2 4" xfId="3514"/>
    <cellStyle name="Percent 3 2 3" xfId="1790"/>
    <cellStyle name="Percent 3 2 3 2" xfId="1791"/>
    <cellStyle name="Percent 3 2 4" xfId="1792"/>
    <cellStyle name="Percent 3 2 4 2" xfId="1793"/>
    <cellStyle name="Percent 3 2 5" xfId="1794"/>
    <cellStyle name="Percent 3 2 6" xfId="1785"/>
    <cellStyle name="Percent 3 2 7" xfId="2777"/>
    <cellStyle name="Percent 3 3" xfId="1795"/>
    <cellStyle name="Percent 3 3 2" xfId="1796"/>
    <cellStyle name="Percent 3 3 2 2" xfId="1797"/>
    <cellStyle name="Percent 3 3 3" xfId="1798"/>
    <cellStyle name="Percent 3 3 4" xfId="3527"/>
    <cellStyle name="Percent 3 4" xfId="1799"/>
    <cellStyle name="Percent 3 4 2" xfId="1800"/>
    <cellStyle name="Percent 3 5" xfId="1801"/>
    <cellStyle name="Percent 3 5 2" xfId="1802"/>
    <cellStyle name="Percent 3 6" xfId="1803"/>
    <cellStyle name="Percent 3 6 2" xfId="1804"/>
    <cellStyle name="Percent 3 7" xfId="634"/>
    <cellStyle name="Percent 3 8" xfId="2776"/>
    <cellStyle name="Percent 30" xfId="1805"/>
    <cellStyle name="Percent 31" xfId="1806"/>
    <cellStyle name="Percent 32" xfId="702"/>
    <cellStyle name="Percent 32 2" xfId="3687"/>
    <cellStyle name="Percent 33" xfId="1839"/>
    <cellStyle name="Percent 33 2" xfId="2864"/>
    <cellStyle name="Percent 34" xfId="1842"/>
    <cellStyle name="Percent 34 2" xfId="3772"/>
    <cellStyle name="Percent 35" xfId="1843"/>
    <cellStyle name="Percent 35 2" xfId="3376"/>
    <cellStyle name="Percent 36" xfId="1844"/>
    <cellStyle name="Percent 36 2" xfId="3431"/>
    <cellStyle name="Percent 37" xfId="554"/>
    <cellStyle name="Percent 37 2" xfId="3430"/>
    <cellStyle name="Percent 38" xfId="1851"/>
    <cellStyle name="Percent 39" xfId="2782"/>
    <cellStyle name="Percent 4" xfId="695"/>
    <cellStyle name="Percent 4 2" xfId="947"/>
    <cellStyle name="Percent 4 2 2" xfId="1809"/>
    <cellStyle name="Percent 4 2 2 2" xfId="1810"/>
    <cellStyle name="Percent 4 2 3" xfId="1811"/>
    <cellStyle name="Percent 4 2 4" xfId="1808"/>
    <cellStyle name="Percent 4 2 5" xfId="3096"/>
    <cellStyle name="Percent 4 3" xfId="1812"/>
    <cellStyle name="Percent 4 3 2" xfId="1813"/>
    <cellStyle name="Percent 4 3 3" xfId="2828"/>
    <cellStyle name="Percent 4 3 4" xfId="3881"/>
    <cellStyle name="Percent 4 4" xfId="1814"/>
    <cellStyle name="Percent 4 4 2" xfId="1815"/>
    <cellStyle name="Percent 4 5" xfId="1816"/>
    <cellStyle name="Percent 4 5 2" xfId="1817"/>
    <cellStyle name="Percent 4 6" xfId="1807"/>
    <cellStyle name="Percent 4 7" xfId="2795"/>
    <cellStyle name="Percent 40" xfId="2801"/>
    <cellStyle name="Percent 41" xfId="2773"/>
    <cellStyle name="Percent 42" xfId="3478"/>
    <cellStyle name="Percent 43" xfId="2867"/>
    <cellStyle name="Percent 44" xfId="3621"/>
    <cellStyle name="Percent 45" xfId="3691"/>
    <cellStyle name="Percent 46" xfId="3801"/>
    <cellStyle name="Percent 47" xfId="3716"/>
    <cellStyle name="Percent 48" xfId="3469"/>
    <cellStyle name="Percent 49" xfId="2805"/>
    <cellStyle name="Percent 5" xfId="700"/>
    <cellStyle name="Percent 5 2" xfId="948"/>
    <cellStyle name="Percent 5 2 2" xfId="1819"/>
    <cellStyle name="Percent 5 3" xfId="1818"/>
    <cellStyle name="Percent 5 4" xfId="2800"/>
    <cellStyle name="Percent 50" xfId="2995"/>
    <cellStyle name="Percent 51" xfId="2949"/>
    <cellStyle name="Percent 52" xfId="3163"/>
    <cellStyle name="Percent 53" xfId="114"/>
    <cellStyle name="Percent 54" xfId="3846"/>
    <cellStyle name="Percent 55" xfId="3549"/>
    <cellStyle name="Percent 56" xfId="3412"/>
    <cellStyle name="Percent 57" xfId="3105"/>
    <cellStyle name="Percent 58" xfId="3473"/>
    <cellStyle name="Percent 59" xfId="3329"/>
    <cellStyle name="Percent 6" xfId="697"/>
    <cellStyle name="Percent 6 2" xfId="949"/>
    <cellStyle name="Percent 6 2 2" xfId="1821"/>
    <cellStyle name="Percent 6 3" xfId="1820"/>
    <cellStyle name="Percent 60" xfId="2816"/>
    <cellStyle name="Percent 61" xfId="3499"/>
    <cellStyle name="Percent 62" xfId="3347"/>
    <cellStyle name="Percent 63" xfId="3092"/>
    <cellStyle name="Percent 63 2" xfId="3919"/>
    <cellStyle name="Percent 7" xfId="631"/>
    <cellStyle name="Percent 7 2" xfId="1822"/>
    <cellStyle name="Percent 7 3" xfId="950"/>
    <cellStyle name="Percent 8" xfId="703"/>
    <cellStyle name="Percent 8 2" xfId="1823"/>
    <cellStyle name="Percent 8 3" xfId="951"/>
    <cellStyle name="Percent 9" xfId="952"/>
    <cellStyle name="Percent 9 2" xfId="1824"/>
    <cellStyle name="Percent Input" xfId="460"/>
    <cellStyle name="Percent0" xfId="461"/>
    <cellStyle name="Percent1" xfId="462"/>
    <cellStyle name="Percent2" xfId="463"/>
    <cellStyle name="PSChar" xfId="464"/>
    <cellStyle name="PSDate" xfId="465"/>
    <cellStyle name="PSDec" xfId="466"/>
    <cellStyle name="PSdesc" xfId="467"/>
    <cellStyle name="PSdesc 2" xfId="468"/>
    <cellStyle name="PSdesc 2 2" xfId="2778"/>
    <cellStyle name="PSdesc 3" xfId="3365"/>
    <cellStyle name="PSdesc 3 2" xfId="3458"/>
    <cellStyle name="PSdesc 3 3" xfId="3153"/>
    <cellStyle name="PSdesc 4" xfId="3011"/>
    <cellStyle name="PSdesc 5" xfId="3423"/>
    <cellStyle name="PSdesc 5 2" xfId="3938"/>
    <cellStyle name="PSdesc 6" xfId="3388"/>
    <cellStyle name="PSdesc 6 2" xfId="3933"/>
    <cellStyle name="PSHeading" xfId="469"/>
    <cellStyle name="PSInt" xfId="470"/>
    <cellStyle name="PSSpacer" xfId="471"/>
    <cellStyle name="PStest" xfId="472"/>
    <cellStyle name="PStest 2" xfId="473"/>
    <cellStyle name="PStest 2 2" xfId="2779"/>
    <cellStyle name="PStest 3" xfId="3374"/>
    <cellStyle name="PStest 3 2" xfId="3050"/>
    <cellStyle name="PStest 3 3" xfId="3251"/>
    <cellStyle name="PStest 4" xfId="3548"/>
    <cellStyle name="PStest 5" xfId="3178"/>
    <cellStyle name="PStest 5 2" xfId="3925"/>
    <cellStyle name="PStest 6" xfId="3613"/>
    <cellStyle name="PStest 6 2" xfId="3951"/>
    <cellStyle name="R00A" xfId="474"/>
    <cellStyle name="R00B" xfId="475"/>
    <cellStyle name="R00L" xfId="476"/>
    <cellStyle name="R01A" xfId="477"/>
    <cellStyle name="R01B" xfId="478"/>
    <cellStyle name="R01H" xfId="479"/>
    <cellStyle name="R01L" xfId="480"/>
    <cellStyle name="R02A" xfId="481"/>
    <cellStyle name="R02B" xfId="482"/>
    <cellStyle name="R02B 2" xfId="483"/>
    <cellStyle name="R02B 2 2" xfId="2780"/>
    <cellStyle name="R02B 3" xfId="3550"/>
    <cellStyle name="R02B 3 2" xfId="124"/>
    <cellStyle name="R02B 3 3" xfId="2820"/>
    <cellStyle name="R02B 4" xfId="3441"/>
    <cellStyle name="R02B 5" xfId="3114"/>
    <cellStyle name="R02B 5 2" xfId="3922"/>
    <cellStyle name="R02B 6" xfId="3252"/>
    <cellStyle name="R02B 6 2" xfId="3928"/>
    <cellStyle name="R02H" xfId="484"/>
    <cellStyle name="R02L" xfId="485"/>
    <cellStyle name="R03A" xfId="486"/>
    <cellStyle name="R03A 2" xfId="487"/>
    <cellStyle name="R03B" xfId="488"/>
    <cellStyle name="R03B 2" xfId="489"/>
    <cellStyle name="R03B 2 2" xfId="2781"/>
    <cellStyle name="R03B 3" xfId="121"/>
    <cellStyle name="R03B 3 2" xfId="3509"/>
    <cellStyle name="R03B 3 3" xfId="3382"/>
    <cellStyle name="R03B 4" xfId="3295"/>
    <cellStyle name="R03B 5" xfId="3547"/>
    <cellStyle name="R03B 5 2" xfId="3947"/>
    <cellStyle name="R03B 6" xfId="122"/>
    <cellStyle name="R03B 6 2" xfId="3905"/>
    <cellStyle name="R03H" xfId="490"/>
    <cellStyle name="R03L" xfId="491"/>
    <cellStyle name="R04A" xfId="492"/>
    <cellStyle name="R04A 2" xfId="493"/>
    <cellStyle name="R04B" xfId="494"/>
    <cellStyle name="R04B 2" xfId="495"/>
    <cellStyle name="R04B 2 2" xfId="2783"/>
    <cellStyle name="R04B 3" xfId="3127"/>
    <cellStyle name="R04B 3 2" xfId="119"/>
    <cellStyle name="R04B 3 3" xfId="3170"/>
    <cellStyle name="R04B 4" xfId="3000"/>
    <cellStyle name="R04B 5" xfId="3546"/>
    <cellStyle name="R04B 5 2" xfId="3946"/>
    <cellStyle name="R04B 6" xfId="3661"/>
    <cellStyle name="R04B 6 2" xfId="3954"/>
    <cellStyle name="R04H" xfId="496"/>
    <cellStyle name="R04L" xfId="497"/>
    <cellStyle name="R05A" xfId="498"/>
    <cellStyle name="R05A 2" xfId="499"/>
    <cellStyle name="R05B" xfId="500"/>
    <cellStyle name="R05B 2" xfId="501"/>
    <cellStyle name="R05B 2 2" xfId="2784"/>
    <cellStyle name="R05B 3" xfId="3731"/>
    <cellStyle name="R05B 3 2" xfId="3583"/>
    <cellStyle name="R05B 3 3" xfId="3582"/>
    <cellStyle name="R05B 4" xfId="3460"/>
    <cellStyle name="R05B 5" xfId="2971"/>
    <cellStyle name="R05B 5 2" xfId="3915"/>
    <cellStyle name="R05B 6" xfId="3078"/>
    <cellStyle name="R05B 6 2" xfId="3918"/>
    <cellStyle name="R05H" xfId="502"/>
    <cellStyle name="R05L" xfId="503"/>
    <cellStyle name="R05L 2" xfId="635"/>
    <cellStyle name="R06A" xfId="504"/>
    <cellStyle name="R06B" xfId="505"/>
    <cellStyle name="R06B 2" xfId="506"/>
    <cellStyle name="R06B 2 2" xfId="2785"/>
    <cellStyle name="R06B 3" xfId="3344"/>
    <cellStyle name="R06B 3 2" xfId="3408"/>
    <cellStyle name="R06B 3 3" xfId="3462"/>
    <cellStyle name="R06B 4" xfId="3611"/>
    <cellStyle name="R06B 5" xfId="3498"/>
    <cellStyle name="R06B 5 2" xfId="3943"/>
    <cellStyle name="R06B 6" xfId="2802"/>
    <cellStyle name="R06B 6 2" xfId="3908"/>
    <cellStyle name="R06H" xfId="507"/>
    <cellStyle name="R06L" xfId="508"/>
    <cellStyle name="R07A" xfId="509"/>
    <cellStyle name="R07B" xfId="510"/>
    <cellStyle name="R07B 2" xfId="511"/>
    <cellStyle name="R07B 2 2" xfId="2786"/>
    <cellStyle name="R07B 3" xfId="3766"/>
    <cellStyle name="R07B 3 2" xfId="3437"/>
    <cellStyle name="R07B 3 3" xfId="3082"/>
    <cellStyle name="R07B 4" xfId="3195"/>
    <cellStyle name="R07B 5" xfId="3768"/>
    <cellStyle name="R07B 5 2" xfId="3959"/>
    <cellStyle name="R07B 6" xfId="3537"/>
    <cellStyle name="R07B 6 2" xfId="3944"/>
    <cellStyle name="R07H" xfId="512"/>
    <cellStyle name="R07L" xfId="513"/>
    <cellStyle name="rborder" xfId="514"/>
    <cellStyle name="red" xfId="515"/>
    <cellStyle name="RevList" xfId="636"/>
    <cellStyle name="s_HardInc " xfId="516"/>
    <cellStyle name="s_HardInc _ITC Great Plains Formula 1-12-09a" xfId="517"/>
    <cellStyle name="s_HardInc _ITC Great Plains Formula 1-12-09a 2" xfId="518"/>
    <cellStyle name="s_HardInc _ITC Great Plains Formula 1-12-09a_Adjmt to Gross &amp; Net Plant" xfId="519"/>
    <cellStyle name="scenario" xfId="520"/>
    <cellStyle name="Sheetmult" xfId="521"/>
    <cellStyle name="Shtmultx" xfId="522"/>
    <cellStyle name="Style 1" xfId="523"/>
    <cellStyle name="STYLE1" xfId="524"/>
    <cellStyle name="STYLE1 2" xfId="525"/>
    <cellStyle name="STYLE2" xfId="526"/>
    <cellStyle name="Subtotal" xfId="637"/>
    <cellStyle name="TableHeading" xfId="527"/>
    <cellStyle name="tb" xfId="528"/>
    <cellStyle name="Tickmark" xfId="529"/>
    <cellStyle name="Title" xfId="46" builtinId="15" customBuiltin="1"/>
    <cellStyle name="Title 2" xfId="95"/>
    <cellStyle name="Title 2 2" xfId="953"/>
    <cellStyle name="Title 2 2 2" xfId="1826"/>
    <cellStyle name="Title 2 3" xfId="1827"/>
    <cellStyle name="Title 2 4" xfId="1825"/>
    <cellStyle name="Title 3" xfId="1828"/>
    <cellStyle name="Title 3 2" xfId="1829"/>
    <cellStyle name="Title 3 3" xfId="3228"/>
    <cellStyle name="Title 4" xfId="558"/>
    <cellStyle name="Title1" xfId="531"/>
    <cellStyle name="top" xfId="532"/>
    <cellStyle name="top 2" xfId="2787"/>
    <cellStyle name="Total" xfId="47" builtinId="25" customBuiltin="1"/>
    <cellStyle name="Total 2" xfId="96"/>
    <cellStyle name="Total 2 2" xfId="954"/>
    <cellStyle name="Total 2 2 2" xfId="1831"/>
    <cellStyle name="Total 2 3" xfId="1832"/>
    <cellStyle name="Total 2 4" xfId="1830"/>
    <cellStyle name="Total 2 5" xfId="638"/>
    <cellStyle name="Total 3" xfId="535"/>
    <cellStyle name="Total 3 2" xfId="1834"/>
    <cellStyle name="Total 3 2 2" xfId="2973"/>
    <cellStyle name="Total 3 3" xfId="1833"/>
    <cellStyle name="Total 3 4" xfId="696"/>
    <cellStyle name="Total 3 5" xfId="2789"/>
    <cellStyle name="Total 4" xfId="573"/>
    <cellStyle name="Total 4 2" xfId="2788"/>
    <cellStyle name="Total 4 3" xfId="3819"/>
    <cellStyle name="Total 5" xfId="533"/>
    <cellStyle name="Total 6" xfId="3769"/>
    <cellStyle name="Total 6 2" xfId="3960"/>
    <cellStyle name="Total 7" xfId="3703"/>
    <cellStyle name="Total 8" xfId="3389"/>
    <cellStyle name="Total 8 2" xfId="3934"/>
    <cellStyle name="w" xfId="536"/>
    <cellStyle name="Warning Text" xfId="48" builtinId="11" customBuiltin="1"/>
    <cellStyle name="Warning Text 2" xfId="97"/>
    <cellStyle name="Warning Text 2 2" xfId="955"/>
    <cellStyle name="Warning Text 2 2 2" xfId="1836"/>
    <cellStyle name="Warning Text 2 3" xfId="1835"/>
    <cellStyle name="Warning Text 3" xfId="571"/>
    <cellStyle name="Warning Text 3 2" xfId="3760"/>
    <cellStyle name="Warning Text 3 3" xfId="3855"/>
    <cellStyle name="XComma" xfId="538"/>
    <cellStyle name="XComma 0.0" xfId="539"/>
    <cellStyle name="XComma 0.00" xfId="540"/>
    <cellStyle name="XComma 0.000" xfId="541"/>
    <cellStyle name="XCurrency" xfId="542"/>
    <cellStyle name="XCurrency 0.0" xfId="543"/>
    <cellStyle name="XCurrency 0.00" xfId="544"/>
    <cellStyle name="XCurrency 0.000" xfId="545"/>
    <cellStyle name="yra" xfId="546"/>
    <cellStyle name="yrActual" xfId="547"/>
    <cellStyle name="yre" xfId="548"/>
    <cellStyle name="yrExpect" xfId="54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3"/>
  <sheetViews>
    <sheetView topLeftCell="B282" zoomScale="80" zoomScaleNormal="80" zoomScaleSheetLayoutView="100" workbookViewId="0">
      <selection activeCell="B299" sqref="A299:XFD299"/>
    </sheetView>
  </sheetViews>
  <sheetFormatPr defaultColWidth="7.109375" defaultRowHeight="15.75"/>
  <cols>
    <col min="1" max="1" width="6" style="1" customWidth="1"/>
    <col min="2" max="2" width="1.44140625" style="1" customWidth="1"/>
    <col min="3" max="3" width="31.6640625" style="1" customWidth="1"/>
    <col min="4" max="4" width="34.33203125" style="1" customWidth="1"/>
    <col min="5" max="5" width="16.77734375" style="1" customWidth="1"/>
    <col min="6" max="6" width="6.77734375" style="1" customWidth="1"/>
    <col min="7" max="7" width="5.6640625" style="1" customWidth="1"/>
    <col min="8" max="8" width="16.33203125" style="1" customWidth="1"/>
    <col min="9" max="9" width="9.33203125" style="1" customWidth="1"/>
    <col min="10" max="10" width="13.77734375" style="1" customWidth="1"/>
    <col min="11" max="11" width="2.33203125" style="1" customWidth="1"/>
    <col min="12" max="12" width="9" style="7" customWidth="1"/>
    <col min="13" max="13" width="15.88671875" style="1" customWidth="1"/>
    <col min="14" max="14" width="3" style="1" customWidth="1"/>
    <col min="15" max="15" width="8" style="7" customWidth="1"/>
    <col min="16" max="16" width="16.44140625" style="1" bestFit="1" customWidth="1"/>
    <col min="17" max="17" width="7.109375" style="1" customWidth="1"/>
    <col min="18" max="18" width="11.77734375" style="1" customWidth="1"/>
    <col min="19" max="20" width="7.109375" style="1" customWidth="1"/>
    <col min="21" max="21" width="10.109375" style="1" customWidth="1"/>
    <col min="22" max="25" width="7.109375" style="1" customWidth="1"/>
    <col min="26" max="26" width="25.88671875" style="1" customWidth="1"/>
    <col min="27" max="16384" width="7.109375" style="1"/>
  </cols>
  <sheetData>
    <row r="1" spans="1:18">
      <c r="P1" s="248" t="s">
        <v>466</v>
      </c>
    </row>
    <row r="2" spans="1:18">
      <c r="C2" s="2"/>
      <c r="D2" s="2"/>
      <c r="E2" s="3"/>
      <c r="F2" s="2"/>
      <c r="G2" s="2"/>
      <c r="H2" s="2"/>
      <c r="I2" s="4"/>
      <c r="J2" s="4"/>
      <c r="K2" s="4"/>
      <c r="P2" s="7" t="s">
        <v>25</v>
      </c>
    </row>
    <row r="3" spans="1:18">
      <c r="C3" s="2" t="s">
        <v>26</v>
      </c>
      <c r="D3" s="2"/>
      <c r="E3" s="3" t="s">
        <v>0</v>
      </c>
      <c r="F3" s="2"/>
      <c r="G3" s="2"/>
      <c r="H3" s="2"/>
      <c r="I3" s="4"/>
      <c r="K3" s="11"/>
      <c r="L3" s="21"/>
      <c r="N3" s="388" t="s">
        <v>583</v>
      </c>
      <c r="O3" s="224"/>
      <c r="P3" s="224"/>
    </row>
    <row r="4" spans="1:18">
      <c r="C4" s="2"/>
      <c r="D4" s="10" t="s">
        <v>3</v>
      </c>
      <c r="E4" s="10" t="s">
        <v>27</v>
      </c>
      <c r="F4" s="10"/>
      <c r="G4" s="10"/>
      <c r="H4" s="10"/>
      <c r="I4" s="4"/>
      <c r="J4" s="4"/>
      <c r="K4" s="4"/>
    </row>
    <row r="5" spans="1:18">
      <c r="C5" s="4"/>
      <c r="D5" s="4"/>
      <c r="E5" s="4"/>
      <c r="F5" s="4"/>
      <c r="G5" s="4"/>
      <c r="H5" s="4"/>
      <c r="I5" s="4"/>
      <c r="J5" s="4"/>
      <c r="K5" s="4"/>
    </row>
    <row r="6" spans="1:18" ht="31.5">
      <c r="A6" s="6"/>
      <c r="C6" s="4"/>
      <c r="D6" s="11"/>
      <c r="E6" s="12" t="s">
        <v>28</v>
      </c>
      <c r="F6" s="13"/>
      <c r="G6" s="4"/>
      <c r="H6" s="4"/>
      <c r="I6" s="4"/>
      <c r="J6" s="4"/>
      <c r="K6" s="4"/>
      <c r="L6" s="14" t="s">
        <v>29</v>
      </c>
      <c r="M6" s="15" t="s">
        <v>30</v>
      </c>
      <c r="N6" s="16"/>
      <c r="O6" s="14" t="s">
        <v>31</v>
      </c>
      <c r="P6" s="15" t="s">
        <v>32</v>
      </c>
    </row>
    <row r="7" spans="1:18">
      <c r="A7" s="6"/>
      <c r="C7" s="4"/>
      <c r="D7" s="4"/>
      <c r="E7" s="17"/>
      <c r="F7" s="4"/>
      <c r="G7" s="4"/>
      <c r="H7" s="4"/>
      <c r="I7" s="4"/>
      <c r="J7" s="4"/>
      <c r="K7" s="4"/>
    </row>
    <row r="8" spans="1:18">
      <c r="A8" s="6" t="s">
        <v>1</v>
      </c>
      <c r="C8" s="4"/>
      <c r="D8" s="4"/>
      <c r="E8" s="17"/>
      <c r="F8" s="4"/>
      <c r="G8" s="4"/>
      <c r="H8" s="4"/>
      <c r="I8" s="4"/>
      <c r="J8" s="6" t="s">
        <v>33</v>
      </c>
      <c r="K8" s="4"/>
    </row>
    <row r="9" spans="1:18" ht="16.5" thickBot="1">
      <c r="A9" s="18" t="s">
        <v>2</v>
      </c>
      <c r="C9" s="4"/>
      <c r="D9" s="4"/>
      <c r="E9" s="4"/>
      <c r="F9" s="4"/>
      <c r="G9" s="4"/>
      <c r="H9" s="4"/>
      <c r="I9" s="4"/>
      <c r="J9" s="18" t="s">
        <v>34</v>
      </c>
      <c r="K9" s="4"/>
    </row>
    <row r="10" spans="1:18" s="40" customFormat="1">
      <c r="A10" s="58">
        <v>1</v>
      </c>
      <c r="C10" s="11" t="s">
        <v>35</v>
      </c>
      <c r="D10" s="11"/>
      <c r="E10" s="427"/>
      <c r="F10" s="11"/>
      <c r="G10" s="11"/>
      <c r="H10" s="11"/>
      <c r="I10" s="11"/>
      <c r="J10" s="20">
        <f>J195</f>
        <v>54570346.06612727</v>
      </c>
      <c r="K10" s="11"/>
      <c r="L10" s="21"/>
      <c r="M10" s="20">
        <f>M195</f>
        <v>38751714.512792267</v>
      </c>
      <c r="N10" s="20"/>
      <c r="O10" s="22"/>
      <c r="P10" s="235">
        <f>P195</f>
        <v>15818631.553335005</v>
      </c>
      <c r="R10" s="426"/>
    </row>
    <row r="11" spans="1:18">
      <c r="A11" s="6"/>
      <c r="C11" s="4"/>
      <c r="D11" s="4"/>
      <c r="E11" s="4"/>
      <c r="F11" s="4"/>
      <c r="G11" s="4"/>
      <c r="H11" s="4"/>
      <c r="I11" s="4"/>
      <c r="J11" s="19"/>
      <c r="K11" s="4"/>
    </row>
    <row r="12" spans="1:18">
      <c r="A12" s="6"/>
      <c r="C12" s="4"/>
      <c r="D12" s="4"/>
      <c r="E12" s="4"/>
      <c r="F12" s="4"/>
      <c r="G12" s="4"/>
      <c r="H12" s="4"/>
      <c r="I12" s="4"/>
      <c r="J12" s="19"/>
      <c r="K12" s="4"/>
    </row>
    <row r="13" spans="1:18" ht="16.5" thickBot="1">
      <c r="A13" s="6" t="s">
        <v>3</v>
      </c>
      <c r="C13" s="2" t="s">
        <v>36</v>
      </c>
      <c r="D13" s="23" t="s">
        <v>37</v>
      </c>
      <c r="E13" s="18" t="s">
        <v>38</v>
      </c>
      <c r="F13" s="10"/>
      <c r="G13" s="24" t="s">
        <v>4</v>
      </c>
      <c r="H13" s="24"/>
      <c r="I13" s="4"/>
      <c r="J13" s="19"/>
      <c r="K13" s="4"/>
      <c r="P13" s="25"/>
    </row>
    <row r="14" spans="1:18">
      <c r="A14" s="6">
        <v>2</v>
      </c>
      <c r="C14" s="2" t="s">
        <v>39</v>
      </c>
      <c r="D14" s="10" t="s">
        <v>40</v>
      </c>
      <c r="E14" s="25">
        <f>J296</f>
        <v>640334</v>
      </c>
      <c r="F14" s="10"/>
      <c r="G14" s="10" t="s">
        <v>41</v>
      </c>
      <c r="H14" s="26">
        <f>J211</f>
        <v>0.8491628255093473</v>
      </c>
      <c r="I14" s="10"/>
      <c r="J14" s="25">
        <f>+H14*E14</f>
        <v>543747.82870970236</v>
      </c>
      <c r="K14" s="4"/>
      <c r="L14" s="7" t="s">
        <v>42</v>
      </c>
      <c r="M14" s="402">
        <f>J14-P14</f>
        <v>543747.82870970236</v>
      </c>
      <c r="N14" s="10"/>
      <c r="O14" s="7" t="s">
        <v>42</v>
      </c>
      <c r="P14" s="403">
        <v>0</v>
      </c>
    </row>
    <row r="15" spans="1:18">
      <c r="A15" s="6">
        <v>3</v>
      </c>
      <c r="C15" s="2" t="s">
        <v>43</v>
      </c>
      <c r="D15" s="10" t="s">
        <v>44</v>
      </c>
      <c r="E15" s="414">
        <f>J304</f>
        <v>6416400.4517495614</v>
      </c>
      <c r="F15" s="10"/>
      <c r="G15" s="10" t="str">
        <f t="shared" ref="G15:H17" si="0">+G14</f>
        <v>TP</v>
      </c>
      <c r="H15" s="26">
        <f t="shared" si="0"/>
        <v>0.8491628255093473</v>
      </c>
      <c r="I15" s="10"/>
      <c r="J15" s="25">
        <f>+H15*E15</f>
        <v>5448568.73720711</v>
      </c>
      <c r="K15" s="4"/>
      <c r="L15" s="7" t="s">
        <v>42</v>
      </c>
      <c r="M15" s="402">
        <f>J15-P15</f>
        <v>5448568.73720711</v>
      </c>
      <c r="N15" s="10"/>
      <c r="O15" s="7" t="s">
        <v>42</v>
      </c>
      <c r="P15" s="403">
        <v>0</v>
      </c>
      <c r="R15" s="389"/>
    </row>
    <row r="16" spans="1:18">
      <c r="A16" s="6">
        <v>4</v>
      </c>
      <c r="C16" s="28" t="s">
        <v>45</v>
      </c>
      <c r="D16" s="10"/>
      <c r="E16" s="27">
        <v>0</v>
      </c>
      <c r="F16" s="10"/>
      <c r="G16" s="10" t="str">
        <f t="shared" si="0"/>
        <v>TP</v>
      </c>
      <c r="H16" s="26">
        <f t="shared" si="0"/>
        <v>0.8491628255093473</v>
      </c>
      <c r="I16" s="10"/>
      <c r="J16" s="25">
        <f>+H16*E16</f>
        <v>0</v>
      </c>
      <c r="K16" s="4"/>
      <c r="L16" s="7" t="s">
        <v>42</v>
      </c>
      <c r="M16" s="402">
        <f>J16-P16</f>
        <v>0</v>
      </c>
      <c r="N16" s="10"/>
      <c r="O16" s="7" t="s">
        <v>42</v>
      </c>
      <c r="P16" s="404">
        <v>0</v>
      </c>
      <c r="Q16" s="29"/>
      <c r="R16" s="29"/>
    </row>
    <row r="17" spans="1:18" ht="16.5" thickBot="1">
      <c r="A17" s="6">
        <v>5</v>
      </c>
      <c r="C17" s="28" t="s">
        <v>46</v>
      </c>
      <c r="D17" s="10"/>
      <c r="E17" s="27">
        <v>0</v>
      </c>
      <c r="F17" s="10"/>
      <c r="G17" s="10" t="str">
        <f t="shared" si="0"/>
        <v>TP</v>
      </c>
      <c r="H17" s="26">
        <f t="shared" si="0"/>
        <v>0.8491628255093473</v>
      </c>
      <c r="I17" s="10"/>
      <c r="J17" s="30">
        <f>+H17*E17</f>
        <v>0</v>
      </c>
      <c r="K17" s="4"/>
      <c r="L17" s="7" t="s">
        <v>42</v>
      </c>
      <c r="M17" s="405">
        <f>J17-P17</f>
        <v>0</v>
      </c>
      <c r="N17" s="32"/>
      <c r="O17" s="7" t="s">
        <v>42</v>
      </c>
      <c r="P17" s="409">
        <v>0</v>
      </c>
      <c r="Q17" s="29"/>
      <c r="R17" s="29"/>
    </row>
    <row r="18" spans="1:18">
      <c r="A18" s="6">
        <v>6</v>
      </c>
      <c r="C18" s="2" t="s">
        <v>47</v>
      </c>
      <c r="D18" s="4"/>
      <c r="E18" s="33" t="s">
        <v>3</v>
      </c>
      <c r="F18" s="10"/>
      <c r="G18" s="10"/>
      <c r="H18" s="26"/>
      <c r="I18" s="10"/>
      <c r="J18" s="25">
        <f>SUM(J14:J17)</f>
        <v>5992316.565916812</v>
      </c>
      <c r="K18" s="4"/>
      <c r="M18" s="408">
        <f>SUM(M14:M17)</f>
        <v>5992316.565916812</v>
      </c>
      <c r="N18" s="19"/>
      <c r="O18" s="45"/>
      <c r="P18" s="408">
        <f>SUM(P14:P17)</f>
        <v>0</v>
      </c>
      <c r="Q18" s="29"/>
      <c r="R18" s="29"/>
    </row>
    <row r="19" spans="1:18">
      <c r="A19" s="6"/>
      <c r="C19" s="2"/>
      <c r="D19" s="4"/>
      <c r="E19" s="33"/>
      <c r="F19" s="10"/>
      <c r="G19" s="10"/>
      <c r="H19" s="26"/>
      <c r="I19" s="10"/>
      <c r="J19" s="25"/>
      <c r="K19" s="4"/>
      <c r="M19" s="408"/>
      <c r="N19" s="19"/>
      <c r="O19" s="45"/>
      <c r="P19" s="408"/>
      <c r="Q19" s="29"/>
      <c r="R19" s="29"/>
    </row>
    <row r="20" spans="1:18">
      <c r="A20" s="6" t="s">
        <v>48</v>
      </c>
      <c r="C20" s="2" t="s">
        <v>49</v>
      </c>
      <c r="D20" s="4"/>
      <c r="E20" s="33"/>
      <c r="F20" s="10"/>
      <c r="G20" s="10"/>
      <c r="H20" s="26"/>
      <c r="I20" s="10"/>
      <c r="J20" s="46"/>
      <c r="K20" s="4"/>
      <c r="M20" s="395">
        <v>38869843</v>
      </c>
      <c r="N20" s="19"/>
      <c r="O20" s="45"/>
      <c r="P20" s="413">
        <v>16125989</v>
      </c>
      <c r="Q20" s="29"/>
      <c r="R20" s="428"/>
    </row>
    <row r="21" spans="1:18">
      <c r="A21" s="6" t="s">
        <v>50</v>
      </c>
      <c r="C21" s="2" t="s">
        <v>51</v>
      </c>
      <c r="D21" s="4"/>
      <c r="E21" s="33"/>
      <c r="F21" s="10"/>
      <c r="G21" s="10"/>
      <c r="H21" s="26"/>
      <c r="I21" s="10"/>
      <c r="J21" s="177"/>
      <c r="K21" s="4"/>
      <c r="M21" s="397">
        <v>30572586</v>
      </c>
      <c r="N21" s="19"/>
      <c r="O21" s="45"/>
      <c r="P21" s="397">
        <v>17690553</v>
      </c>
      <c r="Q21" s="29"/>
      <c r="R21" s="428"/>
    </row>
    <row r="22" spans="1:18">
      <c r="A22" s="6" t="s">
        <v>52</v>
      </c>
      <c r="C22" s="2" t="s">
        <v>53</v>
      </c>
      <c r="D22" s="4" t="s">
        <v>54</v>
      </c>
      <c r="E22" s="33"/>
      <c r="F22" s="10"/>
      <c r="G22" s="10"/>
      <c r="H22" s="26"/>
      <c r="I22" s="10"/>
      <c r="J22" s="46">
        <f>SUM(M22:P22)</f>
        <v>6732693</v>
      </c>
      <c r="K22" s="4"/>
      <c r="M22" s="403">
        <f>M20-M21</f>
        <v>8297257</v>
      </c>
      <c r="N22" s="19"/>
      <c r="O22" s="45"/>
      <c r="P22" s="403">
        <f>P20-P21</f>
        <v>-1564564</v>
      </c>
      <c r="Q22" s="29"/>
      <c r="R22" s="428"/>
    </row>
    <row r="23" spans="1:18">
      <c r="A23" s="6"/>
      <c r="C23" s="2"/>
      <c r="D23" s="4"/>
      <c r="E23" s="33"/>
      <c r="F23" s="10"/>
      <c r="G23" s="10"/>
      <c r="H23" s="26"/>
      <c r="I23" s="10"/>
      <c r="J23" s="25"/>
      <c r="K23" s="4"/>
      <c r="M23" s="408"/>
      <c r="N23" s="19"/>
      <c r="O23" s="45"/>
      <c r="P23" s="408"/>
      <c r="Q23" s="29"/>
      <c r="R23" s="29"/>
    </row>
    <row r="24" spans="1:18">
      <c r="A24" s="6" t="s">
        <v>55</v>
      </c>
      <c r="C24" s="2" t="s">
        <v>56</v>
      </c>
      <c r="D24" s="4"/>
      <c r="E24" s="33"/>
      <c r="F24" s="10"/>
      <c r="G24" s="10"/>
      <c r="H24" s="26"/>
      <c r="I24" s="10"/>
      <c r="J24" s="46"/>
      <c r="K24" s="4"/>
      <c r="M24" s="413">
        <v>1550000</v>
      </c>
      <c r="N24" s="19"/>
      <c r="O24" s="45"/>
      <c r="P24" s="413">
        <v>500000</v>
      </c>
      <c r="Q24" s="29"/>
      <c r="R24" s="29"/>
    </row>
    <row r="25" spans="1:18">
      <c r="A25" s="6" t="s">
        <v>57</v>
      </c>
      <c r="C25" s="2" t="s">
        <v>58</v>
      </c>
      <c r="D25" s="4"/>
      <c r="E25" s="33"/>
      <c r="F25" s="10"/>
      <c r="G25" s="10"/>
      <c r="H25" s="26"/>
      <c r="I25" s="10"/>
      <c r="J25" s="177"/>
      <c r="K25" s="4"/>
      <c r="M25" s="397">
        <v>1711800</v>
      </c>
      <c r="N25" s="19"/>
      <c r="O25" s="45"/>
      <c r="P25" s="397">
        <v>500000</v>
      </c>
      <c r="Q25" s="29"/>
      <c r="R25" s="29"/>
    </row>
    <row r="26" spans="1:18">
      <c r="A26" s="6" t="s">
        <v>59</v>
      </c>
      <c r="C26" s="2" t="s">
        <v>60</v>
      </c>
      <c r="D26" s="4" t="s">
        <v>61</v>
      </c>
      <c r="E26" s="33"/>
      <c r="F26" s="10"/>
      <c r="G26" s="10"/>
      <c r="H26" s="26"/>
      <c r="I26" s="10"/>
      <c r="J26" s="46"/>
      <c r="K26" s="4"/>
      <c r="M26" s="403">
        <f>-M24+M25</f>
        <v>161800</v>
      </c>
      <c r="N26" s="19"/>
      <c r="O26" s="45"/>
      <c r="P26" s="403">
        <f>-P24+P25</f>
        <v>0</v>
      </c>
      <c r="Q26" s="29"/>
      <c r="R26" s="29"/>
    </row>
    <row r="27" spans="1:18">
      <c r="A27" s="6"/>
      <c r="C27" s="2"/>
      <c r="D27" s="4"/>
      <c r="E27" s="33"/>
      <c r="F27" s="10"/>
      <c r="G27" s="10"/>
      <c r="H27" s="26"/>
      <c r="I27" s="10"/>
      <c r="J27" s="46"/>
      <c r="K27" s="4"/>
      <c r="M27" s="403"/>
      <c r="N27" s="19"/>
      <c r="O27" s="45"/>
      <c r="P27" s="403"/>
      <c r="Q27" s="29"/>
      <c r="R27" s="29"/>
    </row>
    <row r="28" spans="1:18">
      <c r="A28" s="6" t="s">
        <v>62</v>
      </c>
      <c r="C28" s="2" t="s">
        <v>63</v>
      </c>
      <c r="D28" s="4"/>
      <c r="E28" s="33"/>
      <c r="F28" s="10"/>
      <c r="G28" s="10"/>
      <c r="H28" s="26"/>
      <c r="I28" s="10"/>
      <c r="J28" s="177"/>
      <c r="K28" s="4"/>
      <c r="M28" s="401">
        <v>17.86</v>
      </c>
      <c r="N28" s="19"/>
      <c r="O28" s="45"/>
      <c r="P28" s="401">
        <v>35.381</v>
      </c>
      <c r="Q28" s="29"/>
      <c r="R28" s="29"/>
    </row>
    <row r="29" spans="1:18">
      <c r="A29" s="6" t="s">
        <v>64</v>
      </c>
      <c r="C29" s="2" t="s">
        <v>65</v>
      </c>
      <c r="D29" s="4" t="s">
        <v>66</v>
      </c>
      <c r="E29" s="33"/>
      <c r="F29" s="10"/>
      <c r="G29" s="10"/>
      <c r="H29" s="26"/>
      <c r="I29" s="10"/>
      <c r="J29" s="46">
        <f>SUM(M29:P29)</f>
        <v>2889748</v>
      </c>
      <c r="K29" s="4"/>
      <c r="M29" s="403">
        <f>M28*M26</f>
        <v>2889748</v>
      </c>
      <c r="N29" s="19"/>
      <c r="O29" s="45"/>
      <c r="P29" s="415">
        <f>P28*P26</f>
        <v>0</v>
      </c>
      <c r="Q29" s="29"/>
      <c r="R29" s="29"/>
    </row>
    <row r="30" spans="1:18">
      <c r="A30" s="6"/>
      <c r="C30" s="2"/>
      <c r="D30" s="4"/>
      <c r="E30" s="33"/>
      <c r="F30" s="10"/>
      <c r="G30" s="10"/>
      <c r="H30" s="26"/>
      <c r="I30" s="10"/>
      <c r="J30" s="25"/>
      <c r="K30" s="4"/>
      <c r="M30" s="408"/>
      <c r="N30" s="19"/>
      <c r="O30" s="45"/>
      <c r="P30" s="410"/>
      <c r="Q30" s="29"/>
      <c r="R30" s="29"/>
    </row>
    <row r="31" spans="1:18">
      <c r="A31" s="6" t="s">
        <v>67</v>
      </c>
      <c r="C31" s="2" t="s">
        <v>68</v>
      </c>
      <c r="D31" s="4"/>
      <c r="E31" s="33"/>
      <c r="F31" s="10"/>
      <c r="G31" s="10"/>
      <c r="H31" s="26"/>
      <c r="I31" s="10"/>
      <c r="J31" s="46">
        <f>SUM(M31:P31)</f>
        <v>212790</v>
      </c>
      <c r="K31" s="4"/>
      <c r="M31" s="394">
        <v>314487</v>
      </c>
      <c r="N31" s="19"/>
      <c r="O31" s="45"/>
      <c r="P31" s="396">
        <v>-101697</v>
      </c>
      <c r="Q31" s="29"/>
      <c r="R31" s="29"/>
    </row>
    <row r="32" spans="1:18">
      <c r="A32" s="6"/>
      <c r="C32" s="2"/>
      <c r="D32" s="4"/>
      <c r="E32" s="33"/>
      <c r="F32" s="10"/>
      <c r="G32" s="10"/>
      <c r="H32" s="26"/>
      <c r="I32" s="10"/>
      <c r="J32" s="25"/>
      <c r="K32" s="4"/>
      <c r="M32" s="408"/>
      <c r="N32" s="19"/>
      <c r="O32" s="45"/>
      <c r="P32" s="408"/>
      <c r="Q32" s="29"/>
      <c r="R32" s="29"/>
    </row>
    <row r="33" spans="1:18">
      <c r="A33" s="6">
        <v>7</v>
      </c>
      <c r="C33" s="2" t="s">
        <v>69</v>
      </c>
      <c r="D33" s="4" t="s">
        <v>426</v>
      </c>
      <c r="E33" s="33" t="s">
        <v>3</v>
      </c>
      <c r="F33" s="10"/>
      <c r="G33" s="10"/>
      <c r="H33" s="10"/>
      <c r="I33" s="10"/>
      <c r="J33" s="36">
        <f>+J10-J18+J22+J29+J31</f>
        <v>58413260.500210457</v>
      </c>
      <c r="K33" s="4"/>
      <c r="M33" s="407">
        <f>+M10-M18+M22+M29+M31</f>
        <v>44260889.946875453</v>
      </c>
      <c r="N33" s="37"/>
      <c r="O33" s="38"/>
      <c r="P33" s="407">
        <f>+P10-P18+P22+P29+P31</f>
        <v>14152370.553335005</v>
      </c>
      <c r="Q33" s="29"/>
      <c r="R33" s="29"/>
    </row>
    <row r="34" spans="1:18">
      <c r="A34" s="6" t="s">
        <v>70</v>
      </c>
      <c r="C34" s="1" t="s">
        <v>71</v>
      </c>
      <c r="D34" s="4"/>
      <c r="E34" s="33"/>
      <c r="F34" s="10"/>
      <c r="G34" s="10"/>
      <c r="H34" s="10"/>
      <c r="I34" s="10"/>
      <c r="J34" s="31">
        <f>M34+P34</f>
        <v>0</v>
      </c>
      <c r="K34" s="4"/>
      <c r="L34" s="7" t="s">
        <v>42</v>
      </c>
      <c r="M34" s="411">
        <v>0</v>
      </c>
      <c r="N34" s="4"/>
      <c r="O34" s="7" t="s">
        <v>42</v>
      </c>
      <c r="P34" s="406">
        <v>0</v>
      </c>
      <c r="Q34" s="29"/>
      <c r="R34" s="29"/>
    </row>
    <row r="35" spans="1:18">
      <c r="A35" s="6" t="s">
        <v>72</v>
      </c>
      <c r="C35" s="40" t="s">
        <v>73</v>
      </c>
      <c r="D35" s="10"/>
      <c r="J35" s="25">
        <f>J33-J34</f>
        <v>58413260.500210457</v>
      </c>
      <c r="K35" s="4"/>
      <c r="M35" s="402">
        <f>M33-M34</f>
        <v>44260889.946875453</v>
      </c>
      <c r="N35" s="4"/>
      <c r="O35" s="6"/>
      <c r="P35" s="402">
        <f>P33-P34</f>
        <v>14152370.553335005</v>
      </c>
      <c r="Q35" s="29"/>
      <c r="R35" s="29"/>
    </row>
    <row r="36" spans="1:18">
      <c r="A36" s="6"/>
      <c r="D36" s="10"/>
      <c r="J36" s="25"/>
      <c r="K36" s="4"/>
      <c r="M36" s="408"/>
      <c r="N36" s="4"/>
      <c r="O36" s="6"/>
      <c r="P36" s="402"/>
      <c r="Q36" s="29"/>
      <c r="R36" s="29"/>
    </row>
    <row r="37" spans="1:18">
      <c r="A37" s="6"/>
      <c r="C37" s="2" t="s">
        <v>74</v>
      </c>
      <c r="D37" s="4"/>
      <c r="E37" s="19"/>
      <c r="F37" s="4"/>
      <c r="G37" s="4"/>
      <c r="H37" s="4"/>
      <c r="I37" s="4"/>
      <c r="J37" s="43"/>
      <c r="K37" s="4"/>
      <c r="M37" s="34"/>
      <c r="N37" s="39"/>
      <c r="O37" s="41"/>
      <c r="P37" s="42"/>
      <c r="Q37" s="29"/>
      <c r="R37" s="29"/>
    </row>
    <row r="38" spans="1:18">
      <c r="A38" s="6">
        <v>8</v>
      </c>
      <c r="C38" s="2" t="s">
        <v>75</v>
      </c>
      <c r="E38" s="19"/>
      <c r="F38" s="4"/>
      <c r="G38" s="4"/>
      <c r="H38" s="11" t="s">
        <v>76</v>
      </c>
      <c r="I38" s="4"/>
      <c r="J38" s="172">
        <f t="shared" ref="J38:J41" si="1">M38+P38</f>
        <v>1542000</v>
      </c>
      <c r="K38" s="4"/>
      <c r="L38" s="7" t="s">
        <v>42</v>
      </c>
      <c r="M38" s="27">
        <v>1542000</v>
      </c>
      <c r="N38" s="10"/>
      <c r="O38" s="7" t="s">
        <v>42</v>
      </c>
      <c r="P38" s="27">
        <v>0</v>
      </c>
      <c r="Q38" s="29"/>
      <c r="R38" s="29"/>
    </row>
    <row r="39" spans="1:18">
      <c r="A39" s="6">
        <v>9</v>
      </c>
      <c r="C39" s="2" t="s">
        <v>77</v>
      </c>
      <c r="D39" s="10"/>
      <c r="E39" s="10"/>
      <c r="F39" s="10"/>
      <c r="G39" s="10"/>
      <c r="H39" s="23" t="s">
        <v>78</v>
      </c>
      <c r="I39" s="10"/>
      <c r="J39" s="172">
        <f t="shared" si="1"/>
        <v>0</v>
      </c>
      <c r="K39" s="4"/>
      <c r="L39" s="7" t="s">
        <v>42</v>
      </c>
      <c r="M39" s="27">
        <v>0</v>
      </c>
      <c r="N39" s="10"/>
      <c r="O39" s="7" t="s">
        <v>42</v>
      </c>
      <c r="P39" s="27">
        <v>0</v>
      </c>
    </row>
    <row r="40" spans="1:18">
      <c r="A40" s="6">
        <v>10</v>
      </c>
      <c r="C40" s="28" t="s">
        <v>79</v>
      </c>
      <c r="D40" s="4"/>
      <c r="E40" s="4"/>
      <c r="F40" s="4"/>
      <c r="H40" s="11" t="s">
        <v>5</v>
      </c>
      <c r="I40" s="4"/>
      <c r="J40" s="172">
        <f t="shared" si="1"/>
        <v>0</v>
      </c>
      <c r="K40" s="4"/>
      <c r="L40" s="7" t="s">
        <v>42</v>
      </c>
      <c r="M40" s="27">
        <v>0</v>
      </c>
      <c r="N40" s="10"/>
      <c r="O40" s="7" t="s">
        <v>42</v>
      </c>
      <c r="P40" s="27">
        <v>0</v>
      </c>
    </row>
    <row r="41" spans="1:18">
      <c r="A41" s="6">
        <v>11</v>
      </c>
      <c r="C41" s="2" t="s">
        <v>80</v>
      </c>
      <c r="D41" s="4"/>
      <c r="E41" s="4"/>
      <c r="F41" s="4"/>
      <c r="H41" s="11" t="s">
        <v>6</v>
      </c>
      <c r="I41" s="4"/>
      <c r="J41" s="172">
        <f t="shared" si="1"/>
        <v>0</v>
      </c>
      <c r="K41" s="4"/>
      <c r="L41" s="7" t="s">
        <v>42</v>
      </c>
      <c r="M41" s="27">
        <v>0</v>
      </c>
      <c r="N41" s="10"/>
      <c r="O41" s="7" t="s">
        <v>42</v>
      </c>
      <c r="P41" s="27">
        <v>0</v>
      </c>
    </row>
    <row r="42" spans="1:18">
      <c r="A42" s="6">
        <v>12</v>
      </c>
      <c r="C42" s="28" t="s">
        <v>81</v>
      </c>
      <c r="D42" s="4"/>
      <c r="E42" s="4"/>
      <c r="F42" s="4"/>
      <c r="G42" s="4"/>
      <c r="H42" s="4"/>
      <c r="I42" s="4"/>
      <c r="J42" s="172">
        <f>M42+P42</f>
        <v>564000</v>
      </c>
      <c r="K42" s="4"/>
      <c r="L42" s="7" t="s">
        <v>42</v>
      </c>
      <c r="M42" s="27">
        <v>14000</v>
      </c>
      <c r="N42" s="10"/>
      <c r="O42" s="7" t="s">
        <v>42</v>
      </c>
      <c r="P42" s="27">
        <v>550000</v>
      </c>
    </row>
    <row r="43" spans="1:18">
      <c r="A43" s="6">
        <v>13</v>
      </c>
      <c r="C43" s="28" t="s">
        <v>82</v>
      </c>
      <c r="D43" s="4"/>
      <c r="E43" s="4"/>
      <c r="F43" s="4"/>
      <c r="G43" s="4"/>
      <c r="H43" s="11"/>
      <c r="I43" s="4"/>
      <c r="J43" s="172">
        <f t="shared" ref="J43:J44" si="2">M43+P43</f>
        <v>0</v>
      </c>
      <c r="K43" s="4"/>
      <c r="L43" s="7" t="s">
        <v>42</v>
      </c>
      <c r="M43" s="27">
        <v>0</v>
      </c>
      <c r="N43" s="10"/>
      <c r="O43" s="7" t="s">
        <v>42</v>
      </c>
      <c r="P43" s="27">
        <v>0</v>
      </c>
    </row>
    <row r="44" spans="1:18">
      <c r="A44" s="6">
        <v>14</v>
      </c>
      <c r="C44" s="28" t="s">
        <v>83</v>
      </c>
      <c r="D44" s="4"/>
      <c r="E44" s="4"/>
      <c r="F44" s="4"/>
      <c r="G44" s="4"/>
      <c r="H44" s="4"/>
      <c r="I44" s="4"/>
      <c r="J44" s="249">
        <f t="shared" si="2"/>
        <v>0</v>
      </c>
      <c r="K44" s="4"/>
      <c r="L44" s="7" t="s">
        <v>42</v>
      </c>
      <c r="M44" s="35">
        <v>0</v>
      </c>
      <c r="N44" s="32"/>
      <c r="O44" s="7" t="s">
        <v>42</v>
      </c>
      <c r="P44" s="35">
        <v>0</v>
      </c>
    </row>
    <row r="45" spans="1:18">
      <c r="A45" s="6">
        <v>15</v>
      </c>
      <c r="C45" s="2" t="s">
        <v>84</v>
      </c>
      <c r="D45" s="4"/>
      <c r="E45" s="4"/>
      <c r="F45" s="4"/>
      <c r="G45" s="4"/>
      <c r="H45" s="4"/>
      <c r="I45" s="4"/>
      <c r="J45" s="43">
        <f>SUM(J38:J44)</f>
        <v>2106000</v>
      </c>
      <c r="K45" s="4"/>
      <c r="M45" s="25">
        <f>SUM(M38:M44)</f>
        <v>1556000</v>
      </c>
      <c r="N45" s="10"/>
      <c r="O45" s="45"/>
      <c r="P45" s="46">
        <f>SUM(P38:P44)</f>
        <v>550000</v>
      </c>
    </row>
    <row r="46" spans="1:18">
      <c r="A46" s="6"/>
      <c r="C46" s="2"/>
      <c r="D46" s="4"/>
      <c r="E46" s="4"/>
      <c r="F46" s="4"/>
      <c r="G46" s="4"/>
      <c r="H46" s="4"/>
      <c r="I46" s="4"/>
      <c r="J46" s="19"/>
      <c r="K46" s="4"/>
    </row>
    <row r="47" spans="1:18">
      <c r="A47" s="6">
        <v>16</v>
      </c>
      <c r="C47" s="2" t="s">
        <v>85</v>
      </c>
      <c r="D47" s="4" t="s">
        <v>86</v>
      </c>
      <c r="E47" s="47"/>
      <c r="F47" s="4"/>
      <c r="G47" s="4"/>
      <c r="H47" s="4"/>
      <c r="I47" s="4"/>
      <c r="K47" s="4"/>
      <c r="M47" s="48">
        <f>IF(M35=0,0,(M35/M45))</f>
        <v>28.445302022413529</v>
      </c>
      <c r="N47" s="49"/>
      <c r="O47" s="50"/>
      <c r="P47" s="48">
        <f>IF(P35=0,0,(P35/P45))</f>
        <v>25.731582824245464</v>
      </c>
      <c r="R47" s="426"/>
    </row>
    <row r="48" spans="1:18">
      <c r="A48" s="6">
        <v>17</v>
      </c>
      <c r="C48" s="2" t="s">
        <v>87</v>
      </c>
      <c r="D48" s="4" t="s">
        <v>88</v>
      </c>
      <c r="E48" s="47"/>
      <c r="F48" s="4"/>
      <c r="G48" s="4"/>
      <c r="H48" s="4"/>
      <c r="I48" s="4"/>
      <c r="K48" s="4"/>
      <c r="M48" s="48">
        <f>M47/12</f>
        <v>2.3704418352011274</v>
      </c>
      <c r="N48" s="49"/>
      <c r="O48" s="50"/>
      <c r="P48" s="48">
        <f>P47/12</f>
        <v>2.1442985686871219</v>
      </c>
      <c r="R48" s="426"/>
    </row>
    <row r="49" spans="1:18">
      <c r="A49" s="6">
        <v>18</v>
      </c>
      <c r="C49" s="2" t="s">
        <v>89</v>
      </c>
      <c r="D49" s="3" t="s">
        <v>90</v>
      </c>
      <c r="E49" s="47"/>
      <c r="F49" s="4"/>
      <c r="G49" s="4"/>
      <c r="H49" s="4"/>
      <c r="I49" s="4"/>
      <c r="J49" s="51"/>
      <c r="K49" s="4"/>
      <c r="M49" s="51">
        <f>+M47/52</f>
        <v>0.54702503889256782</v>
      </c>
      <c r="N49" s="51"/>
      <c r="O49" s="52"/>
      <c r="P49" s="51">
        <f>+P47/52</f>
        <v>0.4948381312354897</v>
      </c>
      <c r="R49" s="426"/>
    </row>
    <row r="50" spans="1:18">
      <c r="A50" s="6"/>
      <c r="C50" s="2"/>
      <c r="D50" s="3"/>
      <c r="E50" s="47"/>
      <c r="F50" s="4"/>
      <c r="G50" s="4"/>
      <c r="H50" s="4"/>
      <c r="I50" s="4"/>
      <c r="J50" s="51"/>
      <c r="K50" s="4"/>
      <c r="M50" s="51"/>
      <c r="N50" s="51"/>
      <c r="O50" s="52"/>
      <c r="P50" s="51"/>
    </row>
    <row r="51" spans="1:18">
      <c r="A51" s="6"/>
      <c r="C51" s="2"/>
      <c r="D51" s="3"/>
      <c r="E51" s="47"/>
      <c r="F51" s="4"/>
      <c r="G51" s="4"/>
      <c r="H51" s="4"/>
      <c r="I51" s="4"/>
      <c r="J51" s="51"/>
      <c r="K51" s="4"/>
      <c r="M51" s="52" t="s">
        <v>91</v>
      </c>
      <c r="N51" s="52"/>
      <c r="O51" s="52"/>
      <c r="P51" s="52" t="s">
        <v>91</v>
      </c>
    </row>
    <row r="52" spans="1:18">
      <c r="A52" s="6">
        <v>19</v>
      </c>
      <c r="C52" s="2" t="s">
        <v>92</v>
      </c>
      <c r="D52" s="3" t="s">
        <v>93</v>
      </c>
      <c r="E52" s="47"/>
      <c r="F52" s="4" t="s">
        <v>94</v>
      </c>
      <c r="H52" s="4"/>
      <c r="I52" s="4"/>
      <c r="J52" s="51"/>
      <c r="K52" s="4"/>
      <c r="M52" s="53">
        <f>+M47/260</f>
        <v>0.10940500777851357</v>
      </c>
      <c r="N52" s="53"/>
      <c r="O52" s="54"/>
      <c r="P52" s="53">
        <f>+P47/260</f>
        <v>9.8967626247097942E-2</v>
      </c>
      <c r="R52" s="426"/>
    </row>
    <row r="53" spans="1:18">
      <c r="A53" s="6">
        <v>20</v>
      </c>
      <c r="C53" s="2" t="s">
        <v>95</v>
      </c>
      <c r="D53" s="3" t="s">
        <v>96</v>
      </c>
      <c r="E53" s="47"/>
      <c r="F53" s="4" t="s">
        <v>97</v>
      </c>
      <c r="H53" s="4"/>
      <c r="I53" s="4"/>
      <c r="J53" s="51"/>
      <c r="K53" s="4"/>
      <c r="M53" s="53">
        <f>+M47/4160*1000</f>
        <v>6.8378129861570986</v>
      </c>
      <c r="N53" s="53"/>
      <c r="O53" s="54"/>
      <c r="P53" s="53">
        <f>+P47/4160*1000</f>
        <v>6.1854766404436212</v>
      </c>
      <c r="R53" s="426"/>
    </row>
    <row r="54" spans="1:18">
      <c r="A54" s="6"/>
      <c r="C54" s="2"/>
      <c r="D54" s="4"/>
      <c r="E54" s="4"/>
      <c r="F54" s="4" t="s">
        <v>98</v>
      </c>
      <c r="H54" s="4"/>
      <c r="I54" s="4"/>
      <c r="K54" s="4"/>
      <c r="M54" s="40"/>
      <c r="N54" s="40"/>
      <c r="O54" s="21"/>
      <c r="P54" s="40"/>
    </row>
    <row r="55" spans="1:18">
      <c r="A55" s="6"/>
      <c r="C55" s="2"/>
      <c r="D55" s="4"/>
      <c r="E55" s="55"/>
      <c r="F55" s="4"/>
      <c r="G55" s="4"/>
      <c r="H55" s="4"/>
      <c r="I55" s="4"/>
      <c r="J55" s="7"/>
      <c r="K55" s="4"/>
      <c r="M55" s="21" t="s">
        <v>99</v>
      </c>
      <c r="N55" s="40"/>
      <c r="O55" s="21"/>
      <c r="P55" s="21" t="s">
        <v>99</v>
      </c>
    </row>
    <row r="56" spans="1:18">
      <c r="A56" s="6"/>
      <c r="C56" s="2"/>
      <c r="D56" s="3"/>
      <c r="E56" s="47"/>
      <c r="F56" s="4"/>
      <c r="G56" s="4"/>
      <c r="H56" s="4"/>
      <c r="I56" s="4"/>
      <c r="J56" s="51"/>
      <c r="K56" s="4"/>
      <c r="M56" s="53"/>
      <c r="N56" s="53"/>
      <c r="O56" s="54"/>
      <c r="P56" s="53"/>
    </row>
    <row r="57" spans="1:18">
      <c r="A57" s="6">
        <v>21</v>
      </c>
      <c r="C57" s="2" t="s">
        <v>92</v>
      </c>
      <c r="D57" s="3" t="s">
        <v>100</v>
      </c>
      <c r="E57" s="47"/>
      <c r="F57" s="4" t="s">
        <v>94</v>
      </c>
      <c r="H57" s="4"/>
      <c r="I57" s="4"/>
      <c r="J57" s="51"/>
      <c r="K57" s="4"/>
      <c r="M57" s="53">
        <f>+M47/365</f>
        <v>7.7932334307982271E-2</v>
      </c>
      <c r="N57" s="53"/>
      <c r="O57" s="54"/>
      <c r="P57" s="53">
        <f>+P47/365</f>
        <v>7.0497487189713604E-2</v>
      </c>
      <c r="R57" s="426"/>
    </row>
    <row r="58" spans="1:18">
      <c r="A58" s="6">
        <v>22</v>
      </c>
      <c r="C58" s="2" t="s">
        <v>95</v>
      </c>
      <c r="D58" s="3" t="s">
        <v>101</v>
      </c>
      <c r="E58" s="47"/>
      <c r="F58" s="4" t="s">
        <v>97</v>
      </c>
      <c r="H58" s="4"/>
      <c r="I58" s="4"/>
      <c r="J58" s="51"/>
      <c r="K58" s="4"/>
      <c r="M58" s="53">
        <f>+M47/8760*1000</f>
        <v>3.2471805961659279</v>
      </c>
      <c r="N58" s="53"/>
      <c r="O58" s="54"/>
      <c r="P58" s="53">
        <f>+P47/8760*1000</f>
        <v>2.9373952995714001</v>
      </c>
      <c r="R58" s="426"/>
    </row>
    <row r="59" spans="1:18">
      <c r="A59" s="6"/>
      <c r="C59" s="2"/>
      <c r="D59" s="4" t="s">
        <v>102</v>
      </c>
      <c r="E59" s="4"/>
      <c r="F59" s="4" t="s">
        <v>98</v>
      </c>
      <c r="H59" s="4"/>
      <c r="I59" s="4"/>
      <c r="K59" s="4"/>
      <c r="M59" s="40"/>
      <c r="N59" s="40"/>
      <c r="O59" s="21"/>
      <c r="P59" s="40"/>
    </row>
    <row r="60" spans="1:18">
      <c r="A60" s="6"/>
      <c r="C60" s="2"/>
      <c r="D60" s="4"/>
      <c r="E60" s="4"/>
      <c r="F60" s="4"/>
      <c r="H60" s="4"/>
      <c r="I60" s="4"/>
      <c r="K60" s="4"/>
      <c r="M60" s="40"/>
      <c r="N60" s="40"/>
      <c r="O60" s="21"/>
      <c r="P60" s="40"/>
    </row>
    <row r="61" spans="1:18">
      <c r="A61" s="6">
        <v>23</v>
      </c>
      <c r="C61" s="2" t="s">
        <v>103</v>
      </c>
      <c r="D61" s="4" t="s">
        <v>104</v>
      </c>
      <c r="E61" s="56">
        <v>0</v>
      </c>
      <c r="F61" s="57" t="s">
        <v>105</v>
      </c>
      <c r="G61" s="57"/>
      <c r="H61" s="57"/>
      <c r="I61" s="57"/>
      <c r="J61" s="57">
        <f>E61</f>
        <v>0</v>
      </c>
      <c r="K61" s="57" t="s">
        <v>105</v>
      </c>
      <c r="M61" s="40"/>
      <c r="N61" s="40"/>
      <c r="O61" s="21"/>
      <c r="P61" s="40"/>
    </row>
    <row r="62" spans="1:18">
      <c r="A62" s="6">
        <v>24</v>
      </c>
      <c r="C62" s="2"/>
      <c r="D62" s="4"/>
      <c r="E62" s="56">
        <v>0</v>
      </c>
      <c r="F62" s="57" t="s">
        <v>106</v>
      </c>
      <c r="G62" s="57"/>
      <c r="H62" s="57"/>
      <c r="I62" s="57"/>
      <c r="J62" s="57">
        <f>E62</f>
        <v>0</v>
      </c>
      <c r="K62" s="57" t="s">
        <v>106</v>
      </c>
      <c r="M62" s="40"/>
      <c r="N62" s="40"/>
      <c r="O62" s="21"/>
      <c r="P62" s="40"/>
    </row>
    <row r="63" spans="1:18">
      <c r="A63" s="6"/>
      <c r="C63" s="2"/>
      <c r="D63" s="4"/>
      <c r="E63" s="4"/>
      <c r="F63" s="57"/>
      <c r="G63" s="57"/>
      <c r="H63" s="57"/>
      <c r="I63" s="57"/>
      <c r="J63" s="57"/>
      <c r="K63" s="57"/>
      <c r="M63" s="40"/>
      <c r="N63" s="40"/>
      <c r="O63" s="21"/>
      <c r="P63" s="40"/>
    </row>
    <row r="64" spans="1:18">
      <c r="A64" s="6"/>
      <c r="C64" s="2"/>
      <c r="D64" s="4"/>
      <c r="E64" s="4"/>
      <c r="F64" s="57"/>
      <c r="G64" s="57"/>
      <c r="H64" s="57"/>
      <c r="I64" s="57"/>
      <c r="J64" s="57"/>
      <c r="K64" s="57"/>
      <c r="M64" s="40"/>
      <c r="N64" s="40"/>
      <c r="O64" s="21"/>
      <c r="P64" s="40"/>
    </row>
    <row r="65" spans="1:16">
      <c r="A65" s="6"/>
      <c r="C65" s="2"/>
      <c r="D65" s="4"/>
      <c r="E65" s="4"/>
      <c r="F65" s="57"/>
      <c r="G65" s="57"/>
      <c r="H65" s="57"/>
      <c r="I65" s="57"/>
      <c r="J65" s="57"/>
      <c r="K65" s="57"/>
      <c r="M65" s="40"/>
      <c r="N65" s="40"/>
      <c r="O65" s="21"/>
      <c r="P65" s="40"/>
    </row>
    <row r="66" spans="1:16">
      <c r="A66" s="6"/>
      <c r="C66" s="2"/>
      <c r="D66" s="4"/>
      <c r="E66" s="60"/>
      <c r="F66" s="57"/>
      <c r="G66" s="57"/>
      <c r="H66" s="57"/>
      <c r="I66" s="57"/>
      <c r="J66" s="57"/>
      <c r="K66" s="57"/>
      <c r="M66" s="40"/>
      <c r="N66" s="40"/>
      <c r="O66" s="21"/>
      <c r="P66" s="248" t="s">
        <v>466</v>
      </c>
    </row>
    <row r="67" spans="1:16">
      <c r="C67" s="2" t="s">
        <v>26</v>
      </c>
      <c r="D67" s="2"/>
      <c r="E67" s="3" t="s">
        <v>0</v>
      </c>
      <c r="F67" s="2"/>
      <c r="G67" s="2"/>
      <c r="H67" s="2"/>
      <c r="I67" s="4"/>
      <c r="J67" s="40"/>
      <c r="K67" s="11"/>
      <c r="L67" s="21"/>
      <c r="P67" s="7" t="s">
        <v>107</v>
      </c>
    </row>
    <row r="68" spans="1:16">
      <c r="C68" s="2"/>
      <c r="D68" s="10" t="s">
        <v>3</v>
      </c>
      <c r="E68" s="10" t="s">
        <v>27</v>
      </c>
      <c r="F68" s="10"/>
      <c r="G68" s="10"/>
      <c r="H68" s="10"/>
      <c r="I68" s="4"/>
      <c r="J68" s="4"/>
      <c r="K68" s="4"/>
      <c r="N68" s="9" t="str">
        <f>N3</f>
        <v>For the 12 months ended 12/31/2015</v>
      </c>
      <c r="O68" s="225"/>
      <c r="P68" s="224"/>
    </row>
    <row r="69" spans="1:16">
      <c r="C69" s="2"/>
      <c r="D69" s="10"/>
      <c r="E69" s="10"/>
      <c r="F69" s="10"/>
      <c r="G69" s="10"/>
      <c r="H69" s="10"/>
      <c r="I69" s="4"/>
      <c r="J69" s="4"/>
      <c r="K69" s="4"/>
    </row>
    <row r="70" spans="1:16" ht="31.5">
      <c r="C70" s="2"/>
      <c r="D70" s="4"/>
      <c r="E70" s="61" t="str">
        <f>E6</f>
        <v>Allete, Inc. dba Minnesota Power</v>
      </c>
      <c r="F70" s="10"/>
      <c r="G70" s="10"/>
      <c r="H70" s="10"/>
      <c r="I70" s="10"/>
      <c r="J70" s="10"/>
      <c r="K70" s="10"/>
    </row>
    <row r="71" spans="1:16">
      <c r="C71" s="6" t="s">
        <v>7</v>
      </c>
      <c r="D71" s="6" t="s">
        <v>8</v>
      </c>
      <c r="E71" s="6" t="s">
        <v>9</v>
      </c>
      <c r="F71" s="10" t="s">
        <v>3</v>
      </c>
      <c r="G71" s="10"/>
      <c r="H71" s="62" t="s">
        <v>10</v>
      </c>
      <c r="I71" s="10"/>
      <c r="J71" s="63" t="s">
        <v>108</v>
      </c>
      <c r="K71" s="10"/>
      <c r="L71" s="63" t="s">
        <v>109</v>
      </c>
      <c r="M71" s="63" t="s">
        <v>110</v>
      </c>
      <c r="O71" s="63" t="s">
        <v>111</v>
      </c>
      <c r="P71" s="63" t="s">
        <v>112</v>
      </c>
    </row>
    <row r="72" spans="1:16">
      <c r="C72" s="2"/>
      <c r="D72" s="64" t="s">
        <v>113</v>
      </c>
      <c r="E72" s="10"/>
      <c r="F72" s="10"/>
      <c r="G72" s="10"/>
      <c r="H72" s="6"/>
      <c r="I72" s="10"/>
      <c r="J72" s="5" t="s">
        <v>11</v>
      </c>
      <c r="K72" s="10"/>
      <c r="L72" s="16" t="s">
        <v>114</v>
      </c>
      <c r="M72" s="16" t="s">
        <v>30</v>
      </c>
      <c r="N72" s="16"/>
      <c r="O72" s="16" t="s">
        <v>115</v>
      </c>
      <c r="P72" s="16" t="s">
        <v>32</v>
      </c>
    </row>
    <row r="73" spans="1:16">
      <c r="A73" s="6" t="s">
        <v>1</v>
      </c>
      <c r="C73" s="2"/>
      <c r="D73" s="15" t="s">
        <v>12</v>
      </c>
      <c r="E73" s="65" t="s">
        <v>116</v>
      </c>
      <c r="F73" s="66"/>
      <c r="G73" s="65" t="s">
        <v>117</v>
      </c>
      <c r="H73" s="67"/>
      <c r="I73" s="68"/>
      <c r="J73" s="69" t="s">
        <v>118</v>
      </c>
      <c r="K73" s="10"/>
      <c r="L73" s="15" t="s">
        <v>4</v>
      </c>
      <c r="M73" s="67" t="s">
        <v>119</v>
      </c>
      <c r="O73" s="15" t="s">
        <v>4</v>
      </c>
      <c r="P73" s="67" t="s">
        <v>120</v>
      </c>
    </row>
    <row r="74" spans="1:16" ht="16.5" thickBot="1">
      <c r="A74" s="18" t="s">
        <v>2</v>
      </c>
      <c r="C74" s="70" t="s">
        <v>121</v>
      </c>
      <c r="D74" s="10"/>
      <c r="E74" s="10"/>
      <c r="F74" s="10"/>
      <c r="G74" s="10"/>
      <c r="H74" s="10"/>
      <c r="I74" s="10"/>
      <c r="J74" s="10"/>
      <c r="K74" s="10"/>
    </row>
    <row r="75" spans="1:16">
      <c r="A75" s="6"/>
      <c r="C75" s="2"/>
      <c r="D75" s="23"/>
      <c r="E75" s="10"/>
      <c r="F75" s="10"/>
      <c r="G75" s="10"/>
      <c r="H75" s="10"/>
      <c r="I75" s="10"/>
      <c r="J75" s="10"/>
      <c r="K75" s="10"/>
    </row>
    <row r="76" spans="1:16">
      <c r="A76" s="6"/>
      <c r="C76" s="2" t="s">
        <v>427</v>
      </c>
      <c r="D76" s="23"/>
      <c r="E76" s="10"/>
      <c r="F76" s="10"/>
      <c r="G76" s="10"/>
      <c r="H76" s="23"/>
      <c r="I76" s="10"/>
      <c r="J76" s="10"/>
      <c r="K76" s="10"/>
    </row>
    <row r="77" spans="1:16">
      <c r="A77" s="6">
        <v>1</v>
      </c>
      <c r="C77" s="2" t="s">
        <v>122</v>
      </c>
      <c r="D77" s="23" t="s">
        <v>123</v>
      </c>
      <c r="E77" s="27">
        <v>2526746219</v>
      </c>
      <c r="F77" s="10"/>
      <c r="G77" s="10" t="s">
        <v>124</v>
      </c>
      <c r="H77" s="71" t="s">
        <v>3</v>
      </c>
      <c r="I77" s="10"/>
      <c r="J77" s="10" t="s">
        <v>3</v>
      </c>
      <c r="K77" s="10"/>
    </row>
    <row r="78" spans="1:16" s="40" customFormat="1">
      <c r="A78" s="58">
        <v>2</v>
      </c>
      <c r="C78" s="59" t="s">
        <v>125</v>
      </c>
      <c r="D78" s="23" t="s">
        <v>126</v>
      </c>
      <c r="E78" s="27">
        <v>585012271</v>
      </c>
      <c r="F78" s="23"/>
      <c r="G78" s="23" t="s">
        <v>41</v>
      </c>
      <c r="H78" s="72">
        <f>J211</f>
        <v>0.8491628255093473</v>
      </c>
      <c r="I78" s="23"/>
      <c r="J78" s="46">
        <f>+H78*E78</f>
        <v>496770673</v>
      </c>
      <c r="K78" s="46"/>
      <c r="L78" s="73" t="s">
        <v>42</v>
      </c>
      <c r="M78" s="46">
        <f>J78-P78</f>
        <v>364759472</v>
      </c>
      <c r="N78" s="46"/>
      <c r="O78" s="73" t="s">
        <v>42</v>
      </c>
      <c r="P78" s="27">
        <v>132011201</v>
      </c>
    </row>
    <row r="79" spans="1:16">
      <c r="A79" s="6">
        <v>3</v>
      </c>
      <c r="C79" s="2" t="s">
        <v>127</v>
      </c>
      <c r="D79" s="23" t="s">
        <v>128</v>
      </c>
      <c r="E79" s="27">
        <v>522483888</v>
      </c>
      <c r="F79" s="10"/>
      <c r="G79" s="10" t="s">
        <v>124</v>
      </c>
      <c r="H79" s="71" t="s">
        <v>3</v>
      </c>
      <c r="I79" s="10"/>
      <c r="J79" s="25" t="s">
        <v>3</v>
      </c>
      <c r="K79" s="25"/>
      <c r="L79" s="74"/>
      <c r="M79" s="25"/>
      <c r="N79" s="25"/>
      <c r="O79" s="74"/>
      <c r="P79" s="25"/>
    </row>
    <row r="80" spans="1:16">
      <c r="A80" s="6">
        <v>4</v>
      </c>
      <c r="C80" s="2" t="s">
        <v>129</v>
      </c>
      <c r="D80" s="23" t="s">
        <v>130</v>
      </c>
      <c r="E80" s="27">
        <f>60518382+188792853</f>
        <v>249311235</v>
      </c>
      <c r="F80" s="10"/>
      <c r="G80" s="10" t="s">
        <v>131</v>
      </c>
      <c r="H80" s="71">
        <f>J237</f>
        <v>0.13774819972485752</v>
      </c>
      <c r="I80" s="10"/>
      <c r="J80" s="25">
        <f>+H80*E80</f>
        <v>34342173.792430893</v>
      </c>
      <c r="K80" s="25"/>
      <c r="L80" s="73" t="s">
        <v>132</v>
      </c>
      <c r="M80" s="46">
        <f>J80-P80</f>
        <v>25216128.609627746</v>
      </c>
      <c r="N80" s="46"/>
      <c r="O80" s="73" t="s">
        <v>133</v>
      </c>
      <c r="P80" s="25">
        <f>J80*$J$215</f>
        <v>9126045.1828031447</v>
      </c>
    </row>
    <row r="81" spans="1:16" ht="16.5" thickBot="1">
      <c r="A81" s="6">
        <v>5</v>
      </c>
      <c r="C81" s="2" t="s">
        <v>134</v>
      </c>
      <c r="D81" s="23" t="s">
        <v>135</v>
      </c>
      <c r="E81" s="75">
        <v>0</v>
      </c>
      <c r="F81" s="10"/>
      <c r="G81" s="10" t="s">
        <v>136</v>
      </c>
      <c r="H81" s="72">
        <f>L266</f>
        <v>0.13774819972485752</v>
      </c>
      <c r="I81" s="23"/>
      <c r="J81" s="76">
        <f>+H81*E81</f>
        <v>0</v>
      </c>
      <c r="K81" s="46"/>
      <c r="L81" s="73" t="s">
        <v>132</v>
      </c>
      <c r="M81" s="76">
        <f>J81-P81</f>
        <v>0</v>
      </c>
      <c r="N81" s="77"/>
      <c r="O81" s="73" t="s">
        <v>133</v>
      </c>
      <c r="P81" s="30">
        <f>J81*$J$215</f>
        <v>0</v>
      </c>
    </row>
    <row r="82" spans="1:16">
      <c r="A82" s="6">
        <v>6</v>
      </c>
      <c r="C82" s="2" t="s">
        <v>137</v>
      </c>
      <c r="D82" s="23"/>
      <c r="E82" s="25">
        <f>SUM(E77:E81)</f>
        <v>3883553613</v>
      </c>
      <c r="F82" s="10"/>
      <c r="G82" s="10" t="s">
        <v>138</v>
      </c>
      <c r="H82" s="78">
        <f>IF(J82&gt;0,J82/E82,0)</f>
        <v>0.13675949908726825</v>
      </c>
      <c r="I82" s="23"/>
      <c r="J82" s="46">
        <f>SUM(J77:J81)</f>
        <v>531112846.79243088</v>
      </c>
      <c r="K82" s="46"/>
      <c r="L82" s="73"/>
      <c r="M82" s="46">
        <f>SUM(M77:M81)</f>
        <v>389975600.60962772</v>
      </c>
      <c r="N82" s="46"/>
      <c r="O82" s="73"/>
      <c r="P82" s="46">
        <f>SUM(P78:P81)</f>
        <v>141137246.18280315</v>
      </c>
    </row>
    <row r="83" spans="1:16">
      <c r="C83" s="2"/>
      <c r="D83" s="23"/>
      <c r="E83" s="25"/>
      <c r="F83" s="10"/>
      <c r="G83" s="10"/>
      <c r="H83" s="79"/>
      <c r="I83" s="10"/>
      <c r="J83" s="25"/>
      <c r="K83" s="25"/>
      <c r="L83" s="73"/>
      <c r="M83" s="46"/>
      <c r="N83" s="46"/>
      <c r="O83" s="73"/>
      <c r="P83" s="25"/>
    </row>
    <row r="84" spans="1:16">
      <c r="C84" s="2" t="s">
        <v>428</v>
      </c>
      <c r="D84" s="23"/>
      <c r="E84" s="25"/>
      <c r="F84" s="10"/>
      <c r="G84" s="10"/>
      <c r="H84" s="10"/>
      <c r="I84" s="10"/>
      <c r="J84" s="25"/>
      <c r="K84" s="25"/>
      <c r="L84" s="73"/>
      <c r="M84" s="46"/>
      <c r="N84" s="46"/>
      <c r="O84" s="73"/>
      <c r="P84" s="25"/>
    </row>
    <row r="85" spans="1:16">
      <c r="A85" s="6">
        <v>7</v>
      </c>
      <c r="C85" s="2" t="str">
        <f>+C77</f>
        <v xml:space="preserve">  Production</v>
      </c>
      <c r="D85" s="23" t="s">
        <v>139</v>
      </c>
      <c r="E85" s="27">
        <v>804863729</v>
      </c>
      <c r="F85" s="10"/>
      <c r="G85" s="10" t="str">
        <f t="shared" ref="G85:H89" si="3">+G77</f>
        <v>NA</v>
      </c>
      <c r="H85" s="71" t="str">
        <f t="shared" si="3"/>
        <v xml:space="preserve"> </v>
      </c>
      <c r="I85" s="10"/>
      <c r="J85" s="25" t="s">
        <v>3</v>
      </c>
      <c r="K85" s="25"/>
      <c r="L85" s="73"/>
      <c r="M85" s="46"/>
      <c r="N85" s="46"/>
      <c r="O85" s="73"/>
      <c r="P85" s="25"/>
    </row>
    <row r="86" spans="1:16" s="40" customFormat="1">
      <c r="A86" s="58">
        <v>8</v>
      </c>
      <c r="C86" s="59" t="str">
        <f>+C78</f>
        <v xml:space="preserve">  Transmission</v>
      </c>
      <c r="D86" s="23" t="s">
        <v>140</v>
      </c>
      <c r="E86" s="27">
        <v>201241782</v>
      </c>
      <c r="F86" s="23"/>
      <c r="G86" s="23" t="str">
        <f t="shared" si="3"/>
        <v>TP</v>
      </c>
      <c r="H86" s="72">
        <f t="shared" si="3"/>
        <v>0.8491628255093473</v>
      </c>
      <c r="I86" s="23"/>
      <c r="J86" s="46">
        <f>+H86*E86</f>
        <v>170887040.2136561</v>
      </c>
      <c r="K86" s="46"/>
      <c r="L86" s="73" t="s">
        <v>42</v>
      </c>
      <c r="M86" s="80">
        <f>J86-P86</f>
        <v>115862456.2136561</v>
      </c>
      <c r="N86" s="80"/>
      <c r="O86" s="73" t="s">
        <v>42</v>
      </c>
      <c r="P86" s="81">
        <v>55024584</v>
      </c>
    </row>
    <row r="87" spans="1:16">
      <c r="A87" s="6">
        <v>9</v>
      </c>
      <c r="C87" s="2" t="str">
        <f>+C79</f>
        <v xml:space="preserve">  Distribution</v>
      </c>
      <c r="D87" s="23" t="s">
        <v>141</v>
      </c>
      <c r="E87" s="27">
        <v>226466508</v>
      </c>
      <c r="F87" s="10"/>
      <c r="G87" s="10" t="str">
        <f t="shared" si="3"/>
        <v>NA</v>
      </c>
      <c r="H87" s="71" t="str">
        <f t="shared" si="3"/>
        <v xml:space="preserve"> </v>
      </c>
      <c r="I87" s="10"/>
      <c r="J87" s="25" t="s">
        <v>3</v>
      </c>
      <c r="K87" s="25"/>
      <c r="L87" s="73"/>
      <c r="M87" s="80"/>
      <c r="N87" s="80"/>
      <c r="O87" s="73"/>
      <c r="P87" s="82"/>
    </row>
    <row r="88" spans="1:16">
      <c r="A88" s="6">
        <v>10</v>
      </c>
      <c r="C88" s="2" t="str">
        <f>+C80</f>
        <v xml:space="preserve">  General &amp; Intangible</v>
      </c>
      <c r="D88" s="23" t="s">
        <v>438</v>
      </c>
      <c r="E88" s="27">
        <f>97222164+41463482</f>
        <v>138685646</v>
      </c>
      <c r="F88" s="10"/>
      <c r="G88" s="10" t="str">
        <f t="shared" si="3"/>
        <v>W/S</v>
      </c>
      <c r="H88" s="71">
        <f t="shared" si="3"/>
        <v>0.13774819972485752</v>
      </c>
      <c r="I88" s="10"/>
      <c r="J88" s="25">
        <f>+H88*E88</f>
        <v>19103698.064178888</v>
      </c>
      <c r="K88" s="25"/>
      <c r="L88" s="73" t="s">
        <v>142</v>
      </c>
      <c r="M88" s="46">
        <f>J88-P88</f>
        <v>14027105.861656439</v>
      </c>
      <c r="N88" s="83"/>
      <c r="O88" s="73" t="s">
        <v>133</v>
      </c>
      <c r="P88" s="25">
        <f>J88*$J$215</f>
        <v>5076592.2025224501</v>
      </c>
    </row>
    <row r="89" spans="1:16" ht="16.5" thickBot="1">
      <c r="A89" s="6">
        <v>11</v>
      </c>
      <c r="C89" s="2" t="str">
        <f>+C81</f>
        <v xml:space="preserve">  Common</v>
      </c>
      <c r="D89" s="23" t="s">
        <v>135</v>
      </c>
      <c r="E89" s="75">
        <v>0</v>
      </c>
      <c r="F89" s="10"/>
      <c r="G89" s="10" t="str">
        <f t="shared" si="3"/>
        <v>CE</v>
      </c>
      <c r="H89" s="71">
        <f t="shared" si="3"/>
        <v>0.13774819972485752</v>
      </c>
      <c r="I89" s="10"/>
      <c r="J89" s="30">
        <f>+H89*E89</f>
        <v>0</v>
      </c>
      <c r="K89" s="25"/>
      <c r="L89" s="73" t="s">
        <v>132</v>
      </c>
      <c r="M89" s="76">
        <f>J89-P89</f>
        <v>0</v>
      </c>
      <c r="N89" s="77"/>
      <c r="O89" s="73" t="s">
        <v>133</v>
      </c>
      <c r="P89" s="30">
        <f>J89*$J$215</f>
        <v>0</v>
      </c>
    </row>
    <row r="90" spans="1:16">
      <c r="A90" s="6">
        <v>12</v>
      </c>
      <c r="C90" s="2" t="s">
        <v>143</v>
      </c>
      <c r="D90" s="23"/>
      <c r="E90" s="25">
        <f>SUM(E85:E89)</f>
        <v>1371257665</v>
      </c>
      <c r="F90" s="10"/>
      <c r="G90" s="10"/>
      <c r="H90" s="10"/>
      <c r="I90" s="10"/>
      <c r="J90" s="25">
        <f>SUM(J85:J89)</f>
        <v>189990738.27783498</v>
      </c>
      <c r="K90" s="25"/>
      <c r="L90" s="74"/>
      <c r="M90" s="80">
        <f>SUM(M86:M89)</f>
        <v>129889562.07531254</v>
      </c>
      <c r="N90" s="80"/>
      <c r="O90" s="73"/>
      <c r="P90" s="80">
        <f>SUM(P86:P89)</f>
        <v>60101176.202522449</v>
      </c>
    </row>
    <row r="91" spans="1:16">
      <c r="A91" s="6"/>
      <c r="D91" s="23" t="s">
        <v>3</v>
      </c>
      <c r="E91" s="25"/>
      <c r="F91" s="10"/>
      <c r="G91" s="10"/>
      <c r="H91" s="79"/>
      <c r="I91" s="10"/>
      <c r="J91" s="25"/>
      <c r="K91" s="25"/>
      <c r="L91" s="74"/>
      <c r="M91" s="25"/>
      <c r="N91" s="25"/>
      <c r="O91" s="74"/>
      <c r="P91" s="25"/>
    </row>
    <row r="92" spans="1:16">
      <c r="A92" s="6"/>
      <c r="C92" s="2" t="s">
        <v>144</v>
      </c>
      <c r="D92" s="23"/>
      <c r="E92" s="25"/>
      <c r="F92" s="10"/>
      <c r="G92" s="10"/>
      <c r="H92" s="10"/>
      <c r="I92" s="10"/>
      <c r="J92" s="25"/>
      <c r="K92" s="25"/>
      <c r="L92" s="74"/>
      <c r="M92" s="25"/>
      <c r="N92" s="25"/>
      <c r="O92" s="74"/>
      <c r="P92" s="25"/>
    </row>
    <row r="93" spans="1:16">
      <c r="A93" s="6">
        <v>13</v>
      </c>
      <c r="C93" s="2" t="str">
        <f>+C85</f>
        <v xml:space="preserve">  Production</v>
      </c>
      <c r="D93" s="23" t="s">
        <v>145</v>
      </c>
      <c r="E93" s="25">
        <f>E77-E85</f>
        <v>1721882490</v>
      </c>
      <c r="F93" s="10"/>
      <c r="G93" s="10"/>
      <c r="H93" s="79"/>
      <c r="I93" s="10"/>
      <c r="J93" s="25" t="s">
        <v>3</v>
      </c>
      <c r="K93" s="25"/>
      <c r="L93" s="74"/>
      <c r="M93" s="25"/>
      <c r="N93" s="25"/>
      <c r="O93" s="74"/>
      <c r="P93" s="25"/>
    </row>
    <row r="94" spans="1:16" s="40" customFormat="1">
      <c r="A94" s="58">
        <v>14</v>
      </c>
      <c r="C94" s="59" t="str">
        <f>+C86</f>
        <v xml:space="preserve">  Transmission</v>
      </c>
      <c r="D94" s="23" t="s">
        <v>146</v>
      </c>
      <c r="E94" s="46">
        <f>E78-E86</f>
        <v>383770489</v>
      </c>
      <c r="F94" s="23"/>
      <c r="G94" s="23"/>
      <c r="H94" s="72"/>
      <c r="I94" s="23"/>
      <c r="J94" s="46">
        <f>J78-J86</f>
        <v>325883632.78634393</v>
      </c>
      <c r="K94" s="46"/>
      <c r="L94" s="73"/>
      <c r="M94" s="46">
        <f>M78-M86</f>
        <v>248897015.7863439</v>
      </c>
      <c r="N94" s="46"/>
      <c r="O94" s="73"/>
      <c r="P94" s="46">
        <f>P78-P86</f>
        <v>76986617</v>
      </c>
    </row>
    <row r="95" spans="1:16">
      <c r="A95" s="6">
        <v>15</v>
      </c>
      <c r="C95" s="2" t="str">
        <f>+C87</f>
        <v xml:space="preserve">  Distribution</v>
      </c>
      <c r="D95" s="23" t="s">
        <v>147</v>
      </c>
      <c r="E95" s="25">
        <f>E79-E87</f>
        <v>296017380</v>
      </c>
      <c r="F95" s="10"/>
      <c r="G95" s="10"/>
      <c r="H95" s="79"/>
      <c r="I95" s="10"/>
      <c r="J95" s="25" t="s">
        <v>3</v>
      </c>
      <c r="K95" s="25"/>
      <c r="L95" s="74"/>
      <c r="M95" s="25" t="s">
        <v>3</v>
      </c>
      <c r="N95" s="25"/>
      <c r="O95" s="74"/>
      <c r="P95" s="25" t="s">
        <v>3</v>
      </c>
    </row>
    <row r="96" spans="1:16">
      <c r="A96" s="6">
        <v>16</v>
      </c>
      <c r="C96" s="2" t="str">
        <f>+C88</f>
        <v xml:space="preserve">  General &amp; Intangible</v>
      </c>
      <c r="D96" s="23" t="s">
        <v>148</v>
      </c>
      <c r="E96" s="25">
        <f>E80-E88</f>
        <v>110625589</v>
      </c>
      <c r="F96" s="10"/>
      <c r="G96" s="10"/>
      <c r="H96" s="79"/>
      <c r="I96" s="10"/>
      <c r="J96" s="25">
        <f>J80-J88</f>
        <v>15238475.728252005</v>
      </c>
      <c r="K96" s="25"/>
      <c r="L96" s="74"/>
      <c r="M96" s="25">
        <f>M80-M88</f>
        <v>11189022.747971307</v>
      </c>
      <c r="N96" s="25"/>
      <c r="O96" s="74"/>
      <c r="P96" s="25">
        <f>P80-P88</f>
        <v>4049452.9802806946</v>
      </c>
    </row>
    <row r="97" spans="1:18" ht="16.5" thickBot="1">
      <c r="A97" s="6">
        <v>17</v>
      </c>
      <c r="C97" s="2" t="str">
        <f>+C89</f>
        <v xml:space="preserve">  Common</v>
      </c>
      <c r="D97" s="23" t="s">
        <v>149</v>
      </c>
      <c r="E97" s="30">
        <f>E81-E89</f>
        <v>0</v>
      </c>
      <c r="F97" s="10"/>
      <c r="G97" s="10"/>
      <c r="H97" s="79"/>
      <c r="I97" s="10"/>
      <c r="J97" s="30">
        <f>J81-J89</f>
        <v>0</v>
      </c>
      <c r="K97" s="25"/>
      <c r="L97" s="74"/>
      <c r="M97" s="30">
        <f>M81-M89</f>
        <v>0</v>
      </c>
      <c r="N97" s="84"/>
      <c r="O97" s="85"/>
      <c r="P97" s="76">
        <f>P81-P89</f>
        <v>0</v>
      </c>
    </row>
    <row r="98" spans="1:18">
      <c r="A98" s="6">
        <v>18</v>
      </c>
      <c r="C98" s="2" t="s">
        <v>150</v>
      </c>
      <c r="D98" s="23"/>
      <c r="E98" s="25">
        <f>SUM(E93:E97)</f>
        <v>2512295948</v>
      </c>
      <c r="F98" s="10"/>
      <c r="G98" s="10" t="s">
        <v>151</v>
      </c>
      <c r="H98" s="79">
        <f>IF(J98&gt;0,J98/E98,0)</f>
        <v>0.13578102085710003</v>
      </c>
      <c r="I98" s="10"/>
      <c r="J98" s="25">
        <f>SUM(J93:J97)</f>
        <v>341122108.51459593</v>
      </c>
      <c r="K98" s="25"/>
      <c r="L98" s="74"/>
      <c r="M98" s="46">
        <f>SUM(M94:M97)</f>
        <v>260086038.5343152</v>
      </c>
      <c r="N98" s="46"/>
      <c r="O98" s="73"/>
      <c r="P98" s="46">
        <f>SUM(P94:P97)</f>
        <v>81036069.980280697</v>
      </c>
    </row>
    <row r="99" spans="1:18">
      <c r="A99" s="6"/>
      <c r="C99" s="2"/>
      <c r="D99" s="23"/>
      <c r="E99" s="25"/>
      <c r="F99" s="10"/>
      <c r="G99" s="10"/>
      <c r="H99" s="79"/>
      <c r="I99" s="10"/>
      <c r="J99" s="25"/>
      <c r="K99" s="25"/>
      <c r="L99" s="74"/>
      <c r="M99" s="46"/>
      <c r="N99" s="46"/>
      <c r="O99" s="73"/>
      <c r="P99" s="46"/>
    </row>
    <row r="100" spans="1:18">
      <c r="A100" s="6" t="s">
        <v>399</v>
      </c>
      <c r="C100" s="215" t="s">
        <v>400</v>
      </c>
      <c r="D100" s="216"/>
      <c r="E100" s="25"/>
      <c r="F100" s="10"/>
      <c r="G100" s="10"/>
      <c r="H100" s="79"/>
      <c r="I100" s="10"/>
      <c r="J100" s="25"/>
      <c r="K100" s="25"/>
      <c r="L100" s="74"/>
      <c r="M100" s="46"/>
      <c r="N100" s="46"/>
      <c r="O100" s="73"/>
      <c r="P100" s="46"/>
    </row>
    <row r="101" spans="1:18">
      <c r="A101" s="6"/>
      <c r="C101" s="217" t="s">
        <v>408</v>
      </c>
      <c r="D101" s="218" t="s">
        <v>409</v>
      </c>
      <c r="E101" s="44">
        <v>42312245</v>
      </c>
      <c r="F101" s="10"/>
      <c r="G101" s="146" t="s">
        <v>3</v>
      </c>
      <c r="H101" s="219">
        <v>1</v>
      </c>
      <c r="I101" s="32"/>
      <c r="J101" s="46">
        <f>+H101*E101</f>
        <v>42312245</v>
      </c>
      <c r="K101" s="77"/>
      <c r="L101" s="87" t="s">
        <v>42</v>
      </c>
      <c r="M101" s="77">
        <f>J101-P101</f>
        <v>42312245</v>
      </c>
      <c r="N101" s="77"/>
      <c r="O101" s="87" t="s">
        <v>42</v>
      </c>
      <c r="P101" s="220">
        <v>0</v>
      </c>
      <c r="R101" s="426"/>
    </row>
    <row r="102" spans="1:18">
      <c r="A102" s="6"/>
      <c r="C102" s="174"/>
      <c r="D102" s="175"/>
      <c r="E102" s="25"/>
      <c r="F102" s="10"/>
      <c r="I102" s="10"/>
      <c r="J102" s="25"/>
      <c r="K102" s="25"/>
      <c r="L102" s="74"/>
      <c r="M102" s="25"/>
      <c r="N102" s="25"/>
      <c r="O102" s="74"/>
      <c r="P102" s="25"/>
    </row>
    <row r="103" spans="1:18">
      <c r="A103" s="6"/>
      <c r="C103" s="2" t="s">
        <v>152</v>
      </c>
      <c r="D103" s="23"/>
      <c r="E103" s="25"/>
      <c r="F103" s="10"/>
      <c r="G103" s="10"/>
      <c r="H103" s="10"/>
      <c r="I103" s="10"/>
      <c r="J103" s="25"/>
      <c r="K103" s="25"/>
      <c r="L103" s="74"/>
      <c r="M103" s="25"/>
      <c r="N103" s="25"/>
      <c r="O103" s="74"/>
      <c r="P103" s="25"/>
    </row>
    <row r="104" spans="1:18">
      <c r="A104" s="6">
        <v>19</v>
      </c>
      <c r="C104" s="59" t="s">
        <v>153</v>
      </c>
      <c r="D104" s="23" t="s">
        <v>154</v>
      </c>
      <c r="E104" s="44">
        <v>-61943724</v>
      </c>
      <c r="F104" s="23"/>
      <c r="G104" s="23" t="str">
        <f>+G85</f>
        <v>NA</v>
      </c>
      <c r="H104" s="86" t="s">
        <v>155</v>
      </c>
      <c r="I104" s="10"/>
      <c r="J104" s="25">
        <v>0</v>
      </c>
      <c r="K104" s="25"/>
      <c r="L104" s="74" t="s">
        <v>3</v>
      </c>
      <c r="M104" s="84">
        <v>0</v>
      </c>
      <c r="N104" s="84"/>
      <c r="O104" s="85"/>
      <c r="P104" s="84">
        <v>0</v>
      </c>
    </row>
    <row r="105" spans="1:18">
      <c r="A105" s="6">
        <v>20</v>
      </c>
      <c r="C105" s="59" t="s">
        <v>156</v>
      </c>
      <c r="D105" s="23" t="s">
        <v>157</v>
      </c>
      <c r="E105" s="44">
        <v>-610667513</v>
      </c>
      <c r="F105" s="10"/>
      <c r="G105" s="10" t="s">
        <v>158</v>
      </c>
      <c r="H105" s="71">
        <f>+H98</f>
        <v>0.13578102085710003</v>
      </c>
      <c r="I105" s="10"/>
      <c r="J105" s="25">
        <f t="shared" ref="J105:J110" si="4">E105*H105</f>
        <v>-82917058.319406405</v>
      </c>
      <c r="K105" s="25"/>
      <c r="L105" s="73" t="s">
        <v>159</v>
      </c>
      <c r="M105" s="77">
        <f>J105-P105</f>
        <v>-63219500.25203497</v>
      </c>
      <c r="N105" s="77"/>
      <c r="O105" s="87" t="s">
        <v>160</v>
      </c>
      <c r="P105" s="84">
        <f>J105*$J$219</f>
        <v>-19697558.067371435</v>
      </c>
      <c r="R105" s="429"/>
    </row>
    <row r="106" spans="1:18">
      <c r="A106" s="6">
        <v>21</v>
      </c>
      <c r="C106" s="59" t="s">
        <v>161</v>
      </c>
      <c r="D106" s="23" t="s">
        <v>162</v>
      </c>
      <c r="E106" s="44">
        <v>-77593176</v>
      </c>
      <c r="F106" s="10"/>
      <c r="G106" s="10" t="s">
        <v>158</v>
      </c>
      <c r="H106" s="71">
        <f>+H105</f>
        <v>0.13578102085710003</v>
      </c>
      <c r="I106" s="10"/>
      <c r="J106" s="25">
        <f>E106*H106</f>
        <v>-10535680.648824634</v>
      </c>
      <c r="K106" s="25"/>
      <c r="L106" s="73" t="s">
        <v>159</v>
      </c>
      <c r="M106" s="77">
        <f>J106-P106</f>
        <v>-8032852.0926054139</v>
      </c>
      <c r="N106" s="77"/>
      <c r="O106" s="87" t="s">
        <v>160</v>
      </c>
      <c r="P106" s="84">
        <f>J106*$J$219</f>
        <v>-2502828.5562192197</v>
      </c>
      <c r="R106" s="429"/>
    </row>
    <row r="107" spans="1:18">
      <c r="A107" s="6">
        <v>22</v>
      </c>
      <c r="C107" s="59" t="s">
        <v>163</v>
      </c>
      <c r="D107" s="23" t="s">
        <v>164</v>
      </c>
      <c r="E107" s="44">
        <v>219220274</v>
      </c>
      <c r="F107" s="10"/>
      <c r="G107" s="10" t="str">
        <f>+G106</f>
        <v>NP</v>
      </c>
      <c r="H107" s="71">
        <f>+H106</f>
        <v>0.13578102085710003</v>
      </c>
      <c r="I107" s="10"/>
      <c r="J107" s="25">
        <f>E107*H107</f>
        <v>29765952.596293185</v>
      </c>
      <c r="K107" s="25"/>
      <c r="L107" s="73" t="s">
        <v>159</v>
      </c>
      <c r="M107" s="77">
        <f>J107-P107</f>
        <v>22694831.26637879</v>
      </c>
      <c r="N107" s="77"/>
      <c r="O107" s="87" t="s">
        <v>160</v>
      </c>
      <c r="P107" s="84">
        <f>J107*$J$219</f>
        <v>7071121.3299143957</v>
      </c>
      <c r="R107" s="429"/>
    </row>
    <row r="108" spans="1:18">
      <c r="A108" s="6">
        <v>23</v>
      </c>
      <c r="C108" s="40" t="s">
        <v>165</v>
      </c>
      <c r="D108" s="40" t="s">
        <v>166</v>
      </c>
      <c r="E108" s="176">
        <v>0</v>
      </c>
      <c r="F108" s="10"/>
      <c r="G108" s="10" t="s">
        <v>158</v>
      </c>
      <c r="H108" s="71">
        <f>+H106</f>
        <v>0.13578102085710003</v>
      </c>
      <c r="I108" s="10"/>
      <c r="J108" s="84">
        <f>E108*H108</f>
        <v>0</v>
      </c>
      <c r="K108" s="25"/>
      <c r="L108" s="73" t="s">
        <v>159</v>
      </c>
      <c r="M108" s="77">
        <f>J108-P108</f>
        <v>0</v>
      </c>
      <c r="N108" s="77"/>
      <c r="O108" s="87" t="s">
        <v>160</v>
      </c>
      <c r="P108" s="84">
        <f>J108*$J$219</f>
        <v>0</v>
      </c>
      <c r="R108" s="429"/>
    </row>
    <row r="109" spans="1:18">
      <c r="A109" s="6" t="s">
        <v>401</v>
      </c>
      <c r="C109" s="40" t="s">
        <v>416</v>
      </c>
      <c r="D109" s="40"/>
      <c r="E109" s="176">
        <v>-13367761</v>
      </c>
      <c r="F109" s="10"/>
      <c r="G109" s="10"/>
      <c r="H109" s="71">
        <v>1</v>
      </c>
      <c r="I109" s="10"/>
      <c r="J109" s="84">
        <f>E109*H109</f>
        <v>-13367761</v>
      </c>
      <c r="K109" s="25"/>
      <c r="L109" s="73" t="s">
        <v>42</v>
      </c>
      <c r="M109" s="77">
        <f t="shared" ref="M109:M110" si="5">J109-P109</f>
        <v>-13367761</v>
      </c>
      <c r="N109" s="77"/>
      <c r="O109" s="87" t="s">
        <v>42</v>
      </c>
      <c r="P109" s="237">
        <v>0</v>
      </c>
      <c r="R109" s="429"/>
    </row>
    <row r="110" spans="1:18">
      <c r="A110" s="6" t="s">
        <v>411</v>
      </c>
      <c r="C110" s="40" t="s">
        <v>417</v>
      </c>
      <c r="D110" s="40"/>
      <c r="E110" s="221">
        <v>0</v>
      </c>
      <c r="F110" s="10"/>
      <c r="G110" s="10" t="s">
        <v>3</v>
      </c>
      <c r="H110" s="71">
        <v>1</v>
      </c>
      <c r="I110" s="10"/>
      <c r="J110" s="31">
        <f t="shared" si="4"/>
        <v>0</v>
      </c>
      <c r="K110" s="25"/>
      <c r="L110" s="73" t="s">
        <v>42</v>
      </c>
      <c r="M110" s="177">
        <f t="shared" si="5"/>
        <v>0</v>
      </c>
      <c r="N110" s="77"/>
      <c r="O110" s="87" t="s">
        <v>42</v>
      </c>
      <c r="P110" s="238">
        <v>0</v>
      </c>
      <c r="R110" s="429"/>
    </row>
    <row r="111" spans="1:18">
      <c r="A111" s="6"/>
      <c r="C111" s="40"/>
      <c r="D111" s="40"/>
      <c r="E111" s="172"/>
      <c r="F111" s="10"/>
      <c r="G111" s="10"/>
      <c r="H111" s="71"/>
      <c r="I111" s="10"/>
      <c r="J111" s="84"/>
      <c r="K111" s="25"/>
      <c r="L111" s="73"/>
      <c r="M111" s="77"/>
      <c r="N111" s="77"/>
      <c r="O111" s="87"/>
      <c r="P111" s="84"/>
      <c r="R111" s="88"/>
    </row>
    <row r="112" spans="1:18">
      <c r="A112" s="6">
        <v>24</v>
      </c>
      <c r="C112" s="2" t="s">
        <v>454</v>
      </c>
      <c r="D112" s="23"/>
      <c r="E112" s="25">
        <f>SUM(E104:E111)</f>
        <v>-544351900</v>
      </c>
      <c r="F112" s="10"/>
      <c r="G112" s="10"/>
      <c r="H112" s="25" t="s">
        <v>3</v>
      </c>
      <c r="I112" s="10"/>
      <c r="J112" s="25">
        <f>SUM(J104:J111)</f>
        <v>-77054547.371937856</v>
      </c>
      <c r="K112" s="25"/>
      <c r="L112" s="73"/>
      <c r="M112" s="25">
        <f>SUM(M104:M111)</f>
        <v>-61925282.078261599</v>
      </c>
      <c r="N112" s="46"/>
      <c r="O112" s="73"/>
      <c r="P112" s="25">
        <f>SUM(P104:P111)</f>
        <v>-15129265.293676261</v>
      </c>
      <c r="R112" s="429"/>
    </row>
    <row r="113" spans="1:18">
      <c r="A113" s="6"/>
      <c r="D113" s="23"/>
      <c r="E113" s="25"/>
      <c r="F113" s="10"/>
      <c r="G113" s="10"/>
      <c r="H113" s="79"/>
      <c r="I113" s="10"/>
      <c r="J113" s="25"/>
      <c r="K113" s="25"/>
      <c r="L113" s="73"/>
      <c r="M113" s="46"/>
      <c r="N113" s="46"/>
      <c r="O113" s="73"/>
      <c r="P113" s="25"/>
    </row>
    <row r="114" spans="1:18">
      <c r="A114" s="6">
        <v>25</v>
      </c>
      <c r="C114" s="2" t="s">
        <v>167</v>
      </c>
      <c r="D114" s="23" t="s">
        <v>168</v>
      </c>
      <c r="E114" s="27">
        <v>19426</v>
      </c>
      <c r="F114" s="10"/>
      <c r="G114" s="10" t="str">
        <f>+G86</f>
        <v>TP</v>
      </c>
      <c r="H114" s="71">
        <f>+H86</f>
        <v>0.8491628255093473</v>
      </c>
      <c r="I114" s="10"/>
      <c r="J114" s="25">
        <f>+H114*E114</f>
        <v>16495.83704834458</v>
      </c>
      <c r="K114" s="25"/>
      <c r="L114" s="73" t="s">
        <v>42</v>
      </c>
      <c r="M114" s="46">
        <f>J114-P114</f>
        <v>16495.83704834458</v>
      </c>
      <c r="N114" s="46"/>
      <c r="O114" s="73" t="s">
        <v>42</v>
      </c>
      <c r="P114" s="27">
        <v>0</v>
      </c>
    </row>
    <row r="115" spans="1:18">
      <c r="A115" s="6"/>
      <c r="C115" s="2"/>
      <c r="D115" s="10"/>
      <c r="E115" s="25"/>
      <c r="F115" s="10"/>
      <c r="G115" s="10"/>
      <c r="H115" s="10"/>
      <c r="I115" s="10"/>
      <c r="J115" s="25"/>
      <c r="K115" s="25"/>
      <c r="L115" s="73"/>
      <c r="M115" s="46"/>
      <c r="N115" s="46"/>
      <c r="O115" s="73"/>
      <c r="P115" s="25"/>
    </row>
    <row r="116" spans="1:18">
      <c r="A116" s="6"/>
      <c r="C116" s="2" t="s">
        <v>169</v>
      </c>
      <c r="D116" s="10" t="s">
        <v>3</v>
      </c>
      <c r="E116" s="25"/>
      <c r="F116" s="10"/>
      <c r="G116" s="10"/>
      <c r="H116" s="10"/>
      <c r="I116" s="10"/>
      <c r="J116" s="25"/>
      <c r="K116" s="25"/>
      <c r="L116" s="73"/>
      <c r="M116" s="46"/>
      <c r="N116" s="46"/>
      <c r="O116" s="73"/>
      <c r="P116" s="25"/>
    </row>
    <row r="117" spans="1:18">
      <c r="A117" s="6">
        <v>26</v>
      </c>
      <c r="C117" s="2" t="s">
        <v>170</v>
      </c>
      <c r="D117" s="1" t="s">
        <v>171</v>
      </c>
      <c r="E117" s="25">
        <f>+E147/8</f>
        <v>11408795.375</v>
      </c>
      <c r="F117" s="10"/>
      <c r="G117" s="10"/>
      <c r="H117" s="79"/>
      <c r="I117" s="10"/>
      <c r="J117" s="25">
        <f>+J147/8</f>
        <v>3229915.1447354774</v>
      </c>
      <c r="K117" s="43"/>
      <c r="L117" s="73" t="s">
        <v>3</v>
      </c>
      <c r="M117" s="25">
        <f>+M147/8</f>
        <v>2830972.172441876</v>
      </c>
      <c r="N117" s="77"/>
      <c r="O117" s="73" t="s">
        <v>3</v>
      </c>
      <c r="P117" s="25">
        <f>+P147/8</f>
        <v>398942.97229360172</v>
      </c>
    </row>
    <row r="118" spans="1:18" s="40" customFormat="1">
      <c r="A118" s="58">
        <v>27</v>
      </c>
      <c r="C118" s="59" t="s">
        <v>172</v>
      </c>
      <c r="D118" s="23" t="s">
        <v>173</v>
      </c>
      <c r="E118" s="27">
        <v>3520460</v>
      </c>
      <c r="F118" s="23"/>
      <c r="G118" s="23" t="s">
        <v>174</v>
      </c>
      <c r="H118" s="72">
        <f>J229</f>
        <v>0.77942109008464411</v>
      </c>
      <c r="I118" s="23"/>
      <c r="J118" s="46">
        <f>+H118*E118</f>
        <v>2743920.7707993863</v>
      </c>
      <c r="K118" s="46" t="s">
        <v>3</v>
      </c>
      <c r="L118" s="73" t="s">
        <v>142</v>
      </c>
      <c r="M118" s="77">
        <f>J118-P118</f>
        <v>2014754.7871985938</v>
      </c>
      <c r="N118" s="77"/>
      <c r="O118" s="87" t="s">
        <v>133</v>
      </c>
      <c r="P118" s="84">
        <f>J118*$J$215</f>
        <v>729165.98360079259</v>
      </c>
      <c r="R118" s="426"/>
    </row>
    <row r="119" spans="1:18" ht="16.5" thickBot="1">
      <c r="A119" s="6">
        <v>28</v>
      </c>
      <c r="C119" s="2" t="s">
        <v>175</v>
      </c>
      <c r="D119" s="10" t="s">
        <v>176</v>
      </c>
      <c r="E119" s="75">
        <v>7860231</v>
      </c>
      <c r="F119" s="10"/>
      <c r="G119" s="10" t="s">
        <v>177</v>
      </c>
      <c r="H119" s="71">
        <f>+H82</f>
        <v>0.13675949908726825</v>
      </c>
      <c r="I119" s="10"/>
      <c r="J119" s="30">
        <f>+H119*E119</f>
        <v>1074961.2542702176</v>
      </c>
      <c r="K119" s="25"/>
      <c r="L119" s="73" t="s">
        <v>142</v>
      </c>
      <c r="M119" s="177">
        <f>J119-P119</f>
        <v>789302.43035514769</v>
      </c>
      <c r="N119" s="77"/>
      <c r="O119" s="87" t="s">
        <v>133</v>
      </c>
      <c r="P119" s="31">
        <f>J119*$J$215</f>
        <v>285658.82391506992</v>
      </c>
      <c r="R119" s="40"/>
    </row>
    <row r="120" spans="1:18">
      <c r="A120" s="6">
        <v>29</v>
      </c>
      <c r="C120" s="2" t="s">
        <v>178</v>
      </c>
      <c r="D120" s="4"/>
      <c r="E120" s="25">
        <f>E117+E118+E119</f>
        <v>22789486.375</v>
      </c>
      <c r="F120" s="4"/>
      <c r="G120" s="4"/>
      <c r="H120" s="4"/>
      <c r="I120" s="4"/>
      <c r="J120" s="25">
        <f>J117+J118+J119</f>
        <v>7048797.1698050806</v>
      </c>
      <c r="K120" s="43"/>
      <c r="L120" s="74"/>
      <c r="M120" s="25">
        <f>SUM(M117:M119)</f>
        <v>5635029.3899956169</v>
      </c>
      <c r="N120" s="25"/>
      <c r="O120" s="74"/>
      <c r="P120" s="25">
        <f>SUM(P117:P119)</f>
        <v>1413767.7798094642</v>
      </c>
      <c r="R120" s="426"/>
    </row>
    <row r="121" spans="1:18" ht="16.5" thickBot="1">
      <c r="D121" s="10"/>
      <c r="E121" s="89"/>
      <c r="F121" s="10"/>
      <c r="G121" s="10"/>
      <c r="H121" s="10"/>
      <c r="I121" s="10"/>
      <c r="J121" s="30"/>
      <c r="K121" s="25"/>
      <c r="L121" s="74"/>
      <c r="M121" s="25"/>
      <c r="N121" s="25"/>
      <c r="O121" s="74"/>
      <c r="P121" s="25"/>
    </row>
    <row r="122" spans="1:18" ht="16.5" thickBot="1">
      <c r="A122" s="6">
        <v>30</v>
      </c>
      <c r="C122" s="2" t="s">
        <v>420</v>
      </c>
      <c r="D122" s="10"/>
      <c r="E122" s="90">
        <f>+E120+E114+E112+E98+E101</f>
        <v>2033065205.375</v>
      </c>
      <c r="F122" s="10"/>
      <c r="G122" s="10"/>
      <c r="H122" s="79"/>
      <c r="I122" s="10"/>
      <c r="J122" s="90">
        <f>+J120+J114+J112+J98+J101</f>
        <v>313445099.14951152</v>
      </c>
      <c r="K122" s="25"/>
      <c r="L122" s="74"/>
      <c r="M122" s="239">
        <f>+M120+M114+M112+M98+M101</f>
        <v>246124526.68309757</v>
      </c>
      <c r="N122" s="84"/>
      <c r="O122" s="85"/>
      <c r="P122" s="239">
        <f>+P120+P114+P112+P98+P101</f>
        <v>67320572.4664139</v>
      </c>
      <c r="R122" s="426"/>
    </row>
    <row r="123" spans="1:18" ht="16.5" thickTop="1">
      <c r="A123" s="6"/>
      <c r="C123" s="2"/>
      <c r="D123" s="10"/>
      <c r="E123" s="32"/>
      <c r="F123" s="10"/>
      <c r="G123" s="10"/>
      <c r="H123" s="79"/>
      <c r="I123" s="10"/>
      <c r="J123" s="32"/>
      <c r="K123" s="10"/>
    </row>
    <row r="124" spans="1:18">
      <c r="A124" s="6"/>
      <c r="C124" s="2"/>
      <c r="D124" s="10"/>
      <c r="E124" s="32"/>
      <c r="F124" s="10"/>
      <c r="G124" s="10"/>
      <c r="H124" s="79"/>
      <c r="I124" s="10"/>
      <c r="J124" s="32"/>
      <c r="K124" s="10"/>
    </row>
    <row r="125" spans="1:18">
      <c r="A125" s="6"/>
      <c r="C125" s="2"/>
      <c r="D125" s="10"/>
      <c r="E125" s="32"/>
      <c r="F125" s="10"/>
      <c r="G125" s="10"/>
      <c r="H125" s="79"/>
      <c r="I125" s="10"/>
      <c r="J125" s="32"/>
      <c r="K125" s="10"/>
    </row>
    <row r="126" spans="1:18">
      <c r="A126" s="6"/>
      <c r="C126" s="2"/>
      <c r="D126" s="10"/>
      <c r="E126" s="32"/>
      <c r="F126" s="10"/>
      <c r="G126" s="10"/>
      <c r="H126" s="79"/>
      <c r="I126" s="10"/>
      <c r="J126" s="32"/>
      <c r="K126" s="10"/>
    </row>
    <row r="127" spans="1:18">
      <c r="A127" s="6"/>
      <c r="C127" s="2"/>
      <c r="D127" s="10"/>
      <c r="E127" s="32"/>
      <c r="F127" s="10"/>
      <c r="G127" s="10"/>
      <c r="H127" s="79"/>
      <c r="I127" s="10"/>
      <c r="J127" s="32"/>
      <c r="K127" s="10"/>
      <c r="P127" s="248" t="s">
        <v>466</v>
      </c>
    </row>
    <row r="128" spans="1:18" ht="21.75" customHeight="1">
      <c r="C128" s="2"/>
      <c r="D128" s="2"/>
      <c r="E128" s="3"/>
      <c r="F128" s="2"/>
      <c r="G128" s="2"/>
      <c r="H128" s="2"/>
      <c r="I128" s="4"/>
      <c r="J128" s="4"/>
      <c r="K128" s="4"/>
      <c r="P128" s="7" t="s">
        <v>179</v>
      </c>
    </row>
    <row r="129" spans="1:16" ht="21.75" customHeight="1">
      <c r="C129" s="2" t="s">
        <v>26</v>
      </c>
      <c r="D129" s="2"/>
      <c r="E129" s="3" t="s">
        <v>0</v>
      </c>
      <c r="F129" s="2"/>
      <c r="G129" s="2"/>
      <c r="H129" s="2"/>
      <c r="I129" s="4"/>
      <c r="J129" s="40"/>
      <c r="K129" s="11"/>
      <c r="L129" s="21"/>
      <c r="N129" s="9" t="str">
        <f>N3</f>
        <v>For the 12 months ended 12/31/2015</v>
      </c>
      <c r="O129" s="225"/>
      <c r="P129" s="224"/>
    </row>
    <row r="130" spans="1:16">
      <c r="C130" s="2"/>
      <c r="D130" s="10" t="s">
        <v>3</v>
      </c>
      <c r="E130" s="10" t="s">
        <v>27</v>
      </c>
      <c r="F130" s="10"/>
      <c r="G130" s="10"/>
      <c r="H130" s="10"/>
      <c r="I130" s="4"/>
      <c r="J130" s="4"/>
      <c r="K130" s="4"/>
    </row>
    <row r="131" spans="1:16" ht="6" customHeight="1">
      <c r="C131" s="2"/>
      <c r="D131" s="10"/>
      <c r="E131" s="10"/>
      <c r="F131" s="10"/>
      <c r="G131" s="10"/>
      <c r="H131" s="10"/>
      <c r="I131" s="4"/>
      <c r="J131" s="4"/>
      <c r="K131" s="4"/>
    </row>
    <row r="132" spans="1:16" ht="31.5">
      <c r="A132" s="6"/>
      <c r="E132" s="91" t="str">
        <f>E6</f>
        <v>Allete, Inc. dba Minnesota Power</v>
      </c>
      <c r="K132" s="10"/>
    </row>
    <row r="133" spans="1:16">
      <c r="A133" s="6"/>
      <c r="C133" s="6" t="s">
        <v>7</v>
      </c>
      <c r="D133" s="6" t="s">
        <v>8</v>
      </c>
      <c r="E133" s="6" t="s">
        <v>9</v>
      </c>
      <c r="F133" s="10" t="s">
        <v>3</v>
      </c>
      <c r="G133" s="10"/>
      <c r="H133" s="62" t="s">
        <v>10</v>
      </c>
      <c r="I133" s="10"/>
      <c r="J133" s="63" t="s">
        <v>108</v>
      </c>
      <c r="K133" s="10"/>
      <c r="L133" s="63" t="s">
        <v>109</v>
      </c>
      <c r="M133" s="63" t="s">
        <v>110</v>
      </c>
      <c r="O133" s="63" t="s">
        <v>111</v>
      </c>
      <c r="P133" s="63" t="s">
        <v>112</v>
      </c>
    </row>
    <row r="134" spans="1:16" ht="15.75" customHeight="1">
      <c r="A134" s="6" t="s">
        <v>1</v>
      </c>
      <c r="C134" s="6"/>
      <c r="D134" s="64" t="s">
        <v>113</v>
      </c>
      <c r="E134" s="4"/>
      <c r="F134" s="4"/>
      <c r="G134" s="4"/>
      <c r="H134" s="4"/>
      <c r="I134" s="4"/>
      <c r="J134" s="5" t="s">
        <v>11</v>
      </c>
      <c r="K134" s="10"/>
      <c r="L134" s="16" t="s">
        <v>114</v>
      </c>
      <c r="M134" s="16" t="s">
        <v>30</v>
      </c>
      <c r="N134" s="16"/>
      <c r="O134" s="16" t="s">
        <v>115</v>
      </c>
      <c r="P134" s="16" t="s">
        <v>32</v>
      </c>
    </row>
    <row r="135" spans="1:16" ht="16.5" thickBot="1">
      <c r="A135" s="18" t="s">
        <v>2</v>
      </c>
      <c r="C135" s="2"/>
      <c r="D135" s="15" t="s">
        <v>12</v>
      </c>
      <c r="E135" s="65" t="s">
        <v>116</v>
      </c>
      <c r="F135" s="66"/>
      <c r="G135" s="65" t="s">
        <v>117</v>
      </c>
      <c r="H135" s="67"/>
      <c r="I135" s="68"/>
      <c r="J135" s="69" t="s">
        <v>118</v>
      </c>
      <c r="K135" s="10"/>
      <c r="L135" s="15" t="s">
        <v>4</v>
      </c>
      <c r="M135" s="67" t="s">
        <v>119</v>
      </c>
      <c r="O135" s="15" t="s">
        <v>4</v>
      </c>
      <c r="P135" s="67" t="s">
        <v>120</v>
      </c>
    </row>
    <row r="136" spans="1:16" ht="6.75" customHeight="1">
      <c r="C136" s="2"/>
      <c r="D136" s="10"/>
      <c r="E136" s="92"/>
      <c r="F136" s="93"/>
      <c r="G136" s="5"/>
      <c r="I136" s="93"/>
      <c r="J136" s="92"/>
      <c r="K136" s="10"/>
    </row>
    <row r="137" spans="1:16">
      <c r="A137" s="6"/>
      <c r="C137" s="2" t="s">
        <v>429</v>
      </c>
      <c r="D137" s="10"/>
      <c r="E137" s="10"/>
      <c r="F137" s="10"/>
      <c r="G137" s="10"/>
      <c r="H137" s="10"/>
      <c r="I137" s="10"/>
      <c r="J137" s="10"/>
      <c r="K137" s="10"/>
    </row>
    <row r="138" spans="1:16">
      <c r="A138" s="6">
        <v>1</v>
      </c>
      <c r="C138" s="59" t="s">
        <v>180</v>
      </c>
      <c r="D138" s="23" t="s">
        <v>181</v>
      </c>
      <c r="E138" s="27">
        <v>81486457</v>
      </c>
      <c r="F138" s="23"/>
      <c r="G138" s="23" t="s">
        <v>174</v>
      </c>
      <c r="H138" s="72">
        <f>J229</f>
        <v>0.77942109008464411</v>
      </c>
      <c r="I138" s="23"/>
      <c r="J138" s="46">
        <f t="shared" ref="J138:J143" si="6">+H138*E138</f>
        <v>63512263.142075479</v>
      </c>
      <c r="K138" s="43"/>
      <c r="L138" s="73" t="s">
        <v>42</v>
      </c>
      <c r="M138" s="46">
        <f t="shared" ref="M138:M146" si="7">J138-P138</f>
        <v>48622960.142075479</v>
      </c>
      <c r="N138" s="46"/>
      <c r="O138" s="73" t="s">
        <v>42</v>
      </c>
      <c r="P138" s="27">
        <v>14889303</v>
      </c>
    </row>
    <row r="139" spans="1:16">
      <c r="A139" s="58" t="s">
        <v>13</v>
      </c>
      <c r="B139" s="40"/>
      <c r="C139" s="59" t="s">
        <v>182</v>
      </c>
      <c r="D139" s="23"/>
      <c r="E139" s="27">
        <v>2695227</v>
      </c>
      <c r="F139" s="10"/>
      <c r="G139" s="94"/>
      <c r="H139" s="71">
        <v>1</v>
      </c>
      <c r="I139" s="10"/>
      <c r="J139" s="25">
        <f t="shared" si="6"/>
        <v>2695227</v>
      </c>
      <c r="K139" s="43"/>
      <c r="L139" s="73" t="s">
        <v>42</v>
      </c>
      <c r="M139" s="46">
        <f t="shared" si="7"/>
        <v>2695227</v>
      </c>
      <c r="N139" s="46"/>
      <c r="O139" s="73" t="s">
        <v>42</v>
      </c>
      <c r="P139" s="27">
        <v>0</v>
      </c>
    </row>
    <row r="140" spans="1:16">
      <c r="A140" s="6">
        <v>2</v>
      </c>
      <c r="C140" s="2" t="s">
        <v>183</v>
      </c>
      <c r="D140" s="23" t="s">
        <v>184</v>
      </c>
      <c r="E140" s="414">
        <v>59006887</v>
      </c>
      <c r="F140" s="10"/>
      <c r="G140" s="10" t="s">
        <v>174</v>
      </c>
      <c r="H140" s="71">
        <f>J229</f>
        <v>0.77942109008464411</v>
      </c>
      <c r="I140" s="10"/>
      <c r="J140" s="25">
        <f t="shared" si="6"/>
        <v>45991212.188041419</v>
      </c>
      <c r="K140" s="43"/>
      <c r="L140" s="73" t="s">
        <v>42</v>
      </c>
      <c r="M140" s="46">
        <f t="shared" si="7"/>
        <v>31726223.188041419</v>
      </c>
      <c r="N140" s="46"/>
      <c r="O140" s="73" t="s">
        <v>42</v>
      </c>
      <c r="P140" s="27">
        <v>14264989</v>
      </c>
    </row>
    <row r="141" spans="1:16">
      <c r="A141" s="6">
        <v>3</v>
      </c>
      <c r="C141" s="2" t="s">
        <v>185</v>
      </c>
      <c r="D141" s="23" t="s">
        <v>186</v>
      </c>
      <c r="E141" s="27">
        <v>72907869</v>
      </c>
      <c r="F141" s="10"/>
      <c r="G141" s="10" t="s">
        <v>131</v>
      </c>
      <c r="H141" s="71">
        <f>+H88</f>
        <v>0.13774819972485752</v>
      </c>
      <c r="I141" s="10"/>
      <c r="J141" s="25">
        <f t="shared" si="6"/>
        <v>10042927.700525748</v>
      </c>
      <c r="K141" s="25"/>
      <c r="L141" s="73" t="s">
        <v>142</v>
      </c>
      <c r="M141" s="46">
        <f t="shared" si="7"/>
        <v>7374132.9842511574</v>
      </c>
      <c r="N141" s="77"/>
      <c r="O141" s="73" t="s">
        <v>133</v>
      </c>
      <c r="P141" s="25">
        <f>J141*$J$215</f>
        <v>2668794.7162745902</v>
      </c>
    </row>
    <row r="142" spans="1:16">
      <c r="A142" s="6">
        <v>4</v>
      </c>
      <c r="C142" s="2" t="s">
        <v>187</v>
      </c>
      <c r="D142" s="23"/>
      <c r="E142" s="27">
        <v>1224595</v>
      </c>
      <c r="F142" s="10"/>
      <c r="G142" s="10" t="str">
        <f>+G141</f>
        <v>W/S</v>
      </c>
      <c r="H142" s="71">
        <f>+H141</f>
        <v>0.13774819972485752</v>
      </c>
      <c r="I142" s="10"/>
      <c r="J142" s="25">
        <f t="shared" si="6"/>
        <v>168685.7566420619</v>
      </c>
      <c r="K142" s="25"/>
      <c r="L142" s="73" t="s">
        <v>142</v>
      </c>
      <c r="M142" s="46">
        <f t="shared" si="7"/>
        <v>123859.42019302535</v>
      </c>
      <c r="N142" s="77"/>
      <c r="O142" s="73" t="s">
        <v>133</v>
      </c>
      <c r="P142" s="25">
        <f>J142*$J$215</f>
        <v>44826.336449036549</v>
      </c>
    </row>
    <row r="143" spans="1:16">
      <c r="A143" s="6">
        <v>5</v>
      </c>
      <c r="C143" s="59" t="s">
        <v>188</v>
      </c>
      <c r="D143" s="23"/>
      <c r="E143" s="27">
        <v>1550022</v>
      </c>
      <c r="F143" s="10"/>
      <c r="G143" s="10" t="str">
        <f>+G142</f>
        <v>W/S</v>
      </c>
      <c r="H143" s="71">
        <f>+H142</f>
        <v>0.13774819972485752</v>
      </c>
      <c r="I143" s="10"/>
      <c r="J143" s="25">
        <f t="shared" si="6"/>
        <v>213512.7400339231</v>
      </c>
      <c r="K143" s="25"/>
      <c r="L143" s="73" t="s">
        <v>142</v>
      </c>
      <c r="M143" s="46">
        <f t="shared" si="7"/>
        <v>156774.138557183</v>
      </c>
      <c r="N143" s="77"/>
      <c r="O143" s="73" t="s">
        <v>133</v>
      </c>
      <c r="P143" s="25">
        <f>J143*$J$215</f>
        <v>56738.601476740085</v>
      </c>
    </row>
    <row r="144" spans="1:16">
      <c r="A144" s="6" t="s">
        <v>189</v>
      </c>
      <c r="C144" s="59" t="s">
        <v>190</v>
      </c>
      <c r="D144" s="23"/>
      <c r="E144" s="27">
        <v>0</v>
      </c>
      <c r="F144" s="10"/>
      <c r="G144" s="95" t="str">
        <f>+G138</f>
        <v>TE</v>
      </c>
      <c r="H144" s="72">
        <f>+H138</f>
        <v>0.77942109008464411</v>
      </c>
      <c r="I144" s="10"/>
      <c r="J144" s="25">
        <f t="shared" ref="J144:J145" si="8">+H144*E144</f>
        <v>0</v>
      </c>
      <c r="K144" s="25"/>
      <c r="L144" s="73" t="s">
        <v>42</v>
      </c>
      <c r="M144" s="46">
        <f t="shared" si="7"/>
        <v>0</v>
      </c>
      <c r="N144" s="46"/>
      <c r="O144" s="73" t="s">
        <v>42</v>
      </c>
      <c r="P144" s="27">
        <v>0</v>
      </c>
    </row>
    <row r="145" spans="1:18">
      <c r="A145" s="6">
        <v>6</v>
      </c>
      <c r="C145" s="59" t="s">
        <v>134</v>
      </c>
      <c r="D145" s="96" t="s">
        <v>191</v>
      </c>
      <c r="E145" s="27">
        <v>0</v>
      </c>
      <c r="F145" s="10"/>
      <c r="G145" s="10" t="s">
        <v>136</v>
      </c>
      <c r="H145" s="71">
        <f>+H89</f>
        <v>0.13774819972485752</v>
      </c>
      <c r="I145" s="10"/>
      <c r="J145" s="25">
        <f t="shared" si="8"/>
        <v>0</v>
      </c>
      <c r="K145" s="25"/>
      <c r="L145" s="73" t="s">
        <v>42</v>
      </c>
      <c r="M145" s="46">
        <f t="shared" si="7"/>
        <v>0</v>
      </c>
      <c r="N145" s="46"/>
      <c r="O145" s="73" t="s">
        <v>42</v>
      </c>
      <c r="P145" s="27">
        <v>0</v>
      </c>
    </row>
    <row r="146" spans="1:18" ht="16.5" thickBot="1">
      <c r="A146" s="6">
        <v>7</v>
      </c>
      <c r="C146" s="2" t="s">
        <v>430</v>
      </c>
      <c r="D146" s="23"/>
      <c r="E146" s="75">
        <v>1352768</v>
      </c>
      <c r="F146" s="10"/>
      <c r="G146" s="10" t="s">
        <v>3</v>
      </c>
      <c r="H146" s="71">
        <v>1</v>
      </c>
      <c r="I146" s="10"/>
      <c r="J146" s="30">
        <f>+H146*E146</f>
        <v>1352768</v>
      </c>
      <c r="K146" s="25"/>
      <c r="L146" s="73" t="s">
        <v>42</v>
      </c>
      <c r="M146" s="76">
        <f t="shared" si="7"/>
        <v>1352768</v>
      </c>
      <c r="N146" s="77"/>
      <c r="O146" s="87" t="s">
        <v>42</v>
      </c>
      <c r="P146" s="75">
        <v>0</v>
      </c>
    </row>
    <row r="147" spans="1:18">
      <c r="A147" s="6">
        <v>8</v>
      </c>
      <c r="C147" s="59" t="s">
        <v>192</v>
      </c>
      <c r="D147" s="23"/>
      <c r="E147" s="25">
        <f>E138+E141+E144+E145+E146-E139-E140-E142-E143</f>
        <v>91270363</v>
      </c>
      <c r="F147" s="10"/>
      <c r="G147" s="10"/>
      <c r="H147" s="10"/>
      <c r="I147" s="10"/>
      <c r="J147" s="46">
        <f>+J138-J140+J141-J142-J143-J139+J145+J146+J144</f>
        <v>25839321.157883819</v>
      </c>
      <c r="K147" s="46"/>
      <c r="L147" s="73"/>
      <c r="M147" s="46">
        <f>+M138-M139-M140+M141-M142-M143+M144+M145+M146</f>
        <v>22647777.379535008</v>
      </c>
      <c r="N147" s="46"/>
      <c r="O147" s="73"/>
      <c r="P147" s="46">
        <f>+P138-P139-P140+P141-P142-P143+P144+P145+P146</f>
        <v>3191543.7783488138</v>
      </c>
    </row>
    <row r="148" spans="1:18">
      <c r="A148" s="6"/>
      <c r="D148" s="23"/>
      <c r="E148" s="25"/>
      <c r="F148" s="10"/>
      <c r="G148" s="10"/>
      <c r="H148" s="10"/>
      <c r="I148" s="10"/>
      <c r="J148" s="25"/>
      <c r="K148" s="25"/>
      <c r="L148" s="73"/>
      <c r="M148" s="46"/>
      <c r="N148" s="46"/>
      <c r="O148" s="73"/>
      <c r="P148" s="25"/>
    </row>
    <row r="149" spans="1:18">
      <c r="A149" s="6"/>
      <c r="C149" s="2" t="s">
        <v>431</v>
      </c>
      <c r="D149" s="23"/>
      <c r="E149" s="25"/>
      <c r="F149" s="10"/>
      <c r="G149" s="10"/>
      <c r="H149" s="10"/>
      <c r="I149" s="10"/>
      <c r="J149" s="25"/>
      <c r="K149" s="25"/>
      <c r="L149" s="73"/>
      <c r="M149" s="46"/>
      <c r="N149" s="46"/>
      <c r="O149" s="73"/>
      <c r="P149" s="25"/>
    </row>
    <row r="150" spans="1:18">
      <c r="A150" s="6">
        <v>9</v>
      </c>
      <c r="C150" s="59" t="str">
        <f>+C138</f>
        <v xml:space="preserve">  Transmission </v>
      </c>
      <c r="D150" s="23" t="s">
        <v>193</v>
      </c>
      <c r="E150" s="27">
        <v>15701049</v>
      </c>
      <c r="F150" s="23"/>
      <c r="G150" s="23" t="s">
        <v>41</v>
      </c>
      <c r="H150" s="173">
        <f>+H114</f>
        <v>0.8491628255093473</v>
      </c>
      <c r="I150" s="23"/>
      <c r="J150" s="46">
        <f>+H150*E150</f>
        <v>13332747.132300712</v>
      </c>
      <c r="K150" s="25"/>
      <c r="L150" s="73" t="s">
        <v>42</v>
      </c>
      <c r="M150" s="46">
        <f>J150-P150</f>
        <v>9903810.1323007122</v>
      </c>
      <c r="N150" s="46"/>
      <c r="O150" s="73" t="s">
        <v>42</v>
      </c>
      <c r="P150" s="27">
        <v>3428937</v>
      </c>
    </row>
    <row r="151" spans="1:18">
      <c r="A151" s="142" t="s">
        <v>410</v>
      </c>
      <c r="B151" s="146"/>
      <c r="C151" s="222" t="s">
        <v>412</v>
      </c>
      <c r="D151" s="223" t="s">
        <v>418</v>
      </c>
      <c r="E151" s="27">
        <v>-165755</v>
      </c>
      <c r="F151" s="23"/>
      <c r="G151" s="23"/>
      <c r="H151" s="173">
        <v>1</v>
      </c>
      <c r="I151" s="23"/>
      <c r="J151" s="46">
        <f>+H151*E151</f>
        <v>-165755</v>
      </c>
      <c r="K151" s="25"/>
      <c r="L151" s="73" t="s">
        <v>42</v>
      </c>
      <c r="M151" s="46">
        <f>J151-P151</f>
        <v>-165755</v>
      </c>
      <c r="N151" s="46"/>
      <c r="O151" s="73" t="s">
        <v>42</v>
      </c>
      <c r="P151" s="27">
        <v>0</v>
      </c>
      <c r="R151" s="426"/>
    </row>
    <row r="152" spans="1:18">
      <c r="A152" s="142" t="s">
        <v>413</v>
      </c>
      <c r="B152" s="146"/>
      <c r="C152" s="222" t="s">
        <v>405</v>
      </c>
      <c r="D152" s="223" t="s">
        <v>419</v>
      </c>
      <c r="E152" s="27">
        <v>0</v>
      </c>
      <c r="F152" s="23"/>
      <c r="G152" s="23"/>
      <c r="H152" s="173">
        <v>1</v>
      </c>
      <c r="I152" s="23"/>
      <c r="J152" s="46">
        <f>+H152*E152</f>
        <v>0</v>
      </c>
      <c r="K152" s="25"/>
      <c r="L152" s="73" t="s">
        <v>42</v>
      </c>
      <c r="M152" s="46">
        <f>J152-P152</f>
        <v>0</v>
      </c>
      <c r="N152" s="46"/>
      <c r="O152" s="73" t="s">
        <v>42</v>
      </c>
      <c r="P152" s="27">
        <v>0</v>
      </c>
    </row>
    <row r="153" spans="1:18">
      <c r="A153" s="6">
        <v>10</v>
      </c>
      <c r="C153" s="2" t="s">
        <v>129</v>
      </c>
      <c r="D153" s="23" t="s">
        <v>432</v>
      </c>
      <c r="E153" s="27">
        <f>9861177+2881567</f>
        <v>12742744</v>
      </c>
      <c r="F153" s="10"/>
      <c r="G153" s="10" t="s">
        <v>131</v>
      </c>
      <c r="H153" s="71">
        <f>+H141</f>
        <v>0.13774819972485752</v>
      </c>
      <c r="I153" s="10"/>
      <c r="J153" s="25">
        <f>+H153*E153</f>
        <v>1755290.0455547299</v>
      </c>
      <c r="K153" s="25"/>
      <c r="L153" s="73" t="s">
        <v>142</v>
      </c>
      <c r="M153" s="46">
        <f>J153-P153</f>
        <v>1288841.5218975684</v>
      </c>
      <c r="N153" s="77"/>
      <c r="O153" s="73" t="s">
        <v>133</v>
      </c>
      <c r="P153" s="25">
        <f>J153*$J$215</f>
        <v>466448.52365716157</v>
      </c>
    </row>
    <row r="154" spans="1:18" ht="16.5" thickBot="1">
      <c r="A154" s="6">
        <v>11</v>
      </c>
      <c r="C154" s="2" t="str">
        <f>+C145</f>
        <v xml:space="preserve">  Common</v>
      </c>
      <c r="D154" s="23" t="s">
        <v>194</v>
      </c>
      <c r="E154" s="75">
        <v>0</v>
      </c>
      <c r="F154" s="10"/>
      <c r="G154" s="10" t="s">
        <v>136</v>
      </c>
      <c r="H154" s="71">
        <f>+H145</f>
        <v>0.13774819972485752</v>
      </c>
      <c r="I154" s="10"/>
      <c r="J154" s="30">
        <f>+H154*E154</f>
        <v>0</v>
      </c>
      <c r="K154" s="25"/>
      <c r="L154" s="73" t="s">
        <v>142</v>
      </c>
      <c r="M154" s="76">
        <f>J154-P154</f>
        <v>0</v>
      </c>
      <c r="N154" s="77"/>
      <c r="O154" s="87" t="s">
        <v>133</v>
      </c>
      <c r="P154" s="30">
        <f>J154*$J$215</f>
        <v>0</v>
      </c>
    </row>
    <row r="155" spans="1:18">
      <c r="A155" s="6">
        <v>12</v>
      </c>
      <c r="C155" s="2" t="s">
        <v>195</v>
      </c>
      <c r="D155" s="23"/>
      <c r="E155" s="25">
        <f>SUM(E150:E154)</f>
        <v>28278038</v>
      </c>
      <c r="F155" s="10"/>
      <c r="G155" s="10"/>
      <c r="H155" s="10"/>
      <c r="I155" s="10"/>
      <c r="J155" s="46">
        <f>SUM(J150:J154)</f>
        <v>14922282.177855441</v>
      </c>
      <c r="K155" s="25"/>
      <c r="L155" s="74"/>
      <c r="M155" s="25">
        <f>SUM(M150:M154)</f>
        <v>11026896.654198281</v>
      </c>
      <c r="N155" s="25"/>
      <c r="O155" s="74"/>
      <c r="P155" s="25">
        <f>SUM(P150:P154)</f>
        <v>3895385.5236571617</v>
      </c>
      <c r="R155" s="426"/>
    </row>
    <row r="156" spans="1:18" ht="6" customHeight="1">
      <c r="A156" s="6"/>
      <c r="C156" s="2"/>
      <c r="D156" s="23"/>
      <c r="E156" s="25"/>
      <c r="F156" s="10"/>
      <c r="G156" s="10"/>
      <c r="H156" s="10"/>
      <c r="I156" s="10"/>
      <c r="J156" s="46"/>
      <c r="K156" s="25"/>
      <c r="L156" s="74"/>
      <c r="M156" s="25"/>
      <c r="N156" s="25"/>
      <c r="O156" s="74"/>
      <c r="P156" s="25"/>
    </row>
    <row r="157" spans="1:18">
      <c r="A157" s="6" t="s">
        <v>3</v>
      </c>
      <c r="C157" s="2" t="s">
        <v>196</v>
      </c>
      <c r="D157" s="40"/>
      <c r="E157" s="25"/>
      <c r="F157" s="10"/>
      <c r="G157" s="10"/>
      <c r="H157" s="10"/>
      <c r="I157" s="10"/>
      <c r="J157" s="46"/>
      <c r="K157" s="25"/>
      <c r="L157" s="74"/>
      <c r="M157" s="25"/>
      <c r="N157" s="25"/>
      <c r="O157" s="74"/>
      <c r="P157" s="25"/>
    </row>
    <row r="158" spans="1:18">
      <c r="A158" s="6"/>
      <c r="C158" s="2" t="s">
        <v>197</v>
      </c>
      <c r="D158" s="40"/>
      <c r="E158" s="25"/>
      <c r="F158" s="10"/>
      <c r="G158" s="10"/>
      <c r="I158" s="10"/>
      <c r="J158" s="46"/>
      <c r="K158" s="25"/>
      <c r="L158" s="74"/>
      <c r="M158" s="25"/>
      <c r="N158" s="25"/>
      <c r="O158" s="74"/>
      <c r="P158" s="25"/>
    </row>
    <row r="159" spans="1:18">
      <c r="A159" s="6">
        <v>13</v>
      </c>
      <c r="C159" s="2" t="s">
        <v>198</v>
      </c>
      <c r="D159" s="23" t="s">
        <v>199</v>
      </c>
      <c r="E159" s="27">
        <v>7133953</v>
      </c>
      <c r="F159" s="10"/>
      <c r="G159" s="10" t="s">
        <v>131</v>
      </c>
      <c r="H159" s="26">
        <f>+H153</f>
        <v>0.13774819972485752</v>
      </c>
      <c r="I159" s="10"/>
      <c r="J159" s="46">
        <f>+H159*E159</f>
        <v>982689.18267174647</v>
      </c>
      <c r="K159" s="25"/>
      <c r="L159" s="73" t="s">
        <v>142</v>
      </c>
      <c r="M159" s="46">
        <f>J159-P159</f>
        <v>721550.62062501791</v>
      </c>
      <c r="N159" s="77"/>
      <c r="O159" s="73" t="s">
        <v>133</v>
      </c>
      <c r="P159" s="25">
        <f>J159*$J$215</f>
        <v>261138.56204672862</v>
      </c>
    </row>
    <row r="160" spans="1:18">
      <c r="A160" s="6">
        <v>14</v>
      </c>
      <c r="C160" s="2" t="s">
        <v>200</v>
      </c>
      <c r="D160" s="23" t="str">
        <f>+D159</f>
        <v>263.i</v>
      </c>
      <c r="E160" s="27">
        <v>0</v>
      </c>
      <c r="F160" s="10"/>
      <c r="G160" s="10" t="str">
        <f>+G159</f>
        <v>W/S</v>
      </c>
      <c r="H160" s="26">
        <f>+H159</f>
        <v>0.13774819972485752</v>
      </c>
      <c r="I160" s="10"/>
      <c r="J160" s="46">
        <f>+H160*E160</f>
        <v>0</v>
      </c>
      <c r="K160" s="25"/>
      <c r="L160" s="73"/>
      <c r="M160" s="46"/>
      <c r="N160" s="46"/>
      <c r="O160" s="73"/>
      <c r="P160" s="25"/>
    </row>
    <row r="161" spans="1:17">
      <c r="A161" s="6">
        <v>15</v>
      </c>
      <c r="C161" s="2" t="s">
        <v>201</v>
      </c>
      <c r="D161" s="23" t="s">
        <v>3</v>
      </c>
      <c r="E161" s="25"/>
      <c r="F161" s="10"/>
      <c r="G161" s="10"/>
      <c r="I161" s="10"/>
      <c r="J161" s="46"/>
      <c r="K161" s="25"/>
      <c r="L161" s="73"/>
      <c r="M161" s="46"/>
      <c r="N161" s="46"/>
      <c r="O161" s="73"/>
      <c r="P161" s="25"/>
    </row>
    <row r="162" spans="1:17">
      <c r="A162" s="6">
        <v>16</v>
      </c>
      <c r="C162" s="2" t="s">
        <v>202</v>
      </c>
      <c r="D162" s="23" t="s">
        <v>203</v>
      </c>
      <c r="E162" s="27">
        <v>37098000</v>
      </c>
      <c r="F162" s="10"/>
      <c r="G162" s="10" t="s">
        <v>177</v>
      </c>
      <c r="H162" s="26">
        <f>+H82</f>
        <v>0.13675949908726825</v>
      </c>
      <c r="I162" s="10"/>
      <c r="J162" s="46">
        <f>+H162*E162</f>
        <v>5073503.8971394775</v>
      </c>
      <c r="K162" s="25"/>
      <c r="L162" s="73" t="s">
        <v>42</v>
      </c>
      <c r="M162" s="46">
        <f>J162-P162</f>
        <v>4291497.8971394775</v>
      </c>
      <c r="N162" s="77"/>
      <c r="O162" s="73" t="s">
        <v>42</v>
      </c>
      <c r="P162" s="27">
        <v>782006</v>
      </c>
      <c r="Q162" s="97"/>
    </row>
    <row r="163" spans="1:17">
      <c r="A163" s="6">
        <v>17</v>
      </c>
      <c r="C163" s="2" t="s">
        <v>204</v>
      </c>
      <c r="D163" s="23" t="s">
        <v>205</v>
      </c>
      <c r="E163" s="27">
        <v>0</v>
      </c>
      <c r="F163" s="10"/>
      <c r="G163" s="23" t="str">
        <f>+G104</f>
        <v>NA</v>
      </c>
      <c r="H163" s="98" t="s">
        <v>155</v>
      </c>
      <c r="I163" s="10"/>
      <c r="J163" s="46">
        <v>0</v>
      </c>
      <c r="K163" s="25"/>
      <c r="L163" s="73"/>
      <c r="M163" s="77"/>
      <c r="N163" s="77"/>
      <c r="O163" s="87"/>
      <c r="P163" s="84"/>
    </row>
    <row r="164" spans="1:17">
      <c r="A164" s="6">
        <v>18</v>
      </c>
      <c r="C164" s="2" t="s">
        <v>206</v>
      </c>
      <c r="D164" s="23" t="str">
        <f>+D163</f>
        <v xml:space="preserve">263.i   </v>
      </c>
      <c r="E164" s="27">
        <v>1476000</v>
      </c>
      <c r="F164" s="10"/>
      <c r="G164" s="10" t="str">
        <f>+G162</f>
        <v>GP</v>
      </c>
      <c r="H164" s="26">
        <f>+H162</f>
        <v>0.13675949908726825</v>
      </c>
      <c r="I164" s="10"/>
      <c r="J164" s="46">
        <f>+H164*E164</f>
        <v>201857.02065280796</v>
      </c>
      <c r="K164" s="25"/>
      <c r="L164" s="73" t="s">
        <v>142</v>
      </c>
      <c r="M164" s="46">
        <f>J164-P164</f>
        <v>148215.79508340126</v>
      </c>
      <c r="N164" s="77"/>
      <c r="O164" s="73" t="s">
        <v>133</v>
      </c>
      <c r="P164" s="25">
        <f>J164*$J$215</f>
        <v>53641.225569406713</v>
      </c>
      <c r="Q164" s="97"/>
    </row>
    <row r="165" spans="1:17" ht="16.5" thickBot="1">
      <c r="A165" s="6">
        <v>19</v>
      </c>
      <c r="C165" s="2" t="s">
        <v>207</v>
      </c>
      <c r="D165" s="23"/>
      <c r="E165" s="75">
        <v>0</v>
      </c>
      <c r="F165" s="10"/>
      <c r="G165" s="10" t="s">
        <v>177</v>
      </c>
      <c r="H165" s="26">
        <f>+H162</f>
        <v>0.13675949908726825</v>
      </c>
      <c r="I165" s="10"/>
      <c r="J165" s="76">
        <f>+H165*E165</f>
        <v>0</v>
      </c>
      <c r="K165" s="25"/>
      <c r="L165" s="73" t="s">
        <v>142</v>
      </c>
      <c r="M165" s="76">
        <f>J165-P165</f>
        <v>0</v>
      </c>
      <c r="N165" s="77"/>
      <c r="O165" s="87" t="s">
        <v>133</v>
      </c>
      <c r="P165" s="30">
        <f>J165*$J$215</f>
        <v>0</v>
      </c>
    </row>
    <row r="166" spans="1:17">
      <c r="A166" s="6">
        <v>20</v>
      </c>
      <c r="C166" s="2" t="s">
        <v>208</v>
      </c>
      <c r="D166" s="23"/>
      <c r="E166" s="25">
        <f>SUM(E159:E165)</f>
        <v>45707953</v>
      </c>
      <c r="F166" s="10"/>
      <c r="G166" s="10"/>
      <c r="H166" s="26"/>
      <c r="I166" s="10"/>
      <c r="J166" s="46">
        <f>SUM(J159:J165)</f>
        <v>6258050.100464032</v>
      </c>
      <c r="K166" s="25"/>
      <c r="L166" s="74"/>
      <c r="M166" s="46">
        <f>SUM(M159:M165)</f>
        <v>5161264.3128478974</v>
      </c>
      <c r="N166" s="46"/>
      <c r="O166" s="73"/>
      <c r="P166" s="46">
        <f>SUM(P159:P165)</f>
        <v>1096785.7876161353</v>
      </c>
    </row>
    <row r="167" spans="1:17" ht="12" customHeight="1">
      <c r="A167" s="6"/>
      <c r="C167" s="2"/>
      <c r="D167" s="23"/>
      <c r="E167" s="25"/>
      <c r="F167" s="10"/>
      <c r="G167" s="10"/>
      <c r="H167" s="26"/>
      <c r="I167" s="10"/>
      <c r="J167" s="23"/>
      <c r="K167" s="10"/>
      <c r="M167" s="40"/>
      <c r="N167" s="40"/>
      <c r="O167" s="99"/>
      <c r="P167" s="40"/>
    </row>
    <row r="168" spans="1:17" ht="4.5" customHeight="1">
      <c r="A168" s="6" t="s">
        <v>209</v>
      </c>
      <c r="C168" s="2"/>
      <c r="D168" s="23"/>
      <c r="E168" s="10"/>
      <c r="F168" s="10"/>
      <c r="G168" s="10"/>
      <c r="H168" s="26"/>
      <c r="I168" s="10"/>
      <c r="J168" s="23"/>
      <c r="K168" s="10"/>
      <c r="O168" s="100"/>
    </row>
    <row r="169" spans="1:17">
      <c r="A169" s="6" t="s">
        <v>3</v>
      </c>
      <c r="C169" s="2" t="s">
        <v>210</v>
      </c>
      <c r="D169" s="23" t="s">
        <v>211</v>
      </c>
      <c r="E169" s="10"/>
      <c r="F169" s="10"/>
      <c r="H169" s="101"/>
      <c r="I169" s="10"/>
      <c r="J169" s="40"/>
      <c r="K169" s="10"/>
      <c r="O169" s="100"/>
    </row>
    <row r="170" spans="1:17">
      <c r="A170" s="6">
        <v>21</v>
      </c>
      <c r="C170" s="102" t="s">
        <v>212</v>
      </c>
      <c r="D170" s="23"/>
      <c r="E170" s="103">
        <f>IF(E353&gt;0,1-(((1-E354)*(1-E353))/(1-E354*E353*E355)),0)</f>
        <v>0.41369999999999996</v>
      </c>
      <c r="F170" s="10"/>
      <c r="H170" s="101"/>
      <c r="I170" s="10"/>
      <c r="J170" s="40"/>
      <c r="K170" s="10"/>
      <c r="O170" s="100"/>
    </row>
    <row r="171" spans="1:17">
      <c r="A171" s="6">
        <v>22</v>
      </c>
      <c r="C171" s="1" t="s">
        <v>213</v>
      </c>
      <c r="D171" s="23"/>
      <c r="E171" s="103">
        <f>IF(J286&gt;0,(E170/(1-E170))*(1-J283/J286),0)</f>
        <v>0.53844076686413456</v>
      </c>
      <c r="F171" s="10"/>
      <c r="H171" s="101"/>
      <c r="I171" s="10"/>
      <c r="J171" s="40"/>
      <c r="K171" s="10"/>
      <c r="O171" s="100"/>
    </row>
    <row r="172" spans="1:17">
      <c r="A172" s="6"/>
      <c r="C172" s="2" t="s">
        <v>214</v>
      </c>
      <c r="D172" s="23"/>
      <c r="E172" s="10"/>
      <c r="F172" s="10"/>
      <c r="H172" s="101"/>
      <c r="I172" s="10"/>
      <c r="J172" s="40"/>
      <c r="K172" s="10"/>
      <c r="O172" s="100"/>
    </row>
    <row r="173" spans="1:17">
      <c r="A173" s="6"/>
      <c r="C173" s="2" t="s">
        <v>215</v>
      </c>
      <c r="D173" s="23"/>
      <c r="E173" s="10"/>
      <c r="F173" s="10"/>
      <c r="H173" s="101"/>
      <c r="I173" s="10"/>
      <c r="J173" s="40"/>
      <c r="K173" s="10"/>
      <c r="O173" s="100"/>
    </row>
    <row r="174" spans="1:17">
      <c r="A174" s="6">
        <v>23</v>
      </c>
      <c r="C174" s="102" t="s">
        <v>216</v>
      </c>
      <c r="D174" s="23"/>
      <c r="E174" s="104">
        <f>IF(E170&gt;0,1/(1-E170),0)</f>
        <v>1.7056114617090226</v>
      </c>
      <c r="F174" s="10"/>
      <c r="H174" s="101"/>
      <c r="I174" s="10"/>
      <c r="J174" s="40"/>
      <c r="K174" s="10"/>
      <c r="O174" s="100"/>
    </row>
    <row r="175" spans="1:17">
      <c r="A175" s="6">
        <v>24</v>
      </c>
      <c r="C175" s="2" t="s">
        <v>217</v>
      </c>
      <c r="D175" s="23"/>
      <c r="E175" s="27">
        <v>-786876</v>
      </c>
      <c r="F175" s="10"/>
      <c r="H175" s="101"/>
      <c r="I175" s="10"/>
      <c r="J175" s="40"/>
      <c r="K175" s="10"/>
      <c r="O175" s="100"/>
    </row>
    <row r="176" spans="1:17">
      <c r="A176" s="6"/>
      <c r="C176" s="2"/>
      <c r="D176" s="23"/>
      <c r="E176" s="10"/>
      <c r="F176" s="10"/>
      <c r="H176" s="101"/>
      <c r="I176" s="10"/>
      <c r="J176" s="40"/>
      <c r="K176" s="10"/>
      <c r="O176" s="100"/>
    </row>
    <row r="177" spans="1:18">
      <c r="A177" s="6">
        <v>25</v>
      </c>
      <c r="C177" s="102" t="s">
        <v>218</v>
      </c>
      <c r="D177" s="105"/>
      <c r="E177" s="25">
        <f>E171*E181</f>
        <v>95627025.240461692</v>
      </c>
      <c r="F177" s="10"/>
      <c r="G177" s="10" t="s">
        <v>124</v>
      </c>
      <c r="H177" s="26"/>
      <c r="I177" s="10"/>
      <c r="J177" s="46">
        <f>$E$171*J181</f>
        <v>14743168.26072515</v>
      </c>
      <c r="K177" s="25"/>
      <c r="L177" s="74"/>
      <c r="M177" s="25">
        <f>$E$171*M181</f>
        <v>11576685.422187433</v>
      </c>
      <c r="N177" s="25"/>
      <c r="O177" s="74"/>
      <c r="P177" s="25">
        <f>$E$171*P181</f>
        <v>3166482.8385377154</v>
      </c>
      <c r="R177" s="426"/>
    </row>
    <row r="178" spans="1:18" ht="16.5" thickBot="1">
      <c r="A178" s="6">
        <v>26</v>
      </c>
      <c r="C178" s="1" t="s">
        <v>219</v>
      </c>
      <c r="D178" s="105" t="s">
        <v>220</v>
      </c>
      <c r="E178" s="30">
        <f>E174*E175</f>
        <v>-1342104.7245437489</v>
      </c>
      <c r="F178" s="10"/>
      <c r="G178" s="1" t="s">
        <v>158</v>
      </c>
      <c r="H178" s="26">
        <f>H98</f>
        <v>0.13578102085710003</v>
      </c>
      <c r="I178" s="10"/>
      <c r="J178" s="76">
        <f>H178*E178</f>
        <v>-182232.34959568726</v>
      </c>
      <c r="K178" s="25"/>
      <c r="L178" s="73" t="s">
        <v>42</v>
      </c>
      <c r="M178" s="76">
        <f>J178-P178</f>
        <v>-182232.34959568726</v>
      </c>
      <c r="N178" s="77"/>
      <c r="O178" s="87"/>
      <c r="P178" s="35">
        <v>0</v>
      </c>
      <c r="Q178" s="97"/>
    </row>
    <row r="179" spans="1:18">
      <c r="A179" s="6">
        <v>27</v>
      </c>
      <c r="C179" s="102" t="s">
        <v>14</v>
      </c>
      <c r="D179" s="40" t="s">
        <v>221</v>
      </c>
      <c r="E179" s="80">
        <f>+E177+E178</f>
        <v>94284920.515917942</v>
      </c>
      <c r="F179" s="10"/>
      <c r="G179" s="10" t="s">
        <v>3</v>
      </c>
      <c r="H179" s="26" t="s">
        <v>3</v>
      </c>
      <c r="I179" s="10"/>
      <c r="J179" s="80">
        <f>+J177+J178</f>
        <v>14560935.911129463</v>
      </c>
      <c r="K179" s="25"/>
      <c r="L179" s="74" t="s">
        <v>3</v>
      </c>
      <c r="M179" s="84">
        <f>M177+M178</f>
        <v>11394453.072591746</v>
      </c>
      <c r="N179" s="84"/>
      <c r="O179" s="85"/>
      <c r="P179" s="84">
        <f>P177+P178</f>
        <v>3166482.8385377154</v>
      </c>
      <c r="R179" s="426"/>
    </row>
    <row r="180" spans="1:18">
      <c r="A180" s="6" t="s">
        <v>3</v>
      </c>
      <c r="D180" s="106"/>
      <c r="E180" s="25"/>
      <c r="F180" s="10"/>
      <c r="G180" s="10"/>
      <c r="H180" s="26"/>
      <c r="I180" s="10"/>
      <c r="J180" s="25"/>
      <c r="K180" s="25"/>
      <c r="L180" s="74"/>
      <c r="M180" s="25"/>
      <c r="N180" s="25"/>
      <c r="O180" s="74"/>
      <c r="P180" s="25"/>
    </row>
    <row r="181" spans="1:18">
      <c r="A181" s="6">
        <v>28</v>
      </c>
      <c r="C181" s="2" t="s">
        <v>15</v>
      </c>
      <c r="D181" s="79"/>
      <c r="E181" s="25">
        <f>+$J286*E122</f>
        <v>177599897.93750402</v>
      </c>
      <c r="F181" s="10"/>
      <c r="G181" s="10" t="s">
        <v>124</v>
      </c>
      <c r="H181" s="101"/>
      <c r="I181" s="10"/>
      <c r="J181" s="46">
        <f>+$J286*J122</f>
        <v>27381225.880404618</v>
      </c>
      <c r="K181" s="46"/>
      <c r="L181" s="73" t="s">
        <v>3</v>
      </c>
      <c r="M181" s="46">
        <f>+$J286*M122</f>
        <v>21500388.036384683</v>
      </c>
      <c r="N181" s="46"/>
      <c r="O181" s="73"/>
      <c r="P181" s="46">
        <f>+$J286*P122</f>
        <v>5880837.8440199308</v>
      </c>
      <c r="R181" s="426"/>
    </row>
    <row r="182" spans="1:18">
      <c r="A182" s="6"/>
      <c r="C182" s="102" t="s">
        <v>222</v>
      </c>
      <c r="E182" s="25"/>
      <c r="F182" s="10"/>
      <c r="G182" s="10"/>
      <c r="H182" s="101"/>
      <c r="I182" s="10"/>
      <c r="J182" s="25"/>
      <c r="K182" s="25"/>
      <c r="L182" s="74"/>
      <c r="M182" s="25"/>
      <c r="N182" s="25"/>
      <c r="O182" s="74"/>
      <c r="P182" s="25"/>
    </row>
    <row r="183" spans="1:18">
      <c r="A183" s="6"/>
      <c r="C183" s="2"/>
      <c r="E183" s="84"/>
      <c r="F183" s="10"/>
      <c r="G183" s="10"/>
      <c r="H183" s="101"/>
      <c r="I183" s="10"/>
      <c r="J183" s="84"/>
      <c r="K183" s="25"/>
      <c r="L183" s="74"/>
      <c r="M183" s="25"/>
      <c r="N183" s="25"/>
      <c r="O183" s="74"/>
      <c r="P183" s="25"/>
    </row>
    <row r="184" spans="1:18">
      <c r="A184" s="6">
        <v>29</v>
      </c>
      <c r="C184" s="2" t="s">
        <v>223</v>
      </c>
      <c r="D184" s="10"/>
      <c r="E184" s="84">
        <f>+E181+E179+E166+E155+E147</f>
        <v>437141172.45342195</v>
      </c>
      <c r="F184" s="10"/>
      <c r="G184" s="10"/>
      <c r="H184" s="10"/>
      <c r="I184" s="10"/>
      <c r="J184" s="84">
        <f>+J181+J179+J166+J155+J147</f>
        <v>88961815.227737367</v>
      </c>
      <c r="K184" s="43"/>
      <c r="L184" s="74"/>
      <c r="M184" s="84">
        <f>+M181+M179+M166+M155+M147</f>
        <v>71730779.455557615</v>
      </c>
      <c r="N184" s="84"/>
      <c r="O184" s="85"/>
      <c r="P184" s="84">
        <f>+P181+P179+P166+P155+P147</f>
        <v>17231035.772179756</v>
      </c>
      <c r="R184" s="426"/>
    </row>
    <row r="185" spans="1:18">
      <c r="A185" s="6"/>
      <c r="C185" s="59"/>
      <c r="D185" s="23"/>
      <c r="E185" s="84"/>
      <c r="F185" s="10"/>
      <c r="G185" s="10"/>
      <c r="H185" s="10"/>
      <c r="I185" s="10"/>
      <c r="J185" s="84"/>
      <c r="K185" s="43"/>
      <c r="L185" s="74"/>
      <c r="M185" s="84"/>
      <c r="N185" s="84"/>
      <c r="O185" s="85"/>
      <c r="P185" s="84"/>
    </row>
    <row r="186" spans="1:18">
      <c r="A186" s="58">
        <v>30</v>
      </c>
      <c r="B186" s="59"/>
      <c r="C186" s="59" t="s">
        <v>448</v>
      </c>
      <c r="D186" s="23"/>
      <c r="E186" s="84"/>
      <c r="F186" s="10"/>
      <c r="G186" s="10"/>
      <c r="H186" s="10"/>
      <c r="I186" s="10"/>
      <c r="J186" s="84"/>
      <c r="K186" s="43"/>
      <c r="L186" s="74"/>
      <c r="M186" s="25"/>
      <c r="N186" s="25"/>
      <c r="O186" s="74"/>
      <c r="P186" s="25"/>
    </row>
    <row r="187" spans="1:18">
      <c r="A187" s="58"/>
      <c r="B187" s="214"/>
      <c r="C187" s="214" t="s">
        <v>414</v>
      </c>
      <c r="D187" s="59"/>
      <c r="E187" s="25"/>
      <c r="F187" s="60"/>
      <c r="G187" s="60"/>
      <c r="H187" s="60"/>
      <c r="I187" s="60"/>
      <c r="J187" s="25"/>
      <c r="K187" s="107"/>
      <c r="L187" s="73"/>
      <c r="M187" s="46"/>
      <c r="N187" s="46"/>
      <c r="O187" s="73"/>
      <c r="P187" s="46"/>
    </row>
    <row r="188" spans="1:18">
      <c r="A188" s="58"/>
      <c r="B188" s="59"/>
      <c r="C188" s="59" t="s">
        <v>224</v>
      </c>
      <c r="D188" s="11"/>
      <c r="E188" s="220">
        <f>'MP Attach GG'!L93</f>
        <v>24295580.406330802</v>
      </c>
      <c r="F188" s="60"/>
      <c r="G188" s="60"/>
      <c r="H188" s="60"/>
      <c r="I188" s="60"/>
      <c r="J188" s="220">
        <f>E188</f>
        <v>24295580.406330802</v>
      </c>
      <c r="K188" s="107"/>
      <c r="L188" s="73" t="s">
        <v>42</v>
      </c>
      <c r="M188" s="46">
        <f>J188-P188</f>
        <v>24295580.406330802</v>
      </c>
      <c r="N188" s="46"/>
      <c r="O188" s="73" t="s">
        <v>42</v>
      </c>
      <c r="P188" s="220">
        <v>0</v>
      </c>
      <c r="R188" s="426"/>
    </row>
    <row r="189" spans="1:18">
      <c r="A189" s="58" t="s">
        <v>421</v>
      </c>
      <c r="B189" s="59"/>
      <c r="C189" s="59" t="s">
        <v>449</v>
      </c>
      <c r="D189" s="11"/>
      <c r="E189" s="84"/>
      <c r="F189" s="10"/>
      <c r="G189" s="10"/>
      <c r="H189" s="10"/>
      <c r="I189" s="10"/>
      <c r="J189" s="84"/>
      <c r="K189" s="43"/>
      <c r="L189" s="74"/>
      <c r="M189" s="84"/>
      <c r="N189" s="84"/>
      <c r="O189" s="85"/>
      <c r="P189" s="84"/>
    </row>
    <row r="190" spans="1:18">
      <c r="A190" s="58"/>
      <c r="B190" s="214"/>
      <c r="C190" s="214" t="s">
        <v>414</v>
      </c>
      <c r="D190" s="11"/>
      <c r="L190" s="1"/>
      <c r="O190" s="1"/>
    </row>
    <row r="191" spans="1:18">
      <c r="A191" s="58"/>
      <c r="B191" s="59"/>
      <c r="C191" s="59" t="s">
        <v>422</v>
      </c>
      <c r="D191" s="11"/>
      <c r="E191" s="220">
        <v>0</v>
      </c>
      <c r="F191" s="60"/>
      <c r="G191" s="60"/>
      <c r="H191" s="60"/>
      <c r="I191" s="60"/>
      <c r="J191" s="220">
        <f>E191</f>
        <v>0</v>
      </c>
      <c r="K191" s="107"/>
      <c r="L191" s="73" t="s">
        <v>42</v>
      </c>
      <c r="M191" s="46">
        <f>J191-P191</f>
        <v>0</v>
      </c>
      <c r="N191" s="46"/>
      <c r="O191" s="73" t="s">
        <v>42</v>
      </c>
      <c r="P191" s="220">
        <v>0</v>
      </c>
    </row>
    <row r="192" spans="1:18">
      <c r="A192" s="58" t="s">
        <v>455</v>
      </c>
      <c r="B192" s="59"/>
      <c r="C192" s="59" t="s">
        <v>456</v>
      </c>
      <c r="D192" s="23"/>
      <c r="E192" s="84"/>
      <c r="F192" s="10"/>
      <c r="G192" s="10"/>
      <c r="H192" s="10"/>
      <c r="I192" s="10"/>
      <c r="J192" s="84"/>
      <c r="K192" s="43"/>
      <c r="L192" s="74"/>
      <c r="M192" s="25"/>
      <c r="N192" s="25"/>
      <c r="O192" s="74"/>
      <c r="P192" s="25"/>
    </row>
    <row r="193" spans="1:19" s="40" customFormat="1" ht="15.75" customHeight="1">
      <c r="A193" s="58"/>
      <c r="B193" s="214"/>
      <c r="C193" s="214" t="s">
        <v>414</v>
      </c>
      <c r="D193" s="59"/>
      <c r="E193" s="25"/>
      <c r="F193" s="60"/>
      <c r="G193" s="60"/>
      <c r="H193" s="60"/>
      <c r="I193" s="60"/>
      <c r="J193" s="25"/>
      <c r="K193" s="107"/>
      <c r="L193" s="73"/>
      <c r="M193" s="46"/>
      <c r="N193" s="46"/>
      <c r="O193" s="73"/>
      <c r="P193" s="46"/>
    </row>
    <row r="194" spans="1:19" s="40" customFormat="1" ht="16.5" thickBot="1">
      <c r="A194" s="58"/>
      <c r="B194" s="59"/>
      <c r="C194" s="59" t="s">
        <v>457</v>
      </c>
      <c r="D194" s="11"/>
      <c r="E194" s="75">
        <f>'MP Attach ZZ'!L87</f>
        <v>10095888.755279295</v>
      </c>
      <c r="F194" s="60"/>
      <c r="G194" s="60"/>
      <c r="H194" s="60"/>
      <c r="I194" s="60"/>
      <c r="J194" s="75">
        <f>'MP Attach ZZ'!L87</f>
        <v>10095888.755279295</v>
      </c>
      <c r="K194" s="107"/>
      <c r="L194" s="73" t="s">
        <v>42</v>
      </c>
      <c r="M194" s="76">
        <f>J194-P194</f>
        <v>8683484.5364345443</v>
      </c>
      <c r="N194" s="46"/>
      <c r="O194" s="73" t="s">
        <v>42</v>
      </c>
      <c r="P194" s="75">
        <f>'MP Attach ZZ'!L85</f>
        <v>1412404.2188447507</v>
      </c>
      <c r="R194" s="426"/>
    </row>
    <row r="195" spans="1:19" s="40" customFormat="1" ht="16.5" thickBot="1">
      <c r="A195" s="58">
        <v>31</v>
      </c>
      <c r="C195" s="40" t="s">
        <v>225</v>
      </c>
      <c r="D195" s="11"/>
      <c r="E195" s="108">
        <f>E184-E188-E191-E194</f>
        <v>402749703.29181182</v>
      </c>
      <c r="F195" s="60"/>
      <c r="G195" s="60"/>
      <c r="H195" s="60"/>
      <c r="I195" s="60"/>
      <c r="J195" s="108">
        <f>J184-J188-J191-J194</f>
        <v>54570346.06612727</v>
      </c>
      <c r="K195" s="107"/>
      <c r="L195" s="73"/>
      <c r="M195" s="108">
        <f>M184-M188-M191-M194</f>
        <v>38751714.512792267</v>
      </c>
      <c r="N195" s="46"/>
      <c r="O195" s="73"/>
      <c r="P195" s="108">
        <f>P184-P188-P191-P194</f>
        <v>15818631.553335005</v>
      </c>
      <c r="R195" s="426"/>
    </row>
    <row r="196" spans="1:19" s="40" customFormat="1" ht="16.5" thickTop="1">
      <c r="A196" s="58"/>
      <c r="B196" s="59"/>
      <c r="C196" s="59" t="s">
        <v>458</v>
      </c>
      <c r="D196" s="11"/>
      <c r="E196" s="107"/>
      <c r="F196" s="60"/>
      <c r="G196" s="60"/>
      <c r="H196" s="60"/>
      <c r="I196" s="60"/>
      <c r="J196" s="60"/>
      <c r="K196" s="60"/>
      <c r="L196" s="21"/>
      <c r="O196" s="21"/>
    </row>
    <row r="197" spans="1:19" s="40" customFormat="1">
      <c r="A197" s="58"/>
      <c r="B197" s="59"/>
      <c r="C197" s="23"/>
      <c r="D197" s="11"/>
      <c r="E197" s="107"/>
      <c r="F197" s="60"/>
      <c r="G197" s="60"/>
      <c r="H197" s="60"/>
      <c r="I197" s="60"/>
      <c r="J197" s="60"/>
      <c r="K197" s="60"/>
      <c r="L197" s="21"/>
      <c r="O197" s="21"/>
      <c r="P197" s="248" t="s">
        <v>466</v>
      </c>
    </row>
    <row r="198" spans="1:19">
      <c r="C198" s="2" t="s">
        <v>26</v>
      </c>
      <c r="D198" s="2"/>
      <c r="E198" s="3" t="s">
        <v>0</v>
      </c>
      <c r="F198" s="2"/>
      <c r="G198" s="2"/>
      <c r="H198" s="2"/>
      <c r="I198" s="4"/>
      <c r="K198" s="11"/>
      <c r="L198" s="21"/>
      <c r="O198" s="21"/>
      <c r="P198" s="21" t="s">
        <v>226</v>
      </c>
      <c r="Q198" s="40"/>
      <c r="R198" s="40"/>
      <c r="S198" s="40"/>
    </row>
    <row r="199" spans="1:19">
      <c r="C199" s="2"/>
      <c r="D199" s="10" t="s">
        <v>3</v>
      </c>
      <c r="E199" s="10" t="s">
        <v>27</v>
      </c>
      <c r="F199" s="10"/>
      <c r="G199" s="10"/>
      <c r="H199" s="10"/>
      <c r="I199" s="4"/>
      <c r="J199" s="4"/>
      <c r="K199" s="4"/>
      <c r="N199" s="9" t="str">
        <f>N3</f>
        <v>For the 12 months ended 12/31/2015</v>
      </c>
      <c r="O199" s="225"/>
      <c r="P199" s="224"/>
    </row>
    <row r="200" spans="1:19">
      <c r="A200" s="6"/>
      <c r="K200" s="10"/>
    </row>
    <row r="201" spans="1:19" ht="31.5">
      <c r="A201" s="6"/>
      <c r="E201" s="91" t="str">
        <f>E6</f>
        <v>Allete, Inc. dba Minnesota Power</v>
      </c>
      <c r="K201" s="10"/>
    </row>
    <row r="202" spans="1:19">
      <c r="A202" s="6"/>
      <c r="D202" s="70" t="s">
        <v>227</v>
      </c>
      <c r="F202" s="4"/>
      <c r="G202" s="4"/>
      <c r="H202" s="4"/>
      <c r="I202" s="4"/>
      <c r="J202" s="4"/>
      <c r="K202" s="10"/>
    </row>
    <row r="203" spans="1:19">
      <c r="A203" s="6" t="s">
        <v>1</v>
      </c>
      <c r="C203" s="70"/>
      <c r="D203" s="4"/>
      <c r="E203" s="4"/>
      <c r="F203" s="4"/>
      <c r="G203" s="4"/>
      <c r="H203" s="4"/>
      <c r="I203" s="4"/>
      <c r="J203" s="4"/>
      <c r="K203" s="10"/>
    </row>
    <row r="204" spans="1:19" ht="16.5" thickBot="1">
      <c r="A204" s="18" t="s">
        <v>2</v>
      </c>
      <c r="C204" s="59" t="s">
        <v>228</v>
      </c>
      <c r="D204" s="11"/>
      <c r="E204" s="11"/>
      <c r="F204" s="11"/>
      <c r="G204" s="11"/>
      <c r="H204" s="11"/>
      <c r="I204" s="40"/>
      <c r="J204" s="40"/>
      <c r="K204" s="23"/>
    </row>
    <row r="205" spans="1:19">
      <c r="A205" s="6"/>
      <c r="C205" s="59"/>
      <c r="D205" s="11"/>
      <c r="E205" s="11"/>
      <c r="F205" s="11"/>
      <c r="G205" s="11"/>
      <c r="H205" s="11"/>
      <c r="I205" s="11"/>
      <c r="J205" s="11"/>
      <c r="K205" s="23"/>
    </row>
    <row r="206" spans="1:19">
      <c r="A206" s="6">
        <v>1</v>
      </c>
      <c r="C206" s="11" t="s">
        <v>229</v>
      </c>
      <c r="D206" s="11"/>
      <c r="E206" s="23"/>
      <c r="F206" s="23"/>
      <c r="G206" s="23"/>
      <c r="H206" s="23"/>
      <c r="I206" s="23"/>
      <c r="J206" s="46">
        <f>E78</f>
        <v>585012271</v>
      </c>
      <c r="K206" s="23"/>
    </row>
    <row r="207" spans="1:19">
      <c r="A207" s="6">
        <v>2</v>
      </c>
      <c r="C207" s="11" t="s">
        <v>230</v>
      </c>
      <c r="D207" s="40"/>
      <c r="E207" s="40"/>
      <c r="F207" s="40"/>
      <c r="G207" s="40"/>
      <c r="H207" s="40"/>
      <c r="I207" s="40"/>
      <c r="J207" s="27">
        <v>80360901</v>
      </c>
      <c r="K207" s="23"/>
    </row>
    <row r="208" spans="1:19" ht="16.5" thickBot="1">
      <c r="A208" s="6">
        <v>3</v>
      </c>
      <c r="C208" s="109" t="s">
        <v>231</v>
      </c>
      <c r="D208" s="109"/>
      <c r="E208" s="110"/>
      <c r="F208" s="23"/>
      <c r="G208" s="23"/>
      <c r="H208" s="111"/>
      <c r="I208" s="23"/>
      <c r="J208" s="75">
        <v>7880697</v>
      </c>
      <c r="K208" s="23"/>
    </row>
    <row r="209" spans="1:28">
      <c r="A209" s="6">
        <v>4</v>
      </c>
      <c r="C209" s="11" t="s">
        <v>232</v>
      </c>
      <c r="D209" s="11"/>
      <c r="E209" s="23"/>
      <c r="F209" s="23"/>
      <c r="G209" s="23"/>
      <c r="H209" s="111"/>
      <c r="I209" s="23"/>
      <c r="J209" s="46">
        <f>J206-J207-J208</f>
        <v>496770673</v>
      </c>
      <c r="K209" s="23"/>
    </row>
    <row r="210" spans="1:28">
      <c r="A210" s="6"/>
      <c r="C210" s="40"/>
      <c r="D210" s="11"/>
      <c r="E210" s="23"/>
      <c r="F210" s="23"/>
      <c r="G210" s="23"/>
      <c r="H210" s="111"/>
      <c r="I210" s="23"/>
      <c r="J210" s="40"/>
      <c r="K210" s="23"/>
    </row>
    <row r="211" spans="1:28">
      <c r="A211" s="6">
        <v>5</v>
      </c>
      <c r="C211" s="11" t="s">
        <v>233</v>
      </c>
      <c r="D211" s="112"/>
      <c r="E211" s="113"/>
      <c r="F211" s="113"/>
      <c r="G211" s="113"/>
      <c r="H211" s="114"/>
      <c r="I211" s="23" t="s">
        <v>234</v>
      </c>
      <c r="J211" s="419">
        <f>IF(J206&gt;0,J209/J206,0)</f>
        <v>0.8491628255093473</v>
      </c>
      <c r="K211" s="23"/>
    </row>
    <row r="212" spans="1:28">
      <c r="A212" s="6"/>
      <c r="C212" s="11"/>
      <c r="D212" s="112"/>
      <c r="E212" s="113"/>
      <c r="F212" s="113"/>
      <c r="G212" s="113"/>
      <c r="H212" s="114"/>
      <c r="I212" s="23"/>
      <c r="J212" s="86"/>
      <c r="K212" s="23"/>
    </row>
    <row r="213" spans="1:28">
      <c r="A213" s="6">
        <v>6</v>
      </c>
      <c r="C213" s="11" t="s">
        <v>235</v>
      </c>
      <c r="D213" s="112"/>
      <c r="E213" s="115">
        <f>J78</f>
        <v>496770673</v>
      </c>
      <c r="F213" s="113"/>
      <c r="G213" s="113"/>
      <c r="H213" s="114"/>
      <c r="I213" s="23"/>
      <c r="J213" s="40"/>
      <c r="K213" s="23"/>
    </row>
    <row r="214" spans="1:28">
      <c r="A214" s="6">
        <v>7</v>
      </c>
      <c r="C214" s="11" t="s">
        <v>236</v>
      </c>
      <c r="D214" s="112"/>
      <c r="E214" s="115">
        <f>M78</f>
        <v>364759472</v>
      </c>
      <c r="F214" s="113"/>
      <c r="G214" s="113"/>
      <c r="H214" s="114"/>
      <c r="I214" s="23" t="s">
        <v>237</v>
      </c>
      <c r="J214" s="116">
        <f>IF(E214&gt;0,E214/E213,0)</f>
        <v>0.73426128357621467</v>
      </c>
      <c r="K214" s="23"/>
    </row>
    <row r="215" spans="1:28">
      <c r="A215" s="6">
        <v>8</v>
      </c>
      <c r="C215" s="11" t="s">
        <v>238</v>
      </c>
      <c r="D215" s="112"/>
      <c r="E215" s="115">
        <f>P78</f>
        <v>132011201</v>
      </c>
      <c r="F215" s="113"/>
      <c r="G215" s="113"/>
      <c r="H215" s="114"/>
      <c r="I215" s="23" t="s">
        <v>239</v>
      </c>
      <c r="J215" s="116">
        <f>IF(E215&gt;0,E215/E213,0)</f>
        <v>0.26573871642378533</v>
      </c>
      <c r="K215" s="23"/>
    </row>
    <row r="216" spans="1:28">
      <c r="A216" s="6"/>
      <c r="C216" s="11"/>
      <c r="D216" s="112"/>
      <c r="E216" s="115"/>
      <c r="F216" s="113"/>
      <c r="G216" s="113"/>
      <c r="H216" s="114"/>
      <c r="I216" s="23"/>
      <c r="J216" s="116"/>
      <c r="K216" s="23"/>
    </row>
    <row r="217" spans="1:28">
      <c r="A217" s="6">
        <v>9</v>
      </c>
      <c r="C217" s="11" t="s">
        <v>240</v>
      </c>
      <c r="D217" s="112"/>
      <c r="E217" s="115">
        <f>J98</f>
        <v>341122108.51459593</v>
      </c>
      <c r="F217" s="113"/>
      <c r="G217" s="113"/>
      <c r="H217" s="114"/>
      <c r="I217" s="23"/>
      <c r="J217" s="40"/>
      <c r="K217" s="23"/>
    </row>
    <row r="218" spans="1:28">
      <c r="A218" s="6">
        <v>10</v>
      </c>
      <c r="C218" s="11" t="s">
        <v>241</v>
      </c>
      <c r="D218" s="112"/>
      <c r="E218" s="115">
        <f>M98</f>
        <v>260086038.5343152</v>
      </c>
      <c r="F218" s="113"/>
      <c r="G218" s="113"/>
      <c r="H218" s="114"/>
      <c r="I218" s="23" t="s">
        <v>242</v>
      </c>
      <c r="J218" s="116">
        <f>IF(E218&gt;0,E218/E217,0)</f>
        <v>0.76244263283564528</v>
      </c>
      <c r="K218" s="23"/>
    </row>
    <row r="219" spans="1:28">
      <c r="A219" s="6">
        <v>11</v>
      </c>
      <c r="C219" s="11" t="s">
        <v>243</v>
      </c>
      <c r="D219" s="112"/>
      <c r="E219" s="115">
        <f>P98</f>
        <v>81036069.980280697</v>
      </c>
      <c r="F219" s="113"/>
      <c r="G219" s="113"/>
      <c r="H219" s="114"/>
      <c r="I219" s="23" t="s">
        <v>244</v>
      </c>
      <c r="J219" s="116">
        <f>IF(E219&gt;0,E219/E217,0)</f>
        <v>0.23755736716435466</v>
      </c>
      <c r="K219" s="23"/>
    </row>
    <row r="220" spans="1:28">
      <c r="A220" s="6"/>
      <c r="C220" s="40"/>
      <c r="D220" s="40"/>
      <c r="E220" s="40"/>
      <c r="F220" s="40"/>
      <c r="G220" s="40"/>
      <c r="H220" s="40"/>
      <c r="I220" s="40"/>
      <c r="J220" s="40"/>
      <c r="K220" s="23"/>
    </row>
    <row r="221" spans="1:28">
      <c r="A221" s="6"/>
      <c r="C221" s="59" t="s">
        <v>245</v>
      </c>
      <c r="D221" s="40"/>
      <c r="E221" s="40"/>
      <c r="F221" s="40"/>
      <c r="G221" s="40"/>
      <c r="H221" s="40"/>
      <c r="I221" s="40"/>
      <c r="J221" s="40"/>
      <c r="K221" s="23"/>
      <c r="L221" s="58"/>
      <c r="U221" s="207" t="s">
        <v>266</v>
      </c>
      <c r="V221" s="208"/>
      <c r="W221" s="208"/>
      <c r="X221" s="208"/>
      <c r="Y221" s="208"/>
      <c r="Z221" s="208"/>
      <c r="AA221" s="208"/>
      <c r="AB221" s="209"/>
    </row>
    <row r="222" spans="1:28">
      <c r="A222" s="6"/>
      <c r="C222" s="40"/>
      <c r="D222" s="40"/>
      <c r="E222" s="40"/>
      <c r="F222" s="40"/>
      <c r="G222" s="40"/>
      <c r="H222" s="40"/>
      <c r="I222" s="40"/>
      <c r="J222" s="40"/>
      <c r="K222" s="40"/>
      <c r="U222" s="210"/>
      <c r="V222" s="131"/>
      <c r="W222" s="131"/>
      <c r="X222" s="131"/>
      <c r="Y222" s="131"/>
      <c r="Z222" s="131"/>
      <c r="AA222" s="131"/>
      <c r="AB222" s="211"/>
    </row>
    <row r="223" spans="1:28">
      <c r="A223" s="6">
        <v>12</v>
      </c>
      <c r="C223" s="40" t="s">
        <v>246</v>
      </c>
      <c r="D223" s="40"/>
      <c r="E223" s="11"/>
      <c r="F223" s="11"/>
      <c r="G223" s="11"/>
      <c r="H223" s="58"/>
      <c r="I223" s="11"/>
      <c r="J223" s="46">
        <f>E138</f>
        <v>81486457</v>
      </c>
      <c r="K223" s="40"/>
      <c r="U223" s="178"/>
      <c r="V223" s="179"/>
      <c r="W223" s="180"/>
      <c r="X223" s="179"/>
      <c r="Y223" s="181"/>
      <c r="Z223" s="182"/>
      <c r="AA223" s="179"/>
      <c r="AB223" s="183"/>
    </row>
    <row r="224" spans="1:28" ht="16.5" thickBot="1">
      <c r="A224" s="6">
        <v>13</v>
      </c>
      <c r="C224" s="109" t="s">
        <v>247</v>
      </c>
      <c r="D224" s="109"/>
      <c r="E224" s="110"/>
      <c r="F224" s="110"/>
      <c r="G224" s="23"/>
      <c r="H224" s="23"/>
      <c r="I224" s="23"/>
      <c r="J224" s="75">
        <v>6692482</v>
      </c>
      <c r="K224" s="40"/>
      <c r="U224" s="195">
        <v>0</v>
      </c>
      <c r="V224" s="181"/>
      <c r="W224" s="184"/>
      <c r="X224" s="185" t="s">
        <v>267</v>
      </c>
      <c r="Y224" s="181"/>
      <c r="Z224" s="182"/>
      <c r="AA224" s="179"/>
      <c r="AB224" s="183"/>
    </row>
    <row r="225" spans="1:28">
      <c r="A225" s="6">
        <v>14</v>
      </c>
      <c r="C225" s="11" t="s">
        <v>248</v>
      </c>
      <c r="D225" s="112"/>
      <c r="E225" s="113"/>
      <c r="F225" s="113"/>
      <c r="G225" s="113"/>
      <c r="H225" s="114"/>
      <c r="I225" s="113"/>
      <c r="J225" s="46">
        <f>+J223-J224</f>
        <v>74793975</v>
      </c>
      <c r="K225" s="40"/>
      <c r="U225" s="212">
        <v>0</v>
      </c>
      <c r="V225" s="187"/>
      <c r="W225" s="188"/>
      <c r="X225" s="189" t="s">
        <v>268</v>
      </c>
      <c r="Y225" s="190"/>
      <c r="Z225" s="190"/>
      <c r="AA225" s="179"/>
      <c r="AB225" s="183"/>
    </row>
    <row r="226" spans="1:28">
      <c r="A226" s="6"/>
      <c r="C226" s="11"/>
      <c r="D226" s="11"/>
      <c r="E226" s="23"/>
      <c r="F226" s="23"/>
      <c r="G226" s="23"/>
      <c r="H226" s="23"/>
      <c r="I226" s="40"/>
      <c r="J226" s="40"/>
      <c r="K226" s="40"/>
      <c r="U226" s="178">
        <f>U224-U225</f>
        <v>0</v>
      </c>
      <c r="V226" s="179"/>
      <c r="W226" s="180"/>
      <c r="X226" s="189" t="s">
        <v>270</v>
      </c>
      <c r="Y226" s="179"/>
      <c r="Z226" s="179"/>
      <c r="AA226" s="179"/>
      <c r="AB226" s="183"/>
    </row>
    <row r="227" spans="1:28">
      <c r="A227" s="6">
        <v>15</v>
      </c>
      <c r="C227" s="11" t="s">
        <v>249</v>
      </c>
      <c r="D227" s="11"/>
      <c r="E227" s="23"/>
      <c r="F227" s="23"/>
      <c r="G227" s="23"/>
      <c r="H227" s="23"/>
      <c r="I227" s="23"/>
      <c r="J227" s="72">
        <f>IF(J223&gt;0,J225/J223,0)</f>
        <v>0.91787000875495173</v>
      </c>
      <c r="U227" s="191"/>
      <c r="V227" s="182"/>
      <c r="W227" s="192"/>
      <c r="X227" s="193" t="s">
        <v>271</v>
      </c>
      <c r="Y227" s="194"/>
      <c r="Z227" s="194"/>
      <c r="AA227" s="179"/>
      <c r="AB227" s="183"/>
    </row>
    <row r="228" spans="1:28">
      <c r="A228" s="6">
        <v>16</v>
      </c>
      <c r="C228" s="11" t="s">
        <v>250</v>
      </c>
      <c r="D228" s="11"/>
      <c r="E228" s="23"/>
      <c r="F228" s="23"/>
      <c r="G228" s="23"/>
      <c r="H228" s="23"/>
      <c r="I228" s="11" t="s">
        <v>41</v>
      </c>
      <c r="J228" s="117">
        <f>J211</f>
        <v>0.8491628255093473</v>
      </c>
      <c r="K228" s="10"/>
      <c r="U228" s="195">
        <v>0</v>
      </c>
      <c r="V228" s="196"/>
      <c r="W228" s="197"/>
      <c r="X228" s="194" t="s">
        <v>272</v>
      </c>
      <c r="Y228" s="179"/>
      <c r="Z228" s="194"/>
      <c r="AA228" s="179"/>
      <c r="AB228" s="183"/>
    </row>
    <row r="229" spans="1:28">
      <c r="A229" s="6">
        <v>17</v>
      </c>
      <c r="C229" s="11" t="s">
        <v>398</v>
      </c>
      <c r="D229" s="11"/>
      <c r="E229" s="11"/>
      <c r="F229" s="11"/>
      <c r="G229" s="11"/>
      <c r="H229" s="11"/>
      <c r="I229" s="11" t="s">
        <v>251</v>
      </c>
      <c r="J229" s="118">
        <f>+J228*J227</f>
        <v>0.77942109008464411</v>
      </c>
      <c r="K229" s="10"/>
      <c r="U229" s="213"/>
      <c r="V229" s="196"/>
      <c r="W229" s="197"/>
      <c r="X229" s="194"/>
      <c r="Y229" s="179"/>
      <c r="Z229" s="194"/>
      <c r="AA229" s="179"/>
      <c r="AB229" s="183"/>
    </row>
    <row r="230" spans="1:28">
      <c r="A230" s="6"/>
      <c r="D230" s="4"/>
      <c r="E230" s="10"/>
      <c r="F230" s="10"/>
      <c r="G230" s="10"/>
      <c r="H230" s="45"/>
      <c r="I230" s="10"/>
      <c r="K230" s="10"/>
      <c r="M230" s="7"/>
      <c r="N230" s="7"/>
      <c r="U230" s="213">
        <v>0</v>
      </c>
      <c r="V230" s="181"/>
      <c r="W230" s="184"/>
      <c r="X230" s="194" t="s">
        <v>274</v>
      </c>
      <c r="Y230" s="179"/>
      <c r="Z230" s="194"/>
      <c r="AA230" s="179"/>
      <c r="AB230" s="183"/>
    </row>
    <row r="231" spans="1:28">
      <c r="A231" s="6" t="s">
        <v>3</v>
      </c>
      <c r="C231" s="2" t="s">
        <v>252</v>
      </c>
      <c r="D231" s="10"/>
      <c r="E231" s="10"/>
      <c r="F231" s="10"/>
      <c r="G231" s="10"/>
      <c r="H231" s="10"/>
      <c r="I231" s="10"/>
      <c r="J231" s="10"/>
      <c r="K231" s="10"/>
      <c r="M231" s="7"/>
      <c r="N231" s="7"/>
      <c r="U231" s="212">
        <v>0</v>
      </c>
      <c r="V231" s="181"/>
      <c r="W231" s="184"/>
      <c r="X231" s="194" t="s">
        <v>278</v>
      </c>
      <c r="Y231" s="179"/>
      <c r="Z231" s="198"/>
      <c r="AA231" s="179"/>
      <c r="AB231" s="183"/>
    </row>
    <row r="232" spans="1:28" ht="16.5" thickBot="1">
      <c r="A232" s="6" t="s">
        <v>3</v>
      </c>
      <c r="C232" s="2"/>
      <c r="D232" s="121" t="s">
        <v>253</v>
      </c>
      <c r="E232" s="122" t="s">
        <v>254</v>
      </c>
      <c r="F232" s="122" t="s">
        <v>41</v>
      </c>
      <c r="G232" s="10"/>
      <c r="H232" s="122" t="s">
        <v>255</v>
      </c>
      <c r="I232" s="10"/>
      <c r="J232" s="10"/>
      <c r="K232" s="10"/>
      <c r="M232" s="7"/>
      <c r="N232" s="7"/>
      <c r="U232" s="199">
        <f>SUM(U228:U231)</f>
        <v>0</v>
      </c>
      <c r="V232" s="187"/>
      <c r="W232" s="188"/>
      <c r="X232" s="189" t="s">
        <v>282</v>
      </c>
      <c r="Y232" s="181"/>
      <c r="Z232" s="182"/>
      <c r="AA232" s="179"/>
      <c r="AB232" s="183"/>
    </row>
    <row r="233" spans="1:28">
      <c r="A233" s="6">
        <v>18</v>
      </c>
      <c r="C233" s="2" t="s">
        <v>122</v>
      </c>
      <c r="D233" s="10" t="s">
        <v>256</v>
      </c>
      <c r="E233" s="27">
        <v>36975579</v>
      </c>
      <c r="F233" s="123">
        <v>0</v>
      </c>
      <c r="G233" s="123"/>
      <c r="H233" s="25">
        <f>E233*F233</f>
        <v>0</v>
      </c>
      <c r="I233" s="10"/>
      <c r="J233" s="10"/>
      <c r="K233" s="10"/>
      <c r="M233" s="7"/>
      <c r="N233" s="7"/>
      <c r="U233" s="186">
        <f>U226-U232</f>
        <v>0</v>
      </c>
      <c r="V233" s="200"/>
      <c r="W233" s="201"/>
      <c r="X233" s="202" t="s">
        <v>285</v>
      </c>
      <c r="Y233" s="203"/>
      <c r="Z233" s="204"/>
      <c r="AA233" s="205"/>
      <c r="AB233" s="206"/>
    </row>
    <row r="234" spans="1:28">
      <c r="A234" s="6">
        <v>19</v>
      </c>
      <c r="C234" s="2" t="s">
        <v>125</v>
      </c>
      <c r="D234" s="10" t="s">
        <v>257</v>
      </c>
      <c r="E234" s="27">
        <v>10521398</v>
      </c>
      <c r="F234" s="123">
        <f>+J211</f>
        <v>0.8491628255093473</v>
      </c>
      <c r="G234" s="123"/>
      <c r="H234" s="25">
        <f>E234*F234</f>
        <v>8934380.0539883953</v>
      </c>
      <c r="I234" s="10"/>
      <c r="J234" s="10"/>
      <c r="K234" s="45"/>
      <c r="M234" s="7"/>
      <c r="N234" s="7"/>
    </row>
    <row r="235" spans="1:28">
      <c r="A235" s="6">
        <v>20</v>
      </c>
      <c r="C235" s="2" t="s">
        <v>127</v>
      </c>
      <c r="D235" s="10" t="s">
        <v>258</v>
      </c>
      <c r="E235" s="27">
        <v>11987192</v>
      </c>
      <c r="F235" s="123">
        <v>0</v>
      </c>
      <c r="G235" s="123"/>
      <c r="H235" s="25">
        <f>E235*F235</f>
        <v>0</v>
      </c>
      <c r="I235" s="10"/>
      <c r="J235" s="124" t="s">
        <v>259</v>
      </c>
      <c r="K235" s="10"/>
      <c r="M235" s="7"/>
      <c r="N235" s="7"/>
    </row>
    <row r="236" spans="1:28" ht="16.5" thickBot="1">
      <c r="A236" s="6">
        <v>21</v>
      </c>
      <c r="C236" s="2" t="s">
        <v>260</v>
      </c>
      <c r="D236" s="10" t="s">
        <v>261</v>
      </c>
      <c r="E236" s="75">
        <v>5376062</v>
      </c>
      <c r="F236" s="123">
        <v>0</v>
      </c>
      <c r="G236" s="123"/>
      <c r="H236" s="30">
        <f>E236*F236</f>
        <v>0</v>
      </c>
      <c r="I236" s="10"/>
      <c r="J236" s="18" t="s">
        <v>262</v>
      </c>
      <c r="K236" s="10"/>
      <c r="M236" s="7"/>
      <c r="N236" s="7"/>
    </row>
    <row r="237" spans="1:28">
      <c r="A237" s="6">
        <v>22</v>
      </c>
      <c r="C237" s="2" t="s">
        <v>263</v>
      </c>
      <c r="D237" s="10"/>
      <c r="E237" s="25">
        <f>SUM(E233:E236)</f>
        <v>64860231</v>
      </c>
      <c r="F237" s="10"/>
      <c r="G237" s="10"/>
      <c r="H237" s="25">
        <f>SUM(H233:H236)</f>
        <v>8934380.0539883953</v>
      </c>
      <c r="I237" s="6" t="s">
        <v>264</v>
      </c>
      <c r="J237" s="71">
        <f>IF(H237&gt;0,H237/E237,0)</f>
        <v>0.13774819972485752</v>
      </c>
      <c r="L237" s="125" t="s">
        <v>265</v>
      </c>
      <c r="M237" s="7"/>
      <c r="N237" s="7"/>
      <c r="P237" s="7"/>
      <c r="Q237" s="7"/>
      <c r="R237" s="7"/>
      <c r="S237" s="7"/>
      <c r="T237" s="7"/>
    </row>
    <row r="238" spans="1:28">
      <c r="A238" s="6"/>
      <c r="C238" s="2"/>
      <c r="D238" s="10"/>
      <c r="E238" s="10"/>
      <c r="F238" s="10"/>
      <c r="G238" s="10"/>
      <c r="H238" s="25"/>
      <c r="I238" s="6"/>
      <c r="J238" s="71"/>
      <c r="M238" s="7"/>
      <c r="N238" s="7"/>
      <c r="P238" s="7"/>
      <c r="Q238" s="7"/>
      <c r="R238" s="7"/>
      <c r="S238" s="7"/>
      <c r="T238" s="7"/>
      <c r="U238" s="126"/>
      <c r="V238" s="126"/>
      <c r="W238" s="127"/>
      <c r="X238" s="128"/>
      <c r="Y238" s="129"/>
      <c r="Z238" s="129"/>
      <c r="AA238" s="130"/>
      <c r="AB238" s="130"/>
    </row>
    <row r="239" spans="1:28">
      <c r="A239" s="6"/>
      <c r="C239" s="2"/>
      <c r="D239" s="10"/>
      <c r="E239" s="10"/>
      <c r="F239" s="10"/>
      <c r="G239" s="10"/>
      <c r="H239" s="25"/>
      <c r="I239" s="6"/>
      <c r="J239" s="71"/>
      <c r="M239" s="7"/>
      <c r="N239" s="7"/>
      <c r="P239" s="7"/>
      <c r="Q239" s="7"/>
      <c r="R239" s="7"/>
      <c r="S239" s="7"/>
      <c r="T239" s="7"/>
      <c r="U239" s="126"/>
      <c r="V239" s="126"/>
      <c r="W239" s="127"/>
      <c r="X239" s="128"/>
      <c r="Y239" s="129"/>
      <c r="Z239" s="129"/>
      <c r="AA239" s="130"/>
      <c r="AB239" s="130"/>
    </row>
    <row r="240" spans="1:28">
      <c r="A240" s="6"/>
      <c r="C240" s="2"/>
      <c r="D240" s="10"/>
      <c r="E240" s="10"/>
      <c r="F240" s="10"/>
      <c r="G240" s="10"/>
      <c r="H240" s="25"/>
      <c r="I240" s="6"/>
      <c r="J240" s="71"/>
      <c r="M240" s="7"/>
      <c r="N240" s="7"/>
      <c r="P240" s="7"/>
      <c r="Q240" s="7"/>
      <c r="R240" s="7"/>
      <c r="S240" s="7"/>
      <c r="T240" s="7"/>
      <c r="U240" s="126"/>
      <c r="V240" s="126"/>
      <c r="W240" s="127"/>
      <c r="X240" s="128"/>
      <c r="Y240" s="129"/>
      <c r="Z240" s="129"/>
      <c r="AA240" s="130"/>
      <c r="AB240" s="130"/>
    </row>
    <row r="241" spans="1:28">
      <c r="A241" s="6"/>
      <c r="C241" s="2"/>
      <c r="D241" s="10"/>
      <c r="E241" s="10"/>
      <c r="F241" s="10"/>
      <c r="G241" s="10"/>
      <c r="H241" s="25"/>
      <c r="I241" s="6"/>
      <c r="J241" s="71"/>
      <c r="M241" s="7"/>
      <c r="N241" s="7"/>
      <c r="P241" s="7"/>
      <c r="Q241" s="7"/>
      <c r="R241" s="7"/>
      <c r="S241" s="7"/>
      <c r="T241" s="7"/>
      <c r="U241" s="126"/>
      <c r="V241" s="126"/>
      <c r="W241" s="127"/>
      <c r="X241" s="128"/>
      <c r="Y241" s="129"/>
      <c r="Z241" s="129"/>
      <c r="AA241" s="130"/>
      <c r="AB241" s="130"/>
    </row>
    <row r="242" spans="1:28">
      <c r="A242" s="6"/>
      <c r="C242" s="2"/>
      <c r="D242" s="10"/>
      <c r="E242" s="10"/>
      <c r="F242" s="10"/>
      <c r="G242" s="10"/>
      <c r="H242" s="25"/>
      <c r="I242" s="6"/>
      <c r="J242" s="71"/>
      <c r="M242" s="7"/>
      <c r="N242" s="7"/>
      <c r="P242" s="7"/>
      <c r="Q242" s="7"/>
      <c r="R242" s="7"/>
      <c r="S242" s="7"/>
      <c r="T242" s="7"/>
      <c r="U242" s="126"/>
      <c r="V242" s="126"/>
      <c r="W242" s="127"/>
      <c r="X242" s="128"/>
      <c r="Y242" s="129"/>
      <c r="Z242" s="129"/>
      <c r="AA242" s="130"/>
      <c r="AB242" s="130"/>
    </row>
    <row r="243" spans="1:28">
      <c r="A243" s="6"/>
      <c r="C243" s="2"/>
      <c r="D243" s="10"/>
      <c r="E243" s="10"/>
      <c r="F243" s="10"/>
      <c r="G243" s="10"/>
      <c r="H243" s="25"/>
      <c r="I243" s="6"/>
      <c r="J243" s="71"/>
      <c r="M243" s="7"/>
      <c r="N243" s="7"/>
      <c r="P243" s="7"/>
      <c r="Q243" s="7"/>
      <c r="R243" s="7"/>
      <c r="S243" s="7"/>
      <c r="T243" s="7"/>
      <c r="U243" s="126"/>
      <c r="V243" s="126"/>
      <c r="W243" s="127"/>
      <c r="X243" s="128"/>
      <c r="Y243" s="129"/>
      <c r="Z243" s="129"/>
      <c r="AA243" s="130"/>
      <c r="AB243" s="130"/>
    </row>
    <row r="244" spans="1:28">
      <c r="A244" s="6"/>
      <c r="C244" s="2"/>
      <c r="D244" s="10"/>
      <c r="E244" s="10"/>
      <c r="F244" s="10"/>
      <c r="G244" s="10"/>
      <c r="H244" s="25"/>
      <c r="I244" s="6"/>
      <c r="J244" s="71"/>
      <c r="M244" s="7"/>
      <c r="N244" s="7"/>
      <c r="P244" s="7"/>
      <c r="Q244" s="7"/>
      <c r="R244" s="7"/>
      <c r="S244" s="7"/>
      <c r="T244" s="7"/>
      <c r="U244" s="126"/>
      <c r="V244" s="126"/>
      <c r="W244" s="127"/>
      <c r="X244" s="128"/>
      <c r="Y244" s="129"/>
      <c r="Z244" s="129"/>
      <c r="AA244" s="130"/>
      <c r="AB244" s="130"/>
    </row>
    <row r="245" spans="1:28">
      <c r="A245" s="6"/>
      <c r="C245" s="2"/>
      <c r="D245" s="10"/>
      <c r="E245" s="10"/>
      <c r="F245" s="10"/>
      <c r="G245" s="10"/>
      <c r="H245" s="25"/>
      <c r="I245" s="6"/>
      <c r="J245" s="71"/>
      <c r="M245" s="7"/>
      <c r="N245" s="7"/>
      <c r="P245" s="7"/>
      <c r="Q245" s="7"/>
      <c r="R245" s="7"/>
      <c r="S245" s="7"/>
      <c r="T245" s="7"/>
      <c r="U245" s="126"/>
      <c r="V245" s="126"/>
      <c r="W245" s="127"/>
      <c r="X245" s="128"/>
      <c r="Y245" s="129"/>
      <c r="Z245" s="129"/>
      <c r="AA245" s="130"/>
      <c r="AB245" s="130"/>
    </row>
    <row r="246" spans="1:28">
      <c r="A246" s="6"/>
      <c r="C246" s="2"/>
      <c r="D246" s="10"/>
      <c r="E246" s="10"/>
      <c r="F246" s="10"/>
      <c r="G246" s="10"/>
      <c r="H246" s="25"/>
      <c r="I246" s="6"/>
      <c r="J246" s="71"/>
      <c r="M246" s="7"/>
      <c r="N246" s="7"/>
      <c r="P246" s="7"/>
      <c r="Q246" s="7"/>
      <c r="R246" s="7"/>
      <c r="S246" s="7"/>
      <c r="T246" s="7"/>
      <c r="U246" s="126"/>
      <c r="V246" s="126"/>
      <c r="W246" s="127"/>
      <c r="X246" s="128"/>
      <c r="Y246" s="129"/>
      <c r="Z246" s="129"/>
      <c r="AA246" s="130"/>
      <c r="AB246" s="130"/>
    </row>
    <row r="247" spans="1:28">
      <c r="A247" s="6"/>
      <c r="C247" s="2"/>
      <c r="D247" s="10"/>
      <c r="E247" s="10"/>
      <c r="F247" s="10"/>
      <c r="G247" s="10"/>
      <c r="H247" s="25"/>
      <c r="I247" s="6"/>
      <c r="J247" s="71"/>
      <c r="M247" s="7"/>
      <c r="N247" s="7"/>
      <c r="P247" s="7"/>
      <c r="Q247" s="7"/>
      <c r="R247" s="7"/>
      <c r="S247" s="7"/>
      <c r="T247" s="7"/>
      <c r="U247" s="126"/>
      <c r="V247" s="126"/>
      <c r="W247" s="127"/>
      <c r="X247" s="128"/>
      <c r="Y247" s="129"/>
      <c r="Z247" s="129"/>
      <c r="AA247" s="130"/>
      <c r="AB247" s="130"/>
    </row>
    <row r="248" spans="1:28">
      <c r="A248" s="6"/>
      <c r="C248" s="2"/>
      <c r="D248" s="10"/>
      <c r="E248" s="10"/>
      <c r="F248" s="10"/>
      <c r="G248" s="10"/>
      <c r="H248" s="25"/>
      <c r="I248" s="6"/>
      <c r="J248" s="71"/>
      <c r="M248" s="7"/>
      <c r="N248" s="7"/>
      <c r="P248" s="7"/>
      <c r="Q248" s="7"/>
      <c r="R248" s="7"/>
      <c r="S248" s="7"/>
      <c r="T248" s="7"/>
      <c r="U248" s="126"/>
      <c r="V248" s="126"/>
      <c r="W248" s="127"/>
      <c r="X248" s="128"/>
      <c r="Y248" s="129"/>
      <c r="Z248" s="129"/>
      <c r="AA248" s="130"/>
      <c r="AB248" s="130"/>
    </row>
    <row r="249" spans="1:28">
      <c r="A249" s="6"/>
      <c r="C249" s="2"/>
      <c r="D249" s="10"/>
      <c r="E249" s="10"/>
      <c r="F249" s="10"/>
      <c r="G249" s="10"/>
      <c r="H249" s="25"/>
      <c r="I249" s="6"/>
      <c r="J249" s="71"/>
      <c r="M249" s="7"/>
      <c r="N249" s="7"/>
      <c r="P249" s="7"/>
      <c r="Q249" s="7"/>
      <c r="R249" s="7"/>
      <c r="S249" s="7"/>
      <c r="T249" s="7"/>
      <c r="U249" s="126"/>
      <c r="V249" s="126"/>
      <c r="W249" s="127"/>
      <c r="X249" s="128"/>
      <c r="Y249" s="129"/>
      <c r="Z249" s="129"/>
      <c r="AA249" s="130"/>
      <c r="AB249" s="130"/>
    </row>
    <row r="250" spans="1:28">
      <c r="A250" s="6"/>
      <c r="C250" s="2"/>
      <c r="D250" s="10"/>
      <c r="E250" s="10"/>
      <c r="F250" s="10"/>
      <c r="G250" s="10"/>
      <c r="H250" s="25"/>
      <c r="I250" s="6"/>
      <c r="J250" s="71"/>
      <c r="M250" s="7"/>
      <c r="N250" s="7"/>
      <c r="P250" s="7"/>
      <c r="Q250" s="7"/>
      <c r="R250" s="7"/>
      <c r="S250" s="7"/>
      <c r="T250" s="7"/>
      <c r="U250" s="126"/>
      <c r="V250" s="126"/>
      <c r="W250" s="127"/>
      <c r="X250" s="128"/>
      <c r="Y250" s="129"/>
      <c r="Z250" s="129"/>
      <c r="AA250" s="130"/>
      <c r="AB250" s="130"/>
    </row>
    <row r="251" spans="1:28">
      <c r="A251" s="6"/>
      <c r="C251" s="2"/>
      <c r="D251" s="10"/>
      <c r="E251" s="10"/>
      <c r="F251" s="10"/>
      <c r="G251" s="10"/>
      <c r="H251" s="25"/>
      <c r="I251" s="6"/>
      <c r="J251" s="71"/>
      <c r="M251" s="7"/>
      <c r="N251" s="7"/>
      <c r="P251" s="7"/>
      <c r="Q251" s="7"/>
      <c r="R251" s="7"/>
      <c r="S251" s="7"/>
      <c r="T251" s="7"/>
      <c r="U251" s="126"/>
      <c r="V251" s="126"/>
      <c r="W251" s="127"/>
      <c r="X251" s="128"/>
      <c r="Y251" s="129"/>
      <c r="Z251" s="129"/>
      <c r="AA251" s="130"/>
      <c r="AB251" s="130"/>
    </row>
    <row r="252" spans="1:28">
      <c r="A252" s="6"/>
      <c r="C252" s="2"/>
      <c r="D252" s="10"/>
      <c r="E252" s="10"/>
      <c r="F252" s="10"/>
      <c r="G252" s="10"/>
      <c r="H252" s="25"/>
      <c r="I252" s="6"/>
      <c r="J252" s="71"/>
      <c r="M252" s="7"/>
      <c r="N252" s="7"/>
      <c r="P252" s="7"/>
      <c r="Q252" s="7"/>
      <c r="R252" s="7"/>
      <c r="S252" s="7"/>
      <c r="T252" s="7"/>
      <c r="U252" s="126"/>
      <c r="V252" s="126"/>
      <c r="W252" s="127"/>
      <c r="X252" s="128"/>
      <c r="Y252" s="129"/>
      <c r="Z252" s="129"/>
      <c r="AA252" s="130"/>
      <c r="AB252" s="130"/>
    </row>
    <row r="253" spans="1:28">
      <c r="A253" s="6"/>
      <c r="C253" s="2"/>
      <c r="D253" s="10"/>
      <c r="E253" s="10"/>
      <c r="F253" s="10"/>
      <c r="G253" s="10"/>
      <c r="H253" s="25"/>
      <c r="I253" s="6"/>
      <c r="J253" s="71"/>
      <c r="M253" s="7"/>
      <c r="N253" s="7"/>
      <c r="P253" s="7"/>
      <c r="Q253" s="7"/>
      <c r="R253" s="7"/>
      <c r="S253" s="7"/>
      <c r="T253" s="7"/>
      <c r="U253" s="126"/>
      <c r="V253" s="126"/>
      <c r="W253" s="127"/>
      <c r="X253" s="128"/>
      <c r="Y253" s="129"/>
      <c r="Z253" s="129"/>
      <c r="AA253" s="130"/>
      <c r="AB253" s="130"/>
    </row>
    <row r="254" spans="1:28">
      <c r="A254" s="6"/>
      <c r="C254" s="2"/>
      <c r="D254" s="10"/>
      <c r="E254" s="10"/>
      <c r="F254" s="10"/>
      <c r="G254" s="10"/>
      <c r="H254" s="25"/>
      <c r="I254" s="6"/>
      <c r="J254" s="71"/>
      <c r="M254" s="7"/>
      <c r="N254" s="7"/>
      <c r="P254" s="7"/>
      <c r="Q254" s="7"/>
      <c r="R254" s="7"/>
      <c r="S254" s="7"/>
      <c r="T254" s="7"/>
      <c r="U254" s="126"/>
      <c r="V254" s="126"/>
      <c r="W254" s="127"/>
      <c r="X254" s="128"/>
      <c r="Y254" s="129"/>
      <c r="Z254" s="129"/>
      <c r="AA254" s="130"/>
      <c r="AB254" s="130"/>
    </row>
    <row r="255" spans="1:28">
      <c r="A255" s="6"/>
      <c r="C255" s="2"/>
      <c r="D255" s="10"/>
      <c r="E255" s="10"/>
      <c r="F255" s="10"/>
      <c r="G255" s="10"/>
      <c r="H255" s="25"/>
      <c r="I255" s="6"/>
      <c r="J255" s="71"/>
      <c r="M255" s="7"/>
      <c r="N255" s="7"/>
      <c r="P255" s="7"/>
      <c r="Q255" s="7"/>
      <c r="R255" s="7"/>
      <c r="S255" s="7"/>
      <c r="T255" s="7"/>
      <c r="U255" s="126"/>
      <c r="V255" s="126"/>
      <c r="W255" s="127"/>
      <c r="X255" s="128"/>
      <c r="Y255" s="129"/>
      <c r="Z255" s="129"/>
      <c r="AA255" s="130"/>
      <c r="AB255" s="130"/>
    </row>
    <row r="256" spans="1:28">
      <c r="A256" s="6"/>
      <c r="C256" s="2"/>
      <c r="D256" s="10"/>
      <c r="E256" s="10"/>
      <c r="F256" s="10"/>
      <c r="G256" s="10"/>
      <c r="H256" s="25"/>
      <c r="I256" s="6"/>
      <c r="J256" s="71"/>
      <c r="M256" s="7"/>
      <c r="N256" s="7"/>
      <c r="P256" s="7"/>
      <c r="Q256" s="7"/>
      <c r="R256" s="7"/>
      <c r="S256" s="7"/>
      <c r="T256" s="7"/>
      <c r="U256" s="126"/>
      <c r="V256" s="126"/>
      <c r="W256" s="127"/>
      <c r="X256" s="128"/>
      <c r="Y256" s="129"/>
      <c r="Z256" s="129"/>
      <c r="AA256" s="130"/>
      <c r="AB256" s="130"/>
    </row>
    <row r="257" spans="1:28">
      <c r="A257" s="6"/>
      <c r="C257" s="2"/>
      <c r="D257" s="10"/>
      <c r="E257" s="10"/>
      <c r="F257" s="10"/>
      <c r="G257" s="10"/>
      <c r="H257" s="25"/>
      <c r="I257" s="6"/>
      <c r="J257" s="71"/>
      <c r="M257" s="7"/>
      <c r="N257" s="7"/>
      <c r="P257" s="7"/>
      <c r="Q257" s="7"/>
      <c r="R257" s="7"/>
      <c r="S257" s="7"/>
      <c r="T257" s="7"/>
      <c r="U257" s="126"/>
      <c r="V257" s="126"/>
      <c r="W257" s="127"/>
      <c r="X257" s="128"/>
      <c r="Y257" s="129"/>
      <c r="Z257" s="129"/>
      <c r="AA257" s="130"/>
      <c r="AB257" s="130"/>
    </row>
    <row r="258" spans="1:28">
      <c r="A258" s="6"/>
      <c r="C258" s="2"/>
      <c r="D258" s="10"/>
      <c r="E258" s="10"/>
      <c r="F258" s="10"/>
      <c r="G258" s="10"/>
      <c r="H258" s="10"/>
      <c r="I258" s="6"/>
      <c r="J258" s="71"/>
      <c r="M258" s="7"/>
      <c r="N258" s="7"/>
      <c r="P258" s="7"/>
      <c r="Q258" s="7"/>
      <c r="R258" s="7"/>
      <c r="S258" s="7"/>
      <c r="T258" s="7"/>
      <c r="U258" s="126"/>
      <c r="V258" s="126"/>
      <c r="W258" s="127"/>
      <c r="X258" s="128"/>
      <c r="Y258" s="129"/>
      <c r="Z258" s="129"/>
      <c r="AA258" s="130"/>
      <c r="AB258" s="130"/>
    </row>
    <row r="259" spans="1:28">
      <c r="C259" s="2"/>
      <c r="D259" s="2"/>
      <c r="E259" s="3"/>
      <c r="F259" s="2"/>
      <c r="G259" s="2"/>
      <c r="H259" s="2"/>
      <c r="I259" s="4"/>
      <c r="J259" s="4"/>
      <c r="K259" s="4"/>
      <c r="P259" s="248" t="s">
        <v>466</v>
      </c>
      <c r="U259"/>
      <c r="V259"/>
      <c r="W259"/>
      <c r="X259"/>
      <c r="Y259"/>
      <c r="Z259"/>
      <c r="AA259"/>
      <c r="AB259"/>
    </row>
    <row r="260" spans="1:28">
      <c r="C260" s="2" t="s">
        <v>26</v>
      </c>
      <c r="D260" s="2"/>
      <c r="E260" s="3" t="s">
        <v>0</v>
      </c>
      <c r="F260" s="2"/>
      <c r="G260" s="2"/>
      <c r="H260" s="2"/>
      <c r="I260" s="4"/>
      <c r="J260" s="11"/>
      <c r="K260" s="11"/>
      <c r="P260" s="7" t="s">
        <v>269</v>
      </c>
      <c r="U260"/>
      <c r="V260"/>
      <c r="W260"/>
      <c r="X260"/>
      <c r="Y260"/>
      <c r="Z260"/>
      <c r="AA260"/>
      <c r="AB260"/>
    </row>
    <row r="261" spans="1:28">
      <c r="C261" s="2"/>
      <c r="D261" s="10" t="s">
        <v>3</v>
      </c>
      <c r="E261" s="10" t="s">
        <v>27</v>
      </c>
      <c r="F261" s="10"/>
      <c r="G261" s="10"/>
      <c r="H261" s="10"/>
      <c r="I261" s="4"/>
      <c r="K261" s="11"/>
      <c r="L261" s="21"/>
      <c r="N261" s="9" t="str">
        <f>N3</f>
        <v>For the 12 months ended 12/31/2015</v>
      </c>
      <c r="O261" s="225"/>
      <c r="P261" s="224"/>
      <c r="U261"/>
      <c r="V261"/>
      <c r="W261"/>
      <c r="X261"/>
      <c r="Y261"/>
      <c r="Z261"/>
      <c r="AA261"/>
      <c r="AB261"/>
    </row>
    <row r="262" spans="1:28" ht="31.5" customHeight="1">
      <c r="A262" s="6"/>
      <c r="C262" s="2"/>
      <c r="D262" s="10"/>
      <c r="E262" s="12" t="str">
        <f>$E$6</f>
        <v>Allete, Inc. dba Minnesota Power</v>
      </c>
      <c r="F262" s="10"/>
      <c r="G262" s="10"/>
      <c r="H262" s="10"/>
      <c r="I262" s="10"/>
      <c r="J262" s="10"/>
      <c r="K262" s="10"/>
      <c r="M262" s="7"/>
      <c r="N262" s="7"/>
      <c r="P262" s="7"/>
      <c r="Q262" s="7"/>
      <c r="R262" s="7"/>
      <c r="S262" s="7"/>
      <c r="T262" s="7"/>
      <c r="U262"/>
      <c r="V262"/>
      <c r="W262"/>
      <c r="X262"/>
      <c r="Y262"/>
      <c r="Z262"/>
      <c r="AA262"/>
      <c r="AB262"/>
    </row>
    <row r="263" spans="1:28" ht="15.75" customHeight="1">
      <c r="A263" s="6"/>
      <c r="C263" s="2"/>
      <c r="D263" s="10"/>
      <c r="E263" s="132"/>
      <c r="F263" s="10"/>
      <c r="G263" s="10"/>
      <c r="H263" s="10"/>
      <c r="I263" s="10"/>
      <c r="J263" s="10"/>
      <c r="K263" s="10"/>
      <c r="M263" s="7"/>
      <c r="N263" s="7"/>
      <c r="P263" s="7"/>
      <c r="Q263" s="7"/>
      <c r="R263" s="7"/>
      <c r="S263" s="7"/>
      <c r="T263" s="7"/>
      <c r="U263"/>
      <c r="V263"/>
      <c r="W263"/>
      <c r="X263"/>
      <c r="Y263"/>
      <c r="Z263"/>
      <c r="AA263"/>
      <c r="AB263"/>
    </row>
    <row r="264" spans="1:28">
      <c r="A264" s="6" t="s">
        <v>1</v>
      </c>
      <c r="D264" s="10"/>
      <c r="F264" s="10"/>
      <c r="G264" s="10"/>
      <c r="H264" s="45" t="s">
        <v>273</v>
      </c>
      <c r="I264" s="101" t="s">
        <v>3</v>
      </c>
      <c r="J264" s="79" t="str">
        <f>+J235</f>
        <v>W&amp;S Allocator</v>
      </c>
      <c r="K264" s="101"/>
      <c r="M264" s="7"/>
      <c r="N264" s="7"/>
      <c r="P264" s="7"/>
      <c r="Q264" s="7"/>
      <c r="R264" s="7"/>
      <c r="S264" s="7"/>
      <c r="T264" s="7"/>
      <c r="U264"/>
      <c r="V264"/>
      <c r="W264"/>
      <c r="X264"/>
      <c r="Y264"/>
      <c r="Z264"/>
      <c r="AA264"/>
      <c r="AB264"/>
    </row>
    <row r="265" spans="1:28" ht="16.5" thickBot="1">
      <c r="A265" s="18" t="s">
        <v>2</v>
      </c>
      <c r="C265" s="2" t="s">
        <v>275</v>
      </c>
      <c r="D265" s="10"/>
      <c r="E265" s="133" t="s">
        <v>254</v>
      </c>
      <c r="H265" s="69" t="s">
        <v>276</v>
      </c>
      <c r="I265" s="101"/>
      <c r="J265" s="69" t="s">
        <v>277</v>
      </c>
      <c r="K265" s="23"/>
      <c r="L265" s="134" t="s">
        <v>136</v>
      </c>
      <c r="M265" s="7"/>
      <c r="N265" s="7"/>
      <c r="P265" s="7"/>
      <c r="Q265" s="7"/>
      <c r="R265" s="7"/>
      <c r="S265" s="7"/>
      <c r="T265" s="7"/>
      <c r="U265"/>
      <c r="V265"/>
      <c r="W265"/>
      <c r="X265"/>
      <c r="Y265"/>
      <c r="Z265"/>
      <c r="AA265"/>
      <c r="AB265"/>
    </row>
    <row r="266" spans="1:28">
      <c r="A266" s="6">
        <v>1</v>
      </c>
      <c r="C266" s="2" t="s">
        <v>279</v>
      </c>
      <c r="D266" s="10" t="s">
        <v>280</v>
      </c>
      <c r="E266" s="25">
        <f>E82</f>
        <v>3883553613</v>
      </c>
      <c r="F266" s="10"/>
      <c r="H266" s="26">
        <f>IF(E269&gt;0,E266/E269,0)</f>
        <v>1</v>
      </c>
      <c r="I266" s="45" t="s">
        <v>281</v>
      </c>
      <c r="J266" s="26">
        <f>J237</f>
        <v>0.13774819972485752</v>
      </c>
      <c r="K266" s="135" t="s">
        <v>264</v>
      </c>
      <c r="L266" s="136">
        <f>H266*J266</f>
        <v>0.13774819972485752</v>
      </c>
      <c r="M266" s="7"/>
      <c r="N266" s="7"/>
      <c r="P266" s="7"/>
      <c r="Q266" s="7"/>
      <c r="R266" s="7"/>
      <c r="S266" s="7"/>
      <c r="T266" s="7"/>
      <c r="U266"/>
      <c r="V266"/>
      <c r="W266"/>
      <c r="X266"/>
      <c r="Y266"/>
      <c r="Z266"/>
      <c r="AA266"/>
      <c r="AB266"/>
    </row>
    <row r="267" spans="1:28">
      <c r="A267" s="6">
        <v>2</v>
      </c>
      <c r="C267" s="2" t="s">
        <v>283</v>
      </c>
      <c r="D267" s="10" t="s">
        <v>284</v>
      </c>
      <c r="E267" s="27">
        <v>0</v>
      </c>
      <c r="F267" s="10"/>
      <c r="L267" s="1"/>
      <c r="M267" s="7"/>
      <c r="N267" s="7"/>
      <c r="P267" s="7"/>
      <c r="Q267" s="7"/>
      <c r="R267" s="7"/>
      <c r="S267" s="7"/>
      <c r="T267" s="7"/>
      <c r="U267"/>
      <c r="V267"/>
      <c r="W267"/>
      <c r="X267"/>
      <c r="Y267"/>
      <c r="Z267"/>
      <c r="AA267"/>
      <c r="AB267"/>
    </row>
    <row r="268" spans="1:28" ht="16.5" thickBot="1">
      <c r="A268" s="6">
        <v>3</v>
      </c>
      <c r="C268" s="137" t="s">
        <v>286</v>
      </c>
      <c r="D268" s="121" t="s">
        <v>287</v>
      </c>
      <c r="E268" s="75">
        <v>0</v>
      </c>
      <c r="F268" s="10"/>
      <c r="G268" s="10"/>
      <c r="H268" s="10" t="s">
        <v>3</v>
      </c>
      <c r="I268" s="10"/>
      <c r="J268" s="10"/>
      <c r="K268" s="10"/>
      <c r="M268" s="119"/>
      <c r="N268" s="119"/>
      <c r="O268" s="41"/>
      <c r="P268" s="29"/>
      <c r="Q268" s="120"/>
      <c r="R268" s="119"/>
      <c r="S268" s="29"/>
      <c r="T268" s="29"/>
      <c r="U268"/>
      <c r="V268"/>
      <c r="W268"/>
      <c r="X268"/>
      <c r="Y268"/>
      <c r="Z268"/>
      <c r="AA268"/>
      <c r="AB268"/>
    </row>
    <row r="269" spans="1:28">
      <c r="A269" s="6">
        <v>4</v>
      </c>
      <c r="C269" s="2" t="s">
        <v>288</v>
      </c>
      <c r="D269" s="10"/>
      <c r="E269" s="25">
        <f>E266+E267+E268</f>
        <v>3883553613</v>
      </c>
      <c r="F269" s="10"/>
      <c r="G269" s="10"/>
      <c r="H269" s="10"/>
      <c r="I269" s="10"/>
      <c r="J269" s="10"/>
      <c r="K269" s="10"/>
      <c r="M269" s="119"/>
      <c r="N269" s="119"/>
      <c r="O269" s="41"/>
      <c r="P269" s="29"/>
      <c r="Q269" s="120"/>
      <c r="R269" s="119"/>
      <c r="S269" s="29"/>
      <c r="T269" s="29"/>
    </row>
    <row r="270" spans="1:28">
      <c r="A270" s="6"/>
      <c r="C270" s="2"/>
      <c r="D270" s="10"/>
      <c r="E270" s="25"/>
      <c r="F270" s="10"/>
      <c r="G270" s="10"/>
      <c r="H270" s="10"/>
      <c r="I270" s="10"/>
      <c r="J270" s="10"/>
      <c r="K270" s="10"/>
    </row>
    <row r="271" spans="1:28" ht="16.5" thickBot="1">
      <c r="A271" s="6"/>
      <c r="B271" s="4"/>
      <c r="C271" s="2" t="s">
        <v>289</v>
      </c>
      <c r="D271" s="10"/>
      <c r="E271" s="10"/>
      <c r="F271" s="10"/>
      <c r="G271" s="10"/>
      <c r="H271" s="10"/>
      <c r="I271" s="10"/>
      <c r="J271" s="122" t="s">
        <v>254</v>
      </c>
      <c r="K271" s="10"/>
    </row>
    <row r="272" spans="1:28">
      <c r="A272" s="6">
        <v>5</v>
      </c>
      <c r="B272" s="4"/>
      <c r="C272" s="4"/>
      <c r="D272" s="10" t="s">
        <v>290</v>
      </c>
      <c r="E272" s="10"/>
      <c r="F272" s="10"/>
      <c r="G272" s="10"/>
      <c r="H272" s="10"/>
      <c r="I272" s="10"/>
      <c r="J272" s="27">
        <v>62027010</v>
      </c>
      <c r="K272" s="10"/>
    </row>
    <row r="273" spans="1:11">
      <c r="A273" s="6"/>
      <c r="C273" s="2"/>
      <c r="D273" s="10"/>
      <c r="E273" s="10"/>
      <c r="F273" s="10"/>
      <c r="G273" s="10"/>
      <c r="H273" s="10"/>
      <c r="I273" s="10"/>
      <c r="J273" s="25"/>
      <c r="K273" s="10"/>
    </row>
    <row r="274" spans="1:11">
      <c r="A274" s="6">
        <v>6</v>
      </c>
      <c r="B274" s="4"/>
      <c r="C274" s="2"/>
      <c r="D274" s="10" t="s">
        <v>291</v>
      </c>
      <c r="E274" s="10"/>
      <c r="F274" s="10"/>
      <c r="G274" s="10"/>
      <c r="H274" s="10"/>
      <c r="I274" s="23"/>
      <c r="J274" s="27">
        <v>0</v>
      </c>
      <c r="K274" s="10"/>
    </row>
    <row r="275" spans="1:11">
      <c r="A275" s="6"/>
      <c r="B275" s="4"/>
      <c r="C275" s="2"/>
      <c r="D275" s="10"/>
      <c r="E275" s="10"/>
      <c r="F275" s="10"/>
      <c r="G275" s="10"/>
      <c r="H275" s="10"/>
      <c r="I275" s="10"/>
      <c r="J275" s="25"/>
      <c r="K275" s="10"/>
    </row>
    <row r="276" spans="1:11">
      <c r="A276" s="6"/>
      <c r="B276" s="4"/>
      <c r="C276" s="2" t="s">
        <v>292</v>
      </c>
      <c r="D276" s="10"/>
      <c r="E276" s="10"/>
      <c r="F276" s="10"/>
      <c r="G276" s="10"/>
      <c r="H276" s="10"/>
      <c r="I276" s="10"/>
      <c r="J276" s="25"/>
      <c r="K276" s="10"/>
    </row>
    <row r="277" spans="1:11">
      <c r="A277" s="6">
        <v>7</v>
      </c>
      <c r="B277" s="4"/>
      <c r="C277" s="2"/>
      <c r="D277" s="10" t="s">
        <v>293</v>
      </c>
      <c r="E277" s="4"/>
      <c r="F277" s="10"/>
      <c r="G277" s="10"/>
      <c r="H277" s="10"/>
      <c r="I277" s="10"/>
      <c r="J277" s="27">
        <v>1708077000</v>
      </c>
      <c r="K277" s="10"/>
    </row>
    <row r="278" spans="1:11">
      <c r="A278" s="6">
        <v>8</v>
      </c>
      <c r="B278" s="4"/>
      <c r="C278" s="2"/>
      <c r="D278" s="10" t="s">
        <v>294</v>
      </c>
      <c r="E278" s="10"/>
      <c r="F278" s="10"/>
      <c r="G278" s="10"/>
      <c r="H278" s="10"/>
      <c r="I278" s="10"/>
      <c r="J278" s="46">
        <v>0</v>
      </c>
      <c r="K278" s="10"/>
    </row>
    <row r="279" spans="1:11" ht="16.5" thickBot="1">
      <c r="A279" s="6">
        <v>9</v>
      </c>
      <c r="B279" s="4"/>
      <c r="C279" s="2"/>
      <c r="D279" s="10" t="s">
        <v>295</v>
      </c>
      <c r="E279" s="10"/>
      <c r="F279" s="10"/>
      <c r="G279" s="10"/>
      <c r="H279" s="10"/>
      <c r="I279" s="10"/>
      <c r="J279" s="75">
        <v>-94320560</v>
      </c>
      <c r="K279" s="10"/>
    </row>
    <row r="280" spans="1:11">
      <c r="A280" s="6">
        <v>10</v>
      </c>
      <c r="B280" s="4"/>
      <c r="C280" s="4"/>
      <c r="D280" s="10" t="s">
        <v>296</v>
      </c>
      <c r="E280" s="4" t="s">
        <v>297</v>
      </c>
      <c r="F280" s="4"/>
      <c r="G280" s="4"/>
      <c r="H280" s="4"/>
      <c r="I280" s="4"/>
      <c r="J280" s="25">
        <f>+J277+J278+J279</f>
        <v>1613756440</v>
      </c>
      <c r="K280" s="138" t="s">
        <v>298</v>
      </c>
    </row>
    <row r="281" spans="1:11">
      <c r="A281" s="6"/>
      <c r="C281" s="2"/>
      <c r="D281" s="10"/>
      <c r="E281" s="10"/>
      <c r="F281" s="10"/>
      <c r="G281" s="10"/>
      <c r="H281" s="45" t="s">
        <v>299</v>
      </c>
      <c r="I281" s="10"/>
      <c r="J281" s="10"/>
      <c r="K281" s="10"/>
    </row>
    <row r="282" spans="1:11" ht="16.5" thickBot="1">
      <c r="A282" s="6"/>
      <c r="C282" s="2"/>
      <c r="D282" s="10"/>
      <c r="E282" s="18" t="s">
        <v>254</v>
      </c>
      <c r="F282" s="18" t="s">
        <v>300</v>
      </c>
      <c r="G282" s="10"/>
      <c r="H282" s="18" t="s">
        <v>301</v>
      </c>
      <c r="I282" s="10"/>
      <c r="J282" s="18" t="s">
        <v>302</v>
      </c>
      <c r="K282" s="10"/>
    </row>
    <row r="283" spans="1:11">
      <c r="A283" s="6">
        <v>11</v>
      </c>
      <c r="C283" s="2" t="s">
        <v>303</v>
      </c>
      <c r="E283" s="27">
        <v>1383300000</v>
      </c>
      <c r="F283" s="139">
        <f>IF($E$286&gt;0,E283/$E$286,0)</f>
        <v>0.46155286952153629</v>
      </c>
      <c r="G283" s="140"/>
      <c r="H283" s="140">
        <f>IF(E283&gt;0,J272/E283,0)</f>
        <v>4.4839882888744305E-2</v>
      </c>
      <c r="J283" s="140">
        <f>H283*F283</f>
        <v>2.0695976616309567E-2</v>
      </c>
      <c r="K283" s="40"/>
    </row>
    <row r="284" spans="1:11">
      <c r="A284" s="6">
        <v>12</v>
      </c>
      <c r="C284" s="2" t="s">
        <v>304</v>
      </c>
      <c r="E284" s="27">
        <v>0</v>
      </c>
      <c r="F284" s="139">
        <f>IF($E$286&gt;0,E284/$E$286,0)</f>
        <v>0</v>
      </c>
      <c r="G284" s="140"/>
      <c r="H284" s="140">
        <f>IF(E284&gt;0,J274/E284,0)</f>
        <v>0</v>
      </c>
      <c r="J284" s="140">
        <f>H284*F284</f>
        <v>0</v>
      </c>
      <c r="K284" s="40"/>
    </row>
    <row r="285" spans="1:11" ht="16.5" thickBot="1">
      <c r="A285" s="6">
        <v>13</v>
      </c>
      <c r="C285" s="2" t="s">
        <v>305</v>
      </c>
      <c r="E285" s="30">
        <f>J280</f>
        <v>1613756440</v>
      </c>
      <c r="F285" s="139">
        <f>IF($E$286&gt;0,E285/$E$286,0)</f>
        <v>0.53844713047846371</v>
      </c>
      <c r="G285" s="140"/>
      <c r="H285" s="173">
        <v>0.12379999999999999</v>
      </c>
      <c r="J285" s="141">
        <f>H285*F285</f>
        <v>6.665975475323381E-2</v>
      </c>
      <c r="K285" s="40"/>
    </row>
    <row r="286" spans="1:11">
      <c r="A286" s="6">
        <v>14</v>
      </c>
      <c r="C286" s="2" t="s">
        <v>306</v>
      </c>
      <c r="E286" s="25">
        <f>E285+E284+E283</f>
        <v>2997056440</v>
      </c>
      <c r="F286" s="10" t="s">
        <v>3</v>
      </c>
      <c r="G286" s="10"/>
      <c r="H286" s="10"/>
      <c r="I286" s="10"/>
      <c r="J286" s="140">
        <f>SUM(J283:J285)</f>
        <v>8.7355731369543374E-2</v>
      </c>
      <c r="K286" s="96" t="s">
        <v>307</v>
      </c>
    </row>
    <row r="287" spans="1:11">
      <c r="F287" s="10"/>
      <c r="G287" s="10"/>
      <c r="H287" s="10"/>
      <c r="I287" s="10"/>
      <c r="K287" s="142"/>
    </row>
    <row r="288" spans="1:11">
      <c r="A288" s="6"/>
      <c r="K288" s="143"/>
    </row>
    <row r="289" spans="1:20">
      <c r="A289" s="6"/>
      <c r="C289" s="2" t="s">
        <v>308</v>
      </c>
      <c r="D289" s="4"/>
      <c r="E289" s="4"/>
      <c r="F289" s="4"/>
      <c r="G289" s="4"/>
      <c r="H289" s="4"/>
      <c r="I289" s="4"/>
      <c r="J289" s="4"/>
      <c r="K289" s="144"/>
    </row>
    <row r="290" spans="1:20" ht="16.5" thickBot="1">
      <c r="A290" s="6"/>
      <c r="C290" s="2"/>
      <c r="D290" s="2"/>
      <c r="E290" s="2"/>
      <c r="F290" s="2"/>
      <c r="G290" s="2"/>
      <c r="H290" s="2"/>
      <c r="I290" s="2"/>
      <c r="J290" s="18" t="s">
        <v>309</v>
      </c>
      <c r="K290" s="145"/>
    </row>
    <row r="291" spans="1:20">
      <c r="A291" s="6"/>
      <c r="C291" s="2" t="s">
        <v>310</v>
      </c>
      <c r="D291" s="4"/>
      <c r="E291" s="4" t="s">
        <v>311</v>
      </c>
      <c r="F291" s="4" t="s">
        <v>312</v>
      </c>
      <c r="G291" s="4"/>
      <c r="H291" s="4" t="s">
        <v>3</v>
      </c>
      <c r="J291" s="143"/>
      <c r="K291" s="144"/>
      <c r="M291" s="146"/>
      <c r="N291" s="146"/>
      <c r="O291" s="147"/>
      <c r="P291" s="146"/>
    </row>
    <row r="292" spans="1:20">
      <c r="A292" s="6">
        <v>15</v>
      </c>
      <c r="C292" s="1" t="s">
        <v>313</v>
      </c>
      <c r="D292" s="4"/>
      <c r="E292" s="4"/>
      <c r="G292" s="4"/>
      <c r="J292" s="148">
        <v>0</v>
      </c>
      <c r="K292" s="143"/>
      <c r="M292" s="146"/>
      <c r="N292" s="146"/>
      <c r="O292" s="147"/>
      <c r="P292" s="146"/>
    </row>
    <row r="293" spans="1:20" ht="16.5" thickBot="1">
      <c r="A293" s="6">
        <v>16</v>
      </c>
      <c r="C293" s="89" t="s">
        <v>314</v>
      </c>
      <c r="D293" s="149"/>
      <c r="E293" s="89"/>
      <c r="F293" s="149"/>
      <c r="G293" s="149"/>
      <c r="H293" s="149"/>
      <c r="I293" s="4"/>
      <c r="J293" s="150">
        <v>0</v>
      </c>
      <c r="K293" s="143"/>
      <c r="N293" s="151"/>
      <c r="O293" s="152"/>
      <c r="P293" s="146"/>
    </row>
    <row r="294" spans="1:20">
      <c r="A294" s="6">
        <v>17</v>
      </c>
      <c r="C294" s="1" t="s">
        <v>315</v>
      </c>
      <c r="D294" s="4"/>
      <c r="F294" s="4"/>
      <c r="G294" s="4"/>
      <c r="H294" s="4"/>
      <c r="I294" s="4"/>
      <c r="J294" s="153">
        <f>+J292-J293</f>
        <v>0</v>
      </c>
      <c r="K294" s="143"/>
      <c r="N294" s="154"/>
      <c r="O294" s="154"/>
      <c r="P294" s="146"/>
    </row>
    <row r="295" spans="1:20">
      <c r="A295" s="6"/>
      <c r="C295" s="1" t="s">
        <v>3</v>
      </c>
      <c r="D295" s="4"/>
      <c r="F295" s="4"/>
      <c r="G295" s="4"/>
      <c r="H295" s="155"/>
      <c r="I295" s="4"/>
      <c r="J295" s="153" t="s">
        <v>3</v>
      </c>
      <c r="N295" s="154"/>
      <c r="O295" s="154"/>
      <c r="P295" s="146"/>
    </row>
    <row r="296" spans="1:20">
      <c r="A296" s="6">
        <v>18</v>
      </c>
      <c r="C296" s="2" t="s">
        <v>316</v>
      </c>
      <c r="D296" s="4"/>
      <c r="F296" s="4"/>
      <c r="G296" s="4"/>
      <c r="H296" s="47"/>
      <c r="I296" s="4"/>
      <c r="J296" s="156">
        <v>640334</v>
      </c>
      <c r="K296" s="157"/>
      <c r="N296" s="151"/>
      <c r="O296" s="152"/>
      <c r="P296" s="146"/>
      <c r="T296" s="158" t="s">
        <v>317</v>
      </c>
    </row>
    <row r="297" spans="1:20">
      <c r="A297" s="6"/>
      <c r="D297" s="4"/>
      <c r="E297" s="4"/>
      <c r="F297" s="4"/>
      <c r="G297" s="4"/>
      <c r="H297" s="4"/>
      <c r="I297" s="4"/>
      <c r="J297" s="153"/>
      <c r="N297" s="151"/>
      <c r="O297" s="152"/>
      <c r="P297" s="146"/>
      <c r="T297" s="159"/>
    </row>
    <row r="298" spans="1:20">
      <c r="C298" s="2" t="s">
        <v>318</v>
      </c>
      <c r="D298" s="4"/>
      <c r="E298" s="4" t="s">
        <v>319</v>
      </c>
      <c r="F298" s="4"/>
      <c r="G298" s="4"/>
      <c r="H298" s="4"/>
      <c r="I298" s="4"/>
      <c r="J298" s="25"/>
      <c r="K298" s="157"/>
      <c r="N298" s="146"/>
      <c r="O298" s="147"/>
      <c r="P298" s="146"/>
      <c r="T298" s="159"/>
    </row>
    <row r="299" spans="1:20">
      <c r="A299" s="6">
        <v>19</v>
      </c>
      <c r="C299" s="2" t="s">
        <v>320</v>
      </c>
      <c r="D299" s="10"/>
      <c r="E299" s="10"/>
      <c r="F299" s="10"/>
      <c r="G299" s="10"/>
      <c r="H299" s="10"/>
      <c r="I299" s="10"/>
      <c r="J299" s="160">
        <v>57690218</v>
      </c>
      <c r="K299" s="157"/>
      <c r="N299" s="146"/>
      <c r="O299" s="147"/>
      <c r="P299" s="146"/>
      <c r="T299" s="158" t="s">
        <v>321</v>
      </c>
    </row>
    <row r="300" spans="1:20">
      <c r="A300" s="6">
        <v>20</v>
      </c>
      <c r="C300" s="161" t="s">
        <v>322</v>
      </c>
      <c r="D300" s="162"/>
      <c r="E300" s="162"/>
      <c r="F300" s="162"/>
      <c r="G300" s="162"/>
      <c r="H300" s="4"/>
      <c r="I300" s="4"/>
      <c r="J300" s="418">
        <v>17580000</v>
      </c>
      <c r="K300" s="157"/>
      <c r="N300" s="146"/>
      <c r="O300" s="147"/>
      <c r="P300" s="146"/>
      <c r="T300" s="158" t="s">
        <v>323</v>
      </c>
    </row>
    <row r="301" spans="1:20">
      <c r="A301" s="58" t="s">
        <v>324</v>
      </c>
      <c r="C301" s="240" t="s">
        <v>450</v>
      </c>
      <c r="D301" s="13"/>
      <c r="E301" s="162"/>
      <c r="F301" s="162"/>
      <c r="G301" s="162"/>
      <c r="H301" s="4"/>
      <c r="I301" s="4"/>
      <c r="J301" s="160">
        <v>23231560.155551739</v>
      </c>
      <c r="K301" s="157"/>
      <c r="N301" s="146"/>
      <c r="O301" s="147"/>
      <c r="P301" s="146"/>
      <c r="T301" s="158"/>
    </row>
    <row r="302" spans="1:20">
      <c r="A302" s="58" t="s">
        <v>423</v>
      </c>
      <c r="C302" s="240" t="s">
        <v>451</v>
      </c>
      <c r="D302" s="247"/>
      <c r="E302" s="162"/>
      <c r="F302" s="162"/>
      <c r="G302" s="162"/>
      <c r="H302" s="4"/>
      <c r="I302" s="4"/>
      <c r="J302" s="160">
        <v>0</v>
      </c>
      <c r="K302" s="157"/>
      <c r="N302" s="146"/>
      <c r="O302" s="147"/>
      <c r="P302" s="146"/>
      <c r="T302" s="158"/>
    </row>
    <row r="303" spans="1:20" ht="16.5" thickBot="1">
      <c r="A303" s="58" t="s">
        <v>459</v>
      </c>
      <c r="C303" s="241" t="s">
        <v>461</v>
      </c>
      <c r="D303" s="242"/>
      <c r="E303" s="10"/>
      <c r="F303" s="10"/>
      <c r="G303" s="10"/>
      <c r="H303" s="10"/>
      <c r="I303" s="4"/>
      <c r="J303" s="163">
        <v>10462257.3926987</v>
      </c>
      <c r="K303" s="23"/>
      <c r="M303" s="146"/>
      <c r="N303" s="146"/>
      <c r="O303" s="147"/>
      <c r="P303" s="146"/>
    </row>
    <row r="304" spans="1:20">
      <c r="A304" s="6">
        <v>21</v>
      </c>
      <c r="C304" s="1" t="s">
        <v>460</v>
      </c>
      <c r="D304" s="6"/>
      <c r="E304" s="10"/>
      <c r="F304" s="10"/>
      <c r="G304" s="10"/>
      <c r="H304" s="10"/>
      <c r="I304" s="4"/>
      <c r="J304" s="164">
        <f>+J299-J300-J301-J302-J303</f>
        <v>6416400.4517495614</v>
      </c>
      <c r="K304" s="10"/>
    </row>
    <row r="305" spans="1:11">
      <c r="A305" s="6"/>
      <c r="D305" s="6"/>
      <c r="E305" s="10"/>
      <c r="F305" s="10"/>
      <c r="G305" s="10"/>
      <c r="H305" s="10"/>
      <c r="I305" s="4"/>
      <c r="J305" s="164"/>
      <c r="K305" s="10"/>
    </row>
    <row r="306" spans="1:11">
      <c r="A306" s="6"/>
      <c r="D306" s="6"/>
      <c r="E306" s="10"/>
      <c r="F306" s="10"/>
      <c r="G306" s="10"/>
      <c r="H306" s="10"/>
      <c r="I306" s="4"/>
      <c r="J306" s="164"/>
      <c r="K306" s="10"/>
    </row>
    <row r="307" spans="1:11">
      <c r="A307" s="6"/>
      <c r="D307" s="6"/>
      <c r="E307" s="10"/>
      <c r="F307" s="10"/>
      <c r="G307" s="10"/>
      <c r="H307" s="10"/>
      <c r="I307" s="4"/>
      <c r="J307" s="164"/>
      <c r="K307" s="10"/>
    </row>
    <row r="308" spans="1:11">
      <c r="A308" s="6"/>
      <c r="D308" s="6"/>
      <c r="E308" s="10"/>
      <c r="F308" s="10"/>
      <c r="G308" s="10"/>
      <c r="H308" s="10"/>
      <c r="I308" s="4"/>
      <c r="J308" s="164"/>
      <c r="K308" s="10"/>
    </row>
    <row r="309" spans="1:11">
      <c r="A309" s="6"/>
      <c r="D309" s="6"/>
      <c r="E309" s="10"/>
      <c r="F309" s="10"/>
      <c r="G309" s="10"/>
      <c r="H309" s="10"/>
      <c r="I309" s="4"/>
      <c r="J309" s="164"/>
      <c r="K309" s="10"/>
    </row>
    <row r="310" spans="1:11">
      <c r="A310" s="6"/>
      <c r="D310" s="6"/>
      <c r="E310" s="10"/>
      <c r="F310" s="10"/>
      <c r="G310" s="10"/>
      <c r="H310" s="10"/>
      <c r="I310" s="4"/>
      <c r="J310" s="164"/>
      <c r="K310" s="10"/>
    </row>
    <row r="311" spans="1:11">
      <c r="A311" s="6"/>
      <c r="D311" s="6"/>
      <c r="E311" s="10"/>
      <c r="F311" s="10"/>
      <c r="G311" s="10"/>
      <c r="H311" s="10"/>
      <c r="I311" s="4"/>
      <c r="J311" s="164"/>
      <c r="K311" s="10"/>
    </row>
    <row r="312" spans="1:11">
      <c r="A312" s="6"/>
      <c r="D312" s="6"/>
      <c r="E312" s="10"/>
      <c r="F312" s="10"/>
      <c r="G312" s="10"/>
      <c r="H312" s="10"/>
      <c r="I312" s="4"/>
      <c r="J312" s="164"/>
      <c r="K312" s="10"/>
    </row>
    <row r="313" spans="1:11">
      <c r="A313" s="6"/>
      <c r="D313" s="6"/>
      <c r="E313" s="10"/>
      <c r="F313" s="10"/>
      <c r="G313" s="10"/>
      <c r="H313" s="10"/>
      <c r="I313" s="4"/>
      <c r="J313" s="164"/>
      <c r="K313" s="10"/>
    </row>
    <row r="314" spans="1:11">
      <c r="A314" s="6"/>
      <c r="D314" s="6"/>
      <c r="E314" s="10"/>
      <c r="F314" s="10"/>
      <c r="G314" s="10"/>
      <c r="H314" s="10"/>
      <c r="I314" s="4"/>
      <c r="J314" s="164"/>
      <c r="K314" s="10"/>
    </row>
    <row r="315" spans="1:11">
      <c r="A315" s="6"/>
      <c r="D315" s="6"/>
      <c r="E315" s="10"/>
      <c r="F315" s="10"/>
      <c r="G315" s="10"/>
      <c r="H315" s="10"/>
      <c r="I315" s="4"/>
      <c r="J315" s="164"/>
      <c r="K315" s="10"/>
    </row>
    <row r="316" spans="1:11">
      <c r="A316" s="6"/>
      <c r="D316" s="6"/>
      <c r="E316" s="10"/>
      <c r="F316" s="10"/>
      <c r="G316" s="10"/>
      <c r="H316" s="10"/>
      <c r="I316" s="4"/>
      <c r="J316" s="164"/>
      <c r="K316" s="10"/>
    </row>
    <row r="317" spans="1:11">
      <c r="A317" s="6"/>
      <c r="D317" s="6"/>
      <c r="E317" s="10"/>
      <c r="F317" s="10"/>
      <c r="G317" s="10"/>
      <c r="H317" s="10"/>
      <c r="I317" s="4"/>
      <c r="J317" s="164"/>
      <c r="K317" s="10"/>
    </row>
    <row r="318" spans="1:11">
      <c r="A318" s="6"/>
      <c r="D318" s="6"/>
      <c r="E318" s="10"/>
      <c r="F318" s="10"/>
      <c r="G318" s="10"/>
      <c r="H318" s="10"/>
      <c r="I318" s="4"/>
      <c r="J318" s="164"/>
      <c r="K318" s="10"/>
    </row>
    <row r="319" spans="1:11">
      <c r="A319" s="6"/>
      <c r="D319" s="6"/>
      <c r="E319" s="10"/>
      <c r="F319" s="10"/>
      <c r="G319" s="10"/>
      <c r="H319" s="10"/>
      <c r="I319" s="4"/>
      <c r="J319" s="164"/>
      <c r="K319" s="10"/>
    </row>
    <row r="320" spans="1:11">
      <c r="A320" s="6"/>
      <c r="D320" s="6"/>
      <c r="E320" s="10"/>
      <c r="F320" s="10"/>
      <c r="G320" s="10"/>
      <c r="H320" s="10"/>
      <c r="I320" s="4"/>
      <c r="J320" s="164"/>
      <c r="K320" s="10"/>
    </row>
    <row r="321" spans="1:16">
      <c r="A321" s="6"/>
      <c r="D321" s="6"/>
      <c r="E321" s="10"/>
      <c r="F321" s="10"/>
      <c r="G321" s="10"/>
      <c r="H321" s="10"/>
      <c r="I321" s="4"/>
      <c r="J321" s="164"/>
      <c r="K321" s="10"/>
    </row>
    <row r="322" spans="1:16" s="40" customFormat="1">
      <c r="A322" s="6"/>
      <c r="B322" s="1"/>
      <c r="C322" s="165"/>
      <c r="D322" s="11"/>
      <c r="E322" s="60"/>
      <c r="F322" s="60"/>
      <c r="G322" s="60"/>
      <c r="H322" s="60"/>
      <c r="I322" s="60"/>
      <c r="J322" s="164"/>
      <c r="K322" s="60"/>
      <c r="L322" s="21"/>
      <c r="O322" s="21"/>
    </row>
    <row r="323" spans="1:16">
      <c r="C323" s="2"/>
      <c r="D323" s="2"/>
      <c r="E323" s="3" t="s">
        <v>0</v>
      </c>
      <c r="F323" s="2"/>
      <c r="G323" s="2"/>
      <c r="H323" s="2"/>
      <c r="I323" s="4"/>
      <c r="K323" s="226"/>
      <c r="L323" s="21"/>
      <c r="P323" s="248" t="s">
        <v>466</v>
      </c>
    </row>
    <row r="324" spans="1:16">
      <c r="C324" s="2" t="s">
        <v>26</v>
      </c>
      <c r="D324" s="2"/>
      <c r="E324" s="10" t="s">
        <v>27</v>
      </c>
      <c r="F324" s="2"/>
      <c r="G324" s="2"/>
      <c r="H324" s="2"/>
      <c r="I324" s="4"/>
      <c r="J324" s="8"/>
      <c r="K324" s="4"/>
      <c r="P324" s="7" t="s">
        <v>325</v>
      </c>
    </row>
    <row r="325" spans="1:16" ht="31.5">
      <c r="D325" s="10" t="s">
        <v>3</v>
      </c>
      <c r="E325" s="61" t="str">
        <f>E6</f>
        <v>Allete, Inc. dba Minnesota Power</v>
      </c>
      <c r="F325" s="10"/>
      <c r="G325" s="10"/>
      <c r="H325" s="10"/>
      <c r="I325" s="4"/>
      <c r="J325" s="11"/>
      <c r="K325" s="143"/>
      <c r="L325" s="21"/>
      <c r="N325" s="9" t="str">
        <f>N3</f>
        <v>For the 12 months ended 12/31/2015</v>
      </c>
      <c r="O325" s="225"/>
      <c r="P325" s="224"/>
    </row>
    <row r="326" spans="1:16">
      <c r="C326" s="2"/>
      <c r="D326" s="6"/>
      <c r="F326" s="10"/>
      <c r="G326" s="10"/>
      <c r="H326" s="10"/>
      <c r="I326" s="4"/>
      <c r="J326" s="4"/>
      <c r="K326" s="4"/>
    </row>
    <row r="327" spans="1:16">
      <c r="A327" s="6"/>
      <c r="B327" s="4"/>
      <c r="C327" s="2" t="s">
        <v>326</v>
      </c>
      <c r="D327" s="6"/>
      <c r="E327" s="10"/>
      <c r="F327" s="10"/>
      <c r="G327" s="10"/>
      <c r="H327" s="10"/>
      <c r="I327" s="4"/>
      <c r="J327" s="10"/>
      <c r="K327" s="11"/>
    </row>
    <row r="328" spans="1:16">
      <c r="A328" s="6"/>
      <c r="B328" s="4"/>
      <c r="C328" s="2" t="s">
        <v>327</v>
      </c>
      <c r="D328" s="4"/>
      <c r="E328" s="10"/>
      <c r="F328" s="10"/>
      <c r="G328" s="10"/>
      <c r="H328" s="10"/>
      <c r="I328" s="4"/>
      <c r="J328" s="10"/>
      <c r="K328" s="11"/>
    </row>
    <row r="329" spans="1:16">
      <c r="A329" s="6" t="s">
        <v>16</v>
      </c>
      <c r="B329" s="4"/>
      <c r="C329" s="2"/>
      <c r="D329" s="4"/>
      <c r="E329" s="10"/>
      <c r="F329" s="10"/>
      <c r="G329" s="10"/>
      <c r="H329" s="10"/>
      <c r="I329" s="4"/>
      <c r="J329" s="10"/>
      <c r="K329" s="11"/>
    </row>
    <row r="330" spans="1:16" s="169" customFormat="1" ht="16.5" thickBot="1">
      <c r="A330" s="18" t="s">
        <v>17</v>
      </c>
      <c r="B330" s="4"/>
      <c r="C330" s="2"/>
      <c r="D330" s="166"/>
      <c r="E330" s="167"/>
      <c r="F330" s="167"/>
      <c r="G330" s="167"/>
      <c r="H330" s="167"/>
      <c r="I330" s="166"/>
      <c r="J330" s="10"/>
      <c r="K330" s="166"/>
      <c r="L330" s="168"/>
      <c r="O330" s="168"/>
    </row>
    <row r="331" spans="1:16" s="169" customFormat="1">
      <c r="A331" s="6" t="s">
        <v>18</v>
      </c>
      <c r="B331" s="4"/>
      <c r="C331" s="59" t="s">
        <v>402</v>
      </c>
      <c r="D331" s="11"/>
      <c r="E331" s="23"/>
      <c r="F331" s="23"/>
      <c r="G331" s="23"/>
      <c r="H331" s="23"/>
      <c r="I331" s="11"/>
      <c r="J331" s="23"/>
      <c r="K331" s="11"/>
      <c r="L331" s="7"/>
      <c r="M331" s="1"/>
      <c r="N331" s="1"/>
      <c r="O331" s="7"/>
      <c r="P331" s="1"/>
    </row>
    <row r="332" spans="1:16" s="169" customFormat="1">
      <c r="A332" s="6" t="s">
        <v>19</v>
      </c>
      <c r="B332" s="4"/>
      <c r="C332" s="59" t="s">
        <v>403</v>
      </c>
      <c r="D332" s="11"/>
      <c r="E332" s="11"/>
      <c r="F332" s="11"/>
      <c r="G332" s="11"/>
      <c r="H332" s="11"/>
      <c r="I332" s="11"/>
      <c r="J332" s="23"/>
      <c r="K332" s="11"/>
      <c r="L332" s="7"/>
      <c r="M332" s="1"/>
      <c r="N332" s="1"/>
      <c r="O332" s="7"/>
      <c r="P332" s="1"/>
    </row>
    <row r="333" spans="1:16" s="169" customFormat="1">
      <c r="A333" s="6" t="s">
        <v>20</v>
      </c>
      <c r="B333" s="4"/>
      <c r="C333" s="59" t="s">
        <v>404</v>
      </c>
      <c r="D333" s="11"/>
      <c r="E333" s="11"/>
      <c r="F333" s="11"/>
      <c r="G333" s="11"/>
      <c r="H333" s="11"/>
      <c r="I333" s="11"/>
      <c r="J333" s="23"/>
      <c r="K333" s="11"/>
      <c r="L333" s="7"/>
      <c r="M333" s="1"/>
      <c r="N333" s="1"/>
      <c r="O333" s="7"/>
      <c r="P333" s="1"/>
    </row>
    <row r="334" spans="1:16" s="169" customFormat="1">
      <c r="A334" s="6" t="s">
        <v>21</v>
      </c>
      <c r="B334" s="4"/>
      <c r="C334" s="59" t="s">
        <v>404</v>
      </c>
      <c r="D334" s="11"/>
      <c r="E334" s="11"/>
      <c r="F334" s="11"/>
      <c r="G334" s="11"/>
      <c r="H334" s="11"/>
      <c r="I334" s="11"/>
      <c r="J334" s="23"/>
      <c r="K334" s="11"/>
      <c r="L334" s="7"/>
      <c r="M334" s="1"/>
      <c r="N334" s="1"/>
      <c r="O334" s="7"/>
      <c r="P334" s="1"/>
    </row>
    <row r="335" spans="1:16" s="169" customFormat="1">
      <c r="A335" s="6" t="s">
        <v>22</v>
      </c>
      <c r="B335" s="4"/>
      <c r="C335" s="11" t="s">
        <v>328</v>
      </c>
      <c r="D335" s="11"/>
      <c r="E335" s="11"/>
      <c r="F335" s="11"/>
      <c r="G335" s="11"/>
      <c r="H335" s="11"/>
      <c r="I335" s="11"/>
      <c r="J335" s="11"/>
      <c r="K335" s="11"/>
      <c r="L335" s="7"/>
      <c r="M335" s="1"/>
      <c r="N335" s="1"/>
      <c r="O335" s="7"/>
      <c r="P335" s="1"/>
    </row>
    <row r="336" spans="1:16" s="169" customFormat="1">
      <c r="A336" s="6" t="s">
        <v>23</v>
      </c>
      <c r="B336" s="4"/>
      <c r="C336" s="11" t="s">
        <v>329</v>
      </c>
      <c r="D336" s="11"/>
      <c r="E336" s="11"/>
      <c r="F336" s="11"/>
      <c r="G336" s="11"/>
      <c r="H336" s="11"/>
      <c r="I336" s="11"/>
      <c r="J336" s="11"/>
      <c r="K336" s="11"/>
      <c r="L336" s="7"/>
      <c r="M336" s="1"/>
      <c r="N336" s="1"/>
      <c r="O336" s="7"/>
      <c r="P336" s="1"/>
    </row>
    <row r="337" spans="1:16" s="169" customFormat="1">
      <c r="A337" s="6"/>
      <c r="B337" s="4"/>
      <c r="C337" s="11" t="s">
        <v>330</v>
      </c>
      <c r="D337" s="11"/>
      <c r="E337" s="11"/>
      <c r="F337" s="11"/>
      <c r="G337" s="11"/>
      <c r="H337" s="11"/>
      <c r="I337" s="11"/>
      <c r="J337" s="11"/>
      <c r="K337" s="11"/>
      <c r="L337" s="7"/>
      <c r="M337" s="1"/>
      <c r="N337" s="1"/>
      <c r="O337" s="7"/>
      <c r="P337" s="1"/>
    </row>
    <row r="338" spans="1:16" s="169" customFormat="1">
      <c r="A338" s="6"/>
      <c r="B338" s="4"/>
      <c r="C338" s="11" t="s">
        <v>331</v>
      </c>
      <c r="D338" s="11"/>
      <c r="E338" s="11"/>
      <c r="F338" s="11"/>
      <c r="G338" s="11"/>
      <c r="H338" s="11"/>
      <c r="I338" s="11"/>
      <c r="J338" s="11"/>
      <c r="K338" s="11"/>
      <c r="L338" s="7"/>
      <c r="M338" s="1"/>
      <c r="N338" s="1"/>
      <c r="O338" s="7"/>
      <c r="P338" s="1"/>
    </row>
    <row r="339" spans="1:16" s="169" customFormat="1">
      <c r="A339" s="6" t="s">
        <v>24</v>
      </c>
      <c r="B339" s="4"/>
      <c r="C339" s="11" t="s">
        <v>332</v>
      </c>
      <c r="D339" s="11"/>
      <c r="E339" s="11"/>
      <c r="F339" s="11"/>
      <c r="G339" s="11"/>
      <c r="H339" s="11"/>
      <c r="I339" s="11"/>
      <c r="J339" s="11"/>
      <c r="K339" s="11"/>
      <c r="L339" s="7"/>
      <c r="M339" s="1"/>
      <c r="N339" s="1"/>
      <c r="O339" s="7"/>
      <c r="P339" s="1"/>
    </row>
    <row r="340" spans="1:16" s="169" customFormat="1">
      <c r="A340" s="6" t="s">
        <v>333</v>
      </c>
      <c r="B340" s="4"/>
      <c r="C340" s="11" t="s">
        <v>334</v>
      </c>
      <c r="D340" s="11"/>
      <c r="E340" s="11"/>
      <c r="F340" s="11"/>
      <c r="G340" s="11"/>
      <c r="H340" s="11"/>
      <c r="I340" s="11"/>
      <c r="J340" s="11"/>
      <c r="K340" s="11"/>
      <c r="L340" s="7"/>
      <c r="M340" s="1"/>
      <c r="N340" s="1"/>
      <c r="O340" s="7"/>
      <c r="P340" s="1"/>
    </row>
    <row r="341" spans="1:16" s="169" customFormat="1">
      <c r="A341" s="6"/>
      <c r="B341" s="4"/>
      <c r="C341" s="11" t="s">
        <v>335</v>
      </c>
      <c r="D341" s="11"/>
      <c r="E341" s="11"/>
      <c r="F341" s="11"/>
      <c r="G341" s="11"/>
      <c r="H341" s="11"/>
      <c r="I341" s="11"/>
      <c r="J341" s="11"/>
      <c r="K341" s="11"/>
      <c r="L341" s="7"/>
      <c r="M341" s="1"/>
      <c r="N341" s="1"/>
      <c r="O341" s="7"/>
      <c r="P341" s="1"/>
    </row>
    <row r="342" spans="1:16" s="169" customFormat="1">
      <c r="A342" s="6" t="s">
        <v>336</v>
      </c>
      <c r="B342" s="4"/>
      <c r="C342" s="11" t="s">
        <v>337</v>
      </c>
      <c r="D342" s="11"/>
      <c r="E342" s="11"/>
      <c r="F342" s="11"/>
      <c r="G342" s="11"/>
      <c r="H342" s="11"/>
      <c r="I342" s="11"/>
      <c r="J342" s="11"/>
      <c r="K342" s="11"/>
      <c r="L342" s="7"/>
      <c r="M342" s="1"/>
      <c r="N342" s="1"/>
      <c r="O342" s="7"/>
      <c r="P342" s="1"/>
    </row>
    <row r="343" spans="1:16" s="169" customFormat="1">
      <c r="A343" s="6"/>
      <c r="B343" s="4"/>
      <c r="C343" s="40" t="s">
        <v>338</v>
      </c>
      <c r="D343" s="11"/>
      <c r="E343" s="11"/>
      <c r="F343" s="11"/>
      <c r="G343" s="11"/>
      <c r="H343" s="11"/>
      <c r="I343" s="11"/>
      <c r="J343" s="11"/>
      <c r="K343" s="11"/>
      <c r="L343" s="7"/>
      <c r="M343" s="1"/>
      <c r="N343" s="1"/>
      <c r="O343" s="7"/>
      <c r="P343" s="1"/>
    </row>
    <row r="344" spans="1:16" s="169" customFormat="1">
      <c r="A344" s="6"/>
      <c r="B344" s="4"/>
      <c r="C344" s="11" t="s">
        <v>339</v>
      </c>
      <c r="D344" s="11"/>
      <c r="E344" s="11"/>
      <c r="F344" s="11"/>
      <c r="G344" s="11"/>
      <c r="H344" s="11"/>
      <c r="I344" s="11"/>
      <c r="J344" s="11"/>
      <c r="K344" s="11"/>
      <c r="L344" s="7"/>
      <c r="M344" s="1"/>
      <c r="N344" s="1"/>
      <c r="O344" s="7"/>
      <c r="P344" s="1"/>
    </row>
    <row r="345" spans="1:16" s="169" customFormat="1">
      <c r="A345" s="6" t="s">
        <v>340</v>
      </c>
      <c r="B345" s="4"/>
      <c r="C345" s="11" t="s">
        <v>341</v>
      </c>
      <c r="D345" s="11"/>
      <c r="E345" s="11"/>
      <c r="F345" s="11"/>
      <c r="G345" s="11"/>
      <c r="H345" s="11"/>
      <c r="I345" s="11"/>
      <c r="J345" s="11"/>
      <c r="K345" s="11"/>
      <c r="L345" s="7"/>
      <c r="M345" s="1"/>
      <c r="N345" s="1"/>
      <c r="O345" s="7"/>
      <c r="P345" s="1"/>
    </row>
    <row r="346" spans="1:16" s="169" customFormat="1">
      <c r="A346" s="6"/>
      <c r="B346" s="4"/>
      <c r="C346" s="11" t="s">
        <v>342</v>
      </c>
      <c r="D346" s="11"/>
      <c r="E346" s="11"/>
      <c r="F346" s="11"/>
      <c r="G346" s="11"/>
      <c r="H346" s="11"/>
      <c r="I346" s="11"/>
      <c r="J346" s="11"/>
      <c r="K346" s="11"/>
      <c r="L346" s="7"/>
      <c r="M346" s="1"/>
      <c r="N346" s="1"/>
      <c r="O346" s="7"/>
      <c r="P346" s="1"/>
    </row>
    <row r="347" spans="1:16" s="169" customFormat="1">
      <c r="A347" s="6"/>
      <c r="B347" s="4"/>
      <c r="C347" s="11" t="s">
        <v>343</v>
      </c>
      <c r="D347" s="11"/>
      <c r="E347" s="11"/>
      <c r="F347" s="11"/>
      <c r="G347" s="11"/>
      <c r="H347" s="11"/>
      <c r="I347" s="11"/>
      <c r="J347" s="11"/>
      <c r="K347" s="11"/>
      <c r="L347" s="7"/>
      <c r="M347" s="1"/>
      <c r="N347" s="1"/>
      <c r="O347" s="7"/>
      <c r="P347" s="1"/>
    </row>
    <row r="348" spans="1:16" s="169" customFormat="1">
      <c r="A348" s="6" t="s">
        <v>344</v>
      </c>
      <c r="B348" s="4"/>
      <c r="C348" s="11" t="s">
        <v>345</v>
      </c>
      <c r="D348" s="11"/>
      <c r="E348" s="11"/>
      <c r="F348" s="11"/>
      <c r="G348" s="11"/>
      <c r="H348" s="11"/>
      <c r="I348" s="11"/>
      <c r="J348" s="11"/>
      <c r="K348" s="11"/>
      <c r="L348" s="7"/>
      <c r="M348" s="1"/>
      <c r="N348" s="1"/>
      <c r="O348" s="7"/>
      <c r="P348" s="1"/>
    </row>
    <row r="349" spans="1:16" s="169" customFormat="1">
      <c r="A349" s="6"/>
      <c r="B349" s="4"/>
      <c r="C349" s="11" t="s">
        <v>346</v>
      </c>
      <c r="D349" s="11"/>
      <c r="E349" s="11"/>
      <c r="F349" s="11"/>
      <c r="G349" s="11"/>
      <c r="H349" s="11"/>
      <c r="I349" s="11"/>
      <c r="J349" s="11"/>
      <c r="K349" s="11"/>
      <c r="L349" s="7"/>
      <c r="M349" s="1"/>
      <c r="N349" s="1"/>
      <c r="O349" s="7"/>
      <c r="P349" s="1"/>
    </row>
    <row r="350" spans="1:16" s="169" customFormat="1">
      <c r="A350" s="6"/>
      <c r="B350" s="4"/>
      <c r="C350" s="11" t="s">
        <v>347</v>
      </c>
      <c r="D350" s="11"/>
      <c r="E350" s="11"/>
      <c r="F350" s="11"/>
      <c r="G350" s="11"/>
      <c r="H350" s="11"/>
      <c r="I350" s="11"/>
      <c r="J350" s="11"/>
      <c r="K350" s="11"/>
      <c r="L350" s="7"/>
      <c r="M350" s="1"/>
      <c r="N350" s="1"/>
      <c r="O350" s="7"/>
      <c r="P350" s="1"/>
    </row>
    <row r="351" spans="1:16" s="169" customFormat="1">
      <c r="A351" s="6"/>
      <c r="B351" s="4"/>
      <c r="C351" s="11" t="s">
        <v>348</v>
      </c>
      <c r="D351" s="11"/>
      <c r="E351" s="11"/>
      <c r="F351" s="11"/>
      <c r="G351" s="11"/>
      <c r="H351" s="11"/>
      <c r="I351" s="11"/>
      <c r="J351" s="11"/>
      <c r="K351" s="11"/>
      <c r="L351" s="7"/>
      <c r="M351" s="1"/>
      <c r="N351" s="231"/>
      <c r="O351" s="232"/>
      <c r="P351" s="1"/>
    </row>
    <row r="352" spans="1:16" s="169" customFormat="1">
      <c r="A352" s="6"/>
      <c r="B352" s="4"/>
      <c r="C352" s="11" t="s">
        <v>349</v>
      </c>
      <c r="D352" s="11"/>
      <c r="E352" s="11"/>
      <c r="F352" s="11"/>
      <c r="G352" s="11"/>
      <c r="H352" s="11"/>
      <c r="I352" s="11"/>
      <c r="J352" s="11"/>
      <c r="K352" s="11"/>
      <c r="L352" s="7"/>
      <c r="M352" s="1"/>
      <c r="N352" s="1"/>
      <c r="O352" s="7"/>
      <c r="P352" s="1"/>
    </row>
    <row r="353" spans="1:18" s="169" customFormat="1">
      <c r="A353" s="6"/>
      <c r="B353" s="4"/>
      <c r="C353" s="11" t="s">
        <v>350</v>
      </c>
      <c r="D353" s="11" t="s">
        <v>351</v>
      </c>
      <c r="E353" s="227">
        <v>0.35</v>
      </c>
      <c r="F353" s="11"/>
      <c r="G353" s="11"/>
      <c r="H353" s="11"/>
      <c r="I353" s="11"/>
      <c r="J353" s="11"/>
      <c r="K353" s="228"/>
      <c r="L353" s="7"/>
      <c r="M353" s="1"/>
      <c r="N353" s="1"/>
      <c r="O353" s="7"/>
      <c r="P353" s="1"/>
    </row>
    <row r="354" spans="1:18" s="169" customFormat="1">
      <c r="A354" s="6" t="s">
        <v>3</v>
      </c>
      <c r="B354" s="4"/>
      <c r="C354" s="11" t="s">
        <v>352</v>
      </c>
      <c r="D354" s="11" t="s">
        <v>353</v>
      </c>
      <c r="E354" s="227">
        <v>9.8000000000000004E-2</v>
      </c>
      <c r="F354" s="11" t="s">
        <v>354</v>
      </c>
      <c r="G354" s="11"/>
      <c r="H354" s="11"/>
      <c r="I354" s="11"/>
      <c r="J354" s="11"/>
      <c r="K354" s="11"/>
      <c r="L354" s="7"/>
      <c r="M354" s="1"/>
      <c r="N354" s="1"/>
      <c r="O354" s="7"/>
      <c r="P354" s="1"/>
      <c r="R354" s="171" t="s">
        <v>355</v>
      </c>
    </row>
    <row r="355" spans="1:18" s="169" customFormat="1">
      <c r="A355" s="6"/>
      <c r="B355" s="4"/>
      <c r="C355" s="11"/>
      <c r="D355" s="11" t="s">
        <v>356</v>
      </c>
      <c r="E355" s="227">
        <v>0</v>
      </c>
      <c r="F355" s="11" t="s">
        <v>357</v>
      </c>
      <c r="G355" s="11"/>
      <c r="H355" s="11"/>
      <c r="I355" s="11"/>
      <c r="J355" s="11"/>
      <c r="K355" s="11"/>
      <c r="L355" s="7"/>
      <c r="M355" s="1"/>
      <c r="N355" s="1"/>
      <c r="O355" s="7"/>
      <c r="P355" s="1"/>
    </row>
    <row r="356" spans="1:18" s="169" customFormat="1">
      <c r="A356" s="6" t="s">
        <v>358</v>
      </c>
      <c r="B356" s="4"/>
      <c r="C356" s="11" t="s">
        <v>440</v>
      </c>
      <c r="D356" s="11"/>
      <c r="E356" s="11"/>
      <c r="F356" s="11"/>
      <c r="G356" s="11"/>
      <c r="H356" s="11"/>
      <c r="I356" s="11"/>
      <c r="J356" s="228"/>
      <c r="K356" s="11"/>
      <c r="L356" s="7"/>
      <c r="M356" s="1"/>
      <c r="N356" s="1"/>
      <c r="O356" s="7"/>
      <c r="P356" s="1"/>
    </row>
    <row r="357" spans="1:18" s="169" customFormat="1">
      <c r="A357" s="6" t="s">
        <v>359</v>
      </c>
      <c r="B357" s="4"/>
      <c r="C357" s="11" t="s">
        <v>360</v>
      </c>
      <c r="D357" s="11"/>
      <c r="E357" s="11"/>
      <c r="F357" s="11"/>
      <c r="G357" s="11"/>
      <c r="H357" s="11"/>
      <c r="I357" s="11"/>
      <c r="J357" s="11"/>
      <c r="K357" s="11"/>
      <c r="L357" s="7"/>
      <c r="M357" s="1"/>
      <c r="N357" s="1"/>
      <c r="O357" s="7"/>
      <c r="P357" s="1"/>
    </row>
    <row r="358" spans="1:18" s="169" customFormat="1">
      <c r="A358" s="6"/>
      <c r="B358" s="4"/>
      <c r="C358" s="11" t="s">
        <v>361</v>
      </c>
      <c r="D358" s="11"/>
      <c r="E358" s="11"/>
      <c r="F358" s="11"/>
      <c r="G358" s="11"/>
      <c r="H358" s="11"/>
      <c r="I358" s="11"/>
      <c r="J358" s="11"/>
      <c r="K358" s="11"/>
      <c r="L358" s="7"/>
      <c r="M358" s="1"/>
      <c r="N358" s="1"/>
      <c r="O358" s="7"/>
      <c r="P358" s="1"/>
    </row>
    <row r="359" spans="1:18" s="169" customFormat="1">
      <c r="A359" s="6" t="s">
        <v>362</v>
      </c>
      <c r="B359" s="4"/>
      <c r="C359" s="11" t="s">
        <v>363</v>
      </c>
      <c r="D359" s="11"/>
      <c r="E359" s="11"/>
      <c r="F359" s="11"/>
      <c r="G359" s="11"/>
      <c r="H359" s="11"/>
      <c r="I359" s="11"/>
      <c r="J359" s="11"/>
      <c r="K359" s="11"/>
      <c r="L359" s="7"/>
      <c r="M359" s="1"/>
      <c r="N359" s="1"/>
      <c r="O359" s="7"/>
      <c r="P359" s="1"/>
    </row>
    <row r="360" spans="1:18" s="169" customFormat="1">
      <c r="A360" s="6"/>
      <c r="B360" s="4"/>
      <c r="C360" s="11" t="s">
        <v>364</v>
      </c>
      <c r="D360" s="11"/>
      <c r="E360" s="11"/>
      <c r="F360" s="11"/>
      <c r="G360" s="11"/>
      <c r="H360" s="11"/>
      <c r="I360" s="11"/>
      <c r="J360" s="11"/>
      <c r="K360" s="11"/>
      <c r="L360" s="7"/>
      <c r="M360" s="1"/>
      <c r="N360" s="1"/>
      <c r="O360" s="7"/>
      <c r="P360" s="1"/>
    </row>
    <row r="361" spans="1:18" s="169" customFormat="1">
      <c r="A361" s="6"/>
      <c r="B361" s="4"/>
      <c r="C361" s="11" t="s">
        <v>365</v>
      </c>
      <c r="D361" s="11"/>
      <c r="E361" s="11"/>
      <c r="F361" s="11"/>
      <c r="G361" s="11"/>
      <c r="H361" s="11"/>
      <c r="I361" s="11"/>
      <c r="J361" s="11"/>
      <c r="K361" s="11"/>
      <c r="L361" s="7"/>
      <c r="M361" s="1"/>
      <c r="N361" s="1"/>
      <c r="O361" s="7"/>
      <c r="P361" s="1"/>
    </row>
    <row r="362" spans="1:18" s="169" customFormat="1">
      <c r="A362" s="6" t="s">
        <v>366</v>
      </c>
      <c r="B362" s="4"/>
      <c r="C362" s="11" t="s">
        <v>367</v>
      </c>
      <c r="D362" s="11"/>
      <c r="E362" s="11"/>
      <c r="F362" s="11"/>
      <c r="G362" s="11"/>
      <c r="H362" s="11"/>
      <c r="I362" s="11"/>
      <c r="J362" s="11"/>
      <c r="K362" s="11"/>
      <c r="L362" s="7"/>
      <c r="M362" s="1"/>
      <c r="N362" s="1"/>
      <c r="O362" s="7"/>
      <c r="P362" s="1"/>
    </row>
    <row r="363" spans="1:18" s="169" customFormat="1">
      <c r="A363" s="6" t="s">
        <v>368</v>
      </c>
      <c r="B363" s="4"/>
      <c r="C363" s="11" t="s">
        <v>369</v>
      </c>
      <c r="D363" s="11"/>
      <c r="E363" s="11"/>
      <c r="F363" s="11"/>
      <c r="G363" s="11"/>
      <c r="H363" s="11"/>
      <c r="I363" s="11"/>
      <c r="J363" s="11"/>
      <c r="K363" s="11"/>
      <c r="L363" s="7"/>
      <c r="M363" s="1"/>
      <c r="N363" s="1"/>
      <c r="O363" s="7"/>
      <c r="P363" s="1"/>
    </row>
    <row r="364" spans="1:18" s="169" customFormat="1">
      <c r="A364" s="6"/>
      <c r="B364" s="4"/>
      <c r="C364" s="11" t="s">
        <v>370</v>
      </c>
      <c r="D364" s="11"/>
      <c r="E364" s="11"/>
      <c r="F364" s="11"/>
      <c r="G364" s="11"/>
      <c r="H364" s="11"/>
      <c r="I364" s="11"/>
      <c r="J364" s="11"/>
      <c r="K364" s="11"/>
      <c r="L364" s="7"/>
      <c r="M364" s="1"/>
      <c r="N364" s="1"/>
      <c r="O364" s="7"/>
      <c r="P364" s="1"/>
    </row>
    <row r="365" spans="1:18" s="169" customFormat="1">
      <c r="A365" s="6"/>
      <c r="B365" s="4"/>
      <c r="C365" s="11" t="s">
        <v>371</v>
      </c>
      <c r="D365" s="11"/>
      <c r="E365" s="11"/>
      <c r="F365" s="11"/>
      <c r="G365" s="11"/>
      <c r="H365" s="11"/>
      <c r="I365" s="11"/>
      <c r="J365" s="11"/>
      <c r="K365" s="11"/>
      <c r="L365" s="7"/>
      <c r="M365" s="1"/>
      <c r="N365" s="1"/>
      <c r="O365" s="7"/>
      <c r="P365" s="1"/>
    </row>
    <row r="366" spans="1:18" s="169" customFormat="1">
      <c r="A366" s="6" t="s">
        <v>372</v>
      </c>
      <c r="B366" s="4"/>
      <c r="C366" s="11" t="s">
        <v>373</v>
      </c>
      <c r="D366" s="11"/>
      <c r="E366" s="11"/>
      <c r="F366" s="11"/>
      <c r="G366" s="11"/>
      <c r="H366" s="11"/>
      <c r="I366" s="11"/>
      <c r="J366" s="11"/>
      <c r="K366" s="11"/>
      <c r="L366" s="7"/>
      <c r="M366" s="1"/>
      <c r="N366" s="1"/>
      <c r="O366" s="7"/>
      <c r="P366" s="1"/>
    </row>
    <row r="367" spans="1:18" s="169" customFormat="1">
      <c r="A367" s="6"/>
      <c r="B367" s="4"/>
      <c r="C367" s="11" t="s">
        <v>374</v>
      </c>
      <c r="D367" s="11"/>
      <c r="E367" s="11"/>
      <c r="F367" s="11"/>
      <c r="G367" s="11"/>
      <c r="H367" s="11"/>
      <c r="I367" s="11"/>
      <c r="J367" s="11"/>
      <c r="K367" s="11"/>
      <c r="L367" s="7"/>
      <c r="M367" s="1"/>
      <c r="N367" s="1"/>
      <c r="O367" s="7"/>
      <c r="P367" s="1"/>
    </row>
    <row r="368" spans="1:18" s="169" customFormat="1">
      <c r="A368" s="6" t="s">
        <v>375</v>
      </c>
      <c r="B368" s="4"/>
      <c r="C368" s="11" t="s">
        <v>376</v>
      </c>
      <c r="D368" s="11"/>
      <c r="E368" s="11"/>
      <c r="F368" s="11"/>
      <c r="G368" s="11"/>
      <c r="H368" s="11"/>
      <c r="I368" s="11"/>
      <c r="J368" s="11"/>
      <c r="K368" s="11"/>
      <c r="L368" s="7"/>
      <c r="M368" s="1"/>
      <c r="N368" s="1"/>
      <c r="O368" s="7"/>
      <c r="P368" s="1"/>
    </row>
    <row r="369" spans="1:16" s="169" customFormat="1">
      <c r="A369" s="6" t="s">
        <v>377</v>
      </c>
      <c r="B369" s="4"/>
      <c r="C369" s="11" t="s">
        <v>378</v>
      </c>
      <c r="D369" s="11"/>
      <c r="E369" s="11"/>
      <c r="F369" s="11"/>
      <c r="G369" s="11"/>
      <c r="H369" s="11"/>
      <c r="I369" s="11"/>
      <c r="J369" s="11"/>
      <c r="K369" s="11"/>
      <c r="L369" s="7"/>
      <c r="M369" s="1"/>
      <c r="N369" s="1"/>
      <c r="O369" s="7"/>
      <c r="P369" s="1"/>
    </row>
    <row r="370" spans="1:16" s="169" customFormat="1">
      <c r="A370" s="1"/>
      <c r="B370" s="4"/>
      <c r="C370" s="11" t="s">
        <v>441</v>
      </c>
      <c r="D370" s="11"/>
      <c r="E370" s="11"/>
      <c r="F370" s="11"/>
      <c r="G370" s="11"/>
      <c r="H370" s="11"/>
      <c r="I370" s="11"/>
      <c r="J370" s="11"/>
      <c r="K370" s="11"/>
      <c r="L370" s="7"/>
      <c r="M370" s="1"/>
      <c r="N370" s="1"/>
      <c r="O370" s="7"/>
      <c r="P370" s="1"/>
    </row>
    <row r="371" spans="1:16" s="169" customFormat="1">
      <c r="A371" s="1"/>
      <c r="B371" s="1"/>
      <c r="C371" s="11" t="s">
        <v>379</v>
      </c>
      <c r="D371" s="11"/>
      <c r="E371" s="11"/>
      <c r="F371" s="11"/>
      <c r="G371" s="11"/>
      <c r="H371" s="11"/>
      <c r="I371" s="11"/>
      <c r="J371" s="11"/>
      <c r="K371" s="11"/>
      <c r="L371" s="7"/>
      <c r="M371" s="1"/>
      <c r="N371" s="1"/>
      <c r="O371" s="7"/>
      <c r="P371" s="1"/>
    </row>
    <row r="372" spans="1:16" s="169" customFormat="1">
      <c r="A372" s="7" t="s">
        <v>380</v>
      </c>
      <c r="B372" s="1"/>
      <c r="C372" s="11" t="s">
        <v>381</v>
      </c>
      <c r="D372" s="229"/>
      <c r="E372" s="11"/>
      <c r="F372" s="11"/>
      <c r="G372" s="11"/>
      <c r="H372" s="11"/>
      <c r="I372" s="11"/>
      <c r="J372" s="11"/>
      <c r="K372" s="11"/>
      <c r="L372" s="7"/>
      <c r="M372" s="1"/>
      <c r="N372" s="1"/>
      <c r="O372" s="7"/>
      <c r="P372" s="1"/>
    </row>
    <row r="373" spans="1:16" s="170" customFormat="1">
      <c r="A373" s="1"/>
      <c r="B373" s="1"/>
      <c r="C373" s="11" t="s">
        <v>382</v>
      </c>
      <c r="D373" s="11"/>
      <c r="E373" s="11"/>
      <c r="F373" s="11"/>
      <c r="G373" s="11"/>
      <c r="H373" s="11"/>
      <c r="I373" s="11"/>
      <c r="J373" s="11"/>
      <c r="K373" s="11"/>
      <c r="L373" s="21"/>
      <c r="M373" s="40"/>
      <c r="N373" s="40"/>
      <c r="O373" s="21"/>
      <c r="P373" s="40"/>
    </row>
    <row r="374" spans="1:16" s="170" customFormat="1">
      <c r="A374" s="1"/>
      <c r="B374" s="1"/>
      <c r="C374" s="11" t="s">
        <v>383</v>
      </c>
      <c r="D374" s="11"/>
      <c r="E374" s="229"/>
      <c r="F374" s="11"/>
      <c r="G374" s="11"/>
      <c r="H374" s="11"/>
      <c r="I374" s="11"/>
      <c r="J374" s="11"/>
      <c r="K374" s="11"/>
      <c r="L374" s="21"/>
      <c r="M374" s="40"/>
      <c r="N374" s="40"/>
      <c r="O374" s="21"/>
      <c r="P374" s="40"/>
    </row>
    <row r="375" spans="1:16" s="169" customFormat="1">
      <c r="A375" s="1"/>
      <c r="B375" s="1"/>
      <c r="C375" s="11" t="s">
        <v>384</v>
      </c>
      <c r="D375" s="4"/>
      <c r="E375" s="4"/>
      <c r="F375" s="4"/>
      <c r="G375" s="4"/>
      <c r="H375" s="4"/>
      <c r="I375" s="4"/>
      <c r="J375" s="11"/>
      <c r="K375" s="11"/>
      <c r="L375" s="7"/>
      <c r="M375" s="1"/>
      <c r="N375" s="1"/>
      <c r="O375" s="7"/>
      <c r="P375" s="1"/>
    </row>
    <row r="376" spans="1:16" s="169" customFormat="1">
      <c r="A376" s="1"/>
      <c r="B376" s="1"/>
      <c r="C376" s="11" t="s">
        <v>385</v>
      </c>
      <c r="D376" s="4"/>
      <c r="E376" s="4"/>
      <c r="F376" s="4"/>
      <c r="G376" s="4"/>
      <c r="H376" s="4"/>
      <c r="I376" s="4"/>
      <c r="J376" s="11"/>
      <c r="K376" s="11"/>
      <c r="L376" s="7"/>
      <c r="M376" s="1"/>
      <c r="N376" s="1"/>
      <c r="O376" s="7"/>
      <c r="P376" s="1"/>
    </row>
    <row r="377" spans="1:16" s="169" customFormat="1">
      <c r="A377" s="7" t="s">
        <v>386</v>
      </c>
      <c r="B377" s="1"/>
      <c r="C377" s="11" t="s">
        <v>387</v>
      </c>
      <c r="D377" s="11"/>
      <c r="E377" s="11"/>
      <c r="F377" s="11"/>
      <c r="G377" s="11"/>
      <c r="H377" s="11"/>
      <c r="I377" s="11"/>
      <c r="J377" s="11"/>
      <c r="K377" s="11"/>
      <c r="L377" s="7"/>
      <c r="M377" s="1"/>
      <c r="N377" s="1"/>
      <c r="O377" s="7"/>
      <c r="P377" s="1"/>
    </row>
    <row r="378" spans="1:16">
      <c r="A378" s="21" t="s">
        <v>388</v>
      </c>
      <c r="B378" s="40"/>
      <c r="C378" s="11" t="s">
        <v>433</v>
      </c>
      <c r="D378" s="11"/>
      <c r="E378" s="11"/>
      <c r="F378" s="11"/>
      <c r="G378" s="11"/>
      <c r="H378" s="11"/>
      <c r="I378" s="11"/>
      <c r="J378" s="11"/>
      <c r="K378" s="11"/>
    </row>
    <row r="379" spans="1:16">
      <c r="A379" s="21"/>
      <c r="B379" s="40"/>
      <c r="C379" s="11" t="s">
        <v>389</v>
      </c>
      <c r="D379" s="4"/>
      <c r="E379" s="4"/>
      <c r="F379" s="4"/>
      <c r="G379" s="4"/>
      <c r="H379" s="4"/>
      <c r="I379" s="4"/>
      <c r="J379" s="11"/>
      <c r="K379" s="11"/>
    </row>
    <row r="380" spans="1:16" ht="16.5" customHeight="1">
      <c r="A380" s="236" t="s">
        <v>390</v>
      </c>
      <c r="B380" s="230"/>
      <c r="C380" s="431" t="s">
        <v>446</v>
      </c>
      <c r="D380" s="431"/>
      <c r="E380" s="431"/>
      <c r="F380" s="431"/>
      <c r="G380" s="431"/>
      <c r="H380" s="431"/>
      <c r="I380" s="431"/>
      <c r="J380" s="431"/>
      <c r="K380" s="431"/>
      <c r="L380" s="431"/>
      <c r="M380" s="431"/>
      <c r="N380" s="40"/>
      <c r="O380" s="21"/>
      <c r="P380" s="40"/>
    </row>
    <row r="381" spans="1:16" s="40" customFormat="1" ht="33.75" customHeight="1">
      <c r="A381" s="233" t="s">
        <v>391</v>
      </c>
      <c r="B381" s="230"/>
      <c r="C381" s="430" t="s">
        <v>452</v>
      </c>
      <c r="D381" s="430"/>
      <c r="E381" s="430"/>
      <c r="F381" s="430"/>
      <c r="G381" s="430"/>
      <c r="H381" s="430"/>
      <c r="I381" s="430"/>
      <c r="J381" s="430"/>
      <c r="K381" s="430"/>
      <c r="L381" s="430"/>
      <c r="M381" s="430"/>
      <c r="O381" s="21"/>
    </row>
    <row r="382" spans="1:16">
      <c r="A382" s="7" t="s">
        <v>392</v>
      </c>
      <c r="C382" s="11" t="s">
        <v>443</v>
      </c>
      <c r="D382" s="11"/>
      <c r="E382" s="11"/>
      <c r="F382" s="11"/>
      <c r="G382" s="11"/>
      <c r="H382" s="11"/>
      <c r="I382" s="11"/>
      <c r="J382" s="11"/>
      <c r="K382" s="11"/>
      <c r="L382" s="21"/>
      <c r="M382" s="40"/>
      <c r="N382" s="40"/>
      <c r="O382" s="21"/>
      <c r="P382" s="40"/>
    </row>
    <row r="383" spans="1:16">
      <c r="A383" s="7" t="s">
        <v>393</v>
      </c>
      <c r="C383" s="11" t="s">
        <v>442</v>
      </c>
      <c r="D383" s="11"/>
      <c r="E383" s="11"/>
      <c r="F383" s="11"/>
      <c r="G383" s="11"/>
      <c r="H383" s="11"/>
      <c r="I383" s="11"/>
      <c r="J383" s="11"/>
      <c r="K383" s="11"/>
      <c r="L383" s="21"/>
      <c r="M383" s="40"/>
      <c r="N383" s="40"/>
      <c r="O383" s="21"/>
      <c r="P383" s="40"/>
    </row>
    <row r="384" spans="1:16">
      <c r="A384" s="7" t="s">
        <v>394</v>
      </c>
      <c r="C384" s="243" t="s">
        <v>395</v>
      </c>
      <c r="D384" s="11"/>
      <c r="E384" s="11"/>
      <c r="F384" s="11"/>
      <c r="G384" s="11"/>
      <c r="H384" s="11"/>
      <c r="I384" s="11"/>
      <c r="J384" s="11"/>
      <c r="K384" s="11"/>
      <c r="L384" s="21"/>
      <c r="M384" s="40"/>
      <c r="N384" s="40"/>
      <c r="O384" s="21"/>
      <c r="P384" s="40"/>
    </row>
    <row r="385" spans="1:16">
      <c r="A385" s="7" t="s">
        <v>396</v>
      </c>
      <c r="C385" s="243" t="s">
        <v>397</v>
      </c>
      <c r="D385" s="11"/>
      <c r="E385" s="11"/>
      <c r="F385" s="244"/>
      <c r="G385" s="244"/>
      <c r="H385" s="244"/>
      <c r="I385" s="244"/>
      <c r="J385" s="244"/>
      <c r="K385" s="244"/>
      <c r="L385" s="245"/>
      <c r="M385" s="246"/>
      <c r="N385" s="40"/>
      <c r="O385" s="21"/>
      <c r="P385" s="40"/>
    </row>
    <row r="386" spans="1:16" s="40" customFormat="1">
      <c r="A386" s="7" t="s">
        <v>114</v>
      </c>
      <c r="B386" s="1"/>
      <c r="C386" s="243" t="s">
        <v>407</v>
      </c>
      <c r="D386" s="11"/>
      <c r="E386" s="60"/>
      <c r="F386" s="60"/>
      <c r="G386" s="60"/>
      <c r="H386" s="60"/>
      <c r="I386" s="60"/>
      <c r="J386" s="60"/>
      <c r="K386" s="60"/>
      <c r="L386" s="21"/>
      <c r="O386" s="21"/>
    </row>
    <row r="387" spans="1:16" ht="53.25" customHeight="1">
      <c r="A387" s="234" t="s">
        <v>406</v>
      </c>
      <c r="B387" s="40"/>
      <c r="C387" s="432" t="s">
        <v>415</v>
      </c>
      <c r="D387" s="432"/>
      <c r="E387" s="432"/>
      <c r="F387" s="432"/>
      <c r="G387" s="432"/>
      <c r="H387" s="432"/>
      <c r="I387" s="432"/>
      <c r="J387" s="432"/>
      <c r="K387" s="432"/>
      <c r="L387" s="432"/>
      <c r="M387" s="432"/>
      <c r="N387" s="432"/>
      <c r="O387" s="432"/>
      <c r="P387" s="40"/>
    </row>
    <row r="388" spans="1:16" ht="19.5" customHeight="1">
      <c r="A388" s="233" t="s">
        <v>424</v>
      </c>
      <c r="B388" s="230"/>
      <c r="C388" s="430" t="s">
        <v>447</v>
      </c>
      <c r="D388" s="430"/>
      <c r="E388" s="430"/>
      <c r="F388" s="430"/>
      <c r="G388" s="430"/>
      <c r="H388" s="430"/>
      <c r="I388" s="430"/>
      <c r="J388" s="430"/>
      <c r="K388" s="430"/>
      <c r="L388" s="430"/>
      <c r="M388" s="430"/>
      <c r="N388" s="430"/>
      <c r="O388" s="430"/>
      <c r="P388" s="430"/>
    </row>
    <row r="389" spans="1:16" ht="36" customHeight="1">
      <c r="A389" s="233" t="s">
        <v>425</v>
      </c>
      <c r="B389" s="230"/>
      <c r="C389" s="430" t="s">
        <v>453</v>
      </c>
      <c r="D389" s="430"/>
      <c r="E389" s="430"/>
      <c r="F389" s="430"/>
      <c r="G389" s="430"/>
      <c r="H389" s="430"/>
      <c r="I389" s="430"/>
      <c r="J389" s="430"/>
      <c r="K389" s="430"/>
      <c r="L389" s="430"/>
      <c r="M389" s="430"/>
      <c r="N389" s="430"/>
      <c r="O389" s="430"/>
      <c r="P389" s="430"/>
    </row>
    <row r="390" spans="1:16">
      <c r="A390" s="7" t="s">
        <v>434</v>
      </c>
      <c r="C390" s="11" t="s">
        <v>439</v>
      </c>
      <c r="D390" s="11"/>
      <c r="E390" s="11"/>
      <c r="F390" s="11"/>
      <c r="G390" s="11"/>
      <c r="H390" s="11"/>
      <c r="I390" s="11"/>
      <c r="J390" s="11"/>
      <c r="K390" s="11"/>
      <c r="L390" s="21"/>
      <c r="M390" s="40"/>
      <c r="N390" s="40"/>
      <c r="O390" s="21"/>
      <c r="P390" s="40"/>
    </row>
    <row r="391" spans="1:16">
      <c r="A391" s="7" t="s">
        <v>435</v>
      </c>
      <c r="C391" s="11" t="s">
        <v>444</v>
      </c>
      <c r="D391" s="11"/>
      <c r="E391" s="11"/>
      <c r="F391" s="11"/>
      <c r="G391" s="11"/>
      <c r="H391" s="11"/>
      <c r="I391" s="11"/>
      <c r="J391" s="11"/>
      <c r="K391" s="11"/>
      <c r="L391" s="21"/>
      <c r="M391" s="40"/>
      <c r="N391" s="40"/>
      <c r="O391" s="21"/>
      <c r="P391" s="40"/>
    </row>
    <row r="392" spans="1:16">
      <c r="A392" s="7" t="s">
        <v>436</v>
      </c>
      <c r="C392" s="11" t="s">
        <v>445</v>
      </c>
      <c r="D392" s="4"/>
      <c r="E392" s="4"/>
      <c r="F392" s="4"/>
      <c r="G392" s="4"/>
      <c r="H392" s="4"/>
      <c r="I392" s="4"/>
      <c r="J392" s="11"/>
      <c r="K392" s="10"/>
    </row>
    <row r="393" spans="1:16">
      <c r="A393" s="7"/>
      <c r="C393" s="11" t="s">
        <v>437</v>
      </c>
      <c r="D393" s="4"/>
      <c r="E393" s="4"/>
      <c r="F393" s="4"/>
      <c r="G393" s="4"/>
      <c r="H393" s="4"/>
      <c r="I393" s="4"/>
      <c r="J393" s="11"/>
      <c r="K393" s="10"/>
    </row>
    <row r="394" spans="1:16">
      <c r="A394" s="233" t="s">
        <v>464</v>
      </c>
      <c r="B394" s="230"/>
      <c r="C394" s="430" t="s">
        <v>462</v>
      </c>
      <c r="D394" s="430"/>
      <c r="E394" s="430"/>
      <c r="F394" s="430"/>
      <c r="G394" s="430"/>
      <c r="H394" s="430"/>
      <c r="I394" s="430"/>
      <c r="J394" s="430"/>
      <c r="K394" s="430"/>
      <c r="L394" s="430"/>
      <c r="M394" s="430"/>
      <c r="N394" s="430"/>
      <c r="O394" s="430"/>
      <c r="P394" s="430"/>
    </row>
    <row r="395" spans="1:16" ht="33" customHeight="1">
      <c r="A395" s="233" t="s">
        <v>465</v>
      </c>
      <c r="B395" s="230"/>
      <c r="C395" s="430" t="s">
        <v>463</v>
      </c>
      <c r="D395" s="430"/>
      <c r="E395" s="430"/>
      <c r="F395" s="430"/>
      <c r="G395" s="430"/>
      <c r="H395" s="430"/>
      <c r="I395" s="430"/>
      <c r="J395" s="430"/>
      <c r="K395" s="430"/>
      <c r="L395" s="430"/>
      <c r="M395" s="430"/>
      <c r="N395" s="430"/>
      <c r="O395" s="430"/>
      <c r="P395" s="430"/>
    </row>
    <row r="396" spans="1:16">
      <c r="A396" s="7"/>
      <c r="C396" s="11"/>
      <c r="D396" s="10"/>
      <c r="E396" s="32"/>
      <c r="F396" s="10"/>
      <c r="G396" s="10"/>
      <c r="H396" s="79"/>
      <c r="I396" s="10"/>
      <c r="J396" s="32"/>
      <c r="K396" s="4"/>
    </row>
    <row r="397" spans="1:16">
      <c r="A397" s="7"/>
      <c r="C397" s="11"/>
      <c r="D397" s="4"/>
      <c r="E397" s="4"/>
      <c r="F397" s="4"/>
      <c r="G397" s="4"/>
      <c r="H397" s="4"/>
      <c r="I397" s="4"/>
      <c r="J397" s="32"/>
    </row>
    <row r="398" spans="1:16">
      <c r="A398" s="2"/>
      <c r="C398" s="2"/>
      <c r="D398" s="4"/>
      <c r="E398" s="4"/>
      <c r="F398" s="4"/>
      <c r="G398" s="4"/>
      <c r="H398" s="4"/>
      <c r="I398" s="4"/>
      <c r="J398" s="4"/>
    </row>
    <row r="399" spans="1:16">
      <c r="A399" s="2"/>
      <c r="C399" s="2"/>
      <c r="D399" s="4"/>
      <c r="E399" s="4"/>
      <c r="F399" s="4"/>
      <c r="G399" s="4"/>
      <c r="H399" s="4"/>
      <c r="I399" s="4"/>
      <c r="J399" s="4"/>
    </row>
    <row r="400" spans="1:16">
      <c r="C400" s="4"/>
      <c r="J400" s="4"/>
    </row>
    <row r="401" spans="3:3">
      <c r="C401" s="4"/>
    </row>
    <row r="402" spans="3:3">
      <c r="C402" s="4"/>
    </row>
    <row r="403" spans="3:3">
      <c r="C403" s="40"/>
    </row>
  </sheetData>
  <mergeCells count="7">
    <mergeCell ref="C394:P394"/>
    <mergeCell ref="C395:P395"/>
    <mergeCell ref="C388:P388"/>
    <mergeCell ref="C389:P389"/>
    <mergeCell ref="C380:M380"/>
    <mergeCell ref="C381:M381"/>
    <mergeCell ref="C387:O387"/>
  </mergeCells>
  <phoneticPr fontId="26" type="noConversion"/>
  <pageMargins left="0.5" right="0.5" top="0.53" bottom="0.5" header="0.5" footer="0.5"/>
  <pageSetup paperSize="3" scale="65" fitToHeight="0" orientation="landscape" r:id="rId1"/>
  <headerFooter alignWithMargins="0">
    <oddHeader xml:space="preserve">&amp;C&amp;"Arial,Bold"&amp;14 </oddHeader>
  </headerFooter>
  <rowBreaks count="5" manualBreakCount="5">
    <brk id="65" max="15" man="1"/>
    <brk id="126" max="15" man="1"/>
    <brk id="196" max="15" man="1"/>
    <brk id="258" max="15" man="1"/>
    <brk id="32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tabSelected="1" topLeftCell="A69" zoomScale="80" zoomScaleNormal="80" workbookViewId="0">
      <selection activeCell="D74" sqref="D74"/>
    </sheetView>
  </sheetViews>
  <sheetFormatPr defaultColWidth="8.88671875" defaultRowHeight="15"/>
  <cols>
    <col min="1" max="1" width="7.33203125" style="250" customWidth="1"/>
    <col min="2" max="2" width="1.44140625" style="250" customWidth="1"/>
    <col min="3" max="3" width="39.109375" style="250" customWidth="1"/>
    <col min="4" max="4" width="50.33203125" style="250" customWidth="1"/>
    <col min="5" max="5" width="18" style="250" customWidth="1"/>
    <col min="6" max="6" width="14" style="250" customWidth="1"/>
    <col min="7" max="7" width="14.109375" style="250" customWidth="1"/>
    <col min="8" max="8" width="13.88671875" style="250" customWidth="1"/>
    <col min="9" max="9" width="13.109375" style="250" customWidth="1"/>
    <col min="10" max="10" width="14.5546875" style="250" customWidth="1"/>
    <col min="11" max="11" width="13.5546875" style="250" customWidth="1"/>
    <col min="12" max="12" width="15.6640625" style="250" customWidth="1"/>
    <col min="13" max="13" width="12.77734375" style="250" customWidth="1"/>
    <col min="14" max="14" width="13.88671875" style="250" customWidth="1"/>
    <col min="15" max="15" width="1.88671875" style="250" customWidth="1"/>
    <col min="16" max="16" width="13" style="250" customWidth="1"/>
    <col min="17" max="16384" width="8.88671875" style="250"/>
  </cols>
  <sheetData>
    <row r="1" spans="1:18" ht="15.75">
      <c r="A1" s="322"/>
      <c r="B1" s="322"/>
      <c r="C1" s="322"/>
      <c r="D1" s="322"/>
      <c r="E1" s="322"/>
      <c r="F1" s="353"/>
      <c r="G1" s="322"/>
      <c r="H1" s="322"/>
      <c r="I1" s="322"/>
      <c r="J1" s="322"/>
      <c r="K1" s="322"/>
      <c r="L1" s="322"/>
      <c r="M1" s="322"/>
      <c r="N1" s="322"/>
      <c r="O1" s="366"/>
      <c r="P1" s="366"/>
    </row>
    <row r="2" spans="1:18" ht="15.75">
      <c r="A2" s="322"/>
      <c r="B2" s="322"/>
      <c r="C2" s="322"/>
      <c r="D2" s="322"/>
      <c r="E2" s="322"/>
      <c r="F2" s="322"/>
      <c r="G2" s="322"/>
      <c r="H2" s="322"/>
      <c r="I2" s="322"/>
      <c r="J2" s="322"/>
      <c r="K2" s="322"/>
      <c r="L2" s="322"/>
      <c r="M2" s="322"/>
      <c r="N2" s="322"/>
      <c r="O2" s="366"/>
      <c r="P2" s="366"/>
    </row>
    <row r="3" spans="1:18" ht="15.75">
      <c r="A3" s="322"/>
      <c r="B3" s="322"/>
      <c r="C3" s="322"/>
      <c r="D3" s="322"/>
      <c r="E3" s="322"/>
      <c r="F3" s="322"/>
      <c r="G3" s="322"/>
      <c r="H3" s="322"/>
      <c r="I3" s="322"/>
      <c r="J3" s="322"/>
      <c r="K3" s="322"/>
      <c r="L3" s="322"/>
      <c r="M3" s="322"/>
      <c r="N3" s="366" t="s">
        <v>513</v>
      </c>
      <c r="O3" s="366"/>
      <c r="P3" s="366"/>
      <c r="R3" s="367"/>
    </row>
    <row r="4" spans="1:18" ht="15.75">
      <c r="A4" s="322"/>
      <c r="B4" s="322"/>
      <c r="C4" s="322" t="s">
        <v>564</v>
      </c>
      <c r="D4" s="322"/>
      <c r="E4" s="322"/>
      <c r="F4" s="371" t="s">
        <v>0</v>
      </c>
      <c r="G4" s="322"/>
      <c r="H4" s="322"/>
      <c r="I4" s="322"/>
      <c r="J4" s="363"/>
      <c r="K4" s="363"/>
      <c r="L4" s="363"/>
      <c r="M4" s="370"/>
      <c r="N4" s="369" t="s">
        <v>599</v>
      </c>
      <c r="O4" s="366"/>
      <c r="P4" s="368"/>
      <c r="R4" s="367"/>
    </row>
    <row r="5" spans="1:18" ht="15.75">
      <c r="A5" s="322"/>
      <c r="B5" s="322"/>
      <c r="C5" s="322"/>
      <c r="D5" s="320" t="s">
        <v>3</v>
      </c>
      <c r="E5" s="320"/>
      <c r="F5" s="320" t="s">
        <v>563</v>
      </c>
      <c r="G5" s="320"/>
      <c r="H5" s="320"/>
      <c r="I5" s="320"/>
      <c r="J5" s="363"/>
      <c r="K5" s="363"/>
      <c r="L5" s="363"/>
      <c r="M5" s="363"/>
      <c r="N5" s="363"/>
      <c r="O5" s="366"/>
      <c r="P5" s="363"/>
    </row>
    <row r="6" spans="1:18" ht="15.75">
      <c r="A6" s="322"/>
      <c r="B6" s="322"/>
      <c r="C6" s="363"/>
      <c r="D6" s="363"/>
      <c r="E6" s="363"/>
      <c r="F6" s="363"/>
      <c r="G6" s="363"/>
      <c r="H6" s="363"/>
      <c r="I6" s="363"/>
      <c r="J6" s="363"/>
      <c r="L6" s="363"/>
      <c r="M6" s="363"/>
      <c r="N6" s="363" t="s">
        <v>562</v>
      </c>
      <c r="O6" s="366"/>
      <c r="P6" s="363"/>
    </row>
    <row r="7" spans="1:18" ht="15.75">
      <c r="A7" s="323"/>
      <c r="B7" s="322"/>
      <c r="C7" s="363"/>
      <c r="D7" s="363"/>
      <c r="E7" s="363"/>
      <c r="F7" s="365" t="s">
        <v>28</v>
      </c>
      <c r="G7" s="363"/>
      <c r="H7" s="363"/>
      <c r="I7" s="363"/>
      <c r="J7" s="363"/>
      <c r="K7" s="363"/>
      <c r="L7" s="363"/>
      <c r="M7" s="363"/>
      <c r="N7" s="363"/>
      <c r="O7" s="363"/>
      <c r="P7" s="363"/>
    </row>
    <row r="8" spans="1:18" ht="15.75">
      <c r="A8" s="323"/>
      <c r="B8" s="322"/>
      <c r="C8" s="363"/>
      <c r="D8" s="363"/>
      <c r="E8" s="363"/>
      <c r="F8" s="364"/>
      <c r="G8" s="363"/>
      <c r="H8" s="363"/>
      <c r="I8" s="363"/>
      <c r="J8" s="363"/>
      <c r="K8" s="363"/>
      <c r="L8" s="363"/>
      <c r="M8" s="363"/>
      <c r="N8" s="363"/>
      <c r="O8" s="363"/>
      <c r="P8" s="363"/>
    </row>
    <row r="9" spans="1:18" ht="15.75">
      <c r="A9" s="323"/>
      <c r="B9" s="322"/>
      <c r="C9" s="363" t="s">
        <v>561</v>
      </c>
      <c r="D9" s="363"/>
      <c r="E9" s="363"/>
      <c r="F9" s="364"/>
      <c r="G9" s="363"/>
      <c r="H9" s="363"/>
      <c r="I9" s="363"/>
      <c r="J9" s="363"/>
      <c r="K9" s="363"/>
      <c r="L9" s="363"/>
      <c r="M9" s="363"/>
      <c r="N9" s="363"/>
      <c r="O9" s="363"/>
      <c r="P9" s="363"/>
    </row>
    <row r="10" spans="1:18" ht="15.75">
      <c r="A10" s="318"/>
      <c r="B10" s="317"/>
      <c r="C10" s="363" t="s">
        <v>3</v>
      </c>
      <c r="D10" s="360"/>
      <c r="E10" s="360"/>
      <c r="F10" s="362"/>
      <c r="G10" s="360"/>
      <c r="H10" s="360"/>
      <c r="I10" s="360"/>
      <c r="J10" s="360"/>
      <c r="K10" s="360"/>
      <c r="L10" s="360"/>
      <c r="M10" s="360"/>
      <c r="N10" s="360"/>
      <c r="O10" s="360"/>
      <c r="P10" s="360"/>
    </row>
    <row r="11" spans="1:18">
      <c r="A11" s="318"/>
      <c r="B11" s="317"/>
      <c r="C11" s="360"/>
      <c r="D11" s="360"/>
      <c r="E11" s="360"/>
      <c r="F11" s="360"/>
      <c r="G11" s="360"/>
      <c r="H11" s="360"/>
      <c r="I11" s="360"/>
      <c r="J11" s="360"/>
      <c r="K11" s="361"/>
      <c r="L11" s="361"/>
      <c r="M11" s="361"/>
      <c r="N11" s="360"/>
      <c r="O11" s="360"/>
      <c r="P11" s="360"/>
    </row>
    <row r="12" spans="1:18" ht="15.75">
      <c r="A12" s="317"/>
      <c r="B12" s="317"/>
      <c r="C12" s="323" t="s">
        <v>7</v>
      </c>
      <c r="D12" s="323" t="s">
        <v>8</v>
      </c>
      <c r="E12" s="359" t="s">
        <v>9</v>
      </c>
      <c r="F12" s="323" t="s">
        <v>10</v>
      </c>
      <c r="G12" s="323"/>
      <c r="H12" s="323" t="s">
        <v>108</v>
      </c>
      <c r="I12" s="314"/>
      <c r="J12" s="324" t="s">
        <v>109</v>
      </c>
      <c r="K12" s="314"/>
      <c r="L12" s="358" t="s">
        <v>110</v>
      </c>
      <c r="M12" s="358"/>
      <c r="N12" s="358" t="s">
        <v>111</v>
      </c>
      <c r="O12" s="358"/>
      <c r="P12" s="358"/>
    </row>
    <row r="13" spans="1:18" ht="15.75">
      <c r="A13" s="317"/>
      <c r="B13" s="317"/>
      <c r="C13" s="315"/>
      <c r="D13" s="356" t="s">
        <v>560</v>
      </c>
      <c r="E13" s="356"/>
      <c r="F13" s="320"/>
      <c r="G13" s="320"/>
      <c r="H13" s="316"/>
      <c r="I13" s="314"/>
      <c r="J13" s="356" t="s">
        <v>30</v>
      </c>
      <c r="K13" s="320"/>
      <c r="L13" s="316"/>
      <c r="M13" s="320"/>
      <c r="N13" s="353" t="s">
        <v>32</v>
      </c>
      <c r="O13" s="351"/>
      <c r="P13" s="351"/>
    </row>
    <row r="14" spans="1:18" ht="15.75">
      <c r="A14" s="318" t="s">
        <v>1</v>
      </c>
      <c r="B14" s="317"/>
      <c r="C14" s="315"/>
      <c r="D14" s="353" t="s">
        <v>12</v>
      </c>
      <c r="E14" s="353"/>
      <c r="F14" s="353" t="s">
        <v>11</v>
      </c>
      <c r="G14" s="357"/>
      <c r="H14" s="356" t="s">
        <v>30</v>
      </c>
      <c r="I14" s="355"/>
      <c r="J14" s="354" t="s">
        <v>4</v>
      </c>
      <c r="K14" s="320"/>
      <c r="L14" s="353" t="s">
        <v>32</v>
      </c>
      <c r="M14" s="320"/>
      <c r="N14" s="352" t="s">
        <v>4</v>
      </c>
      <c r="O14" s="351"/>
      <c r="P14" s="351"/>
    </row>
    <row r="15" spans="1:18" ht="16.5" thickBot="1">
      <c r="A15" s="350" t="s">
        <v>2</v>
      </c>
      <c r="B15" s="317"/>
      <c r="C15" s="349"/>
      <c r="D15" s="314"/>
      <c r="E15" s="314"/>
      <c r="F15" s="314"/>
      <c r="G15" s="314"/>
      <c r="H15" s="314"/>
      <c r="I15" s="314"/>
      <c r="J15" s="314"/>
      <c r="K15" s="314"/>
      <c r="L15" s="314"/>
      <c r="M15" s="314"/>
      <c r="N15" s="314"/>
      <c r="O15" s="314"/>
      <c r="P15" s="314"/>
    </row>
    <row r="16" spans="1:18">
      <c r="A16" s="318"/>
      <c r="B16" s="317"/>
      <c r="C16" s="315"/>
      <c r="D16" s="314"/>
      <c r="E16" s="314"/>
      <c r="F16" s="314"/>
      <c r="G16" s="314"/>
      <c r="H16" s="314"/>
      <c r="I16" s="314"/>
      <c r="J16" s="329"/>
      <c r="K16" s="314"/>
      <c r="L16" s="314"/>
      <c r="M16" s="314"/>
      <c r="N16" s="314"/>
      <c r="O16" s="314"/>
      <c r="P16" s="314"/>
    </row>
    <row r="17" spans="1:16" ht="15.75">
      <c r="A17" s="345">
        <v>1</v>
      </c>
      <c r="B17" s="317"/>
      <c r="C17" s="322" t="s">
        <v>559</v>
      </c>
      <c r="D17" s="335" t="s">
        <v>558</v>
      </c>
      <c r="E17" s="335"/>
      <c r="F17" s="338">
        <f>'MP Attach O'!J78+'MP Attach O'!J101+'MP Attach O'!J109</f>
        <v>525715157</v>
      </c>
      <c r="G17" s="314"/>
      <c r="H17" s="338">
        <f>'MP Attach O'!M78+'MP Attach O'!M101+'MP Attach O'!M109</f>
        <v>393703956</v>
      </c>
      <c r="I17" s="348"/>
      <c r="J17" s="329"/>
      <c r="K17" s="314"/>
      <c r="L17" s="338">
        <f>'MP Attach O'!P78+'MP Attach O'!P101+'MP Attach O'!P109</f>
        <v>132011201</v>
      </c>
      <c r="M17" s="314"/>
      <c r="N17" s="314"/>
      <c r="O17" s="314"/>
      <c r="P17" s="314"/>
    </row>
    <row r="18" spans="1:16" ht="15.75">
      <c r="A18" s="345">
        <v>2</v>
      </c>
      <c r="B18" s="317"/>
      <c r="C18" s="322" t="s">
        <v>557</v>
      </c>
      <c r="D18" s="335" t="s">
        <v>556</v>
      </c>
      <c r="E18" s="335"/>
      <c r="F18" s="338">
        <f>'MP Attach O'!J94+'MP Attach O'!J101+'MP Attach O'!J109</f>
        <v>354828116.78634393</v>
      </c>
      <c r="G18" s="314"/>
      <c r="H18" s="338">
        <f>'MP Attach O'!M94+'MP Attach O'!M101+'MP Attach O'!M109</f>
        <v>277841499.78634393</v>
      </c>
      <c r="I18" s="317"/>
      <c r="J18" s="329"/>
      <c r="K18" s="317"/>
      <c r="L18" s="338">
        <f>'MP Attach O'!P94+'MP Attach O'!P101+'MP Attach O'!P109</f>
        <v>76986617</v>
      </c>
      <c r="M18" s="317"/>
      <c r="N18" s="314"/>
      <c r="O18" s="314"/>
      <c r="P18" s="314"/>
    </row>
    <row r="19" spans="1:16" ht="15.75">
      <c r="A19" s="345"/>
      <c r="B19" s="317"/>
      <c r="C19" s="322"/>
      <c r="D19" s="335"/>
      <c r="E19" s="335"/>
      <c r="F19" s="347"/>
      <c r="G19" s="314"/>
      <c r="H19" s="314"/>
      <c r="I19" s="314"/>
      <c r="J19" s="329"/>
      <c r="K19" s="347"/>
      <c r="L19" s="314"/>
      <c r="M19" s="347"/>
      <c r="N19" s="314"/>
      <c r="O19" s="314"/>
      <c r="P19" s="314"/>
    </row>
    <row r="20" spans="1:16" ht="15.75">
      <c r="A20" s="345"/>
      <c r="B20" s="317"/>
      <c r="C20" s="322"/>
      <c r="D20" s="335"/>
      <c r="E20" s="335"/>
      <c r="F20" s="314"/>
      <c r="G20" s="314"/>
      <c r="H20" s="314"/>
      <c r="I20" s="314"/>
      <c r="J20" s="329"/>
      <c r="K20" s="314"/>
      <c r="L20" s="314"/>
      <c r="M20" s="314"/>
      <c r="N20" s="314"/>
      <c r="O20" s="314"/>
      <c r="P20" s="314"/>
    </row>
    <row r="21" spans="1:16" ht="15.75">
      <c r="A21" s="345"/>
      <c r="B21" s="317"/>
      <c r="C21" s="322" t="s">
        <v>555</v>
      </c>
      <c r="D21" s="335"/>
      <c r="E21" s="335"/>
      <c r="F21" s="314"/>
      <c r="G21" s="314"/>
      <c r="H21" s="314"/>
      <c r="I21" s="314"/>
      <c r="J21" s="329"/>
      <c r="K21" s="314"/>
      <c r="L21" s="314"/>
      <c r="M21" s="314"/>
      <c r="N21" s="314"/>
      <c r="O21" s="314"/>
      <c r="P21" s="314"/>
    </row>
    <row r="22" spans="1:16" ht="15.75">
      <c r="A22" s="345">
        <v>3</v>
      </c>
      <c r="B22" s="317"/>
      <c r="C22" s="322" t="s">
        <v>554</v>
      </c>
      <c r="D22" s="335" t="s">
        <v>553</v>
      </c>
      <c r="E22" s="335"/>
      <c r="F22" s="338">
        <f>'MP Attach O'!J147</f>
        <v>25839321.157883819</v>
      </c>
      <c r="G22" s="314"/>
      <c r="H22" s="338">
        <f>'MP Attach O'!M147</f>
        <v>22647777.379535008</v>
      </c>
      <c r="I22" s="314"/>
      <c r="J22" s="329"/>
      <c r="K22" s="317"/>
      <c r="L22" s="338">
        <f>'MP Attach O'!P147</f>
        <v>3191543.7783488138</v>
      </c>
      <c r="M22" s="317"/>
      <c r="N22" s="314"/>
      <c r="O22" s="314"/>
      <c r="P22" s="314"/>
    </row>
    <row r="23" spans="1:16" ht="15.75">
      <c r="A23" s="345">
        <v>4</v>
      </c>
      <c r="B23" s="317"/>
      <c r="C23" s="322" t="s">
        <v>552</v>
      </c>
      <c r="D23" s="335" t="s">
        <v>551</v>
      </c>
      <c r="E23" s="335"/>
      <c r="F23" s="329">
        <f>IF(F22=0,0,F22/F17)</f>
        <v>4.9150801177839772E-2</v>
      </c>
      <c r="G23" s="314"/>
      <c r="H23" s="329">
        <f>IF(H22=0,0,H22/H17)</f>
        <v>5.7524891569885592E-2</v>
      </c>
      <c r="I23" s="314"/>
      <c r="J23" s="329">
        <f>H23</f>
        <v>5.7524891569885592E-2</v>
      </c>
      <c r="K23" s="317"/>
      <c r="L23" s="329">
        <f>IF(L22=0,0,L22/L17)</f>
        <v>2.4176310450723146E-2</v>
      </c>
      <c r="M23" s="317"/>
      <c r="N23" s="329">
        <f>L23</f>
        <v>2.4176310450723146E-2</v>
      </c>
      <c r="O23" s="328"/>
      <c r="P23" s="328"/>
    </row>
    <row r="24" spans="1:16" ht="15.75">
      <c r="A24" s="345"/>
      <c r="B24" s="317"/>
      <c r="C24" s="322"/>
      <c r="D24" s="335" t="s">
        <v>550</v>
      </c>
      <c r="E24" s="335"/>
      <c r="F24" s="314"/>
      <c r="G24" s="314"/>
      <c r="H24" s="314"/>
      <c r="I24" s="329"/>
      <c r="J24" s="329"/>
      <c r="K24" s="314"/>
      <c r="L24" s="314"/>
      <c r="M24" s="314"/>
      <c r="N24" s="329"/>
      <c r="O24" s="317"/>
      <c r="P24" s="317"/>
    </row>
    <row r="25" spans="1:16" ht="15.75">
      <c r="A25" s="345"/>
      <c r="B25" s="317"/>
      <c r="C25" s="322"/>
      <c r="D25" s="335"/>
      <c r="E25" s="335"/>
      <c r="F25" s="314"/>
      <c r="G25" s="314"/>
      <c r="H25" s="314"/>
      <c r="I25" s="329"/>
      <c r="J25" s="329"/>
      <c r="K25" s="314"/>
      <c r="L25" s="314"/>
      <c r="M25" s="314"/>
      <c r="N25" s="329"/>
      <c r="O25" s="317"/>
      <c r="P25" s="317"/>
    </row>
    <row r="26" spans="1:16" ht="15.75">
      <c r="A26" s="345"/>
      <c r="B26" s="317"/>
      <c r="C26" s="260" t="s">
        <v>549</v>
      </c>
      <c r="D26" s="335"/>
      <c r="E26" s="335"/>
      <c r="F26" s="314"/>
      <c r="G26" s="314"/>
      <c r="H26" s="314"/>
      <c r="I26" s="329"/>
      <c r="J26" s="329"/>
      <c r="K26" s="314"/>
      <c r="L26" s="314"/>
      <c r="M26" s="314"/>
      <c r="N26" s="329"/>
      <c r="O26" s="317"/>
      <c r="P26" s="317"/>
    </row>
    <row r="27" spans="1:16" ht="15.75">
      <c r="A27" s="345">
        <v>5</v>
      </c>
      <c r="B27" s="317"/>
      <c r="C27" s="322" t="s">
        <v>548</v>
      </c>
      <c r="D27" s="335" t="s">
        <v>547</v>
      </c>
      <c r="E27" s="335"/>
      <c r="F27" s="338">
        <f>'MP Attach O'!J153+'MP Attach O'!J154</f>
        <v>1755290.0455547299</v>
      </c>
      <c r="G27" s="314"/>
      <c r="H27" s="338">
        <f>'MP Attach O'!M153+'MP Attach O'!M154</f>
        <v>1288841.5218975684</v>
      </c>
      <c r="I27" s="314"/>
      <c r="J27" s="329"/>
      <c r="K27" s="317"/>
      <c r="L27" s="338">
        <f>'MP Attach O'!P153+'MP Attach O'!P154</f>
        <v>466448.52365716157</v>
      </c>
      <c r="M27" s="317"/>
      <c r="N27" s="314"/>
      <c r="O27" s="314"/>
      <c r="P27" s="317"/>
    </row>
    <row r="28" spans="1:16" ht="15.75">
      <c r="A28" s="345">
        <v>6</v>
      </c>
      <c r="B28" s="317"/>
      <c r="C28" s="346" t="s">
        <v>546</v>
      </c>
      <c r="D28" s="335" t="s">
        <v>545</v>
      </c>
      <c r="E28" s="335"/>
      <c r="F28" s="329">
        <f>IF(F27=0,0,F27/F17)</f>
        <v>3.3388614008607134E-3</v>
      </c>
      <c r="G28" s="314"/>
      <c r="H28" s="329">
        <f>IF(H27=0,0,H27/H17)</f>
        <v>3.2736311186509093E-3</v>
      </c>
      <c r="I28" s="314"/>
      <c r="J28" s="329">
        <f>H28</f>
        <v>3.2736311186509093E-3</v>
      </c>
      <c r="K28" s="317"/>
      <c r="L28" s="329">
        <f>IF(L27=0,0,L27/L17)</f>
        <v>3.5334011062982569E-3</v>
      </c>
      <c r="M28" s="317"/>
      <c r="N28" s="329">
        <f>L28</f>
        <v>3.5334011062982569E-3</v>
      </c>
      <c r="O28" s="328"/>
      <c r="P28" s="317"/>
    </row>
    <row r="29" spans="1:16" ht="15.75">
      <c r="A29" s="345"/>
      <c r="B29" s="317"/>
      <c r="C29" s="346" t="s">
        <v>544</v>
      </c>
      <c r="D29" s="335" t="s">
        <v>543</v>
      </c>
      <c r="E29" s="335"/>
      <c r="F29" s="314"/>
      <c r="G29" s="314"/>
      <c r="H29" s="314"/>
      <c r="I29" s="329"/>
      <c r="J29" s="329"/>
      <c r="K29" s="314"/>
      <c r="L29" s="314"/>
      <c r="M29" s="314"/>
      <c r="N29" s="329"/>
      <c r="O29" s="317"/>
      <c r="P29" s="317"/>
    </row>
    <row r="30" spans="1:16" ht="15.75">
      <c r="A30" s="345"/>
      <c r="B30" s="317"/>
      <c r="C30" s="322"/>
      <c r="D30" s="335"/>
      <c r="E30" s="335"/>
      <c r="F30" s="314"/>
      <c r="G30" s="314"/>
      <c r="H30" s="314"/>
      <c r="I30" s="329"/>
      <c r="J30" s="329"/>
      <c r="K30" s="314"/>
      <c r="L30" s="314"/>
      <c r="M30" s="314"/>
      <c r="N30" s="329"/>
      <c r="O30" s="317"/>
      <c r="P30" s="317"/>
    </row>
    <row r="31" spans="1:16" ht="15.75">
      <c r="A31" s="337"/>
      <c r="B31" s="317"/>
      <c r="C31" s="322" t="s">
        <v>542</v>
      </c>
      <c r="D31" s="323"/>
      <c r="E31" s="323"/>
      <c r="F31" s="314"/>
      <c r="G31" s="314"/>
      <c r="H31" s="314"/>
      <c r="I31" s="314"/>
      <c r="J31" s="329"/>
      <c r="K31" s="314"/>
      <c r="L31" s="314"/>
      <c r="M31" s="314"/>
      <c r="N31" s="329"/>
      <c r="O31" s="314"/>
      <c r="P31" s="314"/>
    </row>
    <row r="32" spans="1:16" ht="15.75">
      <c r="A32" s="337" t="s">
        <v>541</v>
      </c>
      <c r="B32" s="317"/>
      <c r="C32" s="322" t="s">
        <v>540</v>
      </c>
      <c r="D32" s="335" t="s">
        <v>539</v>
      </c>
      <c r="E32" s="335"/>
      <c r="F32" s="344">
        <f>'MP Attach O'!J166</f>
        <v>6258050.100464032</v>
      </c>
      <c r="G32" s="314"/>
      <c r="H32" s="338">
        <f>'MP Attach O'!M166</f>
        <v>5161264.3128478974</v>
      </c>
      <c r="I32" s="342"/>
      <c r="J32" s="329"/>
      <c r="K32" s="317"/>
      <c r="L32" s="338">
        <f>'MP Attach O'!P166</f>
        <v>1096785.7876161353</v>
      </c>
      <c r="M32" s="317"/>
      <c r="N32" s="329"/>
      <c r="O32" s="343"/>
      <c r="P32" s="343"/>
    </row>
    <row r="33" spans="1:16" ht="15.75">
      <c r="A33" s="337" t="s">
        <v>538</v>
      </c>
      <c r="B33" s="317"/>
      <c r="C33" s="322" t="s">
        <v>537</v>
      </c>
      <c r="D33" s="335" t="s">
        <v>536</v>
      </c>
      <c r="E33" s="335"/>
      <c r="F33" s="329">
        <f>IF(F32=0,0,F32/F17)</f>
        <v>1.1903879918881685E-2</v>
      </c>
      <c r="G33" s="314"/>
      <c r="H33" s="329">
        <f>IF(H32=0,0,H32/H17)</f>
        <v>1.3109505846184328E-2</v>
      </c>
      <c r="I33" s="314"/>
      <c r="J33" s="329">
        <f>H33</f>
        <v>1.3109505846184328E-2</v>
      </c>
      <c r="K33" s="317"/>
      <c r="L33" s="329">
        <f>IF(L32=0,0,L32/L17)</f>
        <v>8.3082782317550116E-3</v>
      </c>
      <c r="M33" s="317"/>
      <c r="N33" s="329">
        <f>L33</f>
        <v>8.3082782317550116E-3</v>
      </c>
      <c r="O33" s="328"/>
      <c r="P33" s="328"/>
    </row>
    <row r="34" spans="1:16" ht="15.75">
      <c r="A34" s="337"/>
      <c r="B34" s="317"/>
      <c r="C34" s="322"/>
      <c r="D34" s="335" t="s">
        <v>535</v>
      </c>
      <c r="E34" s="335"/>
      <c r="F34" s="329"/>
      <c r="G34" s="314"/>
      <c r="H34" s="329"/>
      <c r="I34" s="314"/>
      <c r="J34" s="329"/>
      <c r="K34" s="317"/>
      <c r="L34" s="329"/>
      <c r="M34" s="317"/>
      <c r="N34" s="329"/>
      <c r="O34" s="328"/>
      <c r="P34" s="328"/>
    </row>
    <row r="35" spans="1:16" ht="15.75">
      <c r="A35" s="337"/>
      <c r="B35" s="317"/>
      <c r="C35" s="322"/>
      <c r="D35" s="335"/>
      <c r="E35" s="335"/>
      <c r="F35" s="329"/>
      <c r="G35" s="314"/>
      <c r="H35" s="314"/>
      <c r="I35" s="314"/>
      <c r="J35" s="329"/>
      <c r="K35" s="317"/>
      <c r="L35" s="314"/>
      <c r="M35" s="317"/>
      <c r="N35" s="329"/>
      <c r="O35" s="328"/>
      <c r="P35" s="328"/>
    </row>
    <row r="36" spans="1:16" ht="15.75">
      <c r="A36" s="337" t="s">
        <v>534</v>
      </c>
      <c r="B36" s="317"/>
      <c r="C36" s="322" t="s">
        <v>533</v>
      </c>
      <c r="D36" s="335" t="s">
        <v>532</v>
      </c>
      <c r="E36" s="335"/>
      <c r="F36" s="329">
        <f>F23+F28+F33</f>
        <v>6.4393542497582168E-2</v>
      </c>
      <c r="G36" s="314"/>
      <c r="H36" s="329">
        <f>H23+H28+H33</f>
        <v>7.3908028534720824E-2</v>
      </c>
      <c r="I36" s="314"/>
      <c r="J36" s="329">
        <f>H36</f>
        <v>7.3908028534720824E-2</v>
      </c>
      <c r="K36" s="317"/>
      <c r="L36" s="329">
        <f>L23+L28+L33</f>
        <v>3.6017989788776412E-2</v>
      </c>
      <c r="M36" s="317"/>
      <c r="N36" s="329">
        <f>L36</f>
        <v>3.6017989788776412E-2</v>
      </c>
      <c r="O36" s="328"/>
      <c r="P36" s="328"/>
    </row>
    <row r="37" spans="1:16" ht="15.75">
      <c r="A37" s="337"/>
      <c r="B37" s="317"/>
      <c r="C37" s="322"/>
      <c r="D37" s="335" t="s">
        <v>531</v>
      </c>
      <c r="E37" s="335"/>
      <c r="F37" s="329"/>
      <c r="G37" s="314"/>
      <c r="H37" s="329"/>
      <c r="I37" s="314"/>
      <c r="J37" s="329"/>
      <c r="K37" s="317"/>
      <c r="L37" s="329"/>
      <c r="M37" s="317"/>
      <c r="N37" s="329"/>
      <c r="O37" s="328"/>
      <c r="P37" s="328"/>
    </row>
    <row r="38" spans="1:16" ht="15.75">
      <c r="A38" s="337"/>
      <c r="B38" s="317"/>
      <c r="C38" s="322"/>
      <c r="D38" s="335"/>
      <c r="E38" s="335"/>
      <c r="F38" s="314"/>
      <c r="G38" s="314"/>
      <c r="H38" s="314"/>
      <c r="I38" s="342"/>
      <c r="J38" s="329"/>
      <c r="K38" s="314"/>
      <c r="L38" s="314"/>
      <c r="M38" s="314"/>
      <c r="N38" s="329"/>
      <c r="O38" s="314"/>
      <c r="P38" s="314"/>
    </row>
    <row r="39" spans="1:16" ht="15.75">
      <c r="A39" s="331"/>
      <c r="B39" s="327"/>
      <c r="C39" s="320" t="s">
        <v>530</v>
      </c>
      <c r="D39" s="335"/>
      <c r="E39" s="335"/>
      <c r="F39" s="314"/>
      <c r="G39" s="341"/>
      <c r="H39" s="314"/>
      <c r="I39" s="329"/>
      <c r="J39" s="329"/>
      <c r="K39" s="314"/>
      <c r="L39" s="340"/>
      <c r="M39" s="314"/>
      <c r="N39" s="329"/>
      <c r="O39" s="327"/>
      <c r="P39" s="327"/>
    </row>
    <row r="40" spans="1:16" ht="15.75">
      <c r="A40" s="337" t="s">
        <v>529</v>
      </c>
      <c r="B40" s="327"/>
      <c r="C40" s="320" t="s">
        <v>14</v>
      </c>
      <c r="D40" s="335" t="s">
        <v>528</v>
      </c>
      <c r="E40" s="335"/>
      <c r="F40" s="338">
        <f>'MP Attach O'!J179</f>
        <v>14560935.911129463</v>
      </c>
      <c r="G40" s="341"/>
      <c r="H40" s="338">
        <f>'MP Attach O'!M179</f>
        <v>11394453.072591746</v>
      </c>
      <c r="I40" s="329"/>
      <c r="J40" s="329"/>
      <c r="K40" s="314"/>
      <c r="L40" s="338">
        <f>'MP Attach O'!P179</f>
        <v>3166482.8385377154</v>
      </c>
      <c r="M40" s="314"/>
      <c r="N40" s="329"/>
      <c r="O40" s="327"/>
      <c r="P40" s="327"/>
    </row>
    <row r="41" spans="1:16" ht="15.75">
      <c r="A41" s="337" t="s">
        <v>527</v>
      </c>
      <c r="B41" s="327"/>
      <c r="C41" s="320" t="s">
        <v>526</v>
      </c>
      <c r="D41" s="335" t="s">
        <v>525</v>
      </c>
      <c r="E41" s="335"/>
      <c r="F41" s="329">
        <f>IF(F40=0,0,F40/F18)</f>
        <v>4.1036589893176871E-2</v>
      </c>
      <c r="G41" s="341"/>
      <c r="H41" s="329">
        <f>IF(H40=0,0,H40/H18)</f>
        <v>4.1010623255899187E-2</v>
      </c>
      <c r="I41" s="329"/>
      <c r="J41" s="329">
        <f>H41</f>
        <v>4.1010623255899187E-2</v>
      </c>
      <c r="K41" s="314"/>
      <c r="L41" s="329">
        <f>IF(L40=0,0,L40/L18)</f>
        <v>4.1130302407465381E-2</v>
      </c>
      <c r="M41" s="314"/>
      <c r="N41" s="329">
        <f>L41</f>
        <v>4.1130302407465381E-2</v>
      </c>
      <c r="O41" s="327"/>
      <c r="P41" s="327"/>
    </row>
    <row r="42" spans="1:16" ht="15.75">
      <c r="A42" s="337"/>
      <c r="B42" s="327"/>
      <c r="C42" s="320"/>
      <c r="D42" s="335" t="s">
        <v>524</v>
      </c>
      <c r="E42" s="335"/>
      <c r="F42" s="329"/>
      <c r="G42" s="341"/>
      <c r="H42" s="329"/>
      <c r="I42" s="329"/>
      <c r="J42" s="329"/>
      <c r="K42" s="314"/>
      <c r="L42" s="329"/>
      <c r="M42" s="314"/>
      <c r="N42" s="329"/>
      <c r="O42" s="327"/>
      <c r="P42" s="327"/>
    </row>
    <row r="43" spans="1:16" ht="15.75">
      <c r="A43" s="331"/>
      <c r="B43" s="327"/>
      <c r="C43" s="320"/>
      <c r="D43" s="335"/>
      <c r="E43" s="335"/>
      <c r="F43" s="329"/>
      <c r="G43" s="341"/>
      <c r="H43" s="314"/>
      <c r="I43" s="329"/>
      <c r="J43" s="329"/>
      <c r="K43" s="314"/>
      <c r="L43" s="340"/>
      <c r="M43" s="314"/>
      <c r="N43" s="329"/>
      <c r="O43" s="327"/>
      <c r="P43" s="327"/>
    </row>
    <row r="44" spans="1:16" ht="15.75">
      <c r="A44" s="337"/>
      <c r="B44" s="317"/>
      <c r="C44" s="322" t="s">
        <v>15</v>
      </c>
      <c r="D44" s="334"/>
      <c r="E44" s="334"/>
      <c r="F44" s="317"/>
      <c r="G44" s="314"/>
      <c r="H44" s="314"/>
      <c r="I44" s="317"/>
      <c r="J44" s="329"/>
      <c r="K44" s="317"/>
      <c r="L44" s="314"/>
      <c r="M44" s="317"/>
      <c r="N44" s="329"/>
      <c r="O44" s="317"/>
      <c r="P44" s="317"/>
    </row>
    <row r="45" spans="1:16" ht="15.75">
      <c r="A45" s="337" t="s">
        <v>523</v>
      </c>
      <c r="B45" s="317"/>
      <c r="C45" s="322" t="s">
        <v>522</v>
      </c>
      <c r="D45" s="323" t="s">
        <v>521</v>
      </c>
      <c r="E45" s="323"/>
      <c r="F45" s="338">
        <f>'MP Attach O'!J181</f>
        <v>27381225.880404618</v>
      </c>
      <c r="G45" s="339"/>
      <c r="H45" s="338">
        <f>'MP Attach O'!M181</f>
        <v>21500388.036384683</v>
      </c>
      <c r="I45" s="339"/>
      <c r="J45" s="329"/>
      <c r="K45" s="317"/>
      <c r="L45" s="338">
        <f>'MP Attach O'!P181</f>
        <v>5880837.8440199308</v>
      </c>
      <c r="M45" s="317"/>
      <c r="N45" s="329"/>
      <c r="O45" s="328"/>
      <c r="P45" s="328"/>
    </row>
    <row r="46" spans="1:16" ht="15.75">
      <c r="A46" s="337" t="s">
        <v>520</v>
      </c>
      <c r="B46" s="317"/>
      <c r="C46" s="322" t="s">
        <v>519</v>
      </c>
      <c r="D46" s="335" t="s">
        <v>518</v>
      </c>
      <c r="E46" s="334"/>
      <c r="F46" s="329">
        <f>IF(F45=0,0,F45/F18)</f>
        <v>7.7167576595661772E-2</v>
      </c>
      <c r="G46" s="314"/>
      <c r="H46" s="329">
        <f>IF(H45=0,0,H45/H18)</f>
        <v>7.7383645182300592E-2</v>
      </c>
      <c r="I46" s="333"/>
      <c r="J46" s="329">
        <f>H46</f>
        <v>7.7383645182300592E-2</v>
      </c>
      <c r="K46" s="332"/>
      <c r="L46" s="329">
        <f>IF(L45=0,0,L45/L18)</f>
        <v>7.638779405022994E-2</v>
      </c>
      <c r="M46" s="332"/>
      <c r="N46" s="329">
        <f>L46</f>
        <v>7.638779405022994E-2</v>
      </c>
      <c r="O46" s="317"/>
      <c r="P46" s="317"/>
    </row>
    <row r="47" spans="1:16" ht="15.75">
      <c r="A47" s="337"/>
      <c r="B47" s="317"/>
      <c r="C47" s="322"/>
      <c r="D47" s="335" t="s">
        <v>517</v>
      </c>
      <c r="E47" s="334"/>
      <c r="F47" s="329"/>
      <c r="G47" s="314"/>
      <c r="H47" s="329"/>
      <c r="I47" s="333"/>
      <c r="J47" s="329"/>
      <c r="K47" s="332"/>
      <c r="L47" s="329"/>
      <c r="M47" s="332"/>
      <c r="N47" s="329"/>
      <c r="O47" s="317"/>
      <c r="P47" s="317"/>
    </row>
    <row r="48" spans="1:16" ht="15.75">
      <c r="A48" s="331"/>
      <c r="B48" s="327"/>
      <c r="C48" s="322"/>
      <c r="D48" s="334"/>
      <c r="E48" s="334"/>
      <c r="F48" s="314"/>
      <c r="G48" s="314"/>
      <c r="H48" s="332"/>
      <c r="I48" s="333"/>
      <c r="J48" s="329"/>
      <c r="K48" s="332"/>
      <c r="L48" s="314"/>
      <c r="M48" s="332"/>
      <c r="N48" s="329"/>
      <c r="O48" s="317"/>
      <c r="P48" s="317"/>
    </row>
    <row r="49" spans="1:16" ht="15.75">
      <c r="A49" s="337" t="s">
        <v>516</v>
      </c>
      <c r="B49" s="327"/>
      <c r="C49" s="322" t="s">
        <v>503</v>
      </c>
      <c r="D49" s="335" t="s">
        <v>515</v>
      </c>
      <c r="E49" s="334"/>
      <c r="F49" s="336"/>
      <c r="G49" s="314"/>
      <c r="H49" s="333">
        <f>H41+H46</f>
        <v>0.11839426843819978</v>
      </c>
      <c r="I49" s="333"/>
      <c r="J49" s="329"/>
      <c r="K49" s="332"/>
      <c r="L49" s="333">
        <f>L41+L46</f>
        <v>0.11751809645769531</v>
      </c>
      <c r="M49" s="332"/>
      <c r="N49" s="329"/>
      <c r="O49" s="317"/>
      <c r="P49" s="317"/>
    </row>
    <row r="50" spans="1:16" ht="15.75">
      <c r="A50" s="331"/>
      <c r="B50" s="327"/>
      <c r="C50" s="322"/>
      <c r="D50" s="335" t="s">
        <v>514</v>
      </c>
      <c r="E50" s="334"/>
      <c r="F50" s="314" t="s">
        <v>3</v>
      </c>
      <c r="G50" s="314"/>
      <c r="H50" s="314"/>
      <c r="I50" s="333"/>
      <c r="J50" s="314"/>
      <c r="K50" s="332"/>
      <c r="L50" s="332"/>
      <c r="M50" s="332"/>
      <c r="N50" s="314" t="s">
        <v>3</v>
      </c>
      <c r="O50" s="317"/>
      <c r="P50" s="317"/>
    </row>
    <row r="51" spans="1:16" ht="15.75">
      <c r="A51" s="331"/>
      <c r="B51" s="327"/>
      <c r="C51" s="322"/>
      <c r="D51" s="334"/>
      <c r="E51" s="334"/>
      <c r="F51" s="314"/>
      <c r="G51" s="314"/>
      <c r="H51" s="314"/>
      <c r="I51" s="333"/>
      <c r="J51" s="314"/>
      <c r="K51" s="332"/>
      <c r="L51" s="332"/>
      <c r="M51" s="332"/>
      <c r="N51" s="314"/>
      <c r="O51" s="317"/>
      <c r="P51" s="317"/>
    </row>
    <row r="52" spans="1:16" ht="15.75">
      <c r="A52" s="331"/>
      <c r="B52" s="327"/>
      <c r="C52" s="315"/>
      <c r="D52" s="330"/>
      <c r="E52" s="330"/>
      <c r="F52" s="314"/>
      <c r="G52" s="315"/>
      <c r="H52" s="315"/>
      <c r="I52" s="329"/>
      <c r="J52" s="314"/>
      <c r="K52" s="314"/>
      <c r="L52" s="314"/>
      <c r="M52" s="314"/>
      <c r="N52" s="314"/>
      <c r="O52" s="328"/>
      <c r="P52" s="328"/>
    </row>
    <row r="53" spans="1:16" ht="15.75">
      <c r="A53" s="261"/>
      <c r="B53" s="327"/>
      <c r="C53" s="324"/>
      <c r="D53" s="323"/>
      <c r="E53" s="323"/>
      <c r="F53" s="320"/>
      <c r="G53" s="322"/>
      <c r="H53" s="322"/>
      <c r="I53" s="321"/>
      <c r="J53" s="314"/>
      <c r="K53" s="320"/>
      <c r="M53" s="320"/>
      <c r="N53" s="314"/>
      <c r="O53" s="262"/>
      <c r="P53" s="326"/>
    </row>
    <row r="54" spans="1:16" ht="15.75">
      <c r="A54" s="261"/>
      <c r="B54" s="325"/>
      <c r="C54" s="324"/>
      <c r="D54" s="323"/>
      <c r="E54" s="323"/>
      <c r="F54" s="320"/>
      <c r="G54" s="322"/>
      <c r="H54" s="322"/>
      <c r="I54" s="321"/>
      <c r="J54" s="314"/>
      <c r="K54" s="320"/>
      <c r="L54" s="320"/>
      <c r="M54" s="320"/>
      <c r="N54" s="314"/>
      <c r="O54" s="319"/>
      <c r="P54" s="319"/>
    </row>
    <row r="55" spans="1:16">
      <c r="A55" s="318"/>
      <c r="B55" s="317"/>
      <c r="C55" s="315"/>
      <c r="D55" s="315"/>
      <c r="E55" s="315"/>
      <c r="F55" s="314"/>
      <c r="G55" s="315"/>
      <c r="H55" s="315"/>
      <c r="I55" s="315"/>
      <c r="J55" s="316"/>
      <c r="K55" s="315"/>
      <c r="L55" s="315"/>
      <c r="M55" s="315"/>
      <c r="N55" s="314"/>
      <c r="O55" s="314"/>
      <c r="P55" s="314"/>
    </row>
    <row r="58" spans="1:16">
      <c r="A58" s="252"/>
      <c r="B58" s="252"/>
      <c r="C58" s="252"/>
      <c r="D58" s="252"/>
      <c r="E58" s="252"/>
      <c r="F58" s="252"/>
      <c r="G58" s="252"/>
      <c r="H58" s="252"/>
      <c r="I58" s="252"/>
      <c r="J58" s="252"/>
      <c r="K58" s="252"/>
      <c r="L58" s="252"/>
      <c r="M58" s="252"/>
      <c r="N58" s="313"/>
      <c r="O58" s="252"/>
    </row>
    <row r="59" spans="1:16">
      <c r="A59" s="252"/>
      <c r="B59" s="252"/>
      <c r="C59" s="252"/>
      <c r="D59" s="252"/>
      <c r="E59" s="252"/>
      <c r="F59" s="252"/>
      <c r="G59" s="252"/>
      <c r="H59" s="252"/>
      <c r="I59" s="252"/>
      <c r="J59" s="252"/>
      <c r="K59" s="252"/>
      <c r="L59" s="252"/>
      <c r="M59" s="252"/>
      <c r="N59" s="313"/>
      <c r="O59" s="252"/>
    </row>
    <row r="60" spans="1:16">
      <c r="A60" s="252"/>
      <c r="B60" s="252"/>
      <c r="C60" s="252"/>
      <c r="D60" s="252"/>
      <c r="E60" s="252"/>
      <c r="F60" s="252"/>
      <c r="G60" s="252"/>
      <c r="H60" s="252"/>
      <c r="I60" s="252"/>
      <c r="J60" s="252"/>
      <c r="K60" s="252"/>
      <c r="L60" s="252"/>
      <c r="M60" s="252"/>
      <c r="N60" s="252"/>
      <c r="O60" s="252"/>
    </row>
    <row r="61" spans="1:16">
      <c r="A61" s="309"/>
      <c r="B61" s="252"/>
      <c r="C61" s="255"/>
      <c r="D61" s="255"/>
      <c r="E61" s="255"/>
      <c r="F61" s="255"/>
      <c r="G61" s="254"/>
      <c r="H61" s="255"/>
      <c r="I61" s="255"/>
      <c r="J61" s="255"/>
      <c r="K61" s="255"/>
      <c r="L61" s="252"/>
      <c r="M61" s="254"/>
      <c r="N61" s="312" t="s">
        <v>513</v>
      </c>
      <c r="O61" s="299"/>
    </row>
    <row r="62" spans="1:16">
      <c r="A62" s="309"/>
      <c r="B62" s="252"/>
      <c r="C62" s="255" t="str">
        <f>+C4</f>
        <v>Formula Rate calculation</v>
      </c>
      <c r="D62" s="255"/>
      <c r="E62" s="255"/>
      <c r="F62" s="255"/>
      <c r="G62" s="311" t="str">
        <f>+F4</f>
        <v xml:space="preserve">     Rate Formula Template</v>
      </c>
      <c r="H62" s="255"/>
      <c r="I62" s="255"/>
      <c r="J62" s="255"/>
      <c r="K62" s="255"/>
      <c r="L62" s="252"/>
      <c r="M62" s="254"/>
      <c r="N62" s="312" t="str">
        <f>+N4</f>
        <v>For the 12 months ended 12/31/15</v>
      </c>
      <c r="O62" s="299"/>
    </row>
    <row r="63" spans="1:16">
      <c r="A63" s="309"/>
      <c r="B63" s="252"/>
      <c r="C63" s="255"/>
      <c r="D63" s="255"/>
      <c r="E63" s="255"/>
      <c r="F63" s="255"/>
      <c r="G63" s="311" t="str">
        <f>+F5</f>
        <v xml:space="preserve"> Utilizing Attachment O Data</v>
      </c>
      <c r="H63" s="255"/>
      <c r="I63" s="255"/>
      <c r="J63" s="255"/>
      <c r="K63" s="255"/>
      <c r="L63" s="254"/>
      <c r="M63" s="254"/>
      <c r="N63" s="252"/>
      <c r="O63" s="299"/>
    </row>
    <row r="64" spans="1:16">
      <c r="A64" s="309"/>
      <c r="B64" s="252"/>
      <c r="C64" s="255"/>
      <c r="D64" s="255"/>
      <c r="E64" s="255"/>
      <c r="F64" s="255"/>
      <c r="G64" s="255"/>
      <c r="H64" s="255"/>
      <c r="I64" s="255"/>
      <c r="J64" s="255"/>
      <c r="K64" s="255"/>
      <c r="L64" s="252"/>
      <c r="M64" s="254"/>
      <c r="N64" s="255" t="s">
        <v>512</v>
      </c>
      <c r="O64" s="299"/>
    </row>
    <row r="65" spans="1:15">
      <c r="A65" s="309"/>
      <c r="B65" s="252"/>
      <c r="C65" s="252"/>
      <c r="D65" s="252" t="s">
        <v>3</v>
      </c>
      <c r="E65" s="255"/>
      <c r="F65" s="255"/>
      <c r="G65" s="311" t="str">
        <f>+F7</f>
        <v>Allete, Inc. dba Minnesota Power</v>
      </c>
      <c r="H65" s="255"/>
      <c r="I65" s="255"/>
      <c r="J65" s="255"/>
      <c r="K65" s="255"/>
      <c r="L65" s="255"/>
      <c r="M65" s="254"/>
      <c r="N65" s="254"/>
      <c r="O65" s="299"/>
    </row>
    <row r="66" spans="1:15">
      <c r="A66" s="309"/>
      <c r="B66" s="252"/>
      <c r="C66" s="252"/>
      <c r="D66" s="252"/>
      <c r="E66" s="255"/>
      <c r="F66" s="255"/>
      <c r="G66" s="255"/>
      <c r="H66" s="255"/>
      <c r="I66" s="255"/>
      <c r="J66" s="255"/>
      <c r="K66" s="255"/>
      <c r="L66" s="255"/>
      <c r="M66" s="255"/>
      <c r="N66" s="255"/>
      <c r="O66" s="299"/>
    </row>
    <row r="67" spans="1:15" ht="15.75">
      <c r="A67" s="309"/>
      <c r="B67" s="252"/>
      <c r="C67" s="255"/>
      <c r="D67" s="255"/>
      <c r="E67" s="310" t="s">
        <v>511</v>
      </c>
      <c r="F67" s="310"/>
      <c r="G67" s="252"/>
      <c r="H67" s="290"/>
      <c r="I67" s="290"/>
      <c r="J67" s="290"/>
      <c r="K67" s="290"/>
      <c r="L67" s="290"/>
      <c r="M67" s="254"/>
      <c r="N67" s="254"/>
      <c r="O67" s="299"/>
    </row>
    <row r="68" spans="1:15" ht="15.75">
      <c r="A68" s="309"/>
      <c r="B68" s="252"/>
      <c r="C68" s="255"/>
      <c r="D68" s="255"/>
      <c r="E68" s="310"/>
      <c r="F68" s="310"/>
      <c r="G68" s="252"/>
      <c r="H68" s="290"/>
      <c r="I68" s="290"/>
      <c r="J68" s="290"/>
      <c r="K68" s="290"/>
      <c r="L68" s="290"/>
      <c r="M68" s="254"/>
      <c r="N68" s="254"/>
      <c r="O68" s="299"/>
    </row>
    <row r="69" spans="1:15" ht="14.25" customHeight="1">
      <c r="A69" s="309"/>
      <c r="B69" s="252"/>
      <c r="C69" s="308">
        <v>-1</v>
      </c>
      <c r="D69" s="308">
        <v>-2</v>
      </c>
      <c r="E69" s="308">
        <v>-3</v>
      </c>
      <c r="F69" s="308">
        <v>-4</v>
      </c>
      <c r="G69" s="308">
        <v>-5</v>
      </c>
      <c r="H69" s="308">
        <v>-6</v>
      </c>
      <c r="I69" s="308">
        <v>-7</v>
      </c>
      <c r="J69" s="308">
        <v>-8</v>
      </c>
      <c r="K69" s="308">
        <v>-9</v>
      </c>
      <c r="L69" s="308">
        <v>-10</v>
      </c>
      <c r="M69" s="308">
        <v>-11</v>
      </c>
      <c r="N69" s="308">
        <v>-12</v>
      </c>
      <c r="O69" s="299"/>
    </row>
    <row r="70" spans="1:15" ht="63">
      <c r="A70" s="307" t="s">
        <v>510</v>
      </c>
      <c r="B70" s="306"/>
      <c r="C70" s="306" t="s">
        <v>509</v>
      </c>
      <c r="D70" s="305" t="s">
        <v>508</v>
      </c>
      <c r="E70" s="303" t="s">
        <v>507</v>
      </c>
      <c r="F70" s="303" t="s">
        <v>506</v>
      </c>
      <c r="G70" s="304" t="s">
        <v>505</v>
      </c>
      <c r="H70" s="303" t="s">
        <v>504</v>
      </c>
      <c r="I70" s="303" t="s">
        <v>503</v>
      </c>
      <c r="J70" s="304" t="s">
        <v>502</v>
      </c>
      <c r="K70" s="303" t="s">
        <v>501</v>
      </c>
      <c r="L70" s="301" t="s">
        <v>500</v>
      </c>
      <c r="M70" s="302" t="s">
        <v>499</v>
      </c>
      <c r="N70" s="301" t="s">
        <v>498</v>
      </c>
      <c r="O70" s="300"/>
    </row>
    <row r="71" spans="1:15" ht="48.75" customHeight="1">
      <c r="A71" s="298" t="s">
        <v>497</v>
      </c>
      <c r="B71" s="297"/>
      <c r="C71" s="297"/>
      <c r="D71" s="297"/>
      <c r="E71" s="295" t="s">
        <v>5</v>
      </c>
      <c r="F71" s="296" t="s">
        <v>496</v>
      </c>
      <c r="G71" s="294" t="s">
        <v>487</v>
      </c>
      <c r="H71" s="295" t="s">
        <v>6</v>
      </c>
      <c r="I71" s="296" t="s">
        <v>495</v>
      </c>
      <c r="J71" s="294" t="s">
        <v>485</v>
      </c>
      <c r="K71" s="295" t="s">
        <v>484</v>
      </c>
      <c r="L71" s="294" t="s">
        <v>483</v>
      </c>
      <c r="M71" s="293" t="s">
        <v>482</v>
      </c>
      <c r="N71" s="292" t="s">
        <v>481</v>
      </c>
      <c r="O71" s="299"/>
    </row>
    <row r="72" spans="1:15">
      <c r="A72" s="291"/>
      <c r="B72" s="290"/>
      <c r="C72" s="290"/>
      <c r="D72" s="290"/>
      <c r="E72" s="290"/>
      <c r="F72" s="290"/>
      <c r="G72" s="289"/>
      <c r="H72" s="290"/>
      <c r="I72" s="290"/>
      <c r="J72" s="289"/>
      <c r="K72" s="290"/>
      <c r="L72" s="289"/>
      <c r="M72" s="254"/>
      <c r="N72" s="288"/>
      <c r="O72" s="299"/>
    </row>
    <row r="73" spans="1:15">
      <c r="A73" s="280" t="s">
        <v>13</v>
      </c>
      <c r="B73" s="252"/>
      <c r="C73" s="255" t="s">
        <v>584</v>
      </c>
      <c r="D73" s="312">
        <v>277</v>
      </c>
      <c r="E73" s="373">
        <v>20869491</v>
      </c>
      <c r="F73" s="421">
        <f>+$H$36</f>
        <v>7.3908028534720824E-2</v>
      </c>
      <c r="G73" s="372">
        <f>E73*F73</f>
        <v>1542422.9363330994</v>
      </c>
      <c r="H73" s="373">
        <v>18414516</v>
      </c>
      <c r="I73" s="421">
        <f>+$H$49</f>
        <v>0.11839426843819978</v>
      </c>
      <c r="J73" s="372">
        <f>H73*I73</f>
        <v>2180173.1504635247</v>
      </c>
      <c r="K73" s="373">
        <v>521737</v>
      </c>
      <c r="L73" s="372">
        <f>G73+J73+K73</f>
        <v>4244333.0867966246</v>
      </c>
      <c r="M73" s="422">
        <v>35274</v>
      </c>
      <c r="N73" s="372">
        <f>L73+M73</f>
        <v>4279607.0867966246</v>
      </c>
      <c r="O73" s="251"/>
    </row>
    <row r="74" spans="1:15">
      <c r="A74" s="280" t="s">
        <v>494</v>
      </c>
      <c r="B74" s="252"/>
      <c r="C74" s="255" t="s">
        <v>585</v>
      </c>
      <c r="D74" s="312">
        <v>279</v>
      </c>
      <c r="E74" s="373">
        <v>10631700</v>
      </c>
      <c r="F74" s="421">
        <f>+$H$36</f>
        <v>7.3908028534720824E-2</v>
      </c>
      <c r="G74" s="372">
        <f>E74*F74</f>
        <v>785767.98697259137</v>
      </c>
      <c r="H74" s="373">
        <v>9830371</v>
      </c>
      <c r="I74" s="421">
        <f>+$H$49</f>
        <v>0.11839426843819978</v>
      </c>
      <c r="J74" s="372">
        <f>H74*I74</f>
        <v>1163859.5830210943</v>
      </c>
      <c r="K74" s="373">
        <v>265793</v>
      </c>
      <c r="L74" s="372">
        <f>G74+J74+K74</f>
        <v>2215420.5699936859</v>
      </c>
      <c r="M74" s="422">
        <v>108540</v>
      </c>
      <c r="N74" s="372">
        <f>L74+M74</f>
        <v>2323960.5699936859</v>
      </c>
      <c r="O74" s="251"/>
    </row>
    <row r="75" spans="1:15">
      <c r="A75" s="280" t="s">
        <v>493</v>
      </c>
      <c r="B75" s="252"/>
      <c r="C75" s="255" t="s">
        <v>586</v>
      </c>
      <c r="D75" s="312" t="s">
        <v>587</v>
      </c>
      <c r="E75" s="373">
        <v>11881235</v>
      </c>
      <c r="F75" s="421">
        <f>+$H$36</f>
        <v>7.3908028534720824E-2</v>
      </c>
      <c r="G75" s="372">
        <f>E75*F75</f>
        <v>878118.65540772374</v>
      </c>
      <c r="H75" s="373">
        <v>10688945</v>
      </c>
      <c r="I75" s="421">
        <f>+$H$49</f>
        <v>0.11839426843819978</v>
      </c>
      <c r="J75" s="372">
        <f>H75*I75</f>
        <v>1265509.8236511534</v>
      </c>
      <c r="K75" s="373">
        <v>297031</v>
      </c>
      <c r="L75" s="372">
        <f>G75+J75+K75</f>
        <v>2440659.4790588771</v>
      </c>
      <c r="M75" s="422">
        <v>68204</v>
      </c>
      <c r="N75" s="372">
        <f>L75+M75</f>
        <v>2508863.4790588771</v>
      </c>
      <c r="O75" s="251"/>
    </row>
    <row r="76" spans="1:15">
      <c r="A76" s="280"/>
      <c r="B76" s="252"/>
      <c r="C76" s="255" t="s">
        <v>588</v>
      </c>
      <c r="D76" s="312" t="s">
        <v>589</v>
      </c>
      <c r="E76" s="373">
        <v>33949073</v>
      </c>
      <c r="F76" s="421">
        <f>+$H$36</f>
        <v>7.3908028534720824E-2</v>
      </c>
      <c r="G76" s="372">
        <f>E76*F76</f>
        <v>2509109.0560113201</v>
      </c>
      <c r="H76" s="373">
        <v>32994255</v>
      </c>
      <c r="I76" s="421">
        <f>+$H$49</f>
        <v>0.11839426843819978</v>
      </c>
      <c r="J76" s="372">
        <f>H76*I76</f>
        <v>3906330.6833884153</v>
      </c>
      <c r="K76" s="373">
        <v>848727</v>
      </c>
      <c r="L76" s="372">
        <f>G76+J76+K76</f>
        <v>7264166.7393997349</v>
      </c>
      <c r="M76" s="422">
        <v>-1531495</v>
      </c>
      <c r="N76" s="372">
        <f>L76+M76</f>
        <v>5732671.7393997349</v>
      </c>
      <c r="O76" s="251"/>
    </row>
    <row r="77" spans="1:15">
      <c r="A77" s="280"/>
      <c r="B77" s="252"/>
      <c r="C77" s="255" t="s">
        <v>590</v>
      </c>
      <c r="D77" s="312" t="s">
        <v>591</v>
      </c>
      <c r="E77" s="373">
        <v>38733433</v>
      </c>
      <c r="F77" s="421">
        <f t="shared" ref="F77:F79" si="0">+$H$36</f>
        <v>7.3908028534720824E-2</v>
      </c>
      <c r="G77" s="372">
        <f t="shared" ref="G77:G79" si="1">E77*F77</f>
        <v>2862711.6714116973</v>
      </c>
      <c r="H77" s="373">
        <v>38730102</v>
      </c>
      <c r="I77" s="421">
        <f t="shared" ref="I77:I79" si="2">+$H$49</f>
        <v>0.11839426843819978</v>
      </c>
      <c r="J77" s="372">
        <f t="shared" ref="J77:J79" si="3">H77*I77</f>
        <v>4585422.0928268582</v>
      </c>
      <c r="K77" s="373">
        <v>43305</v>
      </c>
      <c r="L77" s="372">
        <f t="shared" ref="L77:L79" si="4">G77+J77+K77</f>
        <v>7491438.764238555</v>
      </c>
      <c r="M77" s="422">
        <v>259698</v>
      </c>
      <c r="N77" s="372">
        <f t="shared" ref="N77:N79" si="5">L77+M77</f>
        <v>7751136.764238555</v>
      </c>
      <c r="O77" s="251"/>
    </row>
    <row r="78" spans="1:15">
      <c r="A78" s="280" t="s">
        <v>575</v>
      </c>
      <c r="B78" s="252"/>
      <c r="C78" s="255" t="s">
        <v>592</v>
      </c>
      <c r="D78" s="312">
        <v>2634</v>
      </c>
      <c r="E78" s="373">
        <v>0</v>
      </c>
      <c r="F78" s="421">
        <f t="shared" si="0"/>
        <v>7.3908028534720824E-2</v>
      </c>
      <c r="G78" s="372">
        <f t="shared" si="1"/>
        <v>0</v>
      </c>
      <c r="H78" s="373">
        <v>0</v>
      </c>
      <c r="I78" s="421">
        <f t="shared" si="2"/>
        <v>0.11839426843819978</v>
      </c>
      <c r="J78" s="372">
        <f t="shared" si="3"/>
        <v>0</v>
      </c>
      <c r="K78" s="373">
        <v>0</v>
      </c>
      <c r="L78" s="372">
        <f t="shared" si="4"/>
        <v>0</v>
      </c>
      <c r="M78" s="423">
        <v>-347623</v>
      </c>
      <c r="N78" s="399">
        <f t="shared" si="5"/>
        <v>-347623</v>
      </c>
      <c r="O78" s="251"/>
    </row>
    <row r="79" spans="1:15">
      <c r="A79" s="390" t="s">
        <v>492</v>
      </c>
      <c r="B79" s="263"/>
      <c r="C79" s="263" t="s">
        <v>593</v>
      </c>
      <c r="D79" s="255">
        <v>3373</v>
      </c>
      <c r="E79" s="373">
        <v>2955616</v>
      </c>
      <c r="F79" s="421">
        <f t="shared" si="0"/>
        <v>7.3908028534720824E-2</v>
      </c>
      <c r="G79" s="372">
        <f t="shared" si="1"/>
        <v>218443.75166567741</v>
      </c>
      <c r="H79" s="373">
        <v>2937144</v>
      </c>
      <c r="I79" s="421">
        <f t="shared" si="2"/>
        <v>0.11839426843819978</v>
      </c>
      <c r="J79" s="372">
        <f t="shared" si="3"/>
        <v>347741.01517764787</v>
      </c>
      <c r="K79" s="373">
        <v>73377</v>
      </c>
      <c r="L79" s="372">
        <f t="shared" si="4"/>
        <v>639561.76684332523</v>
      </c>
      <c r="M79" s="373">
        <v>0</v>
      </c>
      <c r="N79" s="372">
        <f t="shared" si="5"/>
        <v>639561.76684332523</v>
      </c>
      <c r="O79" s="251"/>
    </row>
    <row r="80" spans="1:15">
      <c r="A80" s="277"/>
      <c r="B80" s="276"/>
      <c r="C80" s="275"/>
      <c r="D80" s="424"/>
      <c r="E80" s="424"/>
      <c r="F80" s="424"/>
      <c r="G80" s="425"/>
      <c r="H80" s="424"/>
      <c r="I80" s="424"/>
      <c r="J80" s="425"/>
      <c r="K80" s="424"/>
      <c r="L80" s="425"/>
      <c r="M80" s="424"/>
      <c r="N80" s="425"/>
      <c r="O80" s="251"/>
    </row>
    <row r="81" spans="1:15">
      <c r="A81" s="273" t="s">
        <v>491</v>
      </c>
      <c r="B81" s="272"/>
      <c r="C81" s="255" t="s">
        <v>490</v>
      </c>
      <c r="D81" s="255"/>
      <c r="E81" s="420">
        <f>SUM(E73:E80)</f>
        <v>119020548</v>
      </c>
      <c r="F81" s="420">
        <f t="shared" ref="F81:K81" si="6">SUM(F73:F80)</f>
        <v>0.51735619974304581</v>
      </c>
      <c r="G81" s="420">
        <f t="shared" si="6"/>
        <v>8796574.057802109</v>
      </c>
      <c r="H81" s="420">
        <f t="shared" si="6"/>
        <v>113595333</v>
      </c>
      <c r="I81" s="420">
        <f t="shared" si="6"/>
        <v>0.82875987906739845</v>
      </c>
      <c r="J81" s="420">
        <f t="shared" si="6"/>
        <v>13449036.348528694</v>
      </c>
      <c r="K81" s="420">
        <f t="shared" si="6"/>
        <v>2049970</v>
      </c>
      <c r="L81" s="270">
        <f>SUM(L73:L80)</f>
        <v>24295580.406330802</v>
      </c>
      <c r="M81" s="270">
        <f>SUM(M73:M80)</f>
        <v>-1407402</v>
      </c>
      <c r="N81" s="270">
        <f>SUM(N73:N80)</f>
        <v>22888178.406330802</v>
      </c>
      <c r="O81" s="251"/>
    </row>
    <row r="82" spans="1:15">
      <c r="A82" s="273"/>
      <c r="B82" s="272"/>
      <c r="C82" s="255"/>
      <c r="D82" s="255"/>
      <c r="E82" s="257"/>
      <c r="F82" s="257"/>
      <c r="G82" s="254"/>
      <c r="H82" s="254"/>
      <c r="I82" s="254"/>
      <c r="J82" s="254"/>
      <c r="K82" s="254"/>
      <c r="L82" s="270"/>
      <c r="M82" s="270"/>
      <c r="N82" s="270"/>
      <c r="O82" s="251"/>
    </row>
    <row r="83" spans="1:15">
      <c r="A83" s="273"/>
      <c r="B83" s="272"/>
      <c r="C83" s="255"/>
      <c r="D83" s="255"/>
      <c r="E83" s="257"/>
      <c r="F83" s="257"/>
      <c r="G83" s="254"/>
      <c r="H83" s="254"/>
      <c r="I83" s="254"/>
      <c r="J83" s="254"/>
      <c r="K83" s="254"/>
      <c r="L83" s="270"/>
      <c r="M83" s="270"/>
      <c r="N83" s="270"/>
      <c r="O83" s="251"/>
    </row>
    <row r="84" spans="1:15" ht="45">
      <c r="A84" s="298" t="s">
        <v>489</v>
      </c>
      <c r="B84" s="297"/>
      <c r="C84" s="297"/>
      <c r="D84" s="297"/>
      <c r="E84" s="295" t="s">
        <v>5</v>
      </c>
      <c r="F84" s="296" t="s">
        <v>488</v>
      </c>
      <c r="G84" s="294" t="s">
        <v>487</v>
      </c>
      <c r="H84" s="295" t="s">
        <v>6</v>
      </c>
      <c r="I84" s="296" t="s">
        <v>486</v>
      </c>
      <c r="J84" s="294" t="s">
        <v>485</v>
      </c>
      <c r="K84" s="295" t="s">
        <v>484</v>
      </c>
      <c r="L84" s="294" t="s">
        <v>483</v>
      </c>
      <c r="M84" s="293" t="s">
        <v>482</v>
      </c>
      <c r="N84" s="292" t="s">
        <v>481</v>
      </c>
      <c r="O84" s="251"/>
    </row>
    <row r="85" spans="1:15">
      <c r="A85" s="291"/>
      <c r="B85" s="290"/>
      <c r="C85" s="290"/>
      <c r="D85" s="290"/>
      <c r="E85" s="290"/>
      <c r="F85" s="290"/>
      <c r="G85" s="289"/>
      <c r="H85" s="290"/>
      <c r="I85" s="290"/>
      <c r="J85" s="289"/>
      <c r="K85" s="290"/>
      <c r="L85" s="289"/>
      <c r="M85" s="254"/>
      <c r="N85" s="288"/>
      <c r="O85" s="251"/>
    </row>
    <row r="86" spans="1:15">
      <c r="A86" s="286" t="s">
        <v>480</v>
      </c>
      <c r="B86" s="252"/>
      <c r="C86" s="287"/>
      <c r="D86" s="285"/>
      <c r="E86" s="282">
        <v>0</v>
      </c>
      <c r="F86" s="284">
        <f>+$L$36</f>
        <v>3.6017989788776412E-2</v>
      </c>
      <c r="G86" s="283">
        <f>E86*F86</f>
        <v>0</v>
      </c>
      <c r="H86" s="282">
        <v>0</v>
      </c>
      <c r="I86" s="284">
        <f>+$L$49</f>
        <v>0.11751809645769531</v>
      </c>
      <c r="J86" s="283">
        <f>H86*I86</f>
        <v>0</v>
      </c>
      <c r="K86" s="282">
        <v>0</v>
      </c>
      <c r="L86" s="283">
        <f>G86+J86+K86</f>
        <v>0</v>
      </c>
      <c r="M86" s="282">
        <v>0</v>
      </c>
      <c r="N86" s="281">
        <f>L86+M86</f>
        <v>0</v>
      </c>
      <c r="O86" s="251"/>
    </row>
    <row r="87" spans="1:15">
      <c r="A87" s="286" t="s">
        <v>479</v>
      </c>
      <c r="B87" s="252"/>
      <c r="C87" s="252"/>
      <c r="D87" s="285"/>
      <c r="E87" s="282">
        <v>0</v>
      </c>
      <c r="F87" s="284">
        <f>+$L$36</f>
        <v>3.6017989788776412E-2</v>
      </c>
      <c r="G87" s="283">
        <f>E87*F87</f>
        <v>0</v>
      </c>
      <c r="H87" s="282">
        <v>0</v>
      </c>
      <c r="I87" s="284">
        <f>+$L$49</f>
        <v>0.11751809645769531</v>
      </c>
      <c r="J87" s="283">
        <f>H87*I87</f>
        <v>0</v>
      </c>
      <c r="K87" s="282">
        <v>0</v>
      </c>
      <c r="L87" s="283">
        <f>G87+J87+K87</f>
        <v>0</v>
      </c>
      <c r="M87" s="282">
        <v>0</v>
      </c>
      <c r="N87" s="281">
        <f>L87+M87</f>
        <v>0</v>
      </c>
      <c r="O87" s="251"/>
    </row>
    <row r="88" spans="1:15">
      <c r="A88" s="286" t="s">
        <v>478</v>
      </c>
      <c r="B88" s="252"/>
      <c r="C88" s="252"/>
      <c r="D88" s="285"/>
      <c r="E88" s="282">
        <v>0</v>
      </c>
      <c r="F88" s="284">
        <f>+$L$36</f>
        <v>3.6017989788776412E-2</v>
      </c>
      <c r="G88" s="283">
        <f>E88*F88</f>
        <v>0</v>
      </c>
      <c r="H88" s="282">
        <v>0</v>
      </c>
      <c r="I88" s="284">
        <f>+$L$49</f>
        <v>0.11751809645769531</v>
      </c>
      <c r="J88" s="283">
        <f>H88*I88</f>
        <v>0</v>
      </c>
      <c r="K88" s="282">
        <v>0</v>
      </c>
      <c r="L88" s="283">
        <f>G88+J88+K88</f>
        <v>0</v>
      </c>
      <c r="M88" s="282">
        <v>0</v>
      </c>
      <c r="N88" s="281">
        <f>L88+M88</f>
        <v>0</v>
      </c>
      <c r="O88" s="251"/>
    </row>
    <row r="89" spans="1:15">
      <c r="A89" s="280"/>
      <c r="B89" s="252"/>
      <c r="C89" s="251"/>
      <c r="D89" s="279"/>
      <c r="E89" s="251"/>
      <c r="F89" s="251"/>
      <c r="G89" s="278"/>
      <c r="H89" s="251"/>
      <c r="I89" s="251"/>
      <c r="J89" s="278"/>
      <c r="K89" s="251"/>
      <c r="L89" s="278"/>
      <c r="M89" s="251"/>
      <c r="N89" s="278"/>
      <c r="O89" s="251"/>
    </row>
    <row r="90" spans="1:15">
      <c r="A90" s="277"/>
      <c r="B90" s="276"/>
      <c r="C90" s="275"/>
      <c r="D90" s="275"/>
      <c r="E90" s="275"/>
      <c r="F90" s="275"/>
      <c r="G90" s="274"/>
      <c r="H90" s="275"/>
      <c r="I90" s="275"/>
      <c r="J90" s="274"/>
      <c r="K90" s="275"/>
      <c r="L90" s="274"/>
      <c r="M90" s="275"/>
      <c r="N90" s="274"/>
      <c r="O90" s="251"/>
    </row>
    <row r="91" spans="1:15">
      <c r="A91" s="273" t="s">
        <v>477</v>
      </c>
      <c r="B91" s="272"/>
      <c r="C91" s="255" t="s">
        <v>476</v>
      </c>
      <c r="D91" s="255"/>
      <c r="E91" s="257"/>
      <c r="F91" s="257"/>
      <c r="G91" s="254"/>
      <c r="H91" s="254"/>
      <c r="I91" s="254"/>
      <c r="J91" s="254"/>
      <c r="K91" s="254"/>
      <c r="L91" s="270">
        <f>SUM(L86:L90)</f>
        <v>0</v>
      </c>
      <c r="M91" s="270">
        <f>SUM(M86:M90)</f>
        <v>0</v>
      </c>
      <c r="N91" s="270">
        <f>SUM(N86:N90)</f>
        <v>0</v>
      </c>
      <c r="O91" s="251"/>
    </row>
    <row r="92" spans="1:15">
      <c r="A92" s="273"/>
      <c r="B92" s="272"/>
      <c r="C92" s="255"/>
      <c r="D92" s="255"/>
      <c r="E92" s="257"/>
      <c r="F92" s="257"/>
      <c r="G92" s="254"/>
      <c r="H92" s="254"/>
      <c r="I92" s="254"/>
      <c r="J92" s="254"/>
      <c r="K92" s="254"/>
      <c r="L92" s="270"/>
      <c r="M92" s="270"/>
      <c r="N92" s="270"/>
      <c r="O92" s="251"/>
    </row>
    <row r="93" spans="1:15">
      <c r="A93" s="271">
        <v>5</v>
      </c>
      <c r="B93" s="251"/>
      <c r="C93" s="255" t="s">
        <v>475</v>
      </c>
      <c r="D93" s="251"/>
      <c r="E93" s="251"/>
      <c r="F93" s="251"/>
      <c r="G93" s="251"/>
      <c r="H93" s="251"/>
      <c r="I93" s="251"/>
      <c r="J93" s="251"/>
      <c r="K93" s="251"/>
      <c r="L93" s="270">
        <f>+L81+L91</f>
        <v>24295580.406330802</v>
      </c>
      <c r="M93" s="251"/>
      <c r="N93" s="270">
        <f>+N81+N91</f>
        <v>22888178.406330802</v>
      </c>
      <c r="O93" s="251"/>
    </row>
    <row r="94" spans="1:15">
      <c r="A94" s="251"/>
      <c r="B94" s="251"/>
      <c r="C94" s="251"/>
      <c r="D94" s="251"/>
      <c r="E94" s="251"/>
      <c r="F94" s="251"/>
      <c r="G94" s="251"/>
      <c r="H94" s="251"/>
      <c r="I94" s="251"/>
      <c r="J94" s="251"/>
      <c r="K94" s="251"/>
      <c r="L94" s="251"/>
      <c r="M94" s="251"/>
      <c r="N94" s="251"/>
      <c r="O94" s="251"/>
    </row>
    <row r="95" spans="1:15">
      <c r="A95" s="251"/>
      <c r="B95" s="251"/>
      <c r="C95" s="251"/>
      <c r="D95" s="251"/>
      <c r="E95" s="251"/>
      <c r="F95" s="251"/>
      <c r="G95" s="251"/>
      <c r="H95" s="251"/>
      <c r="I95" s="251"/>
      <c r="J95" s="251"/>
      <c r="K95" s="251"/>
      <c r="L95" s="251"/>
      <c r="M95" s="251"/>
      <c r="N95" s="251"/>
      <c r="O95" s="251"/>
    </row>
    <row r="96" spans="1:15">
      <c r="A96" s="255" t="s">
        <v>16</v>
      </c>
      <c r="B96" s="251"/>
      <c r="C96" s="251"/>
      <c r="D96" s="251"/>
      <c r="E96" s="251"/>
      <c r="F96" s="251"/>
      <c r="G96" s="251"/>
      <c r="H96" s="251"/>
      <c r="I96" s="251"/>
      <c r="J96" s="251"/>
      <c r="K96" s="251"/>
      <c r="L96" s="251"/>
      <c r="M96" s="251"/>
      <c r="N96" s="251"/>
      <c r="O96" s="251"/>
    </row>
    <row r="97" spans="1:15" ht="15.75" thickBot="1">
      <c r="A97" s="269" t="s">
        <v>17</v>
      </c>
      <c r="B97" s="251"/>
      <c r="C97" s="251"/>
      <c r="D97" s="251"/>
      <c r="E97" s="251"/>
      <c r="F97" s="251"/>
      <c r="G97" s="251"/>
      <c r="H97" s="251"/>
      <c r="I97" s="251"/>
      <c r="J97" s="251"/>
      <c r="K97" s="251"/>
      <c r="L97" s="251"/>
      <c r="M97" s="251"/>
      <c r="N97" s="251"/>
      <c r="O97" s="251"/>
    </row>
    <row r="98" spans="1:15">
      <c r="A98" s="266" t="s">
        <v>18</v>
      </c>
      <c r="B98" s="267"/>
      <c r="C98" s="433" t="s">
        <v>474</v>
      </c>
      <c r="D98" s="433"/>
      <c r="E98" s="433"/>
      <c r="F98" s="433"/>
      <c r="G98" s="433"/>
      <c r="H98" s="433"/>
      <c r="I98" s="433"/>
      <c r="J98" s="433"/>
      <c r="K98" s="433"/>
      <c r="L98" s="433"/>
      <c r="M98" s="433"/>
      <c r="N98" s="433"/>
      <c r="O98" s="251"/>
    </row>
    <row r="99" spans="1:15">
      <c r="A99" s="266" t="s">
        <v>19</v>
      </c>
      <c r="B99" s="267"/>
      <c r="C99" s="433" t="s">
        <v>473</v>
      </c>
      <c r="D99" s="433"/>
      <c r="E99" s="433"/>
      <c r="F99" s="433"/>
      <c r="G99" s="433"/>
      <c r="H99" s="433"/>
      <c r="I99" s="433"/>
      <c r="J99" s="433"/>
      <c r="K99" s="433"/>
      <c r="L99" s="433"/>
      <c r="M99" s="433"/>
      <c r="N99" s="433"/>
      <c r="O99" s="251"/>
    </row>
    <row r="100" spans="1:15" ht="31.5" customHeight="1">
      <c r="A100" s="268" t="s">
        <v>20</v>
      </c>
      <c r="B100" s="267"/>
      <c r="C100" s="434" t="s">
        <v>472</v>
      </c>
      <c r="D100" s="434"/>
      <c r="E100" s="434"/>
      <c r="F100" s="434"/>
      <c r="G100" s="434"/>
      <c r="H100" s="434"/>
      <c r="I100" s="434"/>
      <c r="J100" s="434"/>
      <c r="K100" s="434"/>
      <c r="L100" s="434"/>
      <c r="M100" s="434"/>
      <c r="N100" s="434"/>
      <c r="O100" s="251"/>
    </row>
    <row r="101" spans="1:15" ht="18" customHeight="1">
      <c r="A101" s="266" t="s">
        <v>21</v>
      </c>
      <c r="B101" s="267"/>
      <c r="C101" s="434" t="s">
        <v>471</v>
      </c>
      <c r="D101" s="434"/>
      <c r="E101" s="434"/>
      <c r="F101" s="434"/>
      <c r="G101" s="434"/>
      <c r="H101" s="434"/>
      <c r="I101" s="434"/>
      <c r="J101" s="434"/>
      <c r="K101" s="434"/>
      <c r="L101" s="434"/>
      <c r="M101" s="434"/>
      <c r="N101" s="434"/>
      <c r="O101" s="251"/>
    </row>
    <row r="102" spans="1:15">
      <c r="A102" s="266" t="s">
        <v>22</v>
      </c>
      <c r="B102" s="265"/>
      <c r="C102" s="433" t="s">
        <v>470</v>
      </c>
      <c r="D102" s="433"/>
      <c r="E102" s="433"/>
      <c r="F102" s="433"/>
      <c r="G102" s="433"/>
      <c r="H102" s="433"/>
      <c r="I102" s="433"/>
      <c r="J102" s="433"/>
      <c r="K102" s="433"/>
      <c r="L102" s="433"/>
      <c r="M102" s="433"/>
      <c r="N102" s="433"/>
      <c r="O102" s="251"/>
    </row>
    <row r="103" spans="1:15">
      <c r="A103" s="266" t="s">
        <v>23</v>
      </c>
      <c r="B103" s="265"/>
      <c r="C103" s="433" t="s">
        <v>469</v>
      </c>
      <c r="D103" s="433"/>
      <c r="E103" s="433"/>
      <c r="F103" s="433"/>
      <c r="G103" s="433"/>
      <c r="H103" s="433"/>
      <c r="I103" s="433"/>
      <c r="J103" s="433"/>
      <c r="K103" s="433"/>
      <c r="L103" s="433"/>
      <c r="M103" s="433"/>
      <c r="N103" s="433"/>
      <c r="O103" s="251"/>
    </row>
    <row r="104" spans="1:15">
      <c r="A104" s="266" t="s">
        <v>24</v>
      </c>
      <c r="B104" s="265"/>
      <c r="C104" s="433" t="s">
        <v>468</v>
      </c>
      <c r="D104" s="433"/>
      <c r="E104" s="433"/>
      <c r="F104" s="433"/>
      <c r="G104" s="433"/>
      <c r="H104" s="433"/>
      <c r="I104" s="433"/>
      <c r="J104" s="433"/>
      <c r="K104" s="433"/>
      <c r="L104" s="433"/>
      <c r="M104" s="433"/>
      <c r="N104" s="433"/>
      <c r="O104" s="251"/>
    </row>
    <row r="105" spans="1:15" ht="17.25" customHeight="1">
      <c r="A105" s="264" t="s">
        <v>333</v>
      </c>
      <c r="B105" s="251"/>
      <c r="C105" s="433" t="s">
        <v>467</v>
      </c>
      <c r="D105" s="433"/>
      <c r="E105" s="433"/>
      <c r="F105" s="433"/>
      <c r="G105" s="433"/>
      <c r="H105" s="433"/>
      <c r="I105" s="433"/>
      <c r="J105" s="433"/>
      <c r="K105" s="433"/>
      <c r="L105" s="433"/>
      <c r="M105" s="433"/>
      <c r="N105" s="433"/>
      <c r="O105" s="251"/>
    </row>
    <row r="106" spans="1:15" ht="15.75">
      <c r="A106" s="261"/>
      <c r="B106" s="260"/>
      <c r="C106" s="259"/>
      <c r="D106" s="258"/>
      <c r="E106" s="257"/>
      <c r="F106" s="257"/>
      <c r="G106" s="254"/>
      <c r="H106" s="255"/>
      <c r="I106" s="255"/>
      <c r="J106" s="256"/>
      <c r="K106" s="255"/>
      <c r="L106" s="263"/>
      <c r="M106" s="254"/>
      <c r="N106" s="262"/>
      <c r="O106" s="251"/>
    </row>
    <row r="107" spans="1:15" ht="15.75">
      <c r="A107" s="261"/>
      <c r="B107" s="260"/>
      <c r="C107" s="259"/>
      <c r="D107" s="258"/>
      <c r="E107" s="257"/>
      <c r="F107" s="257"/>
      <c r="G107" s="254"/>
      <c r="H107" s="255"/>
      <c r="I107" s="255"/>
      <c r="J107" s="256"/>
      <c r="K107" s="255"/>
      <c r="L107" s="252"/>
      <c r="M107" s="254"/>
      <c r="N107" s="253"/>
      <c r="O107" s="251"/>
    </row>
    <row r="108" spans="1:15">
      <c r="A108" s="252"/>
      <c r="B108" s="252"/>
      <c r="C108" s="251"/>
      <c r="D108" s="251"/>
      <c r="E108" s="251"/>
      <c r="F108" s="251"/>
      <c r="G108" s="251"/>
      <c r="H108" s="251"/>
      <c r="I108" s="251"/>
      <c r="J108" s="251"/>
      <c r="K108" s="251"/>
      <c r="L108" s="251"/>
      <c r="M108" s="251"/>
      <c r="N108" s="251"/>
      <c r="O108" s="251"/>
    </row>
  </sheetData>
  <mergeCells count="8">
    <mergeCell ref="C104:N104"/>
    <mergeCell ref="C105:N105"/>
    <mergeCell ref="C98:N98"/>
    <mergeCell ref="C99:N99"/>
    <mergeCell ref="C100:N100"/>
    <mergeCell ref="C101:N101"/>
    <mergeCell ref="C102:N102"/>
    <mergeCell ref="C103:N103"/>
  </mergeCells>
  <pageMargins left="0.2" right="0.2" top="0.75" bottom="0.5" header="0.3" footer="0.3"/>
  <pageSetup paperSize="3" scale="69" orientation="landscape" r:id="rId1"/>
  <rowBreaks count="1" manualBreakCount="1">
    <brk id="55" max="16383" man="1"/>
  </rowBreaks>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topLeftCell="A71" zoomScale="80" zoomScaleNormal="80" workbookViewId="0">
      <selection activeCell="R81" sqref="R81"/>
    </sheetView>
  </sheetViews>
  <sheetFormatPr defaultColWidth="8.88671875" defaultRowHeight="15"/>
  <cols>
    <col min="1" max="1" width="7.33203125" style="250" customWidth="1"/>
    <col min="2" max="2" width="1.44140625" style="250" customWidth="1"/>
    <col min="3" max="3" width="42" style="250" customWidth="1"/>
    <col min="4" max="4" width="50.33203125" style="250" customWidth="1"/>
    <col min="5" max="5" width="12.88671875" style="250" customWidth="1"/>
    <col min="6" max="6" width="14" style="250" customWidth="1"/>
    <col min="7" max="7" width="13.109375" style="250" customWidth="1"/>
    <col min="8" max="8" width="13.88671875" style="250" customWidth="1"/>
    <col min="9" max="9" width="11.77734375" style="250" customWidth="1"/>
    <col min="10" max="10" width="14.5546875" style="250" customWidth="1"/>
    <col min="11" max="11" width="13.5546875" style="250" customWidth="1"/>
    <col min="12" max="12" width="16.6640625" style="250" customWidth="1"/>
    <col min="13" max="13" width="12.77734375" style="250" customWidth="1"/>
    <col min="14" max="14" width="13.88671875" style="250" customWidth="1"/>
    <col min="15" max="15" width="1.88671875" style="250" customWidth="1"/>
    <col min="16" max="16" width="13" style="250" customWidth="1"/>
    <col min="17" max="18" width="8.88671875" style="250"/>
    <col min="19" max="19" width="18" style="250" customWidth="1"/>
    <col min="20" max="20" width="12.33203125" style="250" customWidth="1"/>
    <col min="21" max="16384" width="8.88671875" style="250"/>
  </cols>
  <sheetData>
    <row r="1" spans="1:24" ht="15.75">
      <c r="A1" s="322"/>
      <c r="B1" s="322"/>
      <c r="C1" s="322"/>
      <c r="D1" s="322"/>
      <c r="E1" s="322"/>
      <c r="F1" s="353"/>
      <c r="G1" s="322"/>
      <c r="H1" s="322"/>
      <c r="I1" s="322"/>
      <c r="J1" s="322"/>
      <c r="K1" s="322"/>
      <c r="L1" s="322"/>
      <c r="M1" s="322"/>
      <c r="N1" s="322"/>
      <c r="O1" s="366"/>
      <c r="P1" s="366"/>
      <c r="S1"/>
      <c r="T1"/>
      <c r="U1"/>
      <c r="V1"/>
      <c r="W1"/>
      <c r="X1"/>
    </row>
    <row r="2" spans="1:24" ht="15.75">
      <c r="A2" s="322"/>
      <c r="B2" s="322"/>
      <c r="C2" s="322"/>
      <c r="D2" s="322"/>
      <c r="E2" s="322"/>
      <c r="F2" s="322"/>
      <c r="G2" s="322"/>
      <c r="H2" s="322"/>
      <c r="I2" s="322"/>
      <c r="J2" s="322"/>
      <c r="K2" s="322"/>
      <c r="L2" s="322"/>
      <c r="M2" s="322"/>
      <c r="N2" s="322"/>
      <c r="O2" s="366"/>
      <c r="P2" s="366"/>
      <c r="S2"/>
      <c r="T2"/>
      <c r="U2"/>
      <c r="V2"/>
      <c r="W2"/>
      <c r="X2"/>
    </row>
    <row r="3" spans="1:24" ht="15.75">
      <c r="A3" s="322"/>
      <c r="B3" s="322"/>
      <c r="C3" s="322"/>
      <c r="D3" s="322"/>
      <c r="E3" s="322"/>
      <c r="F3" s="322"/>
      <c r="G3" s="322"/>
      <c r="H3" s="322"/>
      <c r="I3" s="322"/>
      <c r="J3" s="322"/>
      <c r="K3" s="322"/>
      <c r="L3" s="322"/>
      <c r="M3" s="322"/>
      <c r="N3" s="366" t="s">
        <v>578</v>
      </c>
      <c r="O3" s="366"/>
      <c r="P3" s="366"/>
      <c r="R3" s="367"/>
      <c r="S3"/>
      <c r="T3"/>
      <c r="U3"/>
      <c r="V3"/>
      <c r="W3"/>
      <c r="X3"/>
    </row>
    <row r="4" spans="1:24" ht="15.75">
      <c r="A4" s="322"/>
      <c r="B4" s="322"/>
      <c r="C4" s="322" t="s">
        <v>564</v>
      </c>
      <c r="D4" s="322"/>
      <c r="E4" s="322"/>
      <c r="F4" s="371" t="s">
        <v>0</v>
      </c>
      <c r="G4" s="322"/>
      <c r="H4" s="322"/>
      <c r="I4" s="322"/>
      <c r="J4" s="363"/>
      <c r="K4" s="363"/>
      <c r="L4" s="363"/>
      <c r="M4" s="387"/>
      <c r="N4" s="386" t="s">
        <v>583</v>
      </c>
      <c r="O4" s="366"/>
      <c r="P4" s="368"/>
      <c r="R4" s="367"/>
      <c r="S4"/>
      <c r="T4"/>
      <c r="U4"/>
      <c r="V4"/>
      <c r="W4"/>
      <c r="X4"/>
    </row>
    <row r="5" spans="1:24" ht="15.75">
      <c r="A5" s="322"/>
      <c r="B5" s="322"/>
      <c r="C5" s="322"/>
      <c r="D5" s="320" t="s">
        <v>3</v>
      </c>
      <c r="E5" s="320"/>
      <c r="F5" s="320" t="s">
        <v>563</v>
      </c>
      <c r="G5" s="320"/>
      <c r="H5" s="320"/>
      <c r="I5" s="320"/>
      <c r="J5" s="363"/>
      <c r="K5" s="363"/>
      <c r="L5" s="363"/>
      <c r="M5" s="363"/>
      <c r="N5" s="363"/>
      <c r="O5" s="366"/>
      <c r="P5" s="363"/>
      <c r="S5"/>
      <c r="T5"/>
      <c r="U5"/>
      <c r="V5"/>
      <c r="W5"/>
      <c r="X5"/>
    </row>
    <row r="6" spans="1:24" ht="15.75">
      <c r="A6" s="322"/>
      <c r="B6" s="322"/>
      <c r="C6" s="363"/>
      <c r="D6" s="363"/>
      <c r="E6" s="363"/>
      <c r="F6" s="363"/>
      <c r="G6" s="363"/>
      <c r="H6" s="363"/>
      <c r="I6" s="363"/>
      <c r="J6" s="363"/>
      <c r="L6" s="363"/>
      <c r="M6" s="363"/>
      <c r="N6" s="363" t="s">
        <v>562</v>
      </c>
      <c r="O6" s="366"/>
      <c r="P6" s="363"/>
      <c r="S6"/>
      <c r="T6"/>
      <c r="U6"/>
      <c r="V6"/>
      <c r="W6"/>
      <c r="X6"/>
    </row>
    <row r="7" spans="1:24" ht="15.75">
      <c r="A7" s="323"/>
      <c r="B7" s="322"/>
      <c r="C7" s="363"/>
      <c r="D7" s="363"/>
      <c r="E7" s="363"/>
      <c r="F7" s="365" t="s">
        <v>28</v>
      </c>
      <c r="G7" s="385"/>
      <c r="H7" s="363"/>
      <c r="I7" s="363"/>
      <c r="J7" s="363"/>
      <c r="K7" s="363"/>
      <c r="L7" s="363"/>
      <c r="M7" s="363"/>
      <c r="N7" s="363"/>
      <c r="O7" s="363"/>
      <c r="P7" s="363"/>
      <c r="S7"/>
      <c r="T7"/>
      <c r="U7"/>
      <c r="V7"/>
      <c r="W7"/>
      <c r="X7"/>
    </row>
    <row r="8" spans="1:24" ht="15.75">
      <c r="A8" s="323"/>
      <c r="B8" s="322"/>
      <c r="C8" s="363"/>
      <c r="D8" s="363"/>
      <c r="E8" s="363"/>
      <c r="F8" s="364"/>
      <c r="G8" s="363"/>
      <c r="H8" s="363"/>
      <c r="I8" s="363"/>
      <c r="J8" s="363"/>
      <c r="K8" s="363"/>
      <c r="L8" s="363"/>
      <c r="M8" s="363"/>
      <c r="N8" s="363"/>
      <c r="O8" s="363"/>
      <c r="P8" s="363"/>
      <c r="S8"/>
      <c r="T8"/>
      <c r="U8"/>
      <c r="V8"/>
      <c r="W8"/>
      <c r="X8"/>
    </row>
    <row r="9" spans="1:24" ht="15.75">
      <c r="A9" s="323"/>
      <c r="B9" s="322"/>
      <c r="C9" s="363" t="s">
        <v>582</v>
      </c>
      <c r="D9" s="363"/>
      <c r="E9" s="363"/>
      <c r="F9" s="364"/>
      <c r="G9" s="363"/>
      <c r="H9" s="363"/>
      <c r="I9" s="363"/>
      <c r="J9" s="363"/>
      <c r="K9" s="363"/>
      <c r="L9" s="363"/>
      <c r="M9" s="363"/>
      <c r="N9" s="363"/>
      <c r="O9" s="363"/>
      <c r="P9" s="363"/>
      <c r="S9"/>
      <c r="T9"/>
      <c r="U9"/>
      <c r="V9"/>
      <c r="W9"/>
      <c r="X9"/>
    </row>
    <row r="10" spans="1:24" ht="15.75">
      <c r="A10" s="318"/>
      <c r="B10" s="317"/>
      <c r="C10" s="363" t="s">
        <v>581</v>
      </c>
      <c r="D10" s="360"/>
      <c r="E10" s="360"/>
      <c r="F10" s="362"/>
      <c r="G10" s="360"/>
      <c r="H10" s="360"/>
      <c r="I10" s="360"/>
      <c r="J10" s="360"/>
      <c r="K10" s="360"/>
      <c r="L10" s="360"/>
      <c r="M10" s="360"/>
      <c r="N10" s="360"/>
      <c r="O10" s="360"/>
      <c r="P10" s="360"/>
      <c r="S10"/>
      <c r="T10"/>
      <c r="U10"/>
      <c r="V10"/>
      <c r="W10"/>
      <c r="X10"/>
    </row>
    <row r="11" spans="1:24">
      <c r="A11" s="318"/>
      <c r="B11" s="317"/>
      <c r="C11" s="360"/>
      <c r="D11" s="360"/>
      <c r="E11" s="360"/>
      <c r="F11" s="360"/>
      <c r="G11" s="360"/>
      <c r="H11" s="360"/>
      <c r="I11" s="360"/>
      <c r="J11" s="360"/>
      <c r="K11" s="361"/>
      <c r="L11" s="361"/>
      <c r="M11" s="361"/>
      <c r="N11" s="360"/>
      <c r="O11" s="360"/>
      <c r="P11" s="360"/>
      <c r="S11"/>
      <c r="T11"/>
      <c r="U11"/>
      <c r="V11"/>
      <c r="W11"/>
      <c r="X11"/>
    </row>
    <row r="12" spans="1:24" ht="15.75">
      <c r="A12" s="317"/>
      <c r="B12" s="317"/>
      <c r="C12" s="323" t="s">
        <v>7</v>
      </c>
      <c r="D12" s="323" t="s">
        <v>8</v>
      </c>
      <c r="E12" s="359" t="s">
        <v>9</v>
      </c>
      <c r="F12" s="323" t="s">
        <v>10</v>
      </c>
      <c r="G12" s="323"/>
      <c r="H12" s="323" t="s">
        <v>108</v>
      </c>
      <c r="I12" s="314"/>
      <c r="J12" s="324" t="s">
        <v>109</v>
      </c>
      <c r="K12" s="314"/>
      <c r="L12" s="358" t="s">
        <v>110</v>
      </c>
      <c r="M12" s="358"/>
      <c r="N12" s="358" t="s">
        <v>111</v>
      </c>
      <c r="O12" s="358"/>
      <c r="P12" s="358"/>
      <c r="S12"/>
      <c r="T12"/>
      <c r="U12"/>
      <c r="V12"/>
      <c r="W12"/>
      <c r="X12"/>
    </row>
    <row r="13" spans="1:24" ht="15.75">
      <c r="A13" s="317"/>
      <c r="B13" s="317"/>
      <c r="C13" s="315"/>
      <c r="D13" s="356" t="s">
        <v>580</v>
      </c>
      <c r="E13" s="356"/>
      <c r="F13" s="320"/>
      <c r="G13" s="320"/>
      <c r="H13" s="316"/>
      <c r="I13" s="314"/>
      <c r="J13" s="356" t="s">
        <v>30</v>
      </c>
      <c r="K13" s="320"/>
      <c r="L13" s="316"/>
      <c r="M13" s="320"/>
      <c r="N13" s="353" t="s">
        <v>32</v>
      </c>
      <c r="O13" s="351"/>
      <c r="P13" s="351"/>
      <c r="S13"/>
      <c r="T13"/>
      <c r="U13"/>
      <c r="V13"/>
      <c r="W13"/>
      <c r="X13"/>
    </row>
    <row r="14" spans="1:24" ht="15.75">
      <c r="A14" s="318" t="s">
        <v>1</v>
      </c>
      <c r="B14" s="317"/>
      <c r="C14" s="315"/>
      <c r="D14" s="353" t="s">
        <v>12</v>
      </c>
      <c r="E14" s="353"/>
      <c r="F14" s="353" t="s">
        <v>11</v>
      </c>
      <c r="G14" s="357"/>
      <c r="H14" s="356" t="s">
        <v>30</v>
      </c>
      <c r="I14" s="355"/>
      <c r="J14" s="354" t="s">
        <v>4</v>
      </c>
      <c r="K14" s="320"/>
      <c r="L14" s="353" t="s">
        <v>32</v>
      </c>
      <c r="M14" s="320"/>
      <c r="N14" s="352" t="s">
        <v>4</v>
      </c>
      <c r="O14" s="351"/>
      <c r="P14" s="351"/>
      <c r="S14"/>
      <c r="T14"/>
      <c r="U14"/>
      <c r="V14"/>
      <c r="W14"/>
      <c r="X14"/>
    </row>
    <row r="15" spans="1:24" ht="16.5" thickBot="1">
      <c r="A15" s="350" t="s">
        <v>2</v>
      </c>
      <c r="B15" s="317"/>
      <c r="C15" s="349"/>
      <c r="D15" s="314"/>
      <c r="E15" s="314"/>
      <c r="F15" s="314"/>
      <c r="G15" s="314"/>
      <c r="H15" s="314"/>
      <c r="I15" s="314"/>
      <c r="J15" s="314"/>
      <c r="K15" s="314"/>
      <c r="L15" s="314"/>
      <c r="M15" s="314"/>
      <c r="N15" s="314"/>
      <c r="O15" s="314"/>
      <c r="P15" s="314"/>
      <c r="S15"/>
      <c r="T15"/>
      <c r="U15"/>
      <c r="V15"/>
      <c r="W15"/>
      <c r="X15"/>
    </row>
    <row r="16" spans="1:24">
      <c r="A16" s="318"/>
      <c r="B16" s="317"/>
      <c r="C16" s="315"/>
      <c r="D16" s="314"/>
      <c r="E16" s="314"/>
      <c r="F16" s="314"/>
      <c r="G16" s="314"/>
      <c r="H16" s="314"/>
      <c r="I16" s="314"/>
      <c r="J16" s="329"/>
      <c r="K16" s="314"/>
      <c r="L16" s="314"/>
      <c r="M16" s="314"/>
      <c r="N16" s="314"/>
      <c r="O16" s="314"/>
      <c r="P16" s="314"/>
      <c r="S16"/>
      <c r="T16"/>
      <c r="U16"/>
      <c r="V16"/>
      <c r="W16"/>
      <c r="X16"/>
    </row>
    <row r="17" spans="1:24" ht="15.75">
      <c r="A17" s="345">
        <v>1</v>
      </c>
      <c r="B17" s="317"/>
      <c r="C17" s="322" t="s">
        <v>559</v>
      </c>
      <c r="D17" s="335" t="s">
        <v>558</v>
      </c>
      <c r="E17" s="335"/>
      <c r="F17" s="338">
        <f>'MP Attach O'!J78+'MP Attach O'!J101+'MP Attach O'!J109</f>
        <v>525715157</v>
      </c>
      <c r="G17" s="314"/>
      <c r="H17" s="338">
        <f>'MP Attach O'!M78+'MP Attach O'!M101+'MP Attach O'!M109</f>
        <v>393703956</v>
      </c>
      <c r="I17" s="348"/>
      <c r="J17" s="329"/>
      <c r="K17" s="314"/>
      <c r="L17" s="338">
        <f>'MP Attach O'!P78+'MP Attach O'!P101+'MP Attach O'!P109</f>
        <v>132011201</v>
      </c>
      <c r="M17" s="314"/>
      <c r="N17" s="314"/>
      <c r="O17" s="314"/>
      <c r="P17" s="314"/>
      <c r="Q17"/>
      <c r="R17"/>
      <c r="S17"/>
      <c r="T17"/>
      <c r="U17"/>
      <c r="V17"/>
      <c r="W17"/>
      <c r="X17"/>
    </row>
    <row r="18" spans="1:24" ht="15.75">
      <c r="A18" s="345">
        <v>2</v>
      </c>
      <c r="B18" s="317"/>
      <c r="C18" s="322" t="s">
        <v>557</v>
      </c>
      <c r="D18" s="335" t="s">
        <v>556</v>
      </c>
      <c r="E18" s="335"/>
      <c r="F18" s="338">
        <f>'MP Attach O'!J94+'MP Attach O'!J101+'MP Attach O'!J109</f>
        <v>354828116.78634393</v>
      </c>
      <c r="G18" s="314"/>
      <c r="H18" s="338">
        <f>'MP Attach O'!M94+'MP Attach O'!M101+'MP Attach O'!M109</f>
        <v>277841499.78634393</v>
      </c>
      <c r="I18" s="317"/>
      <c r="J18" s="329"/>
      <c r="K18" s="317"/>
      <c r="L18" s="338">
        <f>'MP Attach O'!P94+'MP Attach O'!P101+'MP Attach O'!P109</f>
        <v>76986617</v>
      </c>
      <c r="M18" s="317"/>
      <c r="N18" s="314"/>
      <c r="O18" s="314"/>
      <c r="P18" s="314"/>
      <c r="Q18"/>
      <c r="R18"/>
      <c r="S18"/>
      <c r="T18"/>
      <c r="U18"/>
      <c r="V18"/>
      <c r="W18"/>
      <c r="X18"/>
    </row>
    <row r="19" spans="1:24" ht="15.75">
      <c r="A19" s="345"/>
      <c r="B19" s="317"/>
      <c r="C19" s="322"/>
      <c r="D19" s="335"/>
      <c r="E19" s="335"/>
      <c r="F19" s="347"/>
      <c r="G19" s="314"/>
      <c r="H19" s="314"/>
      <c r="I19" s="314"/>
      <c r="J19" s="329"/>
      <c r="K19" s="347"/>
      <c r="L19" s="314"/>
      <c r="M19" s="347"/>
      <c r="N19" s="314"/>
      <c r="O19" s="314"/>
      <c r="P19" s="314"/>
      <c r="Q19"/>
      <c r="R19"/>
      <c r="S19"/>
      <c r="T19"/>
      <c r="U19"/>
      <c r="V19"/>
      <c r="W19"/>
      <c r="X19"/>
    </row>
    <row r="20" spans="1:24" ht="15.75">
      <c r="A20" s="345"/>
      <c r="B20" s="317"/>
      <c r="C20" s="322"/>
      <c r="D20" s="335"/>
      <c r="E20" s="335"/>
      <c r="F20" s="314"/>
      <c r="G20" s="314"/>
      <c r="H20" s="314"/>
      <c r="I20" s="314"/>
      <c r="J20" s="329"/>
      <c r="K20" s="314"/>
      <c r="L20" s="314"/>
      <c r="M20" s="314"/>
      <c r="N20" s="314"/>
      <c r="O20" s="314"/>
      <c r="P20" s="314"/>
      <c r="Q20"/>
      <c r="R20"/>
      <c r="S20"/>
      <c r="T20"/>
      <c r="U20"/>
      <c r="V20"/>
      <c r="W20"/>
      <c r="X20"/>
    </row>
    <row r="21" spans="1:24" ht="15.75">
      <c r="A21" s="345"/>
      <c r="B21" s="317"/>
      <c r="C21" s="322" t="s">
        <v>555</v>
      </c>
      <c r="D21" s="335"/>
      <c r="E21" s="335"/>
      <c r="F21" s="314"/>
      <c r="G21" s="314"/>
      <c r="H21" s="314"/>
      <c r="I21" s="314"/>
      <c r="J21" s="329"/>
      <c r="K21" s="314"/>
      <c r="L21" s="314"/>
      <c r="M21" s="314"/>
      <c r="N21" s="314"/>
      <c r="O21" s="314"/>
      <c r="P21" s="314"/>
      <c r="Q21"/>
      <c r="R21"/>
      <c r="S21"/>
      <c r="T21"/>
      <c r="U21"/>
      <c r="V21"/>
      <c r="W21"/>
      <c r="X21"/>
    </row>
    <row r="22" spans="1:24" ht="15.75">
      <c r="A22" s="345">
        <v>3</v>
      </c>
      <c r="B22" s="317"/>
      <c r="C22" s="322" t="s">
        <v>554</v>
      </c>
      <c r="D22" s="335" t="s">
        <v>553</v>
      </c>
      <c r="E22" s="335"/>
      <c r="F22" s="338">
        <f>'MP Attach O'!J147</f>
        <v>25839321.157883819</v>
      </c>
      <c r="G22" s="314"/>
      <c r="H22" s="338">
        <f>'MP Attach O'!M147</f>
        <v>22647777.379535008</v>
      </c>
      <c r="I22" s="314"/>
      <c r="J22" s="329"/>
      <c r="K22" s="317"/>
      <c r="L22" s="338">
        <f>'MP Attach O'!P147</f>
        <v>3191543.7783488138</v>
      </c>
      <c r="M22" s="317"/>
      <c r="N22" s="314"/>
      <c r="O22" s="314"/>
      <c r="P22" s="314"/>
      <c r="Q22"/>
      <c r="R22"/>
      <c r="S22"/>
      <c r="T22"/>
      <c r="U22"/>
      <c r="V22"/>
      <c r="W22"/>
      <c r="X22"/>
    </row>
    <row r="23" spans="1:24" ht="15.75">
      <c r="A23" s="345">
        <v>4</v>
      </c>
      <c r="B23" s="317"/>
      <c r="C23" s="322" t="s">
        <v>552</v>
      </c>
      <c r="D23" s="335" t="s">
        <v>551</v>
      </c>
      <c r="E23" s="335"/>
      <c r="F23" s="412">
        <f>IF(F22=0,0,F22/F17)</f>
        <v>4.9150801177839772E-2</v>
      </c>
      <c r="G23" s="314"/>
      <c r="H23" s="329">
        <f>IF(H22=0,0,H22/H17)</f>
        <v>5.7524891569885592E-2</v>
      </c>
      <c r="I23" s="314"/>
      <c r="J23" s="329">
        <f>H23</f>
        <v>5.7524891569885592E-2</v>
      </c>
      <c r="K23" s="317"/>
      <c r="L23" s="329">
        <f>IF(L22=0,0,L22/L17)</f>
        <v>2.4176310450723146E-2</v>
      </c>
      <c r="M23" s="317"/>
      <c r="N23" s="329">
        <f>L23</f>
        <v>2.4176310450723146E-2</v>
      </c>
      <c r="O23" s="328"/>
      <c r="P23" s="328"/>
      <c r="Q23"/>
      <c r="R23"/>
      <c r="S23"/>
      <c r="T23"/>
      <c r="U23"/>
      <c r="V23"/>
      <c r="W23"/>
      <c r="X23"/>
    </row>
    <row r="24" spans="1:24" ht="15.75">
      <c r="A24" s="345"/>
      <c r="B24" s="317"/>
      <c r="C24" s="322"/>
      <c r="D24" s="335" t="s">
        <v>550</v>
      </c>
      <c r="E24" s="335"/>
      <c r="F24" s="314"/>
      <c r="G24" s="314"/>
      <c r="H24" s="314"/>
      <c r="I24" s="329"/>
      <c r="J24" s="329"/>
      <c r="K24" s="314"/>
      <c r="L24" s="314"/>
      <c r="M24" s="314"/>
      <c r="N24" s="329"/>
      <c r="O24" s="317"/>
      <c r="P24" s="317"/>
      <c r="Q24"/>
      <c r="R24"/>
      <c r="S24"/>
      <c r="T24"/>
      <c r="U24"/>
      <c r="V24"/>
      <c r="W24"/>
      <c r="X24"/>
    </row>
    <row r="25" spans="1:24" ht="15.75">
      <c r="A25" s="345"/>
      <c r="B25" s="317"/>
      <c r="C25" s="322"/>
      <c r="D25" s="335"/>
      <c r="E25" s="335"/>
      <c r="F25" s="314"/>
      <c r="G25" s="314"/>
      <c r="H25" s="314"/>
      <c r="I25" s="329"/>
      <c r="J25" s="329"/>
      <c r="K25" s="314"/>
      <c r="L25" s="314"/>
      <c r="M25" s="314"/>
      <c r="N25" s="329"/>
      <c r="O25" s="317"/>
      <c r="P25" s="317"/>
      <c r="Q25"/>
      <c r="R25"/>
      <c r="S25"/>
      <c r="T25"/>
      <c r="U25"/>
      <c r="V25"/>
      <c r="W25"/>
      <c r="X25"/>
    </row>
    <row r="26" spans="1:24" ht="15.75">
      <c r="A26" s="345"/>
      <c r="B26" s="317"/>
      <c r="C26" s="260" t="s">
        <v>549</v>
      </c>
      <c r="D26" s="335"/>
      <c r="E26" s="335"/>
      <c r="F26" s="314"/>
      <c r="G26" s="314"/>
      <c r="H26" s="314"/>
      <c r="I26" s="329"/>
      <c r="J26" s="329"/>
      <c r="K26" s="314"/>
      <c r="L26" s="314"/>
      <c r="M26" s="314"/>
      <c r="N26" s="329"/>
      <c r="O26" s="317"/>
      <c r="P26" s="317"/>
      <c r="Q26"/>
      <c r="R26"/>
      <c r="S26"/>
      <c r="T26"/>
      <c r="U26"/>
      <c r="V26"/>
      <c r="W26"/>
      <c r="X26"/>
    </row>
    <row r="27" spans="1:24" ht="15.75">
      <c r="A27" s="345">
        <v>5</v>
      </c>
      <c r="B27" s="317"/>
      <c r="C27" s="322" t="s">
        <v>548</v>
      </c>
      <c r="D27" s="335" t="s">
        <v>547</v>
      </c>
      <c r="E27" s="335"/>
      <c r="F27" s="338">
        <f>'MP Attach O'!J153+'MP Attach O'!J154</f>
        <v>1755290.0455547299</v>
      </c>
      <c r="G27" s="314"/>
      <c r="H27" s="338">
        <f>'MP Attach O'!M153+'MP Attach O'!M154</f>
        <v>1288841.5218975684</v>
      </c>
      <c r="I27" s="314"/>
      <c r="J27" s="329"/>
      <c r="K27" s="317"/>
      <c r="L27" s="338">
        <f>'MP Attach O'!P153+'MP Attach O'!P154</f>
        <v>466448.52365716157</v>
      </c>
      <c r="M27" s="317"/>
      <c r="N27" s="314"/>
      <c r="O27" s="314"/>
      <c r="P27" s="317"/>
      <c r="Q27"/>
      <c r="R27"/>
      <c r="S27"/>
      <c r="T27"/>
      <c r="U27"/>
      <c r="V27"/>
      <c r="W27"/>
      <c r="X27"/>
    </row>
    <row r="28" spans="1:24" ht="15.75">
      <c r="A28" s="345">
        <v>6</v>
      </c>
      <c r="B28" s="317"/>
      <c r="C28" s="346" t="s">
        <v>579</v>
      </c>
      <c r="D28" s="335" t="s">
        <v>545</v>
      </c>
      <c r="E28" s="335"/>
      <c r="F28" s="412">
        <f>IF(F27=0,0,F27/F17)</f>
        <v>3.3388614008607134E-3</v>
      </c>
      <c r="G28" s="314"/>
      <c r="H28" s="329">
        <f>IF(H27=0,0,H27/H17)</f>
        <v>3.2736311186509093E-3</v>
      </c>
      <c r="I28" s="314"/>
      <c r="J28" s="412">
        <f>H28</f>
        <v>3.2736311186509093E-3</v>
      </c>
      <c r="K28" s="317"/>
      <c r="L28" s="329">
        <f>IF(L27=0,0,L27/L17)</f>
        <v>3.5334011062982569E-3</v>
      </c>
      <c r="M28" s="317"/>
      <c r="N28" s="412">
        <f>L28</f>
        <v>3.5334011062982569E-3</v>
      </c>
      <c r="O28" s="328"/>
      <c r="P28" s="317"/>
      <c r="Q28"/>
      <c r="R28"/>
      <c r="S28"/>
      <c r="T28"/>
      <c r="U28"/>
      <c r="V28"/>
      <c r="W28"/>
      <c r="X28"/>
    </row>
    <row r="29" spans="1:24" ht="15.75">
      <c r="A29" s="345"/>
      <c r="B29" s="317"/>
      <c r="C29" s="346"/>
      <c r="D29" s="335" t="s">
        <v>543</v>
      </c>
      <c r="E29" s="335"/>
      <c r="F29" s="314"/>
      <c r="G29" s="314"/>
      <c r="H29" s="314"/>
      <c r="I29" s="329"/>
      <c r="J29" s="329"/>
      <c r="K29" s="314"/>
      <c r="L29" s="314"/>
      <c r="M29" s="314"/>
      <c r="N29" s="329"/>
      <c r="O29" s="317"/>
      <c r="P29" s="317"/>
      <c r="Q29"/>
      <c r="R29"/>
      <c r="S29"/>
      <c r="T29"/>
      <c r="U29"/>
      <c r="V29"/>
      <c r="W29"/>
      <c r="X29"/>
    </row>
    <row r="30" spans="1:24" ht="15.75">
      <c r="A30" s="345"/>
      <c r="B30" s="317"/>
      <c r="C30" s="322"/>
      <c r="D30" s="335"/>
      <c r="E30" s="335"/>
      <c r="F30" s="314"/>
      <c r="G30" s="314"/>
      <c r="H30" s="314"/>
      <c r="I30" s="329"/>
      <c r="J30" s="329"/>
      <c r="K30" s="314"/>
      <c r="L30" s="314"/>
      <c r="M30" s="314"/>
      <c r="N30" s="329"/>
      <c r="O30" s="317"/>
      <c r="P30" s="317"/>
      <c r="Q30"/>
      <c r="R30"/>
      <c r="S30"/>
      <c r="T30"/>
      <c r="U30"/>
      <c r="V30"/>
      <c r="W30"/>
      <c r="X30"/>
    </row>
    <row r="31" spans="1:24" ht="15.75">
      <c r="A31" s="337"/>
      <c r="B31" s="317"/>
      <c r="C31" s="322" t="s">
        <v>542</v>
      </c>
      <c r="D31" s="323"/>
      <c r="E31" s="323"/>
      <c r="F31" s="314"/>
      <c r="G31" s="314"/>
      <c r="H31" s="314"/>
      <c r="I31" s="314"/>
      <c r="J31" s="329"/>
      <c r="K31" s="314"/>
      <c r="L31" s="314"/>
      <c r="M31" s="314"/>
      <c r="N31" s="329"/>
      <c r="O31" s="314"/>
      <c r="P31" s="314"/>
      <c r="Q31"/>
      <c r="R31"/>
      <c r="S31"/>
      <c r="T31"/>
      <c r="U31"/>
      <c r="V31"/>
      <c r="W31"/>
      <c r="X31"/>
    </row>
    <row r="32" spans="1:24" ht="15.75">
      <c r="A32" s="337" t="s">
        <v>541</v>
      </c>
      <c r="B32" s="317"/>
      <c r="C32" s="322" t="s">
        <v>540</v>
      </c>
      <c r="D32" s="335" t="s">
        <v>539</v>
      </c>
      <c r="E32" s="335"/>
      <c r="F32" s="344">
        <f>'MP Attach O'!J166</f>
        <v>6258050.100464032</v>
      </c>
      <c r="G32" s="314"/>
      <c r="H32" s="338">
        <f>'MP Attach O'!M166</f>
        <v>5161264.3128478974</v>
      </c>
      <c r="I32" s="342"/>
      <c r="J32" s="329"/>
      <c r="K32" s="317"/>
      <c r="L32" s="338">
        <f>'MP Attach O'!P166</f>
        <v>1096785.7876161353</v>
      </c>
      <c r="M32" s="317"/>
      <c r="N32" s="329"/>
      <c r="O32" s="343"/>
      <c r="P32" s="343"/>
      <c r="Q32"/>
      <c r="R32"/>
      <c r="S32"/>
      <c r="T32"/>
      <c r="U32"/>
      <c r="V32"/>
      <c r="W32"/>
      <c r="X32"/>
    </row>
    <row r="33" spans="1:24" ht="15.75">
      <c r="A33" s="337" t="s">
        <v>538</v>
      </c>
      <c r="B33" s="317"/>
      <c r="C33" s="322" t="s">
        <v>537</v>
      </c>
      <c r="D33" s="335" t="s">
        <v>536</v>
      </c>
      <c r="E33" s="335"/>
      <c r="F33" s="412">
        <f>IF(F32=0,0,F32/F17)</f>
        <v>1.1903879918881685E-2</v>
      </c>
      <c r="G33" s="314"/>
      <c r="H33" s="329">
        <f>IF(H32=0,0,H32/H17)</f>
        <v>1.3109505846184328E-2</v>
      </c>
      <c r="I33" s="314"/>
      <c r="J33" s="412">
        <f>H33</f>
        <v>1.3109505846184328E-2</v>
      </c>
      <c r="K33" s="317"/>
      <c r="L33" s="329">
        <f>IF(L32=0,0,L32/L17)</f>
        <v>8.3082782317550116E-3</v>
      </c>
      <c r="M33" s="317"/>
      <c r="N33" s="412">
        <f>L33</f>
        <v>8.3082782317550116E-3</v>
      </c>
      <c r="O33" s="328"/>
      <c r="P33" s="328"/>
      <c r="Q33"/>
      <c r="R33"/>
      <c r="S33"/>
      <c r="T33"/>
      <c r="U33"/>
      <c r="V33"/>
      <c r="W33"/>
      <c r="X33"/>
    </row>
    <row r="34" spans="1:24" ht="15.75">
      <c r="A34" s="337"/>
      <c r="B34" s="317"/>
      <c r="C34" s="322"/>
      <c r="D34" s="335" t="s">
        <v>535</v>
      </c>
      <c r="E34" s="335"/>
      <c r="F34" s="329"/>
      <c r="G34" s="314"/>
      <c r="H34" s="329"/>
      <c r="I34" s="314"/>
      <c r="J34" s="329"/>
      <c r="K34" s="317"/>
      <c r="L34" s="329"/>
      <c r="M34" s="317"/>
      <c r="N34" s="329"/>
      <c r="O34" s="328"/>
      <c r="P34" s="328"/>
      <c r="Q34"/>
      <c r="R34"/>
      <c r="S34"/>
      <c r="T34"/>
      <c r="U34"/>
      <c r="V34"/>
      <c r="W34"/>
      <c r="X34"/>
    </row>
    <row r="35" spans="1:24" ht="15.75">
      <c r="A35" s="337"/>
      <c r="B35" s="317"/>
      <c r="C35" s="322"/>
      <c r="D35" s="335"/>
      <c r="E35" s="335"/>
      <c r="F35" s="329"/>
      <c r="G35" s="314"/>
      <c r="H35" s="314"/>
      <c r="I35" s="314"/>
      <c r="J35" s="329"/>
      <c r="K35" s="317"/>
      <c r="L35" s="314"/>
      <c r="M35" s="317"/>
      <c r="N35" s="329"/>
      <c r="O35" s="328"/>
      <c r="P35" s="328"/>
      <c r="Q35"/>
      <c r="R35"/>
      <c r="S35"/>
      <c r="T35"/>
      <c r="U35"/>
      <c r="V35"/>
      <c r="W35"/>
      <c r="X35"/>
    </row>
    <row r="36" spans="1:24" ht="15.75">
      <c r="A36" s="337" t="s">
        <v>534</v>
      </c>
      <c r="B36" s="317"/>
      <c r="C36" s="322" t="s">
        <v>533</v>
      </c>
      <c r="D36" s="335" t="s">
        <v>532</v>
      </c>
      <c r="E36" s="335"/>
      <c r="F36" s="329">
        <f>F23+F28+F33</f>
        <v>6.4393542497582168E-2</v>
      </c>
      <c r="G36" s="314"/>
      <c r="H36" s="412">
        <f>H23+H28+H33</f>
        <v>7.3908028534720824E-2</v>
      </c>
      <c r="I36" s="314"/>
      <c r="J36" s="329">
        <f>H23+H28+H33</f>
        <v>7.3908028534720824E-2</v>
      </c>
      <c r="K36" s="317"/>
      <c r="L36" s="412">
        <f>L23+L28+L33</f>
        <v>3.6017989788776412E-2</v>
      </c>
      <c r="M36" s="317"/>
      <c r="N36" s="329">
        <f>L23+L28+L33</f>
        <v>3.6017989788776412E-2</v>
      </c>
      <c r="O36" s="328"/>
      <c r="P36" s="328"/>
      <c r="Q36"/>
      <c r="R36"/>
      <c r="S36"/>
      <c r="T36"/>
      <c r="U36"/>
      <c r="V36"/>
      <c r="W36"/>
      <c r="X36"/>
    </row>
    <row r="37" spans="1:24" ht="15.75">
      <c r="A37" s="337"/>
      <c r="B37" s="317"/>
      <c r="C37" s="322"/>
      <c r="D37" s="335" t="s">
        <v>531</v>
      </c>
      <c r="E37" s="335"/>
      <c r="F37" s="329"/>
      <c r="G37" s="314"/>
      <c r="H37" s="329"/>
      <c r="I37" s="314"/>
      <c r="J37" s="329"/>
      <c r="K37" s="317"/>
      <c r="L37" s="329"/>
      <c r="M37" s="317"/>
      <c r="N37" s="329"/>
      <c r="O37" s="328"/>
      <c r="P37" s="328"/>
      <c r="Q37"/>
      <c r="R37"/>
      <c r="S37"/>
      <c r="T37"/>
      <c r="U37"/>
      <c r="V37"/>
      <c r="W37"/>
      <c r="X37"/>
    </row>
    <row r="38" spans="1:24" ht="15.75">
      <c r="A38" s="337"/>
      <c r="B38" s="317"/>
      <c r="C38" s="322"/>
      <c r="D38" s="335"/>
      <c r="E38" s="335"/>
      <c r="F38" s="314"/>
      <c r="G38" s="314"/>
      <c r="H38" s="314"/>
      <c r="I38" s="342"/>
      <c r="J38" s="329"/>
      <c r="K38" s="314"/>
      <c r="L38" s="314"/>
      <c r="M38" s="314"/>
      <c r="N38" s="329"/>
      <c r="O38" s="314"/>
      <c r="P38" s="314"/>
      <c r="Q38"/>
      <c r="R38"/>
      <c r="S38"/>
      <c r="T38"/>
      <c r="U38"/>
      <c r="V38"/>
      <c r="W38"/>
      <c r="X38"/>
    </row>
    <row r="39" spans="1:24" ht="15.75">
      <c r="A39" s="331"/>
      <c r="B39" s="327"/>
      <c r="C39" s="320" t="s">
        <v>530</v>
      </c>
      <c r="D39" s="335"/>
      <c r="E39" s="335"/>
      <c r="F39" s="314"/>
      <c r="G39" s="341"/>
      <c r="H39" s="314"/>
      <c r="I39" s="329"/>
      <c r="J39" s="329"/>
      <c r="K39" s="314"/>
      <c r="L39" s="340"/>
      <c r="M39" s="314"/>
      <c r="N39" s="329"/>
      <c r="O39" s="327"/>
      <c r="P39" s="327"/>
      <c r="Q39"/>
      <c r="R39"/>
      <c r="S39"/>
      <c r="T39"/>
      <c r="U39"/>
      <c r="V39"/>
      <c r="W39"/>
      <c r="X39"/>
    </row>
    <row r="40" spans="1:24" ht="15.75">
      <c r="A40" s="337" t="s">
        <v>529</v>
      </c>
      <c r="B40" s="327"/>
      <c r="C40" s="320" t="s">
        <v>14</v>
      </c>
      <c r="D40" s="335" t="s">
        <v>528</v>
      </c>
      <c r="E40" s="335"/>
      <c r="F40" s="338">
        <f>'MP Attach O'!J179</f>
        <v>14560935.911129463</v>
      </c>
      <c r="G40" s="341"/>
      <c r="H40" s="338">
        <f>'MP Attach O'!M179</f>
        <v>11394453.072591746</v>
      </c>
      <c r="I40" s="329"/>
      <c r="J40" s="329"/>
      <c r="K40" s="314"/>
      <c r="L40" s="338">
        <f>'MP Attach O'!P179</f>
        <v>3166482.8385377154</v>
      </c>
      <c r="M40" s="314"/>
      <c r="N40" s="329"/>
      <c r="O40" s="327"/>
      <c r="P40" s="327"/>
      <c r="Q40"/>
      <c r="R40"/>
      <c r="S40"/>
      <c r="T40"/>
      <c r="U40"/>
      <c r="V40"/>
      <c r="W40"/>
      <c r="X40"/>
    </row>
    <row r="41" spans="1:24" ht="15.75">
      <c r="A41" s="337" t="s">
        <v>527</v>
      </c>
      <c r="B41" s="327"/>
      <c r="C41" s="320" t="s">
        <v>526</v>
      </c>
      <c r="D41" s="335" t="s">
        <v>525</v>
      </c>
      <c r="E41" s="335"/>
      <c r="F41" s="417">
        <f>IF(F40=0,0,F40/F18)</f>
        <v>4.1036589893176871E-2</v>
      </c>
      <c r="G41" s="341"/>
      <c r="H41" s="329">
        <f>IF(H40=0,0,H40/H18)</f>
        <v>4.1010623255899187E-2</v>
      </c>
      <c r="I41" s="329"/>
      <c r="J41" s="329">
        <f>H41</f>
        <v>4.1010623255899187E-2</v>
      </c>
      <c r="K41" s="314"/>
      <c r="L41" s="329">
        <f>IF(L40=0,0,L40/L18)</f>
        <v>4.1130302407465381E-2</v>
      </c>
      <c r="M41" s="314"/>
      <c r="N41" s="329">
        <f>L41</f>
        <v>4.1130302407465381E-2</v>
      </c>
      <c r="O41" s="327"/>
      <c r="P41" s="327"/>
      <c r="Q41"/>
      <c r="R41"/>
      <c r="S41"/>
      <c r="T41"/>
      <c r="U41"/>
      <c r="V41"/>
      <c r="W41"/>
      <c r="X41"/>
    </row>
    <row r="42" spans="1:24" ht="15.75">
      <c r="A42" s="337"/>
      <c r="B42" s="327"/>
      <c r="C42" s="320"/>
      <c r="D42" s="335" t="s">
        <v>524</v>
      </c>
      <c r="E42" s="335"/>
      <c r="F42" s="329"/>
      <c r="G42" s="341"/>
      <c r="H42" s="329"/>
      <c r="I42" s="329"/>
      <c r="J42" s="329"/>
      <c r="K42" s="314"/>
      <c r="L42" s="329"/>
      <c r="M42" s="314"/>
      <c r="N42" s="329"/>
      <c r="O42" s="327"/>
      <c r="P42" s="327"/>
      <c r="Q42"/>
      <c r="R42"/>
      <c r="S42"/>
      <c r="T42"/>
      <c r="U42"/>
      <c r="V42"/>
      <c r="W42"/>
      <c r="X42"/>
    </row>
    <row r="43" spans="1:24" ht="15.75">
      <c r="A43" s="331"/>
      <c r="B43" s="327"/>
      <c r="C43" s="320"/>
      <c r="D43" s="335"/>
      <c r="E43" s="335"/>
      <c r="F43" s="329"/>
      <c r="G43" s="341"/>
      <c r="H43" s="314"/>
      <c r="I43" s="329"/>
      <c r="J43" s="329"/>
      <c r="K43" s="314"/>
      <c r="L43" s="340"/>
      <c r="M43" s="314"/>
      <c r="N43" s="329"/>
      <c r="O43" s="327"/>
      <c r="P43" s="327"/>
      <c r="Q43"/>
      <c r="R43"/>
      <c r="S43"/>
      <c r="T43"/>
      <c r="U43"/>
      <c r="V43"/>
      <c r="W43"/>
      <c r="X43"/>
    </row>
    <row r="44" spans="1:24" ht="15.75">
      <c r="A44" s="337"/>
      <c r="B44" s="317"/>
      <c r="C44" s="322" t="s">
        <v>15</v>
      </c>
      <c r="D44" s="334"/>
      <c r="E44" s="334"/>
      <c r="F44" s="317"/>
      <c r="G44" s="314"/>
      <c r="H44" s="314"/>
      <c r="I44" s="317"/>
      <c r="J44" s="329"/>
      <c r="K44" s="317"/>
      <c r="L44" s="314"/>
      <c r="M44" s="317"/>
      <c r="N44" s="329"/>
      <c r="O44" s="317"/>
      <c r="P44" s="317"/>
      <c r="Q44"/>
      <c r="R44"/>
      <c r="S44"/>
      <c r="T44"/>
      <c r="U44"/>
      <c r="V44"/>
      <c r="W44"/>
      <c r="X44"/>
    </row>
    <row r="45" spans="1:24" ht="15.75">
      <c r="A45" s="337" t="s">
        <v>523</v>
      </c>
      <c r="B45" s="317"/>
      <c r="C45" s="322" t="s">
        <v>522</v>
      </c>
      <c r="D45" s="323" t="s">
        <v>521</v>
      </c>
      <c r="E45" s="323"/>
      <c r="F45" s="338">
        <f>'MP Attach O'!J181</f>
        <v>27381225.880404618</v>
      </c>
      <c r="G45" s="339"/>
      <c r="H45" s="338">
        <f>'MP Attach O'!M181</f>
        <v>21500388.036384683</v>
      </c>
      <c r="I45" s="339"/>
      <c r="J45" s="329"/>
      <c r="K45" s="317"/>
      <c r="L45" s="338">
        <f>'MP Attach O'!P181</f>
        <v>5880837.8440199308</v>
      </c>
      <c r="M45" s="317"/>
      <c r="N45" s="329"/>
      <c r="O45" s="328"/>
      <c r="P45" s="328"/>
      <c r="Q45"/>
      <c r="R45"/>
      <c r="S45"/>
      <c r="T45"/>
      <c r="U45"/>
      <c r="V45"/>
      <c r="W45"/>
      <c r="X45"/>
    </row>
    <row r="46" spans="1:24" ht="15.75">
      <c r="A46" s="337" t="s">
        <v>520</v>
      </c>
      <c r="B46" s="317"/>
      <c r="C46" s="322" t="s">
        <v>519</v>
      </c>
      <c r="D46" s="335" t="s">
        <v>518</v>
      </c>
      <c r="E46" s="334"/>
      <c r="F46" s="417">
        <f>IF(F45=0,0,F45/F18)</f>
        <v>7.7167576595661772E-2</v>
      </c>
      <c r="G46" s="314"/>
      <c r="H46" s="329">
        <f>IF(H45=0,0,H45/H18)</f>
        <v>7.7383645182300592E-2</v>
      </c>
      <c r="I46" s="333"/>
      <c r="J46" s="329">
        <f>H46</f>
        <v>7.7383645182300592E-2</v>
      </c>
      <c r="K46" s="332"/>
      <c r="L46" s="329">
        <f>IF(L45=0,0,L45/L18)</f>
        <v>7.638779405022994E-2</v>
      </c>
      <c r="M46" s="332"/>
      <c r="N46" s="329">
        <f>L46</f>
        <v>7.638779405022994E-2</v>
      </c>
      <c r="O46" s="317"/>
      <c r="P46" s="317"/>
      <c r="Q46"/>
      <c r="R46"/>
      <c r="S46"/>
      <c r="T46"/>
      <c r="U46"/>
      <c r="V46"/>
      <c r="W46"/>
      <c r="X46"/>
    </row>
    <row r="47" spans="1:24" ht="15.75">
      <c r="A47" s="337"/>
      <c r="B47" s="317"/>
      <c r="C47" s="322"/>
      <c r="D47" s="335" t="s">
        <v>517</v>
      </c>
      <c r="E47" s="334"/>
      <c r="F47" s="329"/>
      <c r="G47" s="314"/>
      <c r="H47" s="329"/>
      <c r="I47" s="333"/>
      <c r="J47" s="329"/>
      <c r="K47" s="332"/>
      <c r="L47" s="329"/>
      <c r="M47" s="332"/>
      <c r="N47" s="329"/>
      <c r="O47" s="317"/>
      <c r="P47" s="317"/>
      <c r="Q47"/>
      <c r="R47"/>
      <c r="S47"/>
      <c r="T47"/>
      <c r="U47"/>
      <c r="V47"/>
      <c r="W47"/>
      <c r="X47"/>
    </row>
    <row r="48" spans="1:24" ht="15.75">
      <c r="A48" s="331"/>
      <c r="B48" s="327"/>
      <c r="C48" s="322"/>
      <c r="D48" s="334"/>
      <c r="E48" s="334"/>
      <c r="F48" s="314"/>
      <c r="G48" s="314"/>
      <c r="H48" s="332"/>
      <c r="I48" s="333"/>
      <c r="J48" s="329"/>
      <c r="K48" s="332"/>
      <c r="L48" s="314"/>
      <c r="M48" s="332"/>
      <c r="N48" s="329"/>
      <c r="O48" s="317"/>
      <c r="P48" s="317"/>
      <c r="Q48"/>
      <c r="R48"/>
      <c r="S48"/>
      <c r="T48"/>
      <c r="U48"/>
      <c r="V48"/>
      <c r="W48"/>
      <c r="X48"/>
    </row>
    <row r="49" spans="1:24" ht="15.75">
      <c r="A49" s="337" t="s">
        <v>516</v>
      </c>
      <c r="B49" s="327"/>
      <c r="C49" s="322" t="s">
        <v>503</v>
      </c>
      <c r="D49" s="335" t="s">
        <v>515</v>
      </c>
      <c r="E49" s="334"/>
      <c r="F49" s="336"/>
      <c r="G49" s="314"/>
      <c r="H49" s="416"/>
      <c r="I49" s="333"/>
      <c r="J49" s="416">
        <f>J41+J46</f>
        <v>0.11839426843819978</v>
      </c>
      <c r="K49" s="332"/>
      <c r="L49" s="416"/>
      <c r="M49" s="332"/>
      <c r="N49" s="416">
        <f>N46+N41</f>
        <v>0.11751809645769531</v>
      </c>
      <c r="O49" s="317"/>
      <c r="P49" s="317"/>
      <c r="Q49"/>
      <c r="R49"/>
      <c r="S49"/>
      <c r="T49"/>
      <c r="U49"/>
      <c r="V49"/>
      <c r="W49"/>
      <c r="X49"/>
    </row>
    <row r="50" spans="1:24" ht="15.75">
      <c r="A50" s="331"/>
      <c r="B50" s="327"/>
      <c r="C50" s="322"/>
      <c r="D50" s="335" t="s">
        <v>514</v>
      </c>
      <c r="E50" s="334"/>
      <c r="F50" s="314" t="s">
        <v>3</v>
      </c>
      <c r="G50" s="314"/>
      <c r="H50" s="314"/>
      <c r="I50" s="333"/>
      <c r="J50" s="314"/>
      <c r="K50" s="332"/>
      <c r="L50" s="332"/>
      <c r="M50" s="332"/>
      <c r="N50" s="314" t="s">
        <v>3</v>
      </c>
      <c r="O50" s="317"/>
      <c r="P50" s="317"/>
      <c r="Q50"/>
      <c r="R50"/>
      <c r="S50"/>
      <c r="T50"/>
      <c r="U50"/>
      <c r="V50"/>
      <c r="W50"/>
      <c r="X50"/>
    </row>
    <row r="51" spans="1:24" ht="15.75">
      <c r="A51" s="331"/>
      <c r="B51" s="327"/>
      <c r="C51" s="322"/>
      <c r="D51" s="334"/>
      <c r="E51" s="334"/>
      <c r="F51" s="314"/>
      <c r="G51" s="314"/>
      <c r="H51" s="314"/>
      <c r="I51" s="333"/>
      <c r="J51" s="314"/>
      <c r="K51" s="332"/>
      <c r="L51" s="332"/>
      <c r="M51" s="332"/>
      <c r="N51" s="314"/>
      <c r="O51" s="317"/>
      <c r="P51" s="317"/>
      <c r="Q51"/>
      <c r="R51"/>
      <c r="S51"/>
      <c r="T51"/>
      <c r="U51"/>
      <c r="V51"/>
      <c r="W51"/>
      <c r="X51"/>
    </row>
    <row r="52" spans="1:24" ht="15.75">
      <c r="A52" s="331"/>
      <c r="B52" s="327"/>
      <c r="C52" s="315"/>
      <c r="D52" s="330"/>
      <c r="E52" s="330"/>
      <c r="F52" s="314"/>
      <c r="G52" s="315"/>
      <c r="H52" s="315"/>
      <c r="I52" s="329"/>
      <c r="J52" s="314"/>
      <c r="K52" s="314"/>
      <c r="L52" s="314"/>
      <c r="M52" s="314"/>
      <c r="N52" s="314"/>
      <c r="O52" s="328"/>
      <c r="P52" s="328"/>
      <c r="Q52"/>
      <c r="R52"/>
      <c r="S52"/>
      <c r="T52"/>
      <c r="U52"/>
      <c r="V52"/>
      <c r="W52"/>
      <c r="X52"/>
    </row>
    <row r="53" spans="1:24" ht="15.75">
      <c r="A53" s="261"/>
      <c r="B53" s="327"/>
      <c r="C53" s="324"/>
      <c r="D53" s="323"/>
      <c r="E53" s="323"/>
      <c r="F53" s="320"/>
      <c r="G53" s="322"/>
      <c r="H53" s="322"/>
      <c r="I53" s="321"/>
      <c r="J53" s="314"/>
      <c r="K53" s="320"/>
      <c r="M53" s="320"/>
      <c r="N53" s="314"/>
      <c r="O53" s="262"/>
      <c r="P53" s="326"/>
      <c r="Q53"/>
      <c r="R53"/>
      <c r="S53"/>
      <c r="T53"/>
      <c r="U53"/>
      <c r="V53"/>
      <c r="W53"/>
      <c r="X53"/>
    </row>
    <row r="54" spans="1:24" ht="15.75">
      <c r="A54" s="261"/>
      <c r="B54" s="325"/>
      <c r="C54" s="324"/>
      <c r="D54" s="323"/>
      <c r="E54" s="323"/>
      <c r="F54" s="320"/>
      <c r="G54" s="322"/>
      <c r="H54" s="322"/>
      <c r="I54" s="321"/>
      <c r="J54" s="314"/>
      <c r="K54" s="320"/>
      <c r="L54" s="320"/>
      <c r="M54" s="320"/>
      <c r="N54" s="314"/>
      <c r="O54" s="319"/>
      <c r="P54" s="319"/>
      <c r="Q54"/>
      <c r="R54"/>
      <c r="S54"/>
      <c r="T54"/>
      <c r="U54"/>
      <c r="V54"/>
      <c r="W54"/>
      <c r="X54"/>
    </row>
    <row r="55" spans="1:24">
      <c r="A55" s="318"/>
      <c r="B55" s="317"/>
      <c r="C55" s="315"/>
      <c r="D55" s="315"/>
      <c r="E55" s="315"/>
      <c r="F55" s="314"/>
      <c r="G55" s="315"/>
      <c r="H55" s="315"/>
      <c r="I55" s="315"/>
      <c r="J55" s="316"/>
      <c r="K55" s="315"/>
      <c r="L55" s="315"/>
      <c r="M55" s="315"/>
      <c r="N55" s="314"/>
      <c r="O55" s="314"/>
      <c r="P55" s="314"/>
      <c r="Q55"/>
      <c r="R55"/>
      <c r="S55"/>
      <c r="T55"/>
      <c r="U55"/>
      <c r="V55"/>
      <c r="W55"/>
      <c r="X55"/>
    </row>
    <row r="56" spans="1:24">
      <c r="A56"/>
      <c r="B56"/>
      <c r="C56"/>
      <c r="D56"/>
      <c r="E56"/>
      <c r="F56"/>
      <c r="G56"/>
      <c r="H56"/>
      <c r="I56"/>
      <c r="J56"/>
      <c r="K56"/>
      <c r="L56"/>
      <c r="M56"/>
      <c r="N56"/>
      <c r="O56"/>
      <c r="P56"/>
      <c r="Q56"/>
      <c r="R56"/>
      <c r="S56"/>
      <c r="T56"/>
      <c r="U56"/>
      <c r="V56"/>
      <c r="W56"/>
      <c r="X56"/>
    </row>
    <row r="57" spans="1:24">
      <c r="A57"/>
      <c r="B57"/>
      <c r="C57"/>
      <c r="D57"/>
      <c r="E57"/>
      <c r="F57"/>
      <c r="G57"/>
      <c r="H57"/>
      <c r="I57"/>
      <c r="J57"/>
      <c r="K57"/>
      <c r="L57"/>
      <c r="M57"/>
      <c r="N57"/>
      <c r="O57"/>
      <c r="P57"/>
      <c r="Q57"/>
      <c r="R57"/>
      <c r="S57"/>
      <c r="T57"/>
      <c r="U57"/>
      <c r="V57"/>
      <c r="W57"/>
      <c r="X57"/>
    </row>
    <row r="58" spans="1:24">
      <c r="A58" s="252"/>
      <c r="B58" s="252"/>
      <c r="C58" s="252"/>
      <c r="D58" s="252"/>
      <c r="E58" s="252"/>
      <c r="F58" s="252"/>
      <c r="G58" s="252"/>
      <c r="H58" s="252"/>
      <c r="I58" s="252"/>
      <c r="J58" s="252"/>
      <c r="K58" s="252"/>
      <c r="L58" s="252"/>
      <c r="M58" s="252"/>
      <c r="N58" s="313"/>
      <c r="O58" s="252"/>
      <c r="Q58"/>
      <c r="R58"/>
      <c r="S58"/>
      <c r="T58"/>
      <c r="U58"/>
      <c r="V58"/>
      <c r="W58"/>
      <c r="X58"/>
    </row>
    <row r="59" spans="1:24">
      <c r="A59" s="252"/>
      <c r="B59" s="252"/>
      <c r="C59" s="252"/>
      <c r="D59" s="252"/>
      <c r="E59" s="252"/>
      <c r="F59" s="252"/>
      <c r="G59" s="252"/>
      <c r="H59" s="252"/>
      <c r="I59" s="252"/>
      <c r="J59" s="252"/>
      <c r="K59" s="252"/>
      <c r="L59" s="252"/>
      <c r="M59" s="252"/>
      <c r="N59" s="313"/>
      <c r="O59" s="252"/>
      <c r="Q59"/>
      <c r="R59"/>
      <c r="S59"/>
      <c r="T59"/>
      <c r="U59"/>
      <c r="V59"/>
      <c r="W59"/>
      <c r="X59"/>
    </row>
    <row r="60" spans="1:24">
      <c r="A60" s="252"/>
      <c r="B60" s="252"/>
      <c r="C60" s="252"/>
      <c r="D60" s="252"/>
      <c r="E60" s="252"/>
      <c r="F60" s="252"/>
      <c r="G60" s="252"/>
      <c r="H60" s="252"/>
      <c r="I60" s="252"/>
      <c r="J60" s="252"/>
      <c r="K60" s="252"/>
      <c r="L60" s="252"/>
      <c r="M60" s="252"/>
      <c r="N60" s="252"/>
      <c r="O60" s="252"/>
      <c r="Q60"/>
      <c r="R60"/>
      <c r="S60"/>
      <c r="T60"/>
      <c r="U60"/>
      <c r="V60"/>
      <c r="W60"/>
      <c r="X60"/>
    </row>
    <row r="61" spans="1:24">
      <c r="A61" s="309"/>
      <c r="B61" s="252"/>
      <c r="C61" s="255"/>
      <c r="D61" s="255"/>
      <c r="E61" s="255"/>
      <c r="F61" s="255"/>
      <c r="G61" s="254"/>
      <c r="H61" s="255"/>
      <c r="I61" s="255"/>
      <c r="J61" s="255"/>
      <c r="K61" s="255"/>
      <c r="L61" s="252"/>
      <c r="M61" s="254"/>
      <c r="N61" s="312" t="s">
        <v>578</v>
      </c>
      <c r="O61" s="299"/>
      <c r="Q61"/>
      <c r="R61"/>
      <c r="S61"/>
      <c r="T61"/>
      <c r="U61"/>
      <c r="V61"/>
      <c r="W61"/>
      <c r="X61"/>
    </row>
    <row r="62" spans="1:24">
      <c r="A62" s="309"/>
      <c r="B62" s="252"/>
      <c r="C62" s="255" t="s">
        <v>564</v>
      </c>
      <c r="D62" s="255"/>
      <c r="E62" s="255"/>
      <c r="F62" s="255"/>
      <c r="G62" s="311" t="s">
        <v>0</v>
      </c>
      <c r="H62" s="255"/>
      <c r="I62" s="255"/>
      <c r="J62" s="255"/>
      <c r="K62" s="255"/>
      <c r="L62" s="252"/>
      <c r="M62" s="384"/>
      <c r="N62" s="383" t="s">
        <v>583</v>
      </c>
      <c r="O62" s="299"/>
      <c r="Q62"/>
      <c r="R62"/>
      <c r="S62"/>
      <c r="T62"/>
      <c r="U62"/>
      <c r="V62"/>
      <c r="W62"/>
      <c r="X62"/>
    </row>
    <row r="63" spans="1:24">
      <c r="A63" s="309"/>
      <c r="B63" s="252"/>
      <c r="C63" s="255"/>
      <c r="D63" s="255"/>
      <c r="E63" s="255"/>
      <c r="F63" s="255"/>
      <c r="G63" s="311" t="s">
        <v>563</v>
      </c>
      <c r="H63" s="255"/>
      <c r="I63" s="255"/>
      <c r="J63" s="255"/>
      <c r="K63" s="255"/>
      <c r="L63" s="254"/>
      <c r="M63" s="254"/>
      <c r="N63" s="252"/>
      <c r="O63" s="299"/>
      <c r="Q63"/>
      <c r="R63"/>
      <c r="S63"/>
      <c r="T63"/>
      <c r="U63"/>
      <c r="V63"/>
      <c r="W63"/>
      <c r="X63"/>
    </row>
    <row r="64" spans="1:24">
      <c r="A64" s="309"/>
      <c r="B64" s="252"/>
      <c r="C64" s="255"/>
      <c r="D64" s="255"/>
      <c r="E64" s="255"/>
      <c r="F64" s="255"/>
      <c r="G64" s="255"/>
      <c r="H64" s="255"/>
      <c r="I64" s="255"/>
      <c r="J64" s="255"/>
      <c r="K64" s="255"/>
      <c r="L64" s="252"/>
      <c r="M64" s="254"/>
      <c r="N64" s="255" t="s">
        <v>512</v>
      </c>
      <c r="O64" s="299"/>
      <c r="Q64"/>
      <c r="R64"/>
      <c r="S64"/>
      <c r="T64"/>
      <c r="U64"/>
      <c r="V64"/>
      <c r="W64"/>
      <c r="X64"/>
    </row>
    <row r="65" spans="1:24">
      <c r="A65" s="309"/>
      <c r="B65" s="252"/>
      <c r="C65" s="252"/>
      <c r="D65" s="252"/>
      <c r="E65" s="255"/>
      <c r="F65" s="255"/>
      <c r="G65" s="311" t="s">
        <v>28</v>
      </c>
      <c r="H65" s="255"/>
      <c r="I65" s="255"/>
      <c r="J65" s="255"/>
      <c r="K65" s="255"/>
      <c r="L65" s="255"/>
      <c r="M65" s="254"/>
      <c r="N65" s="254"/>
      <c r="O65" s="299"/>
    </row>
    <row r="66" spans="1:24">
      <c r="A66" s="309"/>
      <c r="B66" s="252"/>
      <c r="C66" s="252"/>
      <c r="D66" s="252"/>
      <c r="E66" s="255"/>
      <c r="F66" s="255"/>
      <c r="G66" s="255"/>
      <c r="H66" s="255"/>
      <c r="I66" s="255"/>
      <c r="J66" s="255"/>
      <c r="K66" s="255"/>
      <c r="L66" s="255"/>
      <c r="M66" s="255"/>
      <c r="N66" s="255"/>
      <c r="O66" s="299"/>
    </row>
    <row r="67" spans="1:24" ht="15.75">
      <c r="A67" s="309"/>
      <c r="B67" s="252"/>
      <c r="C67" s="255"/>
      <c r="D67" s="255"/>
      <c r="E67" s="310" t="s">
        <v>577</v>
      </c>
      <c r="F67" s="310"/>
      <c r="G67" s="252"/>
      <c r="H67" s="290"/>
      <c r="I67" s="290"/>
      <c r="J67" s="290"/>
      <c r="K67" s="290"/>
      <c r="L67" s="290"/>
      <c r="M67" s="254"/>
      <c r="N67" s="254"/>
      <c r="O67" s="299"/>
    </row>
    <row r="68" spans="1:24" ht="15.75">
      <c r="A68" s="309"/>
      <c r="B68" s="252"/>
      <c r="C68" s="255"/>
      <c r="D68" s="255"/>
      <c r="E68" s="310"/>
      <c r="F68" s="310"/>
      <c r="G68" s="252"/>
      <c r="H68" s="290"/>
      <c r="I68" s="290"/>
      <c r="J68" s="290"/>
      <c r="K68" s="290"/>
      <c r="L68" s="290"/>
      <c r="M68" s="254"/>
      <c r="N68" s="254"/>
      <c r="O68" s="299"/>
    </row>
    <row r="69" spans="1:24" ht="14.25" customHeight="1">
      <c r="A69" s="309"/>
      <c r="B69" s="252"/>
      <c r="C69" s="308">
        <v>-1</v>
      </c>
      <c r="D69" s="308">
        <v>-2</v>
      </c>
      <c r="E69" s="308">
        <v>-3</v>
      </c>
      <c r="F69" s="308">
        <v>-4</v>
      </c>
      <c r="G69" s="308">
        <v>-5</v>
      </c>
      <c r="H69" s="308">
        <v>-6</v>
      </c>
      <c r="I69" s="308">
        <v>-7</v>
      </c>
      <c r="J69" s="308">
        <v>-8</v>
      </c>
      <c r="K69" s="308">
        <v>-9</v>
      </c>
      <c r="L69" s="308">
        <v>-10</v>
      </c>
      <c r="M69" s="308">
        <v>-11</v>
      </c>
      <c r="N69" s="308">
        <v>-12</v>
      </c>
      <c r="O69" s="299"/>
    </row>
    <row r="70" spans="1:24" ht="63">
      <c r="A70" s="307" t="s">
        <v>510</v>
      </c>
      <c r="B70" s="306"/>
      <c r="C70" s="306" t="s">
        <v>509</v>
      </c>
      <c r="D70" s="305" t="s">
        <v>508</v>
      </c>
      <c r="E70" s="303" t="s">
        <v>507</v>
      </c>
      <c r="F70" s="303" t="s">
        <v>506</v>
      </c>
      <c r="G70" s="304" t="s">
        <v>505</v>
      </c>
      <c r="H70" s="303" t="s">
        <v>504</v>
      </c>
      <c r="I70" s="303" t="s">
        <v>503</v>
      </c>
      <c r="J70" s="304" t="s">
        <v>502</v>
      </c>
      <c r="K70" s="303" t="s">
        <v>501</v>
      </c>
      <c r="L70" s="301" t="s">
        <v>500</v>
      </c>
      <c r="M70" s="302" t="s">
        <v>499</v>
      </c>
      <c r="N70" s="301" t="s">
        <v>576</v>
      </c>
      <c r="O70" s="300"/>
      <c r="X70" s="250" t="s">
        <v>3</v>
      </c>
    </row>
    <row r="71" spans="1:24" ht="48.75" customHeight="1">
      <c r="A71" s="298" t="s">
        <v>497</v>
      </c>
      <c r="B71" s="297"/>
      <c r="C71" s="297"/>
      <c r="D71" s="297"/>
      <c r="E71" s="295" t="s">
        <v>5</v>
      </c>
      <c r="F71" s="296" t="s">
        <v>496</v>
      </c>
      <c r="G71" s="294" t="s">
        <v>487</v>
      </c>
      <c r="H71" s="295" t="s">
        <v>6</v>
      </c>
      <c r="I71" s="296" t="s">
        <v>495</v>
      </c>
      <c r="J71" s="294" t="s">
        <v>485</v>
      </c>
      <c r="K71" s="295" t="s">
        <v>484</v>
      </c>
      <c r="L71" s="294" t="s">
        <v>574</v>
      </c>
      <c r="M71" s="293" t="s">
        <v>482</v>
      </c>
      <c r="N71" s="292" t="s">
        <v>481</v>
      </c>
      <c r="O71" s="299"/>
    </row>
    <row r="72" spans="1:24">
      <c r="A72" s="291"/>
      <c r="B72" s="290"/>
      <c r="C72" s="290"/>
      <c r="D72" s="290"/>
      <c r="E72" s="290"/>
      <c r="F72" s="290"/>
      <c r="G72" s="289"/>
      <c r="H72" s="290"/>
      <c r="I72" s="290"/>
      <c r="J72" s="289"/>
      <c r="K72" s="290"/>
      <c r="L72" s="289"/>
      <c r="M72" s="254"/>
      <c r="N72" s="288"/>
      <c r="O72" s="299"/>
    </row>
    <row r="73" spans="1:24" ht="15.75">
      <c r="A73" s="280" t="s">
        <v>13</v>
      </c>
      <c r="B73" s="252"/>
      <c r="C73" s="391" t="s">
        <v>594</v>
      </c>
      <c r="D73" s="392" t="s">
        <v>595</v>
      </c>
      <c r="E73" s="382">
        <v>17089892</v>
      </c>
      <c r="F73" s="284">
        <f>+$J$36</f>
        <v>7.3908028534720824E-2</v>
      </c>
      <c r="G73" s="372">
        <f>E73*F73</f>
        <v>1263080.225591297</v>
      </c>
      <c r="H73" s="377">
        <v>16442150</v>
      </c>
      <c r="I73" s="284">
        <f>+$J$49</f>
        <v>0.11839426843819978</v>
      </c>
      <c r="J73" s="378">
        <f t="shared" ref="J73:J75" si="0">H73*I73</f>
        <v>1946656.3208011466</v>
      </c>
      <c r="K73" s="377">
        <v>427247</v>
      </c>
      <c r="L73" s="378">
        <f t="shared" ref="L73:L75" si="1">G73+J73+K73</f>
        <v>3636983.5463924436</v>
      </c>
      <c r="M73" s="393">
        <v>365833</v>
      </c>
      <c r="N73" s="372">
        <f t="shared" ref="N73:N75" si="2">L73+M73</f>
        <v>4002816.5463924436</v>
      </c>
      <c r="O73" s="251"/>
    </row>
    <row r="74" spans="1:24">
      <c r="A74" s="280" t="s">
        <v>494</v>
      </c>
      <c r="B74" s="252"/>
      <c r="C74" s="391" t="s">
        <v>596</v>
      </c>
      <c r="D74" s="392" t="s">
        <v>597</v>
      </c>
      <c r="E74" s="379">
        <v>23430605</v>
      </c>
      <c r="F74" s="284">
        <f t="shared" ref="F74:F75" si="3">+$J$36</f>
        <v>7.3908028534720824E-2</v>
      </c>
      <c r="G74" s="372">
        <f t="shared" ref="G74:G75" si="4">E74*F74</f>
        <v>1731709.8229257725</v>
      </c>
      <c r="H74" s="377">
        <v>23046438</v>
      </c>
      <c r="I74" s="284">
        <f t="shared" ref="I74:I75" si="5">+$J$49</f>
        <v>0.11839426843819978</v>
      </c>
      <c r="J74" s="378">
        <f t="shared" si="0"/>
        <v>2728566.1671163281</v>
      </c>
      <c r="K74" s="377">
        <v>586225</v>
      </c>
      <c r="L74" s="378">
        <f t="shared" si="1"/>
        <v>5046500.9900421007</v>
      </c>
      <c r="M74" s="377">
        <v>0</v>
      </c>
      <c r="N74" s="372">
        <f t="shared" si="2"/>
        <v>5046500.9900421007</v>
      </c>
      <c r="O74" s="251"/>
    </row>
    <row r="75" spans="1:24">
      <c r="A75" s="280" t="s">
        <v>493</v>
      </c>
      <c r="B75" s="252"/>
      <c r="C75" s="381"/>
      <c r="D75" s="380"/>
      <c r="E75" s="379">
        <v>0</v>
      </c>
      <c r="F75" s="284">
        <f t="shared" si="3"/>
        <v>7.3908028534720824E-2</v>
      </c>
      <c r="G75" s="372">
        <f t="shared" si="4"/>
        <v>0</v>
      </c>
      <c r="H75" s="377">
        <v>0</v>
      </c>
      <c r="I75" s="284">
        <f t="shared" si="5"/>
        <v>0.11839426843819978</v>
      </c>
      <c r="J75" s="378">
        <f t="shared" si="0"/>
        <v>0</v>
      </c>
      <c r="K75" s="377">
        <v>0</v>
      </c>
      <c r="L75" s="378">
        <f t="shared" si="1"/>
        <v>0</v>
      </c>
      <c r="M75" s="377">
        <v>0</v>
      </c>
      <c r="N75" s="372">
        <f t="shared" si="2"/>
        <v>0</v>
      </c>
      <c r="O75" s="251"/>
    </row>
    <row r="76" spans="1:24">
      <c r="A76" s="277"/>
      <c r="B76" s="276"/>
      <c r="C76" s="275"/>
      <c r="D76" s="275"/>
      <c r="E76" s="275"/>
      <c r="F76" s="275"/>
      <c r="G76" s="274"/>
      <c r="H76" s="275"/>
      <c r="I76" s="275"/>
      <c r="J76" s="274"/>
      <c r="K76" s="275"/>
      <c r="L76" s="274"/>
      <c r="M76" s="275"/>
      <c r="N76" s="274"/>
      <c r="O76" s="251"/>
      <c r="P76"/>
      <c r="Q76"/>
      <c r="R76"/>
      <c r="S76"/>
      <c r="T76"/>
      <c r="U76"/>
      <c r="V76"/>
      <c r="W76"/>
      <c r="X76"/>
    </row>
    <row r="77" spans="1:24">
      <c r="A77" s="273" t="s">
        <v>491</v>
      </c>
      <c r="B77" s="272"/>
      <c r="C77" s="255" t="s">
        <v>490</v>
      </c>
      <c r="D77" s="255"/>
      <c r="E77" s="257"/>
      <c r="F77" s="257"/>
      <c r="G77" s="254"/>
      <c r="H77" s="254"/>
      <c r="I77" s="254"/>
      <c r="J77" s="254"/>
      <c r="K77" s="254"/>
      <c r="L77" s="270">
        <f>SUM(L73:L76)</f>
        <v>8683484.5364345443</v>
      </c>
      <c r="M77" s="270">
        <f>SUM(M73:M76)</f>
        <v>365833</v>
      </c>
      <c r="N77" s="270">
        <f>SUM(N73:N76)</f>
        <v>9049317.5364345443</v>
      </c>
      <c r="O77" s="251"/>
      <c r="P77"/>
      <c r="Q77"/>
      <c r="R77"/>
      <c r="S77"/>
      <c r="T77"/>
      <c r="U77"/>
      <c r="V77"/>
      <c r="W77"/>
      <c r="X77"/>
    </row>
    <row r="78" spans="1:24">
      <c r="A78" s="273"/>
      <c r="B78" s="272"/>
      <c r="C78" s="255"/>
      <c r="D78" s="255"/>
      <c r="E78" s="257"/>
      <c r="F78" s="257"/>
      <c r="G78" s="254"/>
      <c r="H78" s="254"/>
      <c r="I78" s="254"/>
      <c r="J78" s="254"/>
      <c r="K78" s="254"/>
      <c r="L78" s="270"/>
      <c r="M78" s="270"/>
      <c r="N78" s="270"/>
      <c r="O78" s="251"/>
      <c r="P78"/>
      <c r="Q78"/>
      <c r="R78"/>
      <c r="S78"/>
      <c r="T78"/>
      <c r="U78"/>
      <c r="V78"/>
      <c r="W78"/>
      <c r="X78"/>
    </row>
    <row r="79" spans="1:24">
      <c r="A79" s="273"/>
      <c r="B79" s="272"/>
      <c r="C79" s="255"/>
      <c r="D79" s="255"/>
      <c r="E79" s="257"/>
      <c r="F79" s="257"/>
      <c r="G79" s="254"/>
      <c r="H79" s="254"/>
      <c r="I79" s="254"/>
      <c r="J79" s="254"/>
      <c r="K79" s="254"/>
      <c r="L79" s="270"/>
      <c r="M79" s="270"/>
      <c r="N79" s="270"/>
      <c r="O79" s="251"/>
      <c r="P79"/>
      <c r="Q79"/>
      <c r="R79"/>
      <c r="S79"/>
      <c r="T79"/>
      <c r="U79"/>
      <c r="V79"/>
      <c r="W79"/>
      <c r="X79"/>
    </row>
    <row r="80" spans="1:24" ht="45">
      <c r="A80" s="298" t="s">
        <v>489</v>
      </c>
      <c r="B80" s="297"/>
      <c r="C80" s="297"/>
      <c r="D80" s="297"/>
      <c r="E80" s="295" t="s">
        <v>5</v>
      </c>
      <c r="F80" s="296" t="s">
        <v>488</v>
      </c>
      <c r="G80" s="294" t="s">
        <v>487</v>
      </c>
      <c r="H80" s="295" t="s">
        <v>6</v>
      </c>
      <c r="I80" s="296" t="s">
        <v>486</v>
      </c>
      <c r="J80" s="294" t="s">
        <v>485</v>
      </c>
      <c r="K80" s="295" t="s">
        <v>484</v>
      </c>
      <c r="L80" s="294" t="s">
        <v>574</v>
      </c>
      <c r="M80" s="293" t="s">
        <v>482</v>
      </c>
      <c r="N80" s="292" t="s">
        <v>481</v>
      </c>
      <c r="O80" s="251"/>
      <c r="P80"/>
      <c r="Q80"/>
      <c r="R80"/>
      <c r="S80"/>
      <c r="T80"/>
      <c r="U80"/>
      <c r="V80"/>
      <c r="W80"/>
      <c r="X80"/>
    </row>
    <row r="81" spans="1:24">
      <c r="A81" s="291"/>
      <c r="B81" s="290"/>
      <c r="C81" s="290"/>
      <c r="D81" s="290"/>
      <c r="E81" s="290"/>
      <c r="F81" s="290"/>
      <c r="G81" s="289"/>
      <c r="H81" s="290"/>
      <c r="I81" s="290"/>
      <c r="J81" s="289"/>
      <c r="K81" s="290"/>
      <c r="L81" s="289"/>
      <c r="M81" s="254"/>
      <c r="N81" s="288"/>
      <c r="O81" s="251"/>
      <c r="P81"/>
      <c r="Q81"/>
      <c r="R81"/>
      <c r="S81"/>
      <c r="T81"/>
      <c r="U81"/>
      <c r="V81"/>
      <c r="W81"/>
      <c r="X81"/>
    </row>
    <row r="82" spans="1:24" ht="15.75">
      <c r="A82" s="280" t="s">
        <v>480</v>
      </c>
      <c r="B82" s="252"/>
      <c r="C82" s="391" t="s">
        <v>594</v>
      </c>
      <c r="D82" s="392" t="s">
        <v>598</v>
      </c>
      <c r="E82" s="377">
        <v>8098605</v>
      </c>
      <c r="F82" s="375">
        <f>+$N$36</f>
        <v>3.6017989788776412E-2</v>
      </c>
      <c r="G82" s="372">
        <f>E82*F82</f>
        <v>291695.47219333361</v>
      </c>
      <c r="H82" s="377">
        <v>7813637</v>
      </c>
      <c r="I82" s="375">
        <f>+$N$49</f>
        <v>0.11751809645769531</v>
      </c>
      <c r="J82" s="374">
        <f>H82*I82</f>
        <v>918243.74665141699</v>
      </c>
      <c r="K82" s="377">
        <v>202465</v>
      </c>
      <c r="L82" s="400">
        <f>G82+J82+K82</f>
        <v>1412404.2188447507</v>
      </c>
      <c r="M82" s="398">
        <v>86439</v>
      </c>
      <c r="N82" s="399">
        <f>L82+M82</f>
        <v>1498843.2188447507</v>
      </c>
      <c r="O82" s="251"/>
      <c r="P82"/>
      <c r="Q82"/>
      <c r="R82"/>
      <c r="S82"/>
      <c r="T82"/>
      <c r="U82"/>
      <c r="V82"/>
      <c r="W82"/>
      <c r="X82"/>
    </row>
    <row r="83" spans="1:24">
      <c r="A83" s="280" t="s">
        <v>479</v>
      </c>
      <c r="B83" s="252"/>
      <c r="C83" s="263"/>
      <c r="D83" s="376"/>
      <c r="E83" s="373">
        <v>0</v>
      </c>
      <c r="F83" s="375">
        <f>+$N$36</f>
        <v>3.6017989788776412E-2</v>
      </c>
      <c r="G83" s="372">
        <f>E83*F83</f>
        <v>0</v>
      </c>
      <c r="H83" s="373">
        <v>0</v>
      </c>
      <c r="I83" s="375">
        <f>+$N$49</f>
        <v>0.11751809645769531</v>
      </c>
      <c r="J83" s="374">
        <f>H83*I83</f>
        <v>0</v>
      </c>
      <c r="K83" s="373">
        <v>0</v>
      </c>
      <c r="L83" s="374">
        <f>G83+J83+K83</f>
        <v>0</v>
      </c>
      <c r="M83" s="373">
        <v>0</v>
      </c>
      <c r="N83" s="372">
        <f>L83+M83</f>
        <v>0</v>
      </c>
      <c r="O83" s="251"/>
      <c r="P83"/>
      <c r="Q83"/>
      <c r="R83"/>
      <c r="S83"/>
      <c r="T83"/>
      <c r="U83"/>
      <c r="V83"/>
      <c r="W83"/>
      <c r="X83"/>
    </row>
    <row r="84" spans="1:24">
      <c r="A84" s="277"/>
      <c r="B84" s="276"/>
      <c r="C84" s="275"/>
      <c r="D84" s="275"/>
      <c r="E84" s="275"/>
      <c r="F84" s="275"/>
      <c r="G84" s="274"/>
      <c r="H84" s="275"/>
      <c r="I84" s="275"/>
      <c r="J84" s="274"/>
      <c r="K84" s="275"/>
      <c r="L84" s="274"/>
      <c r="M84" s="275"/>
      <c r="N84" s="274"/>
      <c r="O84" s="251"/>
      <c r="P84"/>
      <c r="Q84"/>
      <c r="R84"/>
      <c r="S84"/>
      <c r="T84"/>
      <c r="U84"/>
      <c r="V84"/>
      <c r="W84"/>
      <c r="X84"/>
    </row>
    <row r="85" spans="1:24">
      <c r="A85" s="273" t="s">
        <v>477</v>
      </c>
      <c r="B85" s="272"/>
      <c r="C85" s="255" t="s">
        <v>476</v>
      </c>
      <c r="D85" s="255"/>
      <c r="E85" s="257"/>
      <c r="F85" s="257"/>
      <c r="G85" s="254"/>
      <c r="H85" s="254"/>
      <c r="I85" s="254"/>
      <c r="J85" s="254"/>
      <c r="K85" s="254"/>
      <c r="L85" s="270">
        <f>SUM(L82:L83)</f>
        <v>1412404.2188447507</v>
      </c>
      <c r="M85" s="270">
        <f>SUM(M82:M83)</f>
        <v>86439</v>
      </c>
      <c r="N85" s="270">
        <f>SUM(N82:N83)</f>
        <v>1498843.2188447507</v>
      </c>
      <c r="O85" s="251"/>
      <c r="P85"/>
      <c r="Q85"/>
      <c r="R85"/>
      <c r="S85"/>
      <c r="T85"/>
      <c r="U85"/>
      <c r="V85"/>
      <c r="W85"/>
      <c r="X85"/>
    </row>
    <row r="86" spans="1:24">
      <c r="A86" s="273"/>
      <c r="B86" s="272"/>
      <c r="C86" s="255"/>
      <c r="D86" s="255"/>
      <c r="E86" s="257"/>
      <c r="F86" s="257"/>
      <c r="G86" s="254"/>
      <c r="H86" s="254"/>
      <c r="I86" s="254"/>
      <c r="J86" s="254"/>
      <c r="K86" s="254"/>
      <c r="L86" s="270"/>
      <c r="M86" s="270"/>
      <c r="N86" s="270"/>
      <c r="O86" s="251"/>
      <c r="P86"/>
      <c r="Q86"/>
      <c r="R86"/>
      <c r="S86"/>
      <c r="T86"/>
      <c r="U86"/>
      <c r="V86"/>
      <c r="W86"/>
      <c r="X86"/>
    </row>
    <row r="87" spans="1:24">
      <c r="A87" s="271">
        <v>5</v>
      </c>
      <c r="B87" s="251"/>
      <c r="C87" s="255" t="s">
        <v>573</v>
      </c>
      <c r="D87" s="251"/>
      <c r="E87" s="251"/>
      <c r="F87" s="251"/>
      <c r="G87" s="251"/>
      <c r="H87" s="251"/>
      <c r="I87" s="251"/>
      <c r="J87" s="251"/>
      <c r="K87" s="251"/>
      <c r="L87" s="270">
        <f>L77+L85</f>
        <v>10095888.755279295</v>
      </c>
      <c r="M87" s="270">
        <f>M77+M85</f>
        <v>452272</v>
      </c>
      <c r="N87" s="270">
        <f>N77+N85</f>
        <v>10548160.755279295</v>
      </c>
      <c r="O87" s="251"/>
      <c r="P87"/>
      <c r="Q87"/>
      <c r="R87"/>
      <c r="S87"/>
      <c r="T87"/>
      <c r="U87"/>
      <c r="V87"/>
      <c r="W87"/>
      <c r="X87"/>
    </row>
    <row r="88" spans="1:24">
      <c r="A88" s="251"/>
      <c r="B88" s="251"/>
      <c r="C88" s="251"/>
      <c r="D88" s="251"/>
      <c r="E88" s="251"/>
      <c r="F88" s="251"/>
      <c r="G88" s="251"/>
      <c r="H88" s="251"/>
      <c r="I88" s="251"/>
      <c r="J88" s="251"/>
      <c r="K88" s="251"/>
      <c r="L88" s="251"/>
      <c r="M88" s="251"/>
      <c r="N88" s="251"/>
      <c r="O88" s="251"/>
      <c r="P88"/>
      <c r="Q88"/>
      <c r="R88"/>
      <c r="S88"/>
      <c r="T88"/>
      <c r="U88"/>
      <c r="V88"/>
      <c r="W88"/>
      <c r="X88"/>
    </row>
    <row r="89" spans="1:24">
      <c r="A89" s="251"/>
      <c r="B89" s="251"/>
      <c r="C89" s="251"/>
      <c r="D89" s="251"/>
      <c r="E89" s="251"/>
      <c r="F89" s="251"/>
      <c r="G89" s="251"/>
      <c r="H89" s="251"/>
      <c r="I89" s="251"/>
      <c r="J89" s="251"/>
      <c r="K89" s="251"/>
      <c r="L89" s="251"/>
      <c r="M89" s="251"/>
      <c r="N89" s="251"/>
      <c r="O89" s="251"/>
      <c r="P89"/>
      <c r="Q89"/>
      <c r="R89"/>
      <c r="S89"/>
      <c r="T89"/>
      <c r="U89"/>
      <c r="V89"/>
      <c r="W89"/>
      <c r="X89"/>
    </row>
    <row r="90" spans="1:24">
      <c r="A90" s="255" t="s">
        <v>16</v>
      </c>
      <c r="B90" s="251"/>
      <c r="C90" s="251"/>
      <c r="D90" s="251"/>
      <c r="E90" s="251"/>
      <c r="F90" s="251"/>
      <c r="G90" s="251"/>
      <c r="H90" s="251"/>
      <c r="I90" s="251"/>
      <c r="J90" s="251"/>
      <c r="K90" s="251"/>
      <c r="L90" s="251"/>
      <c r="M90" s="251"/>
      <c r="N90" s="251"/>
      <c r="O90" s="251"/>
      <c r="P90"/>
      <c r="Q90"/>
      <c r="R90"/>
      <c r="S90"/>
      <c r="T90"/>
      <c r="U90"/>
      <c r="V90"/>
      <c r="W90"/>
      <c r="X90"/>
    </row>
    <row r="91" spans="1:24" ht="15.75" thickBot="1">
      <c r="A91" s="269" t="s">
        <v>17</v>
      </c>
      <c r="B91" s="251"/>
      <c r="C91" s="251"/>
      <c r="D91" s="251"/>
      <c r="E91" s="251"/>
      <c r="F91" s="251"/>
      <c r="G91" s="251"/>
      <c r="H91" s="251"/>
      <c r="I91" s="251"/>
      <c r="J91" s="251"/>
      <c r="K91" s="251"/>
      <c r="L91" s="251"/>
      <c r="M91" s="251"/>
      <c r="N91" s="251"/>
      <c r="O91" s="251"/>
      <c r="P91"/>
      <c r="Q91"/>
      <c r="R91"/>
      <c r="S91"/>
      <c r="T91"/>
      <c r="U91"/>
      <c r="V91"/>
      <c r="W91"/>
      <c r="X91"/>
    </row>
    <row r="92" spans="1:24">
      <c r="A92" s="266" t="s">
        <v>18</v>
      </c>
      <c r="B92" s="267"/>
      <c r="C92" s="435" t="s">
        <v>572</v>
      </c>
      <c r="D92" s="436"/>
      <c r="E92" s="436"/>
      <c r="F92" s="436"/>
      <c r="G92" s="436"/>
      <c r="H92" s="436"/>
      <c r="I92" s="436"/>
      <c r="J92" s="436"/>
      <c r="K92" s="436"/>
      <c r="L92" s="436"/>
      <c r="M92" s="436"/>
      <c r="N92" s="436"/>
      <c r="O92" s="251"/>
      <c r="P92"/>
      <c r="Q92"/>
      <c r="R92"/>
      <c r="S92"/>
      <c r="T92"/>
      <c r="U92"/>
      <c r="V92"/>
      <c r="W92"/>
      <c r="X92"/>
    </row>
    <row r="93" spans="1:24">
      <c r="A93" s="266" t="s">
        <v>19</v>
      </c>
      <c r="B93" s="267"/>
      <c r="C93" s="435" t="s">
        <v>571</v>
      </c>
      <c r="D93" s="436"/>
      <c r="E93" s="436"/>
      <c r="F93" s="436"/>
      <c r="G93" s="436"/>
      <c r="H93" s="436"/>
      <c r="I93" s="436"/>
      <c r="J93" s="436"/>
      <c r="K93" s="436"/>
      <c r="L93" s="436"/>
      <c r="M93" s="436"/>
      <c r="N93" s="436"/>
      <c r="O93" s="251"/>
      <c r="P93"/>
      <c r="Q93"/>
      <c r="R93"/>
      <c r="S93"/>
      <c r="T93"/>
      <c r="U93"/>
      <c r="V93"/>
      <c r="W93"/>
      <c r="X93"/>
    </row>
    <row r="94" spans="1:24" ht="33" customHeight="1">
      <c r="A94" s="268" t="s">
        <v>20</v>
      </c>
      <c r="B94" s="267"/>
      <c r="C94" s="437" t="s">
        <v>570</v>
      </c>
      <c r="D94" s="438"/>
      <c r="E94" s="438"/>
      <c r="F94" s="438"/>
      <c r="G94" s="438"/>
      <c r="H94" s="438"/>
      <c r="I94" s="438"/>
      <c r="J94" s="438"/>
      <c r="K94" s="438"/>
      <c r="L94" s="438"/>
      <c r="M94" s="438"/>
      <c r="N94" s="438"/>
      <c r="O94" s="251"/>
      <c r="P94"/>
      <c r="Q94"/>
      <c r="R94"/>
      <c r="S94"/>
      <c r="T94"/>
      <c r="U94"/>
      <c r="V94"/>
      <c r="W94"/>
      <c r="X94"/>
    </row>
    <row r="95" spans="1:24" ht="18" customHeight="1">
      <c r="A95" s="266" t="s">
        <v>21</v>
      </c>
      <c r="B95" s="267"/>
      <c r="C95" s="439" t="s">
        <v>569</v>
      </c>
      <c r="D95" s="440"/>
      <c r="E95" s="440"/>
      <c r="F95" s="440"/>
      <c r="G95" s="440"/>
      <c r="H95" s="440"/>
      <c r="I95" s="440"/>
      <c r="J95" s="440"/>
      <c r="K95" s="440"/>
      <c r="L95" s="440"/>
      <c r="M95" s="440"/>
      <c r="N95" s="440"/>
      <c r="O95" s="251"/>
      <c r="P95"/>
      <c r="Q95"/>
      <c r="R95"/>
      <c r="S95"/>
      <c r="T95"/>
      <c r="U95"/>
      <c r="V95"/>
      <c r="W95"/>
      <c r="X95"/>
    </row>
    <row r="96" spans="1:24">
      <c r="A96" s="266" t="s">
        <v>22</v>
      </c>
      <c r="B96" s="265"/>
      <c r="C96" s="435" t="s">
        <v>568</v>
      </c>
      <c r="D96" s="436"/>
      <c r="E96" s="436"/>
      <c r="F96" s="436"/>
      <c r="G96" s="436"/>
      <c r="H96" s="436"/>
      <c r="I96" s="436"/>
      <c r="J96" s="436"/>
      <c r="K96" s="436"/>
      <c r="L96" s="436"/>
      <c r="M96" s="436"/>
      <c r="N96" s="436"/>
      <c r="O96" s="251"/>
      <c r="P96"/>
      <c r="Q96"/>
      <c r="R96"/>
      <c r="S96"/>
      <c r="T96"/>
      <c r="U96"/>
      <c r="V96"/>
      <c r="W96"/>
      <c r="X96"/>
    </row>
    <row r="97" spans="1:24">
      <c r="A97" s="266" t="s">
        <v>23</v>
      </c>
      <c r="B97" s="265"/>
      <c r="C97" s="435" t="s">
        <v>567</v>
      </c>
      <c r="D97" s="436"/>
      <c r="E97" s="436"/>
      <c r="F97" s="436"/>
      <c r="G97" s="436"/>
      <c r="H97" s="436"/>
      <c r="I97" s="436"/>
      <c r="J97" s="436"/>
      <c r="K97" s="436"/>
      <c r="L97" s="436"/>
      <c r="M97" s="436"/>
      <c r="N97" s="436"/>
      <c r="O97" s="251"/>
      <c r="P97"/>
      <c r="Q97"/>
      <c r="R97"/>
      <c r="S97"/>
      <c r="T97"/>
      <c r="U97"/>
      <c r="V97"/>
      <c r="W97"/>
      <c r="X97"/>
    </row>
    <row r="98" spans="1:24">
      <c r="A98" s="266" t="s">
        <v>24</v>
      </c>
      <c r="B98" s="265"/>
      <c r="C98" s="435" t="s">
        <v>566</v>
      </c>
      <c r="D98" s="436"/>
      <c r="E98" s="436"/>
      <c r="F98" s="436"/>
      <c r="G98" s="436"/>
      <c r="H98" s="436"/>
      <c r="I98" s="436"/>
      <c r="J98" s="436"/>
      <c r="K98" s="436"/>
      <c r="L98" s="436"/>
      <c r="M98" s="436"/>
      <c r="N98" s="436"/>
      <c r="O98" s="251"/>
      <c r="P98"/>
      <c r="Q98"/>
      <c r="R98"/>
      <c r="S98"/>
      <c r="T98"/>
      <c r="U98"/>
      <c r="V98"/>
      <c r="W98"/>
      <c r="X98"/>
    </row>
    <row r="99" spans="1:24" ht="17.25" customHeight="1">
      <c r="A99" s="264" t="s">
        <v>333</v>
      </c>
      <c r="B99" s="251"/>
      <c r="C99" s="435" t="s">
        <v>565</v>
      </c>
      <c r="D99" s="436"/>
      <c r="E99" s="436"/>
      <c r="F99" s="436"/>
      <c r="G99" s="436"/>
      <c r="H99" s="436"/>
      <c r="I99" s="436"/>
      <c r="J99" s="436"/>
      <c r="K99" s="436"/>
      <c r="L99" s="436"/>
      <c r="M99" s="436"/>
      <c r="N99" s="436"/>
      <c r="O99" s="251"/>
      <c r="P99"/>
      <c r="Q99"/>
      <c r="R99"/>
      <c r="S99"/>
      <c r="T99"/>
      <c r="U99"/>
      <c r="V99"/>
      <c r="W99"/>
      <c r="X99"/>
    </row>
    <row r="100" spans="1:24" ht="15.75">
      <c r="A100" s="261"/>
      <c r="B100" s="260"/>
      <c r="C100" s="259"/>
      <c r="D100" s="258"/>
      <c r="E100" s="257"/>
      <c r="F100" s="257"/>
      <c r="G100" s="254"/>
      <c r="H100" s="255"/>
      <c r="I100" s="255"/>
      <c r="J100" s="256"/>
      <c r="K100" s="255"/>
      <c r="L100" s="252"/>
      <c r="M100" s="254"/>
      <c r="N100" s="262"/>
      <c r="O100" s="251"/>
      <c r="P100"/>
      <c r="Q100"/>
      <c r="R100"/>
      <c r="S100"/>
      <c r="T100"/>
      <c r="U100"/>
      <c r="V100"/>
      <c r="W100"/>
      <c r="X100"/>
    </row>
    <row r="101" spans="1:24" ht="15.75">
      <c r="A101" s="261"/>
      <c r="B101" s="260"/>
      <c r="C101" s="259"/>
      <c r="D101" s="258"/>
      <c r="E101" s="257"/>
      <c r="F101" s="257"/>
      <c r="G101" s="254"/>
      <c r="H101" s="255"/>
      <c r="I101" s="255"/>
      <c r="J101" s="256"/>
      <c r="K101" s="255"/>
      <c r="L101" s="252"/>
      <c r="M101" s="254"/>
      <c r="N101" s="253"/>
      <c r="O101" s="251"/>
      <c r="P101"/>
      <c r="Q101"/>
      <c r="R101"/>
      <c r="S101"/>
      <c r="T101"/>
      <c r="U101"/>
      <c r="V101"/>
      <c r="W101"/>
      <c r="X101"/>
    </row>
    <row r="102" spans="1:24">
      <c r="A102" s="252"/>
      <c r="B102" s="252"/>
      <c r="C102" s="251"/>
      <c r="D102" s="251"/>
      <c r="E102" s="251"/>
      <c r="F102" s="251"/>
      <c r="G102" s="251"/>
      <c r="H102" s="251"/>
      <c r="I102" s="251"/>
      <c r="J102" s="251"/>
      <c r="K102" s="251"/>
      <c r="L102" s="251"/>
      <c r="M102" s="251"/>
      <c r="N102" s="251"/>
      <c r="O102" s="251"/>
      <c r="P102"/>
      <c r="Q102"/>
      <c r="R102"/>
      <c r="S102"/>
      <c r="T102"/>
      <c r="U102"/>
      <c r="V102"/>
      <c r="W102"/>
      <c r="X102"/>
    </row>
  </sheetData>
  <mergeCells count="8">
    <mergeCell ref="C98:N98"/>
    <mergeCell ref="C99:N99"/>
    <mergeCell ref="C92:N92"/>
    <mergeCell ref="C93:N93"/>
    <mergeCell ref="C94:N94"/>
    <mergeCell ref="C95:N95"/>
    <mergeCell ref="C96:N96"/>
    <mergeCell ref="C97:N97"/>
  </mergeCells>
  <pageMargins left="0.2" right="0.2" top="0.75" bottom="0.5" header="0.3" footer="0.3"/>
  <pageSetup paperSize="3" scale="69" fitToHeight="0" orientation="landscape" r:id="rId1"/>
  <rowBreaks count="1" manualBreakCount="1">
    <brk id="5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MP Attach O</vt:lpstr>
      <vt:lpstr>MP Attach GG</vt:lpstr>
      <vt:lpstr>MP Attach ZZ</vt:lpstr>
      <vt:lpstr>'MP Attach GG'!Print_Area</vt:lpstr>
      <vt:lpstr>'MP Attach O'!Print_Area</vt:lpstr>
      <vt:lpstr>'MP Attach ZZ'!Print_Area</vt:lpstr>
    </vt:vector>
  </TitlesOfParts>
  <Company>American Transmission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Jeanne Kallberg (MP)</cp:lastModifiedBy>
  <cp:lastPrinted>2014-08-25T19:23:22Z</cp:lastPrinted>
  <dcterms:created xsi:type="dcterms:W3CDTF">2009-07-01T14:12:33Z</dcterms:created>
  <dcterms:modified xsi:type="dcterms:W3CDTF">2015-08-24T20:14:24Z</dcterms:modified>
</cp:coreProperties>
</file>