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92" yWindow="1632" windowWidth="19344" windowHeight="10188"/>
  </bookViews>
  <sheets>
    <sheet name="Attach GG True Up Summary" sheetId="1" r:id="rId1"/>
    <sheet name="Borrowing Rate-2015" sheetId="4" r:id="rId2"/>
    <sheet name="Interest Calculation-2015" sheetId="5" r:id="rId3"/>
  </sheets>
  <definedNames>
    <definedName name="_xlnm.Print_Area" localSheetId="0">'Attach GG True Up Summary'!$A$1:$I$40</definedName>
    <definedName name="_xlnm.Print_Area" localSheetId="1">'Borrowing Rate-2015'!#REF!</definedName>
    <definedName name="_xlnm.Print_Area" localSheetId="2">'Interest Calculation-2015'!$A$1:$M$36</definedName>
  </definedNames>
  <calcPr calcId="145621"/>
</workbook>
</file>

<file path=xl/calcChain.xml><?xml version="1.0" encoding="utf-8"?>
<calcChain xmlns="http://schemas.openxmlformats.org/spreadsheetml/2006/main">
  <c r="D43" i="4" l="1"/>
  <c r="E43" i="4" s="1"/>
  <c r="F43" i="4" s="1"/>
  <c r="D35" i="4"/>
  <c r="E35" i="4" s="1"/>
  <c r="F35" i="4" s="1"/>
  <c r="D30" i="4"/>
  <c r="E30" i="4" s="1"/>
  <c r="F30" i="4" s="1"/>
  <c r="D27" i="4"/>
  <c r="E27" i="4" s="1"/>
  <c r="F27" i="4" s="1"/>
  <c r="D22" i="4"/>
  <c r="E22" i="4" s="1"/>
  <c r="F22" i="4" s="1"/>
  <c r="C13" i="4"/>
  <c r="D33" i="4" s="1"/>
  <c r="E33" i="4" s="1"/>
  <c r="F33" i="4" s="1"/>
  <c r="D25" i="4" l="1"/>
  <c r="E25" i="4" s="1"/>
  <c r="F25" i="4" s="1"/>
  <c r="D41" i="4"/>
  <c r="E41" i="4" s="1"/>
  <c r="F41" i="4" s="1"/>
  <c r="D20" i="4"/>
  <c r="E20" i="4" s="1"/>
  <c r="F20" i="4" s="1"/>
  <c r="D28" i="4"/>
  <c r="E28" i="4" s="1"/>
  <c r="F28" i="4" s="1"/>
  <c r="D36" i="4"/>
  <c r="E36" i="4" s="1"/>
  <c r="F36" i="4" s="1"/>
  <c r="D23" i="4"/>
  <c r="E23" i="4" s="1"/>
  <c r="F23" i="4" s="1"/>
  <c r="D31" i="4"/>
  <c r="E31" i="4" s="1"/>
  <c r="F31" i="4" s="1"/>
  <c r="D39" i="4"/>
  <c r="E39" i="4" s="1"/>
  <c r="F39" i="4" s="1"/>
  <c r="D26" i="4"/>
  <c r="E26" i="4" s="1"/>
  <c r="F26" i="4" s="1"/>
  <c r="D34" i="4"/>
  <c r="E34" i="4" s="1"/>
  <c r="F34" i="4" s="1"/>
  <c r="D42" i="4"/>
  <c r="E42" i="4" s="1"/>
  <c r="F42" i="4" s="1"/>
  <c r="D21" i="4"/>
  <c r="E21" i="4" s="1"/>
  <c r="F21" i="4" s="1"/>
  <c r="D29" i="4"/>
  <c r="E29" i="4" s="1"/>
  <c r="F29" i="4" s="1"/>
  <c r="D37" i="4"/>
  <c r="E37" i="4" s="1"/>
  <c r="F37" i="4" s="1"/>
  <c r="D24" i="4"/>
  <c r="E24" i="4" s="1"/>
  <c r="F24" i="4" s="1"/>
  <c r="D32" i="4"/>
  <c r="E32" i="4" s="1"/>
  <c r="F32" i="4" s="1"/>
  <c r="D40" i="4"/>
  <c r="E40" i="4" s="1"/>
  <c r="F40" i="4" s="1"/>
  <c r="D38" i="4"/>
  <c r="E38" i="4" s="1"/>
  <c r="F38" i="4" s="1"/>
  <c r="D36" i="5"/>
  <c r="G23" i="1" l="1"/>
  <c r="G17" i="1" l="1"/>
  <c r="D37" i="5" l="1"/>
  <c r="F36" i="5" l="1"/>
  <c r="B27" i="1" l="1"/>
  <c r="F5" i="5"/>
  <c r="K11" i="5" s="1"/>
  <c r="K12" i="5" l="1"/>
  <c r="K20" i="5"/>
  <c r="K28" i="5"/>
  <c r="K21" i="5"/>
  <c r="K29" i="5"/>
  <c r="K22" i="5"/>
  <c r="K30" i="5"/>
  <c r="K15" i="5"/>
  <c r="K23" i="5"/>
  <c r="K31" i="5"/>
  <c r="K16" i="5"/>
  <c r="K24" i="5"/>
  <c r="K25" i="5"/>
  <c r="K18" i="5"/>
  <c r="K19" i="5"/>
  <c r="K13" i="5"/>
  <c r="K32" i="5"/>
  <c r="K26" i="5"/>
  <c r="K27" i="5"/>
  <c r="K14" i="5"/>
  <c r="K17" i="5"/>
  <c r="K33" i="5"/>
  <c r="K34" i="5"/>
  <c r="K36" i="5" l="1"/>
  <c r="G20" i="1" s="1"/>
  <c r="G30" i="1" s="1"/>
</calcChain>
</file>

<file path=xl/sharedStrings.xml><?xml version="1.0" encoding="utf-8"?>
<sst xmlns="http://schemas.openxmlformats.org/spreadsheetml/2006/main" count="71" uniqueCount="58">
  <si>
    <t>ALLETE, Inc., d/b/a Minnesota Power</t>
  </si>
  <si>
    <t xml:space="preserve"> </t>
  </si>
  <si>
    <t>A) Annual Transmission Revenue Requirement True Up</t>
  </si>
  <si>
    <t>AC System</t>
  </si>
  <si>
    <t>Historic Year Actual RR</t>
  </si>
  <si>
    <t xml:space="preserve">Historic Year True Up  </t>
  </si>
  <si>
    <t>Minnesota Power Short Term Interest Rate</t>
  </si>
  <si>
    <t xml:space="preserve">Prime Rate </t>
  </si>
  <si>
    <t xml:space="preserve">The interest payable shall be calculated using an average interest rate for the twenty-four (24) months during </t>
  </si>
  <si>
    <t xml:space="preserve">which the over or under recovery in the revenue requirement or volume changes exists.  The interest rate to be </t>
  </si>
  <si>
    <t xml:space="preserve">applied to the over or under recovery amounts will be determined using the average rate for the nineteen (19) </t>
  </si>
  <si>
    <t xml:space="preserve">months preceding August of the current year.  The interest amount will be included in the projected costs made </t>
  </si>
  <si>
    <t xml:space="preserve">available on September 1.  If ALLETE has over collected during a given rate year, the interest on the over collection </t>
  </si>
  <si>
    <t>will be calculated in accordance with the Commission’s interest rate for refunds as provided in 18 C.F.R. § 35.19a.</t>
  </si>
  <si>
    <t xml:space="preserve">If ALLETE has under collected during a given rate year, the interest on the under collection will be calculated based </t>
  </si>
  <si>
    <t>on ALLETE’s actual short term debt cost, capped at the applicable refund interest rate under 18 C.F.R. § 35.19a</t>
  </si>
  <si>
    <t>Borrowing Rate Calculation</t>
  </si>
  <si>
    <t>Libor Rate</t>
  </si>
  <si>
    <t>Prime</t>
  </si>
  <si>
    <t>Prime Rate</t>
  </si>
  <si>
    <t>Month</t>
  </si>
  <si>
    <t>Interest Calculation</t>
  </si>
  <si>
    <t>AC Interest</t>
  </si>
  <si>
    <t>Short Term Interest Rate</t>
  </si>
  <si>
    <t>Average Interest Rate</t>
  </si>
  <si>
    <t>Line 2 of Attach GG</t>
  </si>
  <si>
    <t>B) Interest Calculation</t>
  </si>
  <si>
    <t>C) Total True Up (A+B)</t>
  </si>
  <si>
    <t>Historic Year Actual Revenues</t>
  </si>
  <si>
    <t>(Actual RR - Actual Revenue)</t>
  </si>
  <si>
    <t>MISO Attachment GG True Up Calculation</t>
  </si>
  <si>
    <t>Total Interest</t>
  </si>
  <si>
    <t>Actual RECB Revenue</t>
  </si>
  <si>
    <t>Average Monthly Interest Rate</t>
  </si>
  <si>
    <t>Short Term Borrowing Rates</t>
  </si>
  <si>
    <t>Date of 
Expiration</t>
  </si>
  <si>
    <t>Date 
Issued</t>
  </si>
  <si>
    <t>Amount</t>
  </si>
  <si>
    <t>Credit Facility</t>
  </si>
  <si>
    <t xml:space="preserve">Issuer </t>
  </si>
  <si>
    <t>JPMorgan-Lead Arranger</t>
  </si>
  <si>
    <t>Borrowing Rates</t>
  </si>
  <si>
    <t>1 Month Libor + 1.125% spread</t>
  </si>
  <si>
    <t>(%)</t>
  </si>
  <si>
    <t xml:space="preserve">Revolver $400 Million </t>
  </si>
  <si>
    <t>1) Margin for Eurodollar Rate loan and facility fee</t>
  </si>
  <si>
    <t>2) Moody's upgraded ALLETE on January 30, 2014, to A3 from Baa1 changing its pricing level in the credit agreement</t>
  </si>
  <si>
    <r>
      <t>Margin</t>
    </r>
    <r>
      <rPr>
        <b/>
        <u/>
        <vertAlign val="superscript"/>
        <sz val="10"/>
        <color theme="1"/>
        <rFont val="Arial"/>
        <family val="2"/>
      </rPr>
      <t>1</t>
    </r>
  </si>
  <si>
    <r>
      <t>$400 margin</t>
    </r>
    <r>
      <rPr>
        <i/>
        <vertAlign val="superscript"/>
        <sz val="10"/>
        <color theme="1"/>
        <rFont val="Arial"/>
        <family val="2"/>
      </rPr>
      <t>2</t>
    </r>
  </si>
  <si>
    <t>Revolving Line of Credit</t>
  </si>
  <si>
    <t>2015 Attachment GG True Up Work paper</t>
  </si>
  <si>
    <t>AC System 2015 True Up Before Interest</t>
  </si>
  <si>
    <t>3) 1 Month Libor Rates downloaded from Bloomberg using US0001M Index</t>
  </si>
  <si>
    <t>2015 Minnesota Power</t>
  </si>
  <si>
    <t>Interest for 24 Months (Jan-15 to Dec-16)</t>
  </si>
  <si>
    <r>
      <t>1 M Libor</t>
    </r>
    <r>
      <rPr>
        <b/>
        <vertAlign val="superscript"/>
        <sz val="10"/>
        <color theme="1"/>
        <rFont val="Arial"/>
        <family val="2"/>
      </rPr>
      <t xml:space="preserve">3 </t>
    </r>
    <r>
      <rPr>
        <b/>
        <sz val="10"/>
        <color theme="1"/>
        <rFont val="Arial"/>
        <family val="2"/>
      </rPr>
      <t>(%)</t>
    </r>
  </si>
  <si>
    <t>Margin (%)</t>
  </si>
  <si>
    <t>Annual Libor Interest Rate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</si>
</sst>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[$-409]mmm\-yy;@"/>
    <numFmt numFmtId="166" formatCode="0.0000"/>
    <numFmt numFmtId="167" formatCode="0.000"/>
    <numFmt numFmtId="168" formatCode="&quot;$&quot;#,##0.00"/>
    <numFmt numFmtId="169" formatCode="0_);[Red]\(0\)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name val="Calibri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 MT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sz val="16"/>
      <color theme="0"/>
      <name val="Arial"/>
      <family val="2"/>
    </font>
    <font>
      <i/>
      <vertAlign val="superscript"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u/>
      <vertAlign val="superscript"/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4F81BD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2">
    <xf numFmtId="0" fontId="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31" fillId="0" borderId="0"/>
    <xf numFmtId="0" fontId="26" fillId="0" borderId="0">
      <alignment vertical="top"/>
    </xf>
    <xf numFmtId="0" fontId="5" fillId="0" borderId="0"/>
    <xf numFmtId="0" fontId="5" fillId="0" borderId="0"/>
    <xf numFmtId="0" fontId="11" fillId="0" borderId="0"/>
    <xf numFmtId="0" fontId="2" fillId="0" borderId="0"/>
    <xf numFmtId="168" fontId="16" fillId="0" borderId="0" applyProtection="0"/>
    <xf numFmtId="168" fontId="16" fillId="0" borderId="0" applyProtection="0"/>
    <xf numFmtId="0" fontId="31" fillId="0" borderId="0"/>
    <xf numFmtId="0" fontId="31" fillId="0" borderId="0"/>
    <xf numFmtId="0" fontId="31" fillId="0" borderId="0"/>
    <xf numFmtId="0" fontId="9" fillId="0" borderId="0"/>
    <xf numFmtId="0" fontId="16" fillId="23" borderId="7" applyNumberFormat="0" applyFont="0" applyAlignment="0" applyProtection="0"/>
    <xf numFmtId="0" fontId="5" fillId="23" borderId="7" applyNumberFormat="0" applyFont="0" applyAlignment="0" applyProtection="0"/>
    <xf numFmtId="0" fontId="27" fillId="20" borderId="8" applyNumberFormat="0" applyAlignment="0" applyProtection="0"/>
    <xf numFmtId="0" fontId="27" fillId="20" borderId="8" applyNumberFormat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5" fillId="24" borderId="0"/>
    <xf numFmtId="0" fontId="1" fillId="0" borderId="0"/>
    <xf numFmtId="0" fontId="35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26" fillId="0" borderId="0">
      <alignment vertical="top"/>
    </xf>
    <xf numFmtId="0" fontId="2" fillId="0" borderId="0"/>
    <xf numFmtId="0" fontId="16" fillId="23" borderId="7" applyNumberFormat="0" applyFont="0" applyAlignment="0" applyProtection="0"/>
    <xf numFmtId="0" fontId="2" fillId="23" borderId="7" applyNumberFormat="0" applyFont="0" applyAlignment="0" applyProtection="0"/>
    <xf numFmtId="0" fontId="27" fillId="20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/>
    <xf numFmtId="0" fontId="31" fillId="0" borderId="0"/>
    <xf numFmtId="0" fontId="2" fillId="0" borderId="0"/>
    <xf numFmtId="0" fontId="31" fillId="0" borderId="0"/>
  </cellStyleXfs>
  <cellXfs count="9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38" fontId="0" fillId="0" borderId="0" xfId="0" applyNumberFormat="1"/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164" fontId="0" fillId="0" borderId="0" xfId="95" applyNumberFormat="1" applyFont="1"/>
    <xf numFmtId="164" fontId="0" fillId="0" borderId="0" xfId="0" applyNumberFormat="1"/>
    <xf numFmtId="10" fontId="0" fillId="0" borderId="0" xfId="95" applyNumberFormat="1" applyFont="1"/>
    <xf numFmtId="0" fontId="8" fillId="0" borderId="0" xfId="0" applyFont="1"/>
    <xf numFmtId="0" fontId="9" fillId="0" borderId="0" xfId="90"/>
    <xf numFmtId="42" fontId="0" fillId="0" borderId="0" xfId="57" applyNumberFormat="1" applyFont="1"/>
    <xf numFmtId="42" fontId="0" fillId="0" borderId="0" xfId="0" applyNumberFormat="1"/>
    <xf numFmtId="0" fontId="32" fillId="0" borderId="0" xfId="89" applyFont="1" applyAlignment="1">
      <alignment horizontal="center"/>
    </xf>
    <xf numFmtId="16" fontId="4" fillId="0" borderId="0" xfId="0" applyNumberFormat="1" applyFont="1"/>
    <xf numFmtId="0" fontId="4" fillId="0" borderId="0" xfId="0" applyNumberFormat="1" applyFont="1" applyAlignment="1">
      <alignment horizontal="center" wrapText="1"/>
    </xf>
    <xf numFmtId="16" fontId="4" fillId="0" borderId="0" xfId="0" applyNumberFormat="1" applyFont="1" applyAlignment="1">
      <alignment horizontal="center"/>
    </xf>
    <xf numFmtId="16" fontId="4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6" fontId="0" fillId="0" borderId="0" xfId="0" applyNumberFormat="1"/>
    <xf numFmtId="16" fontId="4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0" xfId="0" applyFill="1"/>
    <xf numFmtId="0" fontId="2" fillId="0" borderId="0" xfId="0" applyFont="1"/>
    <xf numFmtId="166" fontId="0" fillId="0" borderId="0" xfId="95" applyNumberFormat="1" applyFont="1"/>
    <xf numFmtId="0" fontId="4" fillId="0" borderId="0" xfId="0" applyFont="1" applyAlignment="1">
      <alignment horizontal="right"/>
    </xf>
    <xf numFmtId="167" fontId="0" fillId="0" borderId="0" xfId="0" applyNumberFormat="1" applyFill="1"/>
    <xf numFmtId="165" fontId="0" fillId="0" borderId="0" xfId="0" applyNumberFormat="1"/>
    <xf numFmtId="167" fontId="34" fillId="0" borderId="0" xfId="0" applyNumberFormat="1" applyFont="1"/>
    <xf numFmtId="167" fontId="31" fillId="0" borderId="0" xfId="158" applyNumberFormat="1" applyFill="1" applyBorder="1"/>
    <xf numFmtId="0" fontId="2" fillId="0" borderId="0" xfId="160"/>
    <xf numFmtId="3" fontId="38" fillId="0" borderId="16" xfId="161" applyNumberFormat="1" applyFont="1" applyBorder="1" applyAlignment="1">
      <alignment horizontal="center"/>
    </xf>
    <xf numFmtId="3" fontId="39" fillId="0" borderId="15" xfId="161" applyNumberFormat="1" applyFont="1" applyBorder="1" applyAlignment="1">
      <alignment horizontal="center"/>
    </xf>
    <xf numFmtId="0" fontId="33" fillId="0" borderId="18" xfId="161" applyFont="1" applyBorder="1" applyAlignment="1">
      <alignment horizontal="center"/>
    </xf>
    <xf numFmtId="167" fontId="33" fillId="0" borderId="10" xfId="161" applyNumberFormat="1" applyFont="1" applyBorder="1" applyAlignment="1">
      <alignment horizontal="center"/>
    </xf>
    <xf numFmtId="0" fontId="31" fillId="26" borderId="12" xfId="161" applyFill="1" applyBorder="1" applyAlignment="1">
      <alignment horizontal="center" wrapText="1"/>
    </xf>
    <xf numFmtId="0" fontId="31" fillId="26" borderId="13" xfId="161" applyFill="1" applyBorder="1" applyAlignment="1">
      <alignment horizontal="center" wrapText="1"/>
    </xf>
    <xf numFmtId="0" fontId="31" fillId="26" borderId="14" xfId="161" applyFill="1" applyBorder="1" applyAlignment="1">
      <alignment horizontal="center"/>
    </xf>
    <xf numFmtId="14" fontId="31" fillId="0" borderId="0" xfId="161" applyNumberFormat="1" applyAlignment="1">
      <alignment horizontal="center"/>
    </xf>
    <xf numFmtId="14" fontId="31" fillId="0" borderId="0" xfId="161" applyNumberFormat="1"/>
    <xf numFmtId="38" fontId="31" fillId="0" borderId="0" xfId="161" applyNumberFormat="1" applyAlignment="1">
      <alignment horizontal="center"/>
    </xf>
    <xf numFmtId="0" fontId="31" fillId="0" borderId="0" xfId="161"/>
    <xf numFmtId="0" fontId="32" fillId="26" borderId="12" xfId="161" applyFont="1" applyFill="1" applyBorder="1" applyAlignment="1">
      <alignment horizontal="center"/>
    </xf>
    <xf numFmtId="0" fontId="32" fillId="26" borderId="13" xfId="161" applyFont="1" applyFill="1" applyBorder="1" applyAlignment="1"/>
    <xf numFmtId="0" fontId="32" fillId="26" borderId="14" xfId="161" applyFont="1" applyFill="1" applyBorder="1" applyAlignment="1">
      <alignment horizontal="center"/>
    </xf>
    <xf numFmtId="3" fontId="33" fillId="0" borderId="0" xfId="161" applyNumberFormat="1" applyFont="1" applyAlignment="1">
      <alignment horizontal="right"/>
    </xf>
    <xf numFmtId="0" fontId="33" fillId="0" borderId="0" xfId="161" applyFont="1" applyFill="1" applyAlignment="1">
      <alignment horizontal="center"/>
    </xf>
    <xf numFmtId="3" fontId="37" fillId="0" borderId="0" xfId="160" applyNumberFormat="1" applyFont="1" applyFill="1" applyAlignment="1">
      <alignment horizontal="left"/>
    </xf>
    <xf numFmtId="3" fontId="33" fillId="0" borderId="0" xfId="161" applyNumberFormat="1" applyFont="1" applyAlignment="1">
      <alignment horizontal="center"/>
    </xf>
    <xf numFmtId="0" fontId="33" fillId="0" borderId="15" xfId="161" applyFont="1" applyFill="1" applyBorder="1" applyAlignment="1">
      <alignment horizontal="center"/>
    </xf>
    <xf numFmtId="0" fontId="33" fillId="0" borderId="17" xfId="161" applyFont="1" applyFill="1" applyBorder="1" applyAlignment="1">
      <alignment horizontal="center"/>
    </xf>
    <xf numFmtId="0" fontId="33" fillId="0" borderId="10" xfId="161" applyFont="1" applyFill="1" applyBorder="1" applyAlignment="1">
      <alignment horizontal="center"/>
    </xf>
    <xf numFmtId="0" fontId="33" fillId="0" borderId="19" xfId="161" applyFont="1" applyFill="1" applyBorder="1" applyAlignment="1">
      <alignment horizontal="center"/>
    </xf>
    <xf numFmtId="0" fontId="32" fillId="0" borderId="11" xfId="159" applyFont="1" applyBorder="1" applyAlignment="1">
      <alignment horizontal="center"/>
    </xf>
    <xf numFmtId="0" fontId="0" fillId="0" borderId="11" xfId="0" applyBorder="1"/>
    <xf numFmtId="10" fontId="2" fillId="0" borderId="0" xfId="0" applyNumberFormat="1" applyFont="1"/>
    <xf numFmtId="8" fontId="2" fillId="0" borderId="0" xfId="0" applyNumberFormat="1" applyFont="1"/>
    <xf numFmtId="42" fontId="0" fillId="0" borderId="0" xfId="0" applyNumberFormat="1" applyBorder="1"/>
    <xf numFmtId="38" fontId="2" fillId="0" borderId="0" xfId="58" applyNumberFormat="1" applyFont="1" applyFill="1" applyBorder="1" applyAlignment="1"/>
    <xf numFmtId="38" fontId="2" fillId="0" borderId="10" xfId="58" applyNumberFormat="1" applyFont="1" applyFill="1" applyBorder="1" applyAlignment="1"/>
    <xf numFmtId="38" fontId="2" fillId="0" borderId="0" xfId="0" applyNumberFormat="1" applyFont="1" applyAlignment="1">
      <alignment horizontal="right"/>
    </xf>
    <xf numFmtId="38" fontId="2" fillId="0" borderId="0" xfId="0" applyNumberFormat="1" applyFont="1"/>
    <xf numFmtId="38" fontId="2" fillId="0" borderId="0" xfId="0" applyNumberFormat="1" applyFont="1" applyBorder="1"/>
    <xf numFmtId="169" fontId="2" fillId="0" borderId="0" xfId="0" applyNumberFormat="1" applyFont="1"/>
    <xf numFmtId="164" fontId="2" fillId="0" borderId="0" xfId="95" applyNumberFormat="1" applyFont="1"/>
    <xf numFmtId="164" fontId="34" fillId="0" borderId="0" xfId="95" applyNumberFormat="1" applyFont="1" applyFill="1"/>
    <xf numFmtId="164" fontId="31" fillId="0" borderId="0" xfId="158" applyNumberFormat="1" applyBorder="1"/>
    <xf numFmtId="164" fontId="0" fillId="0" borderId="0" xfId="0" applyNumberFormat="1" applyFill="1"/>
    <xf numFmtId="0" fontId="33" fillId="0" borderId="0" xfId="161" applyFont="1" applyAlignment="1">
      <alignment horizontal="center"/>
    </xf>
    <xf numFmtId="0" fontId="31" fillId="26" borderId="13" xfId="161" applyFill="1" applyBorder="1" applyAlignment="1">
      <alignment horizontal="center"/>
    </xf>
    <xf numFmtId="0" fontId="32" fillId="26" borderId="13" xfId="161" applyFont="1" applyFill="1" applyBorder="1" applyAlignment="1">
      <alignment horizontal="center"/>
    </xf>
    <xf numFmtId="0" fontId="32" fillId="0" borderId="11" xfId="159" applyFont="1" applyBorder="1" applyAlignment="1">
      <alignment horizontal="center" vertical="center"/>
    </xf>
    <xf numFmtId="0" fontId="32" fillId="0" borderId="11" xfId="159" applyFont="1" applyBorder="1" applyAlignment="1">
      <alignment horizontal="center" wrapText="1"/>
    </xf>
    <xf numFmtId="0" fontId="32" fillId="0" borderId="11" xfId="158" applyFont="1" applyFill="1" applyBorder="1" applyAlignment="1">
      <alignment horizontal="center" wrapText="1"/>
    </xf>
    <xf numFmtId="4" fontId="34" fillId="0" borderId="0" xfId="159" applyNumberFormat="1" applyFont="1"/>
    <xf numFmtId="4" fontId="34" fillId="0" borderId="0" xfId="159" applyNumberFormat="1" applyFont="1" applyBorder="1"/>
    <xf numFmtId="4" fontId="34" fillId="0" borderId="0" xfId="159" applyNumberFormat="1" applyFont="1" applyFill="1" applyBorder="1"/>
    <xf numFmtId="44" fontId="0" fillId="0" borderId="0" xfId="57" applyFont="1"/>
    <xf numFmtId="10" fontId="34" fillId="0" borderId="0" xfId="159" applyNumberFormat="1" applyFont="1"/>
    <xf numFmtId="10" fontId="34" fillId="0" borderId="0" xfId="95" applyNumberFormat="1" applyFont="1" applyFill="1" applyBorder="1"/>
    <xf numFmtId="10" fontId="34" fillId="0" borderId="0" xfId="159" applyNumberFormat="1" applyFont="1" applyFill="1" applyBorder="1"/>
    <xf numFmtId="0" fontId="36" fillId="25" borderId="12" xfId="161" applyFont="1" applyFill="1" applyBorder="1" applyAlignment="1">
      <alignment horizontal="center"/>
    </xf>
    <xf numFmtId="0" fontId="36" fillId="25" borderId="13" xfId="161" applyFont="1" applyFill="1" applyBorder="1" applyAlignment="1">
      <alignment horizontal="center"/>
    </xf>
    <xf numFmtId="0" fontId="36" fillId="25" borderId="14" xfId="161" applyFont="1" applyFill="1" applyBorder="1" applyAlignment="1">
      <alignment horizontal="center"/>
    </xf>
    <xf numFmtId="0" fontId="31" fillId="26" borderId="13" xfId="161" applyFill="1" applyBorder="1" applyAlignment="1">
      <alignment horizontal="center"/>
    </xf>
    <xf numFmtId="0" fontId="32" fillId="26" borderId="13" xfId="161" applyFont="1" applyFill="1" applyBorder="1" applyAlignment="1">
      <alignment horizontal="center"/>
    </xf>
    <xf numFmtId="0" fontId="33" fillId="0" borderId="11" xfId="158" applyFont="1" applyBorder="1" applyAlignment="1">
      <alignment horizontal="center"/>
    </xf>
    <xf numFmtId="0" fontId="31" fillId="0" borderId="15" xfId="161" applyBorder="1" applyAlignment="1">
      <alignment horizontal="center"/>
    </xf>
    <xf numFmtId="0" fontId="33" fillId="0" borderId="0" xfId="161" applyFont="1" applyAlignment="1">
      <alignment horizontal="center"/>
    </xf>
  </cellXfs>
  <cellStyles count="162">
    <cellStyle name="20% - Accent1" xfId="1" builtinId="30" customBuiltin="1"/>
    <cellStyle name="20% - Accent1 2" xfId="2"/>
    <cellStyle name="20% - Accent1 3" xfId="108"/>
    <cellStyle name="20% - Accent2" xfId="3" builtinId="34" customBuiltin="1"/>
    <cellStyle name="20% - Accent2 2" xfId="4"/>
    <cellStyle name="20% - Accent2 3" xfId="109"/>
    <cellStyle name="20% - Accent3" xfId="5" builtinId="38" customBuiltin="1"/>
    <cellStyle name="20% - Accent3 2" xfId="6"/>
    <cellStyle name="20% - Accent3 3" xfId="110"/>
    <cellStyle name="20% - Accent4" xfId="7" builtinId="42" customBuiltin="1"/>
    <cellStyle name="20% - Accent4 2" xfId="8"/>
    <cellStyle name="20% - Accent4 3" xfId="111"/>
    <cellStyle name="20% - Accent5" xfId="9" builtinId="46" customBuiltin="1"/>
    <cellStyle name="20% - Accent5 2" xfId="10"/>
    <cellStyle name="20% - Accent5 3" xfId="112"/>
    <cellStyle name="20% - Accent6" xfId="11" builtinId="50" customBuiltin="1"/>
    <cellStyle name="20% - Accent6 2" xfId="12"/>
    <cellStyle name="20% - Accent6 3" xfId="113"/>
    <cellStyle name="40% - Accent1" xfId="13" builtinId="31" customBuiltin="1"/>
    <cellStyle name="40% - Accent1 2" xfId="14"/>
    <cellStyle name="40% - Accent1 3" xfId="114"/>
    <cellStyle name="40% - Accent2" xfId="15" builtinId="35" customBuiltin="1"/>
    <cellStyle name="40% - Accent2 2" xfId="16"/>
    <cellStyle name="40% - Accent2 3" xfId="115"/>
    <cellStyle name="40% - Accent3" xfId="17" builtinId="39" customBuiltin="1"/>
    <cellStyle name="40% - Accent3 2" xfId="18"/>
    <cellStyle name="40% - Accent3 3" xfId="116"/>
    <cellStyle name="40% - Accent4" xfId="19" builtinId="43" customBuiltin="1"/>
    <cellStyle name="40% - Accent4 2" xfId="20"/>
    <cellStyle name="40% - Accent4 3" xfId="117"/>
    <cellStyle name="40% - Accent5" xfId="21" builtinId="47" customBuiltin="1"/>
    <cellStyle name="40% - Accent5 2" xfId="22"/>
    <cellStyle name="40% - Accent5 3" xfId="118"/>
    <cellStyle name="40% - Accent6" xfId="23" builtinId="51" customBuiltin="1"/>
    <cellStyle name="40% - Accent6 2" xfId="24"/>
    <cellStyle name="40% - Accent6 3" xfId="119"/>
    <cellStyle name="60% - Accent1" xfId="25" builtinId="32" customBuiltin="1"/>
    <cellStyle name="60% - Accent1 2" xfId="26"/>
    <cellStyle name="60% - Accent1 3" xfId="120"/>
    <cellStyle name="60% - Accent2" xfId="27" builtinId="36" customBuiltin="1"/>
    <cellStyle name="60% - Accent2 2" xfId="28"/>
    <cellStyle name="60% - Accent2 3" xfId="121"/>
    <cellStyle name="60% - Accent3" xfId="29" builtinId="40" customBuiltin="1"/>
    <cellStyle name="60% - Accent3 2" xfId="30"/>
    <cellStyle name="60% - Accent3 3" xfId="122"/>
    <cellStyle name="60% - Accent4" xfId="31" builtinId="44" customBuiltin="1"/>
    <cellStyle name="60% - Accent4 2" xfId="32"/>
    <cellStyle name="60% - Accent4 3" xfId="123"/>
    <cellStyle name="60% - Accent5" xfId="33" builtinId="48" customBuiltin="1"/>
    <cellStyle name="60% - Accent5 2" xfId="34"/>
    <cellStyle name="60% - Accent5 3" xfId="124"/>
    <cellStyle name="60% - Accent6" xfId="35" builtinId="52" customBuiltin="1"/>
    <cellStyle name="60% - Accent6 2" xfId="36"/>
    <cellStyle name="60% - Accent6 3" xfId="125"/>
    <cellStyle name="Accent1" xfId="37" builtinId="29" customBuiltin="1"/>
    <cellStyle name="Accent1 2" xfId="38"/>
    <cellStyle name="Accent1 3" xfId="126"/>
    <cellStyle name="Accent2" xfId="39" builtinId="33" customBuiltin="1"/>
    <cellStyle name="Accent2 2" xfId="40"/>
    <cellStyle name="Accent2 3" xfId="127"/>
    <cellStyle name="Accent3" xfId="41" builtinId="37" customBuiltin="1"/>
    <cellStyle name="Accent3 2" xfId="42"/>
    <cellStyle name="Accent3 3" xfId="128"/>
    <cellStyle name="Accent4" xfId="43" builtinId="41" customBuiltin="1"/>
    <cellStyle name="Accent4 2" xfId="44"/>
    <cellStyle name="Accent4 3" xfId="129"/>
    <cellStyle name="Accent5" xfId="45" builtinId="45" customBuiltin="1"/>
    <cellStyle name="Accent5 2" xfId="46"/>
    <cellStyle name="Accent5 3" xfId="130"/>
    <cellStyle name="Accent6" xfId="47" builtinId="49" customBuiltin="1"/>
    <cellStyle name="Accent6 2" xfId="48"/>
    <cellStyle name="Accent6 3" xfId="131"/>
    <cellStyle name="Bad" xfId="49" builtinId="27" customBuiltin="1"/>
    <cellStyle name="Bad 2" xfId="50"/>
    <cellStyle name="Bad 3" xfId="132"/>
    <cellStyle name="blp_column_header" xfId="105"/>
    <cellStyle name="Calculation" xfId="51" builtinId="22" customBuiltin="1"/>
    <cellStyle name="Calculation 2" xfId="52"/>
    <cellStyle name="Calculation 3" xfId="133"/>
    <cellStyle name="Check Cell" xfId="53" builtinId="23" customBuiltin="1"/>
    <cellStyle name="Check Cell 2" xfId="54"/>
    <cellStyle name="Check Cell 3" xfId="134"/>
    <cellStyle name="Comma 2" xfId="55"/>
    <cellStyle name="Comma 3" xfId="56"/>
    <cellStyle name="Comma 3 2" xfId="135"/>
    <cellStyle name="Currency" xfId="57" builtinId="4"/>
    <cellStyle name="Currency 2" xfId="58"/>
    <cellStyle name="Currency 2 2" xfId="137"/>
    <cellStyle name="Currency 3" xfId="59"/>
    <cellStyle name="Currency 3 2" xfId="138"/>
    <cellStyle name="Currency 4" xfId="60"/>
    <cellStyle name="Currency 5" xfId="136"/>
    <cellStyle name="Explanatory Text" xfId="61" builtinId="53" customBuiltin="1"/>
    <cellStyle name="Explanatory Text 2" xfId="62"/>
    <cellStyle name="Explanatory Text 3" xfId="139"/>
    <cellStyle name="Good" xfId="63" builtinId="26" customBuiltin="1"/>
    <cellStyle name="Good 2" xfId="64"/>
    <cellStyle name="Good 3" xfId="140"/>
    <cellStyle name="Heading 1" xfId="65" builtinId="16" customBuiltin="1"/>
    <cellStyle name="Heading 1 2" xfId="66"/>
    <cellStyle name="Heading 1 3" xfId="141"/>
    <cellStyle name="Heading 2" xfId="67" builtinId="17" customBuiltin="1"/>
    <cellStyle name="Heading 2 2" xfId="68"/>
    <cellStyle name="Heading 2 3" xfId="142"/>
    <cellStyle name="Heading 3" xfId="69" builtinId="18" customBuiltin="1"/>
    <cellStyle name="Heading 3 2" xfId="70"/>
    <cellStyle name="Heading 3 3" xfId="143"/>
    <cellStyle name="Heading 4" xfId="71" builtinId="19" customBuiltin="1"/>
    <cellStyle name="Heading 4 2" xfId="72"/>
    <cellStyle name="Heading 4 3" xfId="144"/>
    <cellStyle name="Input" xfId="73" builtinId="20" customBuiltin="1"/>
    <cellStyle name="Input 2" xfId="74"/>
    <cellStyle name="Input 3" xfId="145"/>
    <cellStyle name="Linked Cell" xfId="75" builtinId="24" customBuiltin="1"/>
    <cellStyle name="Linked Cell 2" xfId="76"/>
    <cellStyle name="Linked Cell 3" xfId="146"/>
    <cellStyle name="Neutral" xfId="77" builtinId="28" customBuiltin="1"/>
    <cellStyle name="Neutral 2" xfId="78"/>
    <cellStyle name="Neutral 3" xfId="147"/>
    <cellStyle name="Normal" xfId="0" builtinId="0"/>
    <cellStyle name="Normal 10" xfId="79"/>
    <cellStyle name="Normal 10 2" xfId="158"/>
    <cellStyle name="Normal 11" xfId="107"/>
    <cellStyle name="Normal 11 2" xfId="160"/>
    <cellStyle name="Normal 2" xfId="80"/>
    <cellStyle name="Normal 2 2" xfId="81"/>
    <cellStyle name="Normal 2 2 2" xfId="149"/>
    <cellStyle name="Normal 2 3" xfId="148"/>
    <cellStyle name="Normal 2 4" xfId="106"/>
    <cellStyle name="Normal 2_2011 TRUE-UP ALLETE MISO Attachment O with CWIP Working Papers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 8 2" xfId="161"/>
    <cellStyle name="Normal 9" xfId="89"/>
    <cellStyle name="Normal 9 2" xfId="159"/>
    <cellStyle name="Normal_2012 shoert term Borrowing Rates" xfId="90"/>
    <cellStyle name="Note" xfId="91" builtinId="10" customBuiltin="1"/>
    <cellStyle name="Note 2" xfId="92"/>
    <cellStyle name="Note 2 2" xfId="151"/>
    <cellStyle name="Note 3" xfId="150"/>
    <cellStyle name="Output" xfId="93" builtinId="21" customBuiltin="1"/>
    <cellStyle name="Output 2" xfId="94"/>
    <cellStyle name="Output 3" xfId="152"/>
    <cellStyle name="Percent" xfId="95" builtinId="5"/>
    <cellStyle name="Percent 2" xfId="96"/>
    <cellStyle name="Percent 3" xfId="97"/>
    <cellStyle name="Percent 4" xfId="98"/>
    <cellStyle name="Percent 4 2" xfId="154"/>
    <cellStyle name="Percent 5" xfId="153"/>
    <cellStyle name="Title" xfId="99" builtinId="15" customBuiltin="1"/>
    <cellStyle name="Title 2" xfId="100"/>
    <cellStyle name="Title 3" xfId="155"/>
    <cellStyle name="Total" xfId="101" builtinId="25" customBuiltin="1"/>
    <cellStyle name="Total 2" xfId="102"/>
    <cellStyle name="Total 3" xfId="156"/>
    <cellStyle name="Warning Text" xfId="103" builtinId="11" customBuiltin="1"/>
    <cellStyle name="Warning Text 2" xfId="104"/>
    <cellStyle name="Warning Text 3" xfId="15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40000"/>
      <rgbColor rgb="0000FF00"/>
      <rgbColor rgb="0057549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AF"/>
      <rgbColor rgb="0099CCFF"/>
      <rgbColor rgb="00C8DBA9"/>
      <rgbColor rgb="00CEC8E6"/>
      <rgbColor rgb="00FFCDC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zoomScaleNormal="100" workbookViewId="0">
      <selection activeCell="G3" sqref="G3"/>
    </sheetView>
  </sheetViews>
  <sheetFormatPr defaultRowHeight="13.2"/>
  <cols>
    <col min="5" max="5" width="25.33203125" customWidth="1"/>
    <col min="6" max="6" width="2.33203125" customWidth="1"/>
    <col min="7" max="7" width="16" bestFit="1" customWidth="1"/>
    <col min="9" max="9" width="11.88671875" bestFit="1" customWidth="1"/>
  </cols>
  <sheetData>
    <row r="1" spans="1:11">
      <c r="A1" t="s">
        <v>0</v>
      </c>
    </row>
    <row r="2" spans="1:11">
      <c r="A2" s="26" t="s">
        <v>50</v>
      </c>
    </row>
    <row r="3" spans="1:11">
      <c r="A3" t="s">
        <v>1</v>
      </c>
    </row>
    <row r="7" spans="1:11" ht="15.6">
      <c r="E7" s="1" t="s">
        <v>53</v>
      </c>
    </row>
    <row r="9" spans="1:11" ht="15.6">
      <c r="E9" s="1" t="s">
        <v>30</v>
      </c>
    </row>
    <row r="10" spans="1:11" ht="15.6">
      <c r="D10" s="1"/>
    </row>
    <row r="12" spans="1:11">
      <c r="A12" s="2" t="s">
        <v>2</v>
      </c>
    </row>
    <row r="13" spans="1:11">
      <c r="G13" s="2" t="s">
        <v>3</v>
      </c>
      <c r="H13" s="2"/>
      <c r="I13" s="2"/>
    </row>
    <row r="15" spans="1:11">
      <c r="A15" s="3" t="s">
        <v>1</v>
      </c>
      <c r="B15" t="s">
        <v>4</v>
      </c>
      <c r="E15" s="4" t="s">
        <v>25</v>
      </c>
      <c r="G15" s="61">
        <v>24620089</v>
      </c>
      <c r="H15" s="5"/>
      <c r="I15" s="15"/>
    </row>
    <row r="16" spans="1:11">
      <c r="A16" s="3" t="s">
        <v>1</v>
      </c>
      <c r="B16" t="s">
        <v>28</v>
      </c>
      <c r="E16" s="26" t="s">
        <v>32</v>
      </c>
      <c r="G16" s="62">
        <v>23233404</v>
      </c>
      <c r="H16" s="5"/>
      <c r="I16" s="60"/>
      <c r="K16" s="6"/>
    </row>
    <row r="17" spans="1:11">
      <c r="A17" s="3" t="s">
        <v>1</v>
      </c>
      <c r="B17" t="s">
        <v>5</v>
      </c>
      <c r="E17" t="s">
        <v>29</v>
      </c>
      <c r="G17" s="63">
        <f>G15-G16</f>
        <v>1386685</v>
      </c>
      <c r="H17" s="5"/>
      <c r="I17" s="15"/>
      <c r="K17" s="6"/>
    </row>
    <row r="18" spans="1:11">
      <c r="A18" s="7"/>
      <c r="G18" s="64"/>
      <c r="H18" s="5"/>
      <c r="I18" s="5"/>
    </row>
    <row r="19" spans="1:11">
      <c r="G19" s="64"/>
      <c r="K19" s="4" t="s">
        <v>1</v>
      </c>
    </row>
    <row r="20" spans="1:11">
      <c r="A20" s="2" t="s">
        <v>26</v>
      </c>
      <c r="G20" s="65">
        <f>'Interest Calculation-2015'!K36</f>
        <v>39503.152445789485</v>
      </c>
      <c r="I20" s="14"/>
      <c r="K20" s="6"/>
    </row>
    <row r="21" spans="1:11">
      <c r="G21" s="66"/>
      <c r="K21" s="8"/>
    </row>
    <row r="22" spans="1:11">
      <c r="B22" t="s">
        <v>6</v>
      </c>
      <c r="G22" s="26"/>
    </row>
    <row r="23" spans="1:11">
      <c r="B23" s="26" t="s">
        <v>54</v>
      </c>
      <c r="G23" s="67">
        <f>'Interest Calculation-2015'!D36</f>
        <v>1.4243736842105267E-2</v>
      </c>
      <c r="I23" s="10"/>
      <c r="K23" s="4"/>
    </row>
    <row r="24" spans="1:11">
      <c r="G24" s="26"/>
    </row>
    <row r="25" spans="1:11">
      <c r="G25" s="26"/>
    </row>
    <row r="26" spans="1:11">
      <c r="B26" t="s">
        <v>7</v>
      </c>
      <c r="G26" s="26"/>
    </row>
    <row r="27" spans="1:11">
      <c r="B27" t="str">
        <f>B23</f>
        <v>Interest for 24 Months (Jan-15 to Dec-16)</v>
      </c>
      <c r="G27" s="58" t="s">
        <v>1</v>
      </c>
      <c r="I27" s="11"/>
    </row>
    <row r="28" spans="1:11">
      <c r="G28" s="26"/>
    </row>
    <row r="29" spans="1:11">
      <c r="G29" s="26"/>
    </row>
    <row r="30" spans="1:11">
      <c r="A30" s="2" t="s">
        <v>27</v>
      </c>
      <c r="G30" s="65">
        <f>G17+G20</f>
        <v>1426188.1524457894</v>
      </c>
      <c r="I30" s="15"/>
    </row>
    <row r="31" spans="1:11">
      <c r="G31" s="26"/>
    </row>
    <row r="33" spans="1:1" ht="13.8">
      <c r="A33" s="12" t="s">
        <v>8</v>
      </c>
    </row>
    <row r="34" spans="1:1" ht="13.8">
      <c r="A34" s="12" t="s">
        <v>9</v>
      </c>
    </row>
    <row r="35" spans="1:1" ht="13.8">
      <c r="A35" s="12" t="s">
        <v>10</v>
      </c>
    </row>
    <row r="36" spans="1:1" ht="13.8">
      <c r="A36" s="12" t="s">
        <v>11</v>
      </c>
    </row>
    <row r="37" spans="1:1" ht="13.8">
      <c r="A37" s="12" t="s">
        <v>12</v>
      </c>
    </row>
    <row r="38" spans="1:1" ht="13.8">
      <c r="A38" s="12" t="s">
        <v>13</v>
      </c>
    </row>
    <row r="39" spans="1:1" ht="13.8">
      <c r="A39" s="12" t="s">
        <v>14</v>
      </c>
    </row>
    <row r="40" spans="1:1" ht="13.8">
      <c r="A40" s="12" t="s">
        <v>15</v>
      </c>
    </row>
  </sheetData>
  <phoneticPr fontId="10" type="noConversion"/>
  <pageMargins left="0.75" right="0.75" top="1" bottom="1" header="0.5" footer="0.5"/>
  <pageSetup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opLeftCell="A13" workbookViewId="0">
      <selection activeCell="D16" sqref="D16"/>
    </sheetView>
  </sheetViews>
  <sheetFormatPr defaultRowHeight="13.2"/>
  <cols>
    <col min="2" max="2" width="21.88671875" customWidth="1"/>
    <col min="3" max="3" width="13.33203125" customWidth="1"/>
    <col min="4" max="4" width="18.109375" customWidth="1"/>
    <col min="5" max="5" width="17.88671875" customWidth="1"/>
    <col min="6" max="6" width="11.33203125" customWidth="1"/>
    <col min="7" max="7" width="20.44140625" customWidth="1"/>
  </cols>
  <sheetData>
    <row r="1" spans="1:7">
      <c r="A1" s="13" t="s">
        <v>0</v>
      </c>
      <c r="B1" s="13"/>
      <c r="C1" s="13"/>
      <c r="D1" s="13"/>
    </row>
    <row r="2" spans="1:7">
      <c r="A2" s="13" t="s">
        <v>16</v>
      </c>
      <c r="B2" s="13"/>
      <c r="C2" s="13"/>
      <c r="D2" s="13"/>
    </row>
    <row r="3" spans="1:7">
      <c r="A3" s="13"/>
      <c r="B3" s="13"/>
      <c r="C3" s="13"/>
      <c r="D3" s="13"/>
    </row>
    <row r="5" spans="1:7" ht="20.399999999999999">
      <c r="B5" s="84" t="s">
        <v>34</v>
      </c>
      <c r="C5" s="85"/>
      <c r="D5" s="85"/>
      <c r="E5" s="85"/>
      <c r="F5" s="85"/>
      <c r="G5" s="86"/>
    </row>
    <row r="6" spans="1:7" ht="26.4">
      <c r="B6" s="38" t="s">
        <v>35</v>
      </c>
      <c r="C6" s="39" t="s">
        <v>36</v>
      </c>
      <c r="D6" s="72" t="s">
        <v>37</v>
      </c>
      <c r="E6" s="87" t="s">
        <v>39</v>
      </c>
      <c r="F6" s="87"/>
      <c r="G6" s="40" t="s">
        <v>38</v>
      </c>
    </row>
    <row r="7" spans="1:7">
      <c r="B7" s="41">
        <v>43406</v>
      </c>
      <c r="C7" s="42">
        <v>41582</v>
      </c>
      <c r="D7" s="43">
        <v>400000000</v>
      </c>
      <c r="E7" s="90" t="s">
        <v>40</v>
      </c>
      <c r="F7" s="90"/>
      <c r="G7" s="44" t="s">
        <v>49</v>
      </c>
    </row>
    <row r="9" spans="1:7">
      <c r="B9" s="45" t="s">
        <v>41</v>
      </c>
      <c r="C9" s="46"/>
      <c r="D9" s="88" t="s">
        <v>17</v>
      </c>
      <c r="E9" s="88"/>
      <c r="F9" s="73"/>
      <c r="G9" s="47"/>
    </row>
    <row r="10" spans="1:7" ht="15">
      <c r="B10" s="48">
        <v>400000000</v>
      </c>
      <c r="C10" s="50">
        <v>1</v>
      </c>
      <c r="D10" s="91" t="s">
        <v>42</v>
      </c>
      <c r="E10" s="91"/>
      <c r="F10" s="49"/>
      <c r="G10" s="49"/>
    </row>
    <row r="11" spans="1:7">
      <c r="B11" s="51"/>
      <c r="C11" s="51"/>
      <c r="D11" s="49"/>
      <c r="E11" s="49"/>
      <c r="F11" s="49"/>
      <c r="G11" s="49"/>
    </row>
    <row r="12" spans="1:7" ht="15.6">
      <c r="B12" s="34" t="s">
        <v>47</v>
      </c>
      <c r="C12" s="35" t="s">
        <v>43</v>
      </c>
      <c r="D12" s="52"/>
      <c r="E12" s="52"/>
      <c r="F12" s="52"/>
      <c r="G12" s="53"/>
    </row>
    <row r="13" spans="1:7" ht="15">
      <c r="B13" s="36" t="s">
        <v>48</v>
      </c>
      <c r="C13" s="37">
        <f>1+0.125</f>
        <v>1.125</v>
      </c>
      <c r="D13" s="54"/>
      <c r="E13" s="54"/>
      <c r="F13" s="54"/>
      <c r="G13" s="55"/>
    </row>
    <row r="17" spans="2:9">
      <c r="B17" s="51"/>
      <c r="C17" s="51"/>
      <c r="D17" s="49"/>
      <c r="E17" s="49"/>
      <c r="F17" s="49"/>
      <c r="G17" s="71"/>
    </row>
    <row r="18" spans="2:9" ht="13.8" thickBot="1">
      <c r="D18" s="89" t="s">
        <v>44</v>
      </c>
      <c r="E18" s="89"/>
    </row>
    <row r="19" spans="2:9" ht="27" thickBot="1">
      <c r="B19" s="74" t="s">
        <v>20</v>
      </c>
      <c r="C19" s="75" t="s">
        <v>55</v>
      </c>
      <c r="D19" s="76" t="s">
        <v>56</v>
      </c>
      <c r="E19" s="76" t="s">
        <v>57</v>
      </c>
      <c r="F19" s="57"/>
      <c r="H19" s="56" t="s">
        <v>20</v>
      </c>
      <c r="I19" s="56" t="s">
        <v>18</v>
      </c>
    </row>
    <row r="20" spans="2:9">
      <c r="B20" s="30">
        <v>42034</v>
      </c>
      <c r="C20" s="31">
        <v>0.17125000000000001</v>
      </c>
      <c r="D20" s="29">
        <f t="shared" ref="D20:D43" si="0">$C$13</f>
        <v>1.125</v>
      </c>
      <c r="E20" s="32">
        <f t="shared" ref="E20:E43" si="1">C20+D20</f>
        <v>1.2962500000000001</v>
      </c>
      <c r="F20" s="10">
        <f>E20/100</f>
        <v>1.2962500000000002E-2</v>
      </c>
      <c r="G20" s="25"/>
      <c r="H20" s="30">
        <v>42034</v>
      </c>
      <c r="I20" s="77">
        <v>3.25</v>
      </c>
    </row>
    <row r="21" spans="2:9">
      <c r="B21" s="30">
        <v>42062</v>
      </c>
      <c r="C21" s="31">
        <v>0.17299999999999999</v>
      </c>
      <c r="D21" s="29">
        <f t="shared" si="0"/>
        <v>1.125</v>
      </c>
      <c r="E21" s="32">
        <f t="shared" si="1"/>
        <v>1.298</v>
      </c>
      <c r="F21" s="10">
        <f>E21/100</f>
        <v>1.298E-2</v>
      </c>
      <c r="G21" s="25"/>
      <c r="H21" s="30">
        <v>42062</v>
      </c>
      <c r="I21" s="78">
        <v>3.25</v>
      </c>
    </row>
    <row r="22" spans="2:9">
      <c r="B22" s="30">
        <v>42094</v>
      </c>
      <c r="C22" s="31">
        <v>0.17624999999999999</v>
      </c>
      <c r="D22" s="29">
        <f t="shared" si="0"/>
        <v>1.125</v>
      </c>
      <c r="E22" s="32">
        <f t="shared" si="1"/>
        <v>1.30125</v>
      </c>
      <c r="F22" s="10">
        <f t="shared" ref="F22:F43" si="2">E22/100</f>
        <v>1.30125E-2</v>
      </c>
      <c r="G22" s="25"/>
      <c r="H22" s="30">
        <v>42094</v>
      </c>
      <c r="I22" s="79">
        <v>3.25</v>
      </c>
    </row>
    <row r="23" spans="2:9">
      <c r="B23" s="30">
        <v>42124</v>
      </c>
      <c r="C23" s="31">
        <v>0.18099999999999999</v>
      </c>
      <c r="D23" s="29">
        <f t="shared" si="0"/>
        <v>1.125</v>
      </c>
      <c r="E23" s="32">
        <f t="shared" si="1"/>
        <v>1.306</v>
      </c>
      <c r="F23" s="10">
        <f t="shared" si="2"/>
        <v>1.306E-2</v>
      </c>
      <c r="G23" s="25"/>
      <c r="H23" s="30">
        <v>42124</v>
      </c>
      <c r="I23" s="79">
        <v>3.25</v>
      </c>
    </row>
    <row r="24" spans="2:9">
      <c r="B24" s="30">
        <v>42155</v>
      </c>
      <c r="C24" s="31">
        <v>0.184</v>
      </c>
      <c r="D24" s="29">
        <f t="shared" si="0"/>
        <v>1.125</v>
      </c>
      <c r="E24" s="32">
        <f t="shared" si="1"/>
        <v>1.3089999999999999</v>
      </c>
      <c r="F24" s="69">
        <f t="shared" si="2"/>
        <v>1.3089999999999999E-2</v>
      </c>
      <c r="G24" s="25"/>
      <c r="H24" s="30">
        <v>42155</v>
      </c>
      <c r="I24" s="79">
        <v>3.25</v>
      </c>
    </row>
    <row r="25" spans="2:9">
      <c r="B25" s="30">
        <v>42185</v>
      </c>
      <c r="C25" s="31">
        <v>0.1865</v>
      </c>
      <c r="D25" s="29">
        <f t="shared" si="0"/>
        <v>1.125</v>
      </c>
      <c r="E25" s="32">
        <f t="shared" si="1"/>
        <v>1.3115000000000001</v>
      </c>
      <c r="F25" s="10">
        <f t="shared" si="2"/>
        <v>1.3115000000000002E-2</v>
      </c>
      <c r="G25" s="25"/>
      <c r="H25" s="30">
        <v>42185</v>
      </c>
      <c r="I25" s="79">
        <v>3.25</v>
      </c>
    </row>
    <row r="26" spans="2:9">
      <c r="B26" s="30">
        <v>42216</v>
      </c>
      <c r="C26" s="31">
        <v>0.19175</v>
      </c>
      <c r="D26" s="29">
        <f t="shared" si="0"/>
        <v>1.125</v>
      </c>
      <c r="E26" s="32">
        <f t="shared" si="1"/>
        <v>1.3167500000000001</v>
      </c>
      <c r="F26" s="10">
        <f t="shared" si="2"/>
        <v>1.31675E-2</v>
      </c>
      <c r="G26" s="25"/>
      <c r="H26" s="30">
        <v>42216</v>
      </c>
      <c r="I26" s="79">
        <v>3.25</v>
      </c>
    </row>
    <row r="27" spans="2:9">
      <c r="B27" s="30">
        <v>42247</v>
      </c>
      <c r="C27" s="31">
        <v>0.19855</v>
      </c>
      <c r="D27" s="29">
        <f t="shared" si="0"/>
        <v>1.125</v>
      </c>
      <c r="E27" s="32">
        <f t="shared" si="1"/>
        <v>1.32355</v>
      </c>
      <c r="F27" s="10">
        <f t="shared" si="2"/>
        <v>1.3235500000000001E-2</v>
      </c>
      <c r="G27" s="25"/>
      <c r="H27" s="30">
        <v>42247</v>
      </c>
      <c r="I27" s="79">
        <v>3.25</v>
      </c>
    </row>
    <row r="28" spans="2:9">
      <c r="B28" s="30">
        <v>42277</v>
      </c>
      <c r="C28" s="31">
        <v>0.193</v>
      </c>
      <c r="D28" s="29">
        <f t="shared" si="0"/>
        <v>1.125</v>
      </c>
      <c r="E28" s="32">
        <f t="shared" si="1"/>
        <v>1.3180000000000001</v>
      </c>
      <c r="F28" s="10">
        <f t="shared" si="2"/>
        <v>1.3180000000000001E-2</v>
      </c>
      <c r="G28" s="25"/>
      <c r="H28" s="30">
        <v>42277</v>
      </c>
      <c r="I28" s="79">
        <v>3.25</v>
      </c>
    </row>
    <row r="29" spans="2:9">
      <c r="B29" s="30">
        <v>42308</v>
      </c>
      <c r="C29" s="31">
        <v>0.192</v>
      </c>
      <c r="D29" s="29">
        <f t="shared" si="0"/>
        <v>1.125</v>
      </c>
      <c r="E29" s="32">
        <f t="shared" si="1"/>
        <v>1.3169999999999999</v>
      </c>
      <c r="F29" s="10">
        <f t="shared" si="2"/>
        <v>1.3169999999999999E-2</v>
      </c>
      <c r="G29" s="25"/>
      <c r="H29" s="30">
        <v>42308</v>
      </c>
      <c r="I29" s="79">
        <v>3.25</v>
      </c>
    </row>
    <row r="30" spans="2:9">
      <c r="B30" s="30">
        <v>42338</v>
      </c>
      <c r="C30" s="31">
        <v>0.24299999999999999</v>
      </c>
      <c r="D30" s="29">
        <f t="shared" si="0"/>
        <v>1.125</v>
      </c>
      <c r="E30" s="32">
        <f t="shared" si="1"/>
        <v>1.3679999999999999</v>
      </c>
      <c r="F30" s="10">
        <f t="shared" si="2"/>
        <v>1.3679999999999999E-2</v>
      </c>
      <c r="G30" s="25"/>
      <c r="H30" s="30">
        <v>42338</v>
      </c>
      <c r="I30" s="79">
        <v>3.25</v>
      </c>
    </row>
    <row r="31" spans="2:9">
      <c r="B31" s="30">
        <v>42369</v>
      </c>
      <c r="C31" s="31">
        <v>0.42949999999999999</v>
      </c>
      <c r="D31" s="29">
        <f t="shared" si="0"/>
        <v>1.125</v>
      </c>
      <c r="E31" s="32">
        <f t="shared" si="1"/>
        <v>1.5545</v>
      </c>
      <c r="F31" s="10">
        <f t="shared" si="2"/>
        <v>1.5545E-2</v>
      </c>
      <c r="G31" s="25"/>
      <c r="H31" s="30">
        <v>42369</v>
      </c>
      <c r="I31" s="79">
        <v>3.25</v>
      </c>
    </row>
    <row r="32" spans="2:9">
      <c r="B32" s="30">
        <v>42400</v>
      </c>
      <c r="C32" s="31">
        <v>0.42499999999999999</v>
      </c>
      <c r="D32" s="29">
        <f t="shared" si="0"/>
        <v>1.125</v>
      </c>
      <c r="E32" s="32">
        <f t="shared" si="1"/>
        <v>1.55</v>
      </c>
      <c r="F32" s="70">
        <f t="shared" si="2"/>
        <v>1.55E-2</v>
      </c>
      <c r="G32" s="25"/>
      <c r="H32" s="30">
        <v>42400</v>
      </c>
      <c r="I32" s="79">
        <v>3.25</v>
      </c>
    </row>
    <row r="33" spans="2:9">
      <c r="B33" s="30">
        <v>42429</v>
      </c>
      <c r="C33" s="31">
        <v>0.4405</v>
      </c>
      <c r="D33" s="29">
        <f t="shared" si="0"/>
        <v>1.125</v>
      </c>
      <c r="E33" s="32">
        <f t="shared" si="1"/>
        <v>1.5655000000000001</v>
      </c>
      <c r="F33" s="70">
        <f t="shared" si="2"/>
        <v>1.5655000000000002E-2</v>
      </c>
      <c r="G33" s="25"/>
      <c r="H33" s="30">
        <v>42429</v>
      </c>
      <c r="I33" s="79">
        <v>3.25</v>
      </c>
    </row>
    <row r="34" spans="2:9">
      <c r="B34" s="30">
        <v>42460</v>
      </c>
      <c r="C34" s="31">
        <v>0.43725000000000003</v>
      </c>
      <c r="D34" s="29">
        <f t="shared" si="0"/>
        <v>1.125</v>
      </c>
      <c r="E34" s="32">
        <f t="shared" si="1"/>
        <v>1.5622500000000001</v>
      </c>
      <c r="F34" s="70">
        <f t="shared" si="2"/>
        <v>1.5622500000000001E-2</v>
      </c>
      <c r="G34" s="25"/>
      <c r="H34" s="30">
        <v>42460</v>
      </c>
      <c r="I34" s="79">
        <v>3.25</v>
      </c>
    </row>
    <row r="35" spans="2:9">
      <c r="B35" s="30">
        <v>42490</v>
      </c>
      <c r="C35" s="31">
        <v>0.43575000000000003</v>
      </c>
      <c r="D35" s="29">
        <f t="shared" si="0"/>
        <v>1.125</v>
      </c>
      <c r="E35" s="32">
        <f t="shared" si="1"/>
        <v>1.5607500000000001</v>
      </c>
      <c r="F35" s="70">
        <f t="shared" si="2"/>
        <v>1.5607500000000002E-2</v>
      </c>
      <c r="G35" s="25"/>
      <c r="H35" s="30">
        <v>42490</v>
      </c>
      <c r="I35" s="79">
        <v>3.46</v>
      </c>
    </row>
    <row r="36" spans="2:9">
      <c r="B36" s="30">
        <v>42521</v>
      </c>
      <c r="C36" s="31">
        <v>0.46884999999999999</v>
      </c>
      <c r="D36" s="29">
        <f t="shared" si="0"/>
        <v>1.125</v>
      </c>
      <c r="E36" s="32">
        <f t="shared" si="1"/>
        <v>1.59385</v>
      </c>
      <c r="F36" s="70">
        <f t="shared" si="2"/>
        <v>1.5938500000000001E-2</v>
      </c>
      <c r="G36" s="25"/>
      <c r="H36" s="30">
        <v>42521</v>
      </c>
      <c r="I36" s="79">
        <v>3.46</v>
      </c>
    </row>
    <row r="37" spans="2:9">
      <c r="B37" s="30">
        <v>42551</v>
      </c>
      <c r="C37" s="31">
        <v>0.46505000000000002</v>
      </c>
      <c r="D37" s="29">
        <f t="shared" si="0"/>
        <v>1.125</v>
      </c>
      <c r="E37" s="32">
        <f t="shared" si="1"/>
        <v>1.59005</v>
      </c>
      <c r="F37" s="70">
        <f t="shared" si="2"/>
        <v>1.5900499999999998E-2</v>
      </c>
      <c r="G37" s="25"/>
      <c r="H37" s="30">
        <v>42551</v>
      </c>
      <c r="I37" s="79">
        <v>3.46</v>
      </c>
    </row>
    <row r="38" spans="2:9">
      <c r="B38" s="30">
        <v>42582</v>
      </c>
      <c r="C38" s="31">
        <v>0.49590000000000001</v>
      </c>
      <c r="D38" s="29">
        <f t="shared" si="0"/>
        <v>1.125</v>
      </c>
      <c r="E38" s="32">
        <f t="shared" si="1"/>
        <v>1.6209</v>
      </c>
      <c r="F38" s="70">
        <f t="shared" si="2"/>
        <v>1.6209000000000001E-2</v>
      </c>
      <c r="G38" s="25"/>
      <c r="H38" s="30">
        <v>42582</v>
      </c>
      <c r="I38" s="79">
        <v>3.5</v>
      </c>
    </row>
    <row r="39" spans="2:9">
      <c r="B39" s="30">
        <v>42613</v>
      </c>
      <c r="C39" s="31">
        <v>0.52488999999999997</v>
      </c>
      <c r="D39" s="29">
        <f t="shared" si="0"/>
        <v>1.125</v>
      </c>
      <c r="E39" s="32">
        <f t="shared" si="1"/>
        <v>1.6498900000000001</v>
      </c>
      <c r="F39" s="70">
        <f t="shared" si="2"/>
        <v>1.64989E-2</v>
      </c>
      <c r="G39" s="25"/>
      <c r="H39" s="30">
        <v>42613</v>
      </c>
      <c r="I39" s="79">
        <v>3.5</v>
      </c>
    </row>
    <row r="40" spans="2:9">
      <c r="B40" s="30">
        <v>42643</v>
      </c>
      <c r="C40" s="31">
        <v>0.53110999999999997</v>
      </c>
      <c r="D40" s="29">
        <f t="shared" si="0"/>
        <v>1.125</v>
      </c>
      <c r="E40" s="32">
        <f t="shared" si="1"/>
        <v>1.65611</v>
      </c>
      <c r="F40" s="70">
        <f t="shared" si="2"/>
        <v>1.6561099999999999E-2</v>
      </c>
      <c r="G40" s="25"/>
      <c r="H40" s="30">
        <v>42643</v>
      </c>
      <c r="I40" s="79">
        <v>3.5</v>
      </c>
    </row>
    <row r="41" spans="2:9">
      <c r="B41" s="30">
        <v>42674</v>
      </c>
      <c r="C41" s="31">
        <v>0.53378000000000003</v>
      </c>
      <c r="D41" s="29">
        <f t="shared" si="0"/>
        <v>1.125</v>
      </c>
      <c r="E41" s="32">
        <f t="shared" si="1"/>
        <v>1.6587800000000001</v>
      </c>
      <c r="F41" s="70">
        <f t="shared" si="2"/>
        <v>1.65878E-2</v>
      </c>
      <c r="G41" s="25"/>
      <c r="H41" s="30">
        <v>42674</v>
      </c>
      <c r="I41" s="79">
        <v>3.5</v>
      </c>
    </row>
    <row r="42" spans="2:9">
      <c r="B42" s="30">
        <v>42704</v>
      </c>
      <c r="C42" s="31">
        <v>0.62366999999999995</v>
      </c>
      <c r="D42" s="29">
        <f t="shared" si="0"/>
        <v>1.125</v>
      </c>
      <c r="E42" s="32">
        <f t="shared" si="1"/>
        <v>1.7486699999999999</v>
      </c>
      <c r="F42" s="70">
        <f t="shared" si="2"/>
        <v>1.7486700000000001E-2</v>
      </c>
      <c r="G42" s="25"/>
      <c r="H42" s="30">
        <v>42704</v>
      </c>
      <c r="I42" s="79">
        <v>3.5</v>
      </c>
    </row>
    <row r="43" spans="2:9">
      <c r="B43" s="30">
        <v>42705</v>
      </c>
      <c r="C43" s="31">
        <v>0.62366999999999995</v>
      </c>
      <c r="D43" s="29">
        <f t="shared" si="0"/>
        <v>1.125</v>
      </c>
      <c r="E43" s="32">
        <f t="shared" si="1"/>
        <v>1.7486699999999999</v>
      </c>
      <c r="F43" s="70">
        <f t="shared" si="2"/>
        <v>1.7486700000000001E-2</v>
      </c>
      <c r="G43" s="25"/>
      <c r="H43" s="30">
        <v>42735</v>
      </c>
      <c r="I43" s="79">
        <v>3.5</v>
      </c>
    </row>
    <row r="44" spans="2:9">
      <c r="C44" s="25"/>
      <c r="D44" s="25"/>
      <c r="E44" s="25"/>
      <c r="F44" s="25"/>
      <c r="G44" s="25"/>
    </row>
    <row r="45" spans="2:9">
      <c r="B45" s="26" t="s">
        <v>45</v>
      </c>
      <c r="C45" s="25"/>
      <c r="D45" s="25"/>
      <c r="E45" s="25"/>
      <c r="F45" s="25"/>
      <c r="G45" s="25"/>
    </row>
    <row r="46" spans="2:9">
      <c r="B46" s="33" t="s">
        <v>46</v>
      </c>
    </row>
    <row r="47" spans="2:9">
      <c r="B47" s="26" t="s">
        <v>52</v>
      </c>
    </row>
    <row r="50" spans="5:5">
      <c r="E50" s="80"/>
    </row>
    <row r="51" spans="5:5">
      <c r="E51" s="80"/>
    </row>
    <row r="52" spans="5:5">
      <c r="E52" s="80"/>
    </row>
    <row r="54" spans="5:5">
      <c r="E54" s="80"/>
    </row>
  </sheetData>
  <mergeCells count="6">
    <mergeCell ref="B5:G5"/>
    <mergeCell ref="E6:F6"/>
    <mergeCell ref="D9:E9"/>
    <mergeCell ref="D18:E18"/>
    <mergeCell ref="E7:F7"/>
    <mergeCell ref="D10:E10"/>
  </mergeCells>
  <pageMargins left="0.7" right="0.7" top="0.75" bottom="0.75" header="0.3" footer="0.3"/>
  <pageSetup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opLeftCell="A7" workbookViewId="0">
      <selection activeCell="D37" sqref="D37"/>
    </sheetView>
  </sheetViews>
  <sheetFormatPr defaultRowHeight="13.2"/>
  <cols>
    <col min="3" max="3" width="12.33203125" customWidth="1"/>
    <col min="4" max="4" width="28.88671875" customWidth="1"/>
    <col min="5" max="5" width="7.88671875" customWidth="1"/>
    <col min="6" max="6" width="11.44140625" customWidth="1"/>
    <col min="7" max="7" width="8.6640625" customWidth="1"/>
    <col min="9" max="9" width="8.5546875" customWidth="1"/>
    <col min="11" max="11" width="12.33203125" bestFit="1" customWidth="1"/>
  </cols>
  <sheetData>
    <row r="1" spans="1:16">
      <c r="A1" t="s">
        <v>0</v>
      </c>
    </row>
    <row r="2" spans="1:16">
      <c r="A2" s="26" t="s">
        <v>50</v>
      </c>
    </row>
    <row r="3" spans="1:16">
      <c r="A3" t="s">
        <v>21</v>
      </c>
    </row>
    <row r="5" spans="1:16">
      <c r="B5" s="2" t="s">
        <v>51</v>
      </c>
      <c r="F5" s="22">
        <f>'Attach GG True Up Summary'!G17</f>
        <v>1386685</v>
      </c>
    </row>
    <row r="6" spans="1:16">
      <c r="B6" s="2"/>
    </row>
    <row r="7" spans="1:16">
      <c r="B7" s="2"/>
      <c r="F7" s="5"/>
    </row>
    <row r="10" spans="1:16">
      <c r="B10" s="16" t="s">
        <v>20</v>
      </c>
      <c r="D10" s="18" t="s">
        <v>23</v>
      </c>
      <c r="E10" s="19"/>
      <c r="F10" s="20" t="s">
        <v>19</v>
      </c>
      <c r="G10" s="21"/>
      <c r="K10" s="20" t="s">
        <v>22</v>
      </c>
      <c r="L10" s="20"/>
      <c r="M10" s="20"/>
      <c r="O10" s="17"/>
      <c r="P10" s="2"/>
    </row>
    <row r="11" spans="1:16">
      <c r="B11" s="30">
        <v>42034</v>
      </c>
      <c r="D11" s="10">
        <v>1.2962500000000002E-2</v>
      </c>
      <c r="F11" s="81">
        <v>3.2500000000000001E-2</v>
      </c>
      <c r="K11" s="22">
        <f>$F$5*($D$36/12)</f>
        <v>1645.9646852412286</v>
      </c>
      <c r="L11" s="20"/>
      <c r="M11" s="22"/>
    </row>
    <row r="12" spans="1:16">
      <c r="B12" s="30">
        <v>42062</v>
      </c>
      <c r="D12" s="10">
        <v>1.298E-2</v>
      </c>
      <c r="F12" s="81">
        <v>3.2500000000000001E-2</v>
      </c>
      <c r="K12" s="22">
        <f t="shared" ref="K12:K34" si="0">$F$5*($D$36/12)</f>
        <v>1645.9646852412286</v>
      </c>
      <c r="L12" s="20"/>
      <c r="M12" s="22"/>
    </row>
    <row r="13" spans="1:16">
      <c r="B13" s="30">
        <v>42094</v>
      </c>
      <c r="D13" s="10">
        <v>1.30125E-2</v>
      </c>
      <c r="F13" s="81">
        <v>3.2500000000000001E-2</v>
      </c>
      <c r="K13" s="22">
        <f t="shared" si="0"/>
        <v>1645.9646852412286</v>
      </c>
      <c r="L13" s="20"/>
      <c r="M13" s="22"/>
    </row>
    <row r="14" spans="1:16">
      <c r="B14" s="30">
        <v>42124</v>
      </c>
      <c r="D14" s="10">
        <v>1.306E-2</v>
      </c>
      <c r="F14" s="81">
        <v>3.2500000000000001E-2</v>
      </c>
      <c r="K14" s="22">
        <f t="shared" si="0"/>
        <v>1645.9646852412286</v>
      </c>
      <c r="L14" s="20"/>
      <c r="M14" s="22"/>
    </row>
    <row r="15" spans="1:16">
      <c r="B15" s="30">
        <v>42155</v>
      </c>
      <c r="D15" s="10">
        <v>1.3089999999999999E-2</v>
      </c>
      <c r="F15" s="81">
        <v>3.2500000000000001E-2</v>
      </c>
      <c r="K15" s="22">
        <f t="shared" si="0"/>
        <v>1645.9646852412286</v>
      </c>
      <c r="L15" s="20"/>
      <c r="M15" s="22"/>
    </row>
    <row r="16" spans="1:16">
      <c r="B16" s="30">
        <v>42185</v>
      </c>
      <c r="D16" s="10">
        <v>1.3115000000000002E-2</v>
      </c>
      <c r="F16" s="81">
        <v>3.2500000000000001E-2</v>
      </c>
      <c r="K16" s="22">
        <f t="shared" si="0"/>
        <v>1645.9646852412286</v>
      </c>
      <c r="L16" s="20"/>
      <c r="M16" s="22"/>
    </row>
    <row r="17" spans="2:13">
      <c r="B17" s="30">
        <v>42216</v>
      </c>
      <c r="D17" s="10">
        <v>1.31675E-2</v>
      </c>
      <c r="F17" s="81">
        <v>3.2500000000000001E-2</v>
      </c>
      <c r="K17" s="22">
        <f t="shared" si="0"/>
        <v>1645.9646852412286</v>
      </c>
      <c r="L17" s="20"/>
      <c r="M17" s="22"/>
    </row>
    <row r="18" spans="2:13">
      <c r="B18" s="30">
        <v>42247</v>
      </c>
      <c r="D18" s="10">
        <v>1.3235500000000001E-2</v>
      </c>
      <c r="F18" s="81">
        <v>3.2500000000000001E-2</v>
      </c>
      <c r="K18" s="22">
        <f t="shared" si="0"/>
        <v>1645.9646852412286</v>
      </c>
      <c r="L18" s="20"/>
      <c r="M18" s="22"/>
    </row>
    <row r="19" spans="2:13">
      <c r="B19" s="30">
        <v>42277</v>
      </c>
      <c r="D19" s="10">
        <v>1.3180000000000001E-2</v>
      </c>
      <c r="F19" s="81">
        <v>3.2500000000000001E-2</v>
      </c>
      <c r="K19" s="22">
        <f t="shared" si="0"/>
        <v>1645.9646852412286</v>
      </c>
      <c r="L19" s="20"/>
      <c r="M19" s="22"/>
    </row>
    <row r="20" spans="2:13">
      <c r="B20" s="30">
        <v>42308</v>
      </c>
      <c r="D20" s="10">
        <v>1.3169999999999999E-2</v>
      </c>
      <c r="F20" s="81">
        <v>3.2500000000000001E-2</v>
      </c>
      <c r="K20" s="22">
        <f t="shared" si="0"/>
        <v>1645.9646852412286</v>
      </c>
      <c r="L20" s="20"/>
      <c r="M20" s="22"/>
    </row>
    <row r="21" spans="2:13">
      <c r="B21" s="30">
        <v>42338</v>
      </c>
      <c r="D21" s="10">
        <v>1.3679999999999999E-2</v>
      </c>
      <c r="F21" s="81">
        <v>3.2500000000000001E-2</v>
      </c>
      <c r="K21" s="22">
        <f t="shared" si="0"/>
        <v>1645.9646852412286</v>
      </c>
      <c r="L21" s="20"/>
      <c r="M21" s="22"/>
    </row>
    <row r="22" spans="2:13">
      <c r="B22" s="30">
        <v>42369</v>
      </c>
      <c r="D22" s="10">
        <v>1.5545E-2</v>
      </c>
      <c r="F22" s="81">
        <v>3.2500000000000001E-2</v>
      </c>
      <c r="K22" s="22">
        <f t="shared" si="0"/>
        <v>1645.9646852412286</v>
      </c>
      <c r="L22" s="20"/>
      <c r="M22" s="22"/>
    </row>
    <row r="23" spans="2:13">
      <c r="B23" s="30">
        <v>42400</v>
      </c>
      <c r="D23" s="10">
        <v>1.55E-2</v>
      </c>
      <c r="F23" s="81">
        <v>3.2500000000000001E-2</v>
      </c>
      <c r="K23" s="22">
        <f t="shared" si="0"/>
        <v>1645.9646852412286</v>
      </c>
      <c r="L23" s="20"/>
      <c r="M23" s="22"/>
    </row>
    <row r="24" spans="2:13">
      <c r="B24" s="30">
        <v>42429</v>
      </c>
      <c r="D24" s="10">
        <v>1.5655000000000002E-2</v>
      </c>
      <c r="F24" s="81">
        <v>3.2500000000000001E-2</v>
      </c>
      <c r="K24" s="22">
        <f t="shared" si="0"/>
        <v>1645.9646852412286</v>
      </c>
      <c r="L24" s="20"/>
      <c r="M24" s="22"/>
    </row>
    <row r="25" spans="2:13">
      <c r="B25" s="30">
        <v>42460</v>
      </c>
      <c r="D25" s="10">
        <v>1.5622500000000001E-2</v>
      </c>
      <c r="F25" s="81">
        <v>3.2500000000000001E-2</v>
      </c>
      <c r="K25" s="22">
        <f t="shared" si="0"/>
        <v>1645.9646852412286</v>
      </c>
      <c r="L25" s="20"/>
      <c r="M25" s="22"/>
    </row>
    <row r="26" spans="2:13">
      <c r="B26" s="30">
        <v>42490</v>
      </c>
      <c r="C26" s="24"/>
      <c r="D26" s="10">
        <v>1.5607500000000002E-2</v>
      </c>
      <c r="F26" s="82">
        <v>3.4599999999999999E-2</v>
      </c>
      <c r="K26" s="22">
        <f t="shared" si="0"/>
        <v>1645.9646852412286</v>
      </c>
      <c r="L26" s="20"/>
      <c r="M26" s="22"/>
    </row>
    <row r="27" spans="2:13">
      <c r="B27" s="30">
        <v>42521</v>
      </c>
      <c r="C27" s="25"/>
      <c r="D27" s="10">
        <v>1.5938500000000001E-2</v>
      </c>
      <c r="E27" s="25"/>
      <c r="F27" s="82">
        <v>3.4599999999999999E-2</v>
      </c>
      <c r="G27" s="25"/>
      <c r="I27" s="25"/>
      <c r="J27" s="25"/>
      <c r="K27" s="22">
        <f t="shared" si="0"/>
        <v>1645.9646852412286</v>
      </c>
      <c r="L27" s="20"/>
      <c r="M27" s="22"/>
    </row>
    <row r="28" spans="2:13">
      <c r="B28" s="30">
        <v>42551</v>
      </c>
      <c r="C28" s="25"/>
      <c r="D28" s="10">
        <v>1.5900499999999998E-2</v>
      </c>
      <c r="E28" s="25"/>
      <c r="F28" s="82">
        <v>3.4599999999999999E-2</v>
      </c>
      <c r="G28" s="25"/>
      <c r="I28" s="25"/>
      <c r="J28" s="25"/>
      <c r="K28" s="22">
        <f t="shared" si="0"/>
        <v>1645.9646852412286</v>
      </c>
      <c r="L28" s="20"/>
      <c r="M28" s="22"/>
    </row>
    <row r="29" spans="2:13">
      <c r="B29" s="30">
        <v>42582</v>
      </c>
      <c r="C29" s="25"/>
      <c r="D29" s="10">
        <v>1.6209000000000001E-2</v>
      </c>
      <c r="E29" s="25"/>
      <c r="F29" s="83">
        <v>3.5000000000000003E-2</v>
      </c>
      <c r="G29" s="25"/>
      <c r="I29" s="25"/>
      <c r="J29" s="25"/>
      <c r="K29" s="22">
        <f t="shared" si="0"/>
        <v>1645.9646852412286</v>
      </c>
      <c r="L29" s="20"/>
      <c r="M29" s="22"/>
    </row>
    <row r="30" spans="2:13">
      <c r="B30" s="30">
        <v>42613</v>
      </c>
      <c r="C30" s="25"/>
      <c r="D30" s="10">
        <v>1.64989E-2</v>
      </c>
      <c r="E30" s="25"/>
      <c r="F30" s="83">
        <v>3.5000000000000003E-2</v>
      </c>
      <c r="G30" s="25"/>
      <c r="I30" s="25"/>
      <c r="J30" s="25"/>
      <c r="K30" s="22">
        <f t="shared" si="0"/>
        <v>1645.9646852412286</v>
      </c>
      <c r="L30" s="20"/>
      <c r="M30" s="22"/>
    </row>
    <row r="31" spans="2:13">
      <c r="B31" s="30">
        <v>42643</v>
      </c>
      <c r="C31" s="25"/>
      <c r="D31" s="10">
        <v>1.6561099999999999E-2</v>
      </c>
      <c r="E31" s="25"/>
      <c r="F31" s="83">
        <v>3.5000000000000003E-2</v>
      </c>
      <c r="G31" s="25"/>
      <c r="I31" s="25"/>
      <c r="J31" s="25"/>
      <c r="K31" s="22">
        <f t="shared" si="0"/>
        <v>1645.9646852412286</v>
      </c>
      <c r="L31" s="23"/>
      <c r="M31" s="22"/>
    </row>
    <row r="32" spans="2:13">
      <c r="B32" s="30">
        <v>42674</v>
      </c>
      <c r="C32" s="25"/>
      <c r="D32" s="10">
        <v>1.65878E-2</v>
      </c>
      <c r="E32" s="25"/>
      <c r="F32" s="83">
        <v>3.5000000000000003E-2</v>
      </c>
      <c r="G32" s="25"/>
      <c r="I32" s="25"/>
      <c r="J32" s="25"/>
      <c r="K32" s="22">
        <f t="shared" si="0"/>
        <v>1645.9646852412286</v>
      </c>
      <c r="L32" s="20"/>
      <c r="M32" s="22"/>
    </row>
    <row r="33" spans="2:13">
      <c r="B33" s="30">
        <v>42704</v>
      </c>
      <c r="C33" s="25"/>
      <c r="D33" s="10">
        <v>1.7486700000000001E-2</v>
      </c>
      <c r="E33" s="25"/>
      <c r="F33" s="83">
        <v>3.5000000000000003E-2</v>
      </c>
      <c r="G33" s="25"/>
      <c r="I33" s="25"/>
      <c r="J33" s="25"/>
      <c r="K33" s="22">
        <f t="shared" si="0"/>
        <v>1645.9646852412286</v>
      </c>
      <c r="L33" s="20"/>
      <c r="M33" s="22"/>
    </row>
    <row r="34" spans="2:13">
      <c r="B34" s="30">
        <v>42735</v>
      </c>
      <c r="C34" s="25"/>
      <c r="D34" s="10">
        <v>1.7486700000000001E-2</v>
      </c>
      <c r="E34" s="25"/>
      <c r="F34" s="83">
        <v>3.5000000000000003E-2</v>
      </c>
      <c r="G34" s="25"/>
      <c r="I34" s="25"/>
      <c r="J34" s="25"/>
      <c r="K34" s="22">
        <f t="shared" si="0"/>
        <v>1645.9646852412286</v>
      </c>
      <c r="L34" s="20"/>
      <c r="M34" s="22"/>
    </row>
    <row r="35" spans="2:13">
      <c r="D35" s="10"/>
      <c r="H35" s="26" t="s">
        <v>1</v>
      </c>
      <c r="K35" s="22"/>
    </row>
    <row r="36" spans="2:13">
      <c r="B36" s="2" t="s">
        <v>24</v>
      </c>
      <c r="D36" s="9">
        <f>AVERAGE(D11:D29)</f>
        <v>1.4243736842105267E-2</v>
      </c>
      <c r="F36" s="68">
        <f>AVERAGE(F11:F29)</f>
        <v>3.2963157894736826E-2</v>
      </c>
      <c r="I36" s="2" t="s">
        <v>31</v>
      </c>
      <c r="K36" s="22">
        <f>SUM(K11:K35)</f>
        <v>39503.152445789485</v>
      </c>
      <c r="M36" s="22"/>
    </row>
    <row r="37" spans="2:13">
      <c r="B37" s="26"/>
      <c r="C37" s="28" t="s">
        <v>33</v>
      </c>
      <c r="D37" s="27">
        <f>D36/12</f>
        <v>1.186978070175439E-3</v>
      </c>
    </row>
    <row r="40" spans="2:13">
      <c r="F40" s="59" t="s">
        <v>1</v>
      </c>
    </row>
    <row r="41" spans="2:13">
      <c r="D41" s="26" t="s">
        <v>1</v>
      </c>
    </row>
  </sheetData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Attach GG True Up Summary</vt:lpstr>
      <vt:lpstr>Borrowing Rate-2015</vt:lpstr>
      <vt:lpstr>Interest Calculation-2015</vt:lpstr>
      <vt:lpstr>'Attach GG True Up Summary'!Print_Area</vt:lpstr>
      <vt:lpstr>'Interest Calculation-2015'!Print_Area</vt:lpstr>
    </vt:vector>
  </TitlesOfParts>
  <Company>Minnesota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Systems</dc:creator>
  <cp:lastModifiedBy>NewImage</cp:lastModifiedBy>
  <cp:lastPrinted>2016-05-27T17:48:22Z</cp:lastPrinted>
  <dcterms:created xsi:type="dcterms:W3CDTF">2012-10-17T19:43:36Z</dcterms:created>
  <dcterms:modified xsi:type="dcterms:W3CDTF">2016-12-09T21:01:15Z</dcterms:modified>
</cp:coreProperties>
</file>