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5080" windowHeight="5970"/>
  </bookViews>
  <sheets>
    <sheet name="MP Attach O" sheetId="3" r:id="rId1"/>
    <sheet name="MP Attach GG" sheetId="4" r:id="rId2"/>
    <sheet name="MP Attach ZZ" sheetId="5" r:id="rId3"/>
  </sheets>
  <externalReferences>
    <externalReference r:id="rId4"/>
  </externalReferences>
  <definedNames>
    <definedName name="CH_COS">#REF!</definedName>
    <definedName name="NSP_COS">#REF!</definedName>
    <definedName name="_xlnm.Print_Area" localSheetId="1">'MP Attach GG'!$A$1:$N$107</definedName>
    <definedName name="_xlnm.Print_Area" localSheetId="0">'MP Attach O'!$A$1:$P$394</definedName>
    <definedName name="_xlnm.Print_Area" localSheetId="2">'MP Attach ZZ'!$A$1:$N$108</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45621"/>
</workbook>
</file>

<file path=xl/calcChain.xml><?xml version="1.0" encoding="utf-8"?>
<calcChain xmlns="http://schemas.openxmlformats.org/spreadsheetml/2006/main">
  <c r="M44" i="3" l="1"/>
  <c r="M41" i="3" l="1"/>
  <c r="M37" i="3"/>
  <c r="E152" i="3" l="1"/>
  <c r="J303" i="3" l="1"/>
  <c r="E169" i="3" l="1"/>
  <c r="J279" i="3" l="1"/>
  <c r="E87" i="3"/>
  <c r="E79" i="3"/>
  <c r="E14" i="3" l="1"/>
  <c r="J226" i="3" l="1"/>
  <c r="J224" i="3"/>
  <c r="J222" i="3" l="1"/>
  <c r="E154" i="3" l="1"/>
  <c r="E183" i="3" s="1"/>
  <c r="E146" i="3"/>
  <c r="E116" i="3" s="1"/>
  <c r="E119" i="3" s="1"/>
  <c r="E111" i="3"/>
  <c r="J100" i="3"/>
  <c r="E121" i="3" l="1"/>
  <c r="P93" i="3"/>
  <c r="E95" i="3"/>
  <c r="E97" i="3" s="1"/>
  <c r="E94" i="3"/>
  <c r="E93" i="3"/>
  <c r="E92" i="3"/>
  <c r="E89" i="3"/>
  <c r="E81" i="3"/>
  <c r="E265" i="3" s="1"/>
  <c r="M82" i="4" l="1"/>
  <c r="L18" i="5" l="1"/>
  <c r="L17" i="5"/>
  <c r="M93" i="5" l="1"/>
  <c r="M83" i="5"/>
  <c r="L17" i="4" l="1"/>
  <c r="M92" i="4" l="1"/>
  <c r="G65" i="4"/>
  <c r="G63" i="4"/>
  <c r="N62" i="4"/>
  <c r="G62" i="4"/>
  <c r="C62" i="4"/>
  <c r="P25" i="3" l="1"/>
  <c r="J190" i="3" l="1"/>
  <c r="M190" i="3" s="1"/>
  <c r="M25" i="3" l="1"/>
  <c r="J30" i="3" l="1"/>
  <c r="J108" i="3" l="1"/>
  <c r="U223" i="3"/>
  <c r="U225" i="3" s="1"/>
  <c r="U231" i="3"/>
  <c r="J150" i="3"/>
  <c r="M150" i="3" s="1"/>
  <c r="J151" i="3"/>
  <c r="M151" i="3" s="1"/>
  <c r="N324" i="3"/>
  <c r="J205" i="3"/>
  <c r="J208" i="3" s="1"/>
  <c r="J210" i="3" s="1"/>
  <c r="J109" i="3"/>
  <c r="M109" i="3" s="1"/>
  <c r="H232" i="3"/>
  <c r="H234" i="3"/>
  <c r="H235" i="3"/>
  <c r="E236" i="3"/>
  <c r="E268" i="3"/>
  <c r="H265" i="3" s="1"/>
  <c r="E96" i="3"/>
  <c r="J138" i="3"/>
  <c r="M138" i="3" s="1"/>
  <c r="J145" i="3"/>
  <c r="H282" i="3"/>
  <c r="H283" i="3"/>
  <c r="J33" i="3"/>
  <c r="E214" i="3"/>
  <c r="E13" i="3"/>
  <c r="G14" i="3"/>
  <c r="G15" i="3" s="1"/>
  <c r="G16" i="3" s="1"/>
  <c r="M21" i="3"/>
  <c r="P21" i="3"/>
  <c r="M28" i="3"/>
  <c r="P28" i="3"/>
  <c r="J37" i="3"/>
  <c r="M38" i="3"/>
  <c r="M39" i="3"/>
  <c r="M40" i="3"/>
  <c r="J41" i="3"/>
  <c r="M42" i="3"/>
  <c r="M43" i="3"/>
  <c r="P44" i="3"/>
  <c r="J60" i="3"/>
  <c r="J61" i="3"/>
  <c r="N67" i="3"/>
  <c r="E69" i="3"/>
  <c r="C84" i="3"/>
  <c r="C92" i="3" s="1"/>
  <c r="G84" i="3"/>
  <c r="G103" i="3" s="1"/>
  <c r="G162" i="3" s="1"/>
  <c r="H84" i="3"/>
  <c r="C85" i="3"/>
  <c r="C93" i="3" s="1"/>
  <c r="G85" i="3"/>
  <c r="G113" i="3" s="1"/>
  <c r="C86" i="3"/>
  <c r="C94" i="3" s="1"/>
  <c r="G86" i="3"/>
  <c r="H86" i="3"/>
  <c r="C87" i="3"/>
  <c r="C95" i="3" s="1"/>
  <c r="G87" i="3"/>
  <c r="C88" i="3"/>
  <c r="C96" i="3" s="1"/>
  <c r="G88" i="3"/>
  <c r="G106" i="3"/>
  <c r="N128" i="3"/>
  <c r="E131" i="3"/>
  <c r="G141" i="3"/>
  <c r="G142" i="3" s="1"/>
  <c r="G143" i="3"/>
  <c r="C149" i="3"/>
  <c r="C153" i="3"/>
  <c r="D159" i="3"/>
  <c r="G159" i="3"/>
  <c r="D163" i="3"/>
  <c r="G163" i="3"/>
  <c r="E165" i="3"/>
  <c r="N198" i="3"/>
  <c r="E200" i="3"/>
  <c r="N260" i="3"/>
  <c r="E261" i="3"/>
  <c r="J263" i="3"/>
  <c r="J293" i="3"/>
  <c r="E324" i="3"/>
  <c r="M100" i="3"/>
  <c r="F233" i="3" l="1"/>
  <c r="H233" i="3" s="1"/>
  <c r="J227" i="3"/>
  <c r="J228" i="3" s="1"/>
  <c r="M145" i="3"/>
  <c r="E284" i="3"/>
  <c r="E285" i="3" s="1"/>
  <c r="M108" i="3"/>
  <c r="L18" i="4"/>
  <c r="E173" i="3"/>
  <c r="E177" i="3" s="1"/>
  <c r="J21" i="3"/>
  <c r="J28" i="3"/>
  <c r="U232" i="3"/>
  <c r="J44" i="3"/>
  <c r="F282" i="3" l="1"/>
  <c r="J282" i="3" s="1"/>
  <c r="F284" i="3"/>
  <c r="J284" i="3" s="1"/>
  <c r="F283" i="3"/>
  <c r="J283" i="3" s="1"/>
  <c r="H77" i="3"/>
  <c r="H137" i="3"/>
  <c r="J137" i="3" s="1"/>
  <c r="M137" i="3" s="1"/>
  <c r="H236" i="3"/>
  <c r="H13" i="3"/>
  <c r="H14" i="3" s="1"/>
  <c r="J14" i="3" s="1"/>
  <c r="J285" i="3" l="1"/>
  <c r="E180" i="3" s="1"/>
  <c r="H85" i="3"/>
  <c r="J85" i="3" s="1"/>
  <c r="J77" i="3"/>
  <c r="J236" i="3"/>
  <c r="J265" i="3" s="1"/>
  <c r="L265" i="3" s="1"/>
  <c r="H80" i="3" s="1"/>
  <c r="J80" i="3" s="1"/>
  <c r="H139" i="3"/>
  <c r="H117" i="3"/>
  <c r="J117" i="3" s="1"/>
  <c r="J13" i="3"/>
  <c r="H143" i="3"/>
  <c r="J143" i="3" s="1"/>
  <c r="M143" i="3" s="1"/>
  <c r="H15" i="3"/>
  <c r="H113" i="3" l="1"/>
  <c r="J113" i="3" s="1"/>
  <c r="M113" i="3" s="1"/>
  <c r="J93" i="3"/>
  <c r="F17" i="4"/>
  <c r="E170" i="3"/>
  <c r="E176" i="3" s="1"/>
  <c r="H79" i="3"/>
  <c r="M77" i="3"/>
  <c r="E213" i="3" s="1"/>
  <c r="F17" i="5"/>
  <c r="J139" i="3"/>
  <c r="M139" i="3" s="1"/>
  <c r="M13" i="3"/>
  <c r="P17" i="3"/>
  <c r="E212" i="3"/>
  <c r="H88" i="3"/>
  <c r="J88" i="3" s="1"/>
  <c r="M85" i="3"/>
  <c r="J15" i="3"/>
  <c r="M15" i="3" s="1"/>
  <c r="H16" i="3"/>
  <c r="J16" i="3" s="1"/>
  <c r="M16" i="3" s="1"/>
  <c r="H149" i="3"/>
  <c r="J149" i="3" s="1"/>
  <c r="M149" i="3" s="1"/>
  <c r="H17" i="4" l="1"/>
  <c r="M93" i="3"/>
  <c r="F18" i="4"/>
  <c r="F18" i="5"/>
  <c r="E178" i="3"/>
  <c r="J214" i="3"/>
  <c r="P117" i="3" s="1"/>
  <c r="M117" i="3" s="1"/>
  <c r="H17" i="5"/>
  <c r="J79" i="3"/>
  <c r="H87" i="3"/>
  <c r="J17" i="3"/>
  <c r="J213" i="3"/>
  <c r="M14" i="3"/>
  <c r="M17" i="3" s="1"/>
  <c r="H144" i="3"/>
  <c r="H153" i="3" s="1"/>
  <c r="J153" i="3" s="1"/>
  <c r="J96" i="3"/>
  <c r="H18" i="5" l="1"/>
  <c r="P80" i="3"/>
  <c r="M80" i="3" s="1"/>
  <c r="P88" i="3"/>
  <c r="M88" i="3" s="1"/>
  <c r="J87" i="3"/>
  <c r="J95" i="3" s="1"/>
  <c r="J97" i="3" s="1"/>
  <c r="H140" i="3"/>
  <c r="P79" i="3"/>
  <c r="M79" i="3" s="1"/>
  <c r="J81" i="3"/>
  <c r="H81" i="3" s="1"/>
  <c r="J144" i="3"/>
  <c r="H18" i="4"/>
  <c r="P153" i="3"/>
  <c r="M81" i="3" l="1"/>
  <c r="P96" i="3"/>
  <c r="P81" i="3"/>
  <c r="H118" i="3"/>
  <c r="J118" i="3" s="1"/>
  <c r="P118" i="3" s="1"/>
  <c r="M118" i="3" s="1"/>
  <c r="H161" i="3"/>
  <c r="H152" i="3"/>
  <c r="H141" i="3"/>
  <c r="J140" i="3"/>
  <c r="P140" i="3" s="1"/>
  <c r="J89" i="3"/>
  <c r="P87" i="3"/>
  <c r="E216" i="3"/>
  <c r="M144" i="3"/>
  <c r="M153" i="3"/>
  <c r="M140" i="3" l="1"/>
  <c r="H97" i="3"/>
  <c r="H177" i="3" s="1"/>
  <c r="J177" i="3" s="1"/>
  <c r="M177" i="3" s="1"/>
  <c r="P95" i="3"/>
  <c r="P89" i="3"/>
  <c r="M87" i="3"/>
  <c r="M95" i="3" s="1"/>
  <c r="M97" i="3" s="1"/>
  <c r="H142" i="3"/>
  <c r="J142" i="3" s="1"/>
  <c r="P142" i="3" s="1"/>
  <c r="M142" i="3" s="1"/>
  <c r="J141" i="3"/>
  <c r="H158" i="3"/>
  <c r="J152" i="3"/>
  <c r="H164" i="3"/>
  <c r="J164" i="3" s="1"/>
  <c r="P164" i="3" s="1"/>
  <c r="J161" i="3"/>
  <c r="M161" i="3" s="1"/>
  <c r="H163" i="3"/>
  <c r="J163" i="3" s="1"/>
  <c r="P163" i="3" s="1"/>
  <c r="M163" i="3" l="1"/>
  <c r="P97" i="3"/>
  <c r="E218" i="3" s="1"/>
  <c r="J218" i="3" s="1"/>
  <c r="H104" i="3"/>
  <c r="J104" i="3" s="1"/>
  <c r="J158" i="3"/>
  <c r="H159" i="3"/>
  <c r="J159" i="3" s="1"/>
  <c r="F27" i="4"/>
  <c r="F28" i="4" s="1"/>
  <c r="J154" i="3"/>
  <c r="F27" i="5"/>
  <c r="F28" i="5" s="1"/>
  <c r="P152" i="3"/>
  <c r="P141" i="3"/>
  <c r="J146" i="3"/>
  <c r="E217" i="3"/>
  <c r="J217" i="3" s="1"/>
  <c r="M89" i="3"/>
  <c r="M164" i="3"/>
  <c r="H105" i="3"/>
  <c r="P104" i="3" l="1"/>
  <c r="M152" i="3"/>
  <c r="L27" i="5"/>
  <c r="L28" i="5" s="1"/>
  <c r="N28" i="5" s="1"/>
  <c r="P154" i="3"/>
  <c r="L27" i="4"/>
  <c r="L28" i="4" s="1"/>
  <c r="N28" i="4" s="1"/>
  <c r="P146" i="3"/>
  <c r="M141" i="3"/>
  <c r="M146" i="3" s="1"/>
  <c r="F22" i="5"/>
  <c r="F23" i="5" s="1"/>
  <c r="F22" i="4"/>
  <c r="F23" i="4" s="1"/>
  <c r="J116" i="3"/>
  <c r="J119" i="3" s="1"/>
  <c r="J165" i="3"/>
  <c r="P158" i="3"/>
  <c r="H106" i="3"/>
  <c r="J106" i="3" s="1"/>
  <c r="J105" i="3"/>
  <c r="M104" i="3"/>
  <c r="H107" i="3"/>
  <c r="J107" i="3" s="1"/>
  <c r="P107" i="3" s="1"/>
  <c r="M107" i="3" s="1"/>
  <c r="P165" i="3" l="1"/>
  <c r="L32" i="4" s="1"/>
  <c r="L33" i="4" s="1"/>
  <c r="M116" i="3"/>
  <c r="M119" i="3" s="1"/>
  <c r="H22" i="5"/>
  <c r="H23" i="5" s="1"/>
  <c r="J23" i="5" s="1"/>
  <c r="H22" i="4"/>
  <c r="L22" i="5"/>
  <c r="L23" i="5" s="1"/>
  <c r="N23" i="5" s="1"/>
  <c r="L22" i="4"/>
  <c r="L23" i="4" s="1"/>
  <c r="N23" i="4" s="1"/>
  <c r="P116" i="3"/>
  <c r="P119" i="3" s="1"/>
  <c r="F32" i="5"/>
  <c r="F33" i="5" s="1"/>
  <c r="F36" i="5" s="1"/>
  <c r="F32" i="4"/>
  <c r="F33" i="4" s="1"/>
  <c r="F36" i="4" s="1"/>
  <c r="M158" i="3"/>
  <c r="M165" i="3" s="1"/>
  <c r="H27" i="4"/>
  <c r="H28" i="4" s="1"/>
  <c r="J28" i="4" s="1"/>
  <c r="H27" i="5"/>
  <c r="H28" i="5" s="1"/>
  <c r="J28" i="5" s="1"/>
  <c r="M154" i="3"/>
  <c r="P105" i="3"/>
  <c r="M105" i="3" s="1"/>
  <c r="J111" i="3"/>
  <c r="J121" i="3" s="1"/>
  <c r="J180" i="3" s="1"/>
  <c r="J176" i="3" s="1"/>
  <c r="J178" i="3" s="1"/>
  <c r="J183" i="3" s="1"/>
  <c r="P106" i="3"/>
  <c r="M106" i="3" s="1"/>
  <c r="N33" i="4"/>
  <c r="H23" i="4" l="1"/>
  <c r="J23" i="4" s="1"/>
  <c r="L32" i="5"/>
  <c r="L33" i="5" s="1"/>
  <c r="N33" i="5" s="1"/>
  <c r="L36" i="5"/>
  <c r="N36" i="5" s="1"/>
  <c r="L36" i="4"/>
  <c r="H32" i="5"/>
  <c r="H33" i="5" s="1"/>
  <c r="J33" i="5" s="1"/>
  <c r="H32" i="4"/>
  <c r="H33" i="4" s="1"/>
  <c r="J33" i="4" s="1"/>
  <c r="M111" i="3"/>
  <c r="M121" i="3" s="1"/>
  <c r="M180" i="3" s="1"/>
  <c r="M176" i="3" s="1"/>
  <c r="M178" i="3" s="1"/>
  <c r="M183" i="3" s="1"/>
  <c r="P111" i="3"/>
  <c r="P121" i="3" s="1"/>
  <c r="P180" i="3" s="1"/>
  <c r="P176" i="3" s="1"/>
  <c r="P178" i="3" s="1"/>
  <c r="F45" i="5"/>
  <c r="F46" i="5" s="1"/>
  <c r="F45" i="4"/>
  <c r="F46" i="4" s="1"/>
  <c r="F40" i="4"/>
  <c r="F41" i="4" s="1"/>
  <c r="F87" i="4"/>
  <c r="G87" i="4" s="1"/>
  <c r="F88" i="4"/>
  <c r="G88" i="4" s="1"/>
  <c r="F89" i="4"/>
  <c r="G89" i="4" s="1"/>
  <c r="N36" i="4"/>
  <c r="F89" i="5" l="1"/>
  <c r="G89" i="5" s="1"/>
  <c r="F90" i="5"/>
  <c r="G90" i="5" s="1"/>
  <c r="F88" i="5"/>
  <c r="G88" i="5" s="1"/>
  <c r="H36" i="4"/>
  <c r="H36" i="5"/>
  <c r="F73" i="5" s="1"/>
  <c r="H45" i="4"/>
  <c r="H46" i="4" s="1"/>
  <c r="J46" i="4" s="1"/>
  <c r="H45" i="5"/>
  <c r="H46" i="5" s="1"/>
  <c r="J46" i="5" s="1"/>
  <c r="L45" i="4"/>
  <c r="L46" i="4" s="1"/>
  <c r="N46" i="4" s="1"/>
  <c r="P183" i="3"/>
  <c r="L45" i="5"/>
  <c r="L46" i="5" s="1"/>
  <c r="N46" i="5" s="1"/>
  <c r="F40" i="5"/>
  <c r="F41" i="5" s="1"/>
  <c r="L40" i="5"/>
  <c r="L41" i="5" s="1"/>
  <c r="L40" i="4"/>
  <c r="L41" i="4" s="1"/>
  <c r="H40" i="5"/>
  <c r="H41" i="5" s="1"/>
  <c r="H40" i="4"/>
  <c r="H41" i="4" s="1"/>
  <c r="H49" i="5" l="1"/>
  <c r="J36" i="5"/>
  <c r="F76" i="5"/>
  <c r="G76" i="5" s="1"/>
  <c r="F77" i="5"/>
  <c r="G77" i="5" s="1"/>
  <c r="F78" i="5"/>
  <c r="G78" i="5" s="1"/>
  <c r="F80" i="5"/>
  <c r="G80" i="5" s="1"/>
  <c r="F75" i="5"/>
  <c r="G75" i="5" s="1"/>
  <c r="G73" i="5"/>
  <c r="F79" i="5"/>
  <c r="G79" i="5" s="1"/>
  <c r="F74" i="5"/>
  <c r="G74" i="5" s="1"/>
  <c r="F77" i="4"/>
  <c r="G77" i="4" s="1"/>
  <c r="F75" i="4"/>
  <c r="G75" i="4" s="1"/>
  <c r="F80" i="4"/>
  <c r="G80" i="4" s="1"/>
  <c r="F78" i="4"/>
  <c r="G78" i="4" s="1"/>
  <c r="F76" i="4"/>
  <c r="G76" i="4" s="1"/>
  <c r="F79" i="4"/>
  <c r="G79" i="4" s="1"/>
  <c r="F73" i="4"/>
  <c r="G73" i="4" s="1"/>
  <c r="F74" i="4"/>
  <c r="G74" i="4" s="1"/>
  <c r="J36" i="4"/>
  <c r="L49" i="5"/>
  <c r="J41" i="5"/>
  <c r="N41" i="5"/>
  <c r="N41" i="4"/>
  <c r="L49" i="4"/>
  <c r="J41" i="4"/>
  <c r="H49" i="4"/>
  <c r="I77" i="4" l="1"/>
  <c r="J77" i="4" s="1"/>
  <c r="L77" i="4" s="1"/>
  <c r="N77" i="4" s="1"/>
  <c r="I78" i="4"/>
  <c r="J78" i="4" s="1"/>
  <c r="L78" i="4" s="1"/>
  <c r="N78" i="4" s="1"/>
  <c r="I79" i="4"/>
  <c r="J79" i="4" s="1"/>
  <c r="L79" i="4" s="1"/>
  <c r="N79" i="4" s="1"/>
  <c r="I80" i="4"/>
  <c r="J80" i="4" s="1"/>
  <c r="L80" i="4" s="1"/>
  <c r="N80" i="4" s="1"/>
  <c r="I78" i="5"/>
  <c r="J78" i="5" s="1"/>
  <c r="L78" i="5" s="1"/>
  <c r="N78" i="5" s="1"/>
  <c r="I76" i="5"/>
  <c r="J76" i="5" s="1"/>
  <c r="L76" i="5" s="1"/>
  <c r="N76" i="5" s="1"/>
  <c r="I73" i="5"/>
  <c r="J73" i="5" s="1"/>
  <c r="L73" i="5" s="1"/>
  <c r="I80" i="5"/>
  <c r="J80" i="5" s="1"/>
  <c r="L80" i="5" s="1"/>
  <c r="N80" i="5" s="1"/>
  <c r="I75" i="5"/>
  <c r="J75" i="5" s="1"/>
  <c r="L75" i="5" s="1"/>
  <c r="N75" i="5" s="1"/>
  <c r="I74" i="5"/>
  <c r="J74" i="5" s="1"/>
  <c r="L74" i="5" s="1"/>
  <c r="N74" i="5" s="1"/>
  <c r="I79" i="5"/>
  <c r="J79" i="5" s="1"/>
  <c r="L79" i="5" s="1"/>
  <c r="N79" i="5" s="1"/>
  <c r="I77" i="5"/>
  <c r="J77" i="5" s="1"/>
  <c r="L77" i="5" s="1"/>
  <c r="N77" i="5" s="1"/>
  <c r="I88" i="5"/>
  <c r="J88" i="5" s="1"/>
  <c r="L88" i="5" s="1"/>
  <c r="I89" i="5"/>
  <c r="J89" i="5" s="1"/>
  <c r="L89" i="5" s="1"/>
  <c r="N89" i="5" s="1"/>
  <c r="I90" i="5"/>
  <c r="J90" i="5" s="1"/>
  <c r="L90" i="5" s="1"/>
  <c r="N90" i="5" s="1"/>
  <c r="I76" i="4"/>
  <c r="J76" i="4" s="1"/>
  <c r="L76" i="4" s="1"/>
  <c r="N76" i="4" s="1"/>
  <c r="I73" i="4"/>
  <c r="J73" i="4" s="1"/>
  <c r="L73" i="4" s="1"/>
  <c r="I74" i="4"/>
  <c r="J74" i="4" s="1"/>
  <c r="L74" i="4" s="1"/>
  <c r="N74" i="4" s="1"/>
  <c r="I75" i="4"/>
  <c r="J75" i="4" s="1"/>
  <c r="L75" i="4" s="1"/>
  <c r="N75" i="4" s="1"/>
  <c r="I88" i="4"/>
  <c r="J88" i="4" s="1"/>
  <c r="L88" i="4" s="1"/>
  <c r="N88" i="4" s="1"/>
  <c r="I89" i="4"/>
  <c r="J89" i="4" s="1"/>
  <c r="L89" i="4" s="1"/>
  <c r="N89" i="4" s="1"/>
  <c r="I87" i="4"/>
  <c r="J87" i="4" s="1"/>
  <c r="L87" i="4" s="1"/>
  <c r="L82" i="4" l="1"/>
  <c r="N73" i="4"/>
  <c r="N82" i="4" s="1"/>
  <c r="L83" i="5"/>
  <c r="N73" i="5"/>
  <c r="N83" i="5" s="1"/>
  <c r="L92" i="4"/>
  <c r="N87" i="4"/>
  <c r="N92" i="4" s="1"/>
  <c r="L93" i="5"/>
  <c r="P193" i="3" s="1"/>
  <c r="P194" i="3" s="1"/>
  <c r="P9" i="3" s="1"/>
  <c r="P32" i="3" s="1"/>
  <c r="P34" i="3" s="1"/>
  <c r="P46" i="3" s="1"/>
  <c r="N88" i="5"/>
  <c r="N93" i="5" s="1"/>
  <c r="P51" i="3" l="1"/>
  <c r="P57" i="3"/>
  <c r="P52" i="3"/>
  <c r="P48" i="3"/>
  <c r="P47" i="3"/>
  <c r="P56" i="3"/>
  <c r="L95" i="5"/>
  <c r="E193" i="3" s="1"/>
  <c r="J193" i="3" s="1"/>
  <c r="M193" i="3" s="1"/>
  <c r="N95" i="5"/>
  <c r="L94" i="4"/>
  <c r="E187" i="3" s="1"/>
  <c r="N94" i="4"/>
  <c r="J187" i="3" l="1"/>
  <c r="E194" i="3"/>
  <c r="M187" i="3" l="1"/>
  <c r="M194" i="3" s="1"/>
  <c r="M9" i="3" s="1"/>
  <c r="M32" i="3" s="1"/>
  <c r="J194" i="3"/>
  <c r="J9" i="3" s="1"/>
  <c r="J32" i="3" s="1"/>
  <c r="J34" i="3" s="1"/>
  <c r="M34" i="3" l="1"/>
  <c r="M46" i="3" s="1"/>
  <c r="M52" i="3" s="1"/>
  <c r="M47" i="3" l="1"/>
  <c r="M56" i="3"/>
  <c r="M51" i="3"/>
  <c r="M48" i="3"/>
  <c r="M57" i="3"/>
</calcChain>
</file>

<file path=xl/sharedStrings.xml><?xml version="1.0" encoding="utf-8"?>
<sst xmlns="http://schemas.openxmlformats.org/spreadsheetml/2006/main" count="1027" uniqueCount="594">
  <si>
    <t xml:space="preserve">     Rate Formula Template</t>
  </si>
  <si>
    <t>Line</t>
  </si>
  <si>
    <t>No.</t>
  </si>
  <si>
    <t xml:space="preserve"> </t>
  </si>
  <si>
    <t>Allocator</t>
  </si>
  <si>
    <t>(Note C)</t>
  </si>
  <si>
    <t>(Note D)</t>
  </si>
  <si>
    <t>(1)</t>
  </si>
  <si>
    <t>(2)</t>
  </si>
  <si>
    <t>(3)</t>
  </si>
  <si>
    <t>(4)</t>
  </si>
  <si>
    <t>Transmission</t>
  </si>
  <si>
    <t>Page, Line, Col.</t>
  </si>
  <si>
    <t>1a</t>
  </si>
  <si>
    <t>Total Income Taxes</t>
  </si>
  <si>
    <t xml:space="preserve">RETURN </t>
  </si>
  <si>
    <t>Note</t>
  </si>
  <si>
    <t>Letter</t>
  </si>
  <si>
    <t>A</t>
  </si>
  <si>
    <t>B</t>
  </si>
  <si>
    <t>C</t>
  </si>
  <si>
    <t>D</t>
  </si>
  <si>
    <t>E</t>
  </si>
  <si>
    <t>F</t>
  </si>
  <si>
    <t>G</t>
  </si>
  <si>
    <t>Page 1 of 6</t>
  </si>
  <si>
    <t xml:space="preserve">Formula Rate - Non-Levelized </t>
  </si>
  <si>
    <t xml:space="preserve"> Utilizing FERC Form 1 Data</t>
  </si>
  <si>
    <t>Allete, Inc. dba Minnesota Power</t>
  </si>
  <si>
    <t>AC Allocator</t>
  </si>
  <si>
    <t>AC System</t>
  </si>
  <si>
    <t>DC Allocator</t>
  </si>
  <si>
    <t>DC System</t>
  </si>
  <si>
    <t>Allocated</t>
  </si>
  <si>
    <t>Amount</t>
  </si>
  <si>
    <t>GROSS REVENUE REQUIREMENT    (page 3, line 31)</t>
  </si>
  <si>
    <t xml:space="preserve">REVENUE CREDITS </t>
  </si>
  <si>
    <t>(Note T)</t>
  </si>
  <si>
    <t>Total</t>
  </si>
  <si>
    <t xml:space="preserve">  Account No. 454</t>
  </si>
  <si>
    <t>(page 5, line 18)</t>
  </si>
  <si>
    <t>TP</t>
  </si>
  <si>
    <t>DA</t>
  </si>
  <si>
    <t xml:space="preserve">  Account No. 456.1</t>
  </si>
  <si>
    <t>(page 5, line 21)</t>
  </si>
  <si>
    <t xml:space="preserve">  Revenues from Grandfathered Interzonal Transactions</t>
  </si>
  <si>
    <t xml:space="preserve">  Revenues from service provided by the ISO at a discount</t>
  </si>
  <si>
    <t>TOTAL REVENUE CREDITS  (sum lines 2-5)</t>
  </si>
  <si>
    <t>6a</t>
  </si>
  <si>
    <t>Historic Year Actual Revenue Requirements</t>
  </si>
  <si>
    <t>6b</t>
  </si>
  <si>
    <t>Historic Year Projected Revenue Requirements</t>
  </si>
  <si>
    <t>6c</t>
  </si>
  <si>
    <t>Historic Year True Up</t>
  </si>
  <si>
    <t>(Line 6a-Line 6b)</t>
  </si>
  <si>
    <t xml:space="preserve">6d </t>
  </si>
  <si>
    <t>Historic Year Actual Divisor</t>
  </si>
  <si>
    <t>6e</t>
  </si>
  <si>
    <t>Historic Year Projected Divisor</t>
  </si>
  <si>
    <t>6f</t>
  </si>
  <si>
    <t>Difference in Divisor</t>
  </si>
  <si>
    <t>(Line 6e-Line 6d)</t>
  </si>
  <si>
    <t>6g</t>
  </si>
  <si>
    <t>Historic Year Projected Annual Cost ($/KW/Yr)</t>
  </si>
  <si>
    <t>6h</t>
  </si>
  <si>
    <t>Historic Year Divisor True Up</t>
  </si>
  <si>
    <t>(Line 6f * Line 6g)</t>
  </si>
  <si>
    <t>6i</t>
  </si>
  <si>
    <t>Interest on Historic Year True Up</t>
  </si>
  <si>
    <t>NET REVENUE REQUIREMENT</t>
  </si>
  <si>
    <t>7a</t>
  </si>
  <si>
    <t>Revenue Requirements from Attachment N-1 Projects</t>
  </si>
  <si>
    <t>7b</t>
  </si>
  <si>
    <t>Adjusted NET REVENUE REQUIREMENTS  (line 7 minus line 7a)</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</si>
  <si>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</si>
  <si>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</si>
  <si>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</si>
  <si>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</si>
  <si>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</si>
  <si>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</si>
  <si>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 xml:space="preserve">  Less 12 CP of firm P-T-P over one year (enter negative)</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</si>
  <si>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</si>
  <si>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</si>
  <si>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</si>
  <si>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</si>
  <si>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</si>
  <si>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7b / line 15)</t>
  </si>
  <si>
    <t xml:space="preserve">Network &amp; P-to-P Rate ($/kW/Mo) </t>
  </si>
  <si>
    <t>(line 16 /12)</t>
  </si>
  <si>
    <t>Point-To-Point Rate ($/kW/Wk)</t>
  </si>
  <si>
    <t>(line 16 /52)</t>
  </si>
  <si>
    <t>Peak Rate</t>
  </si>
  <si>
    <t>Point-To-Point Rate ($/kW/Day)</t>
  </si>
  <si>
    <t>(line 16 / 260)</t>
  </si>
  <si>
    <t>Capped at weekly rate</t>
  </si>
  <si>
    <t>Point-To-Point Rate ($/MWh)</t>
  </si>
  <si>
    <t>(line 16/4160*1000)</t>
  </si>
  <si>
    <t>Capped at weekly</t>
  </si>
  <si>
    <t>and daily rates</t>
  </si>
  <si>
    <t>Off-Peak Rate</t>
  </si>
  <si>
    <t>(line 16/365)   (Note AA)</t>
  </si>
  <si>
    <t>(line 16 / 8760</t>
  </si>
  <si>
    <t xml:space="preserve"> times 1,000)    (Note AA)</t>
  </si>
  <si>
    <t>FERC Annual Charge($/MWh)</t>
  </si>
  <si>
    <t xml:space="preserve">          (Note E)</t>
  </si>
  <si>
    <t>Short Term</t>
  </si>
  <si>
    <t>Long Term</t>
  </si>
  <si>
    <t>Page 2 of 6</t>
  </si>
  <si>
    <t>(5)</t>
  </si>
  <si>
    <t>(6)</t>
  </si>
  <si>
    <t>(7)</t>
  </si>
  <si>
    <t>(8)</t>
  </si>
  <si>
    <t>(9)</t>
  </si>
  <si>
    <t>Form No. 1</t>
  </si>
  <si>
    <t>AC</t>
  </si>
  <si>
    <t>DC</t>
  </si>
  <si>
    <t>Company Total</t>
  </si>
  <si>
    <t xml:space="preserve">                  Allocator</t>
  </si>
  <si>
    <t>(Col 3 times Col 4)</t>
  </si>
  <si>
    <t>(Col 5 times Col 6)</t>
  </si>
  <si>
    <t>(Col 5 times Col 8)</t>
  </si>
  <si>
    <t>RATE BASE:</t>
  </si>
  <si>
    <t xml:space="preserve">  Production</t>
  </si>
  <si>
    <t>205.46.g             (Note AB)</t>
  </si>
  <si>
    <t>NA</t>
  </si>
  <si>
    <t xml:space="preserve">  Transmission</t>
  </si>
  <si>
    <t>207.58.g             (Note Y)  (Note AB)</t>
  </si>
  <si>
    <t xml:space="preserve">  Distribution</t>
  </si>
  <si>
    <t>207.75.g             (Note AB)</t>
  </si>
  <si>
    <t xml:space="preserve">  General &amp; Intangible</t>
  </si>
  <si>
    <t>205.5.g &amp; 207.99.g    (Note AB)</t>
  </si>
  <si>
    <t>W/S</t>
  </si>
  <si>
    <t>GrPlt  AC</t>
  </si>
  <si>
    <t>GrPlt DC</t>
  </si>
  <si>
    <t xml:space="preserve">  Common</t>
  </si>
  <si>
    <t>356.1                 (Note AB)</t>
  </si>
  <si>
    <t>CE</t>
  </si>
  <si>
    <t>TOTAL GROSS PLANT (sum lines 1-5)</t>
  </si>
  <si>
    <t>GP=</t>
  </si>
  <si>
    <t>219.20-24.c        (Note AB)</t>
  </si>
  <si>
    <t>219.25.c             (Note Y)  (Note AB)</t>
  </si>
  <si>
    <t>219.26.c             (Note AB)</t>
  </si>
  <si>
    <t>GrPlt AC</t>
  </si>
  <si>
    <t>TOTAL ACCUM. DEPRECIATION (sum lines 7-11)</t>
  </si>
  <si>
    <t>NET PLANT IN SERVICE</t>
  </si>
  <si>
    <t xml:space="preserve"> (line 1- line 7)          </t>
  </si>
  <si>
    <t xml:space="preserve"> (line 2- line 8)         </t>
  </si>
  <si>
    <t xml:space="preserve"> (line 3 - line 9)        </t>
  </si>
  <si>
    <t xml:space="preserve"> (line 4 - line 10)      </t>
  </si>
  <si>
    <t xml:space="preserve"> (line 5 - line 11)       </t>
  </si>
  <si>
    <t>TOTAL NET PLANT (sum lines 13-17)</t>
  </si>
  <si>
    <t>NP=</t>
  </si>
  <si>
    <t>ADJUSTMENTS TO RATE BASE       (Note F)</t>
  </si>
  <si>
    <t xml:space="preserve">  Account No. 281 (enter negative)</t>
  </si>
  <si>
    <t>273.8.k    (Note AC)</t>
  </si>
  <si>
    <t>zero</t>
  </si>
  <si>
    <t xml:space="preserve">  Account No. 282 (enter negative)</t>
  </si>
  <si>
    <t>275.2.k    (Note AC)</t>
  </si>
  <si>
    <t>NP</t>
  </si>
  <si>
    <t>NPlt AC</t>
  </si>
  <si>
    <t>NPlt DC</t>
  </si>
  <si>
    <t xml:space="preserve">  Account No. 283 (enter negative)</t>
  </si>
  <si>
    <t>277.9.k    (Note AC)</t>
  </si>
  <si>
    <t xml:space="preserve">  Account No. 190 </t>
  </si>
  <si>
    <t>234.8.c    (Note AC)</t>
  </si>
  <si>
    <t xml:space="preserve">  Account No. 255 (enter negative)</t>
  </si>
  <si>
    <t>267.8.h    (Note AC)</t>
  </si>
  <si>
    <t xml:space="preserve">LAND HELD FOR FUTURE USE </t>
  </si>
  <si>
    <t>214.x.d  (Notes G ,Y and AC)</t>
  </si>
  <si>
    <t>WORKING CAPITAL  (Note H)</t>
  </si>
  <si>
    <t xml:space="preserve">  CWC  </t>
  </si>
  <si>
    <t>calculated</t>
  </si>
  <si>
    <t xml:space="preserve">  Materials &amp; Supplies  (Note G)</t>
  </si>
  <si>
    <t>227.8.c &amp; .16.c    (Note AC)</t>
  </si>
  <si>
    <t>TE</t>
  </si>
  <si>
    <t xml:space="preserve">  Prepayments (Account 165)</t>
  </si>
  <si>
    <t>111.57.c               (Note AC)</t>
  </si>
  <si>
    <t>GP</t>
  </si>
  <si>
    <t>TOTAL WORKING CAPITAL (sum lines 26 - 28)</t>
  </si>
  <si>
    <t>Page 3 of 6</t>
  </si>
  <si>
    <t xml:space="preserve">  Transmission </t>
  </si>
  <si>
    <t>321.112.b    (Note Y)</t>
  </si>
  <si>
    <t xml:space="preserve">     Less LSE Expenses included in Transmission O&amp;M Accounts (Notes V and Y)</t>
  </si>
  <si>
    <t xml:space="preserve">     Less Account 565</t>
  </si>
  <si>
    <t>321.96.b   (Note Y)</t>
  </si>
  <si>
    <t xml:space="preserve">  A&amp;G</t>
  </si>
  <si>
    <t>323.197.b</t>
  </si>
  <si>
    <t xml:space="preserve">     Less FERC Annual Fees</t>
  </si>
  <si>
    <t xml:space="preserve">     Less EPRI &amp; Reg. Comm. Exp. &amp; Non-safety  Ad. (Note I)</t>
  </si>
  <si>
    <t>5a</t>
  </si>
  <si>
    <t xml:space="preserve">     Plus Transmission Related Reg. Comm.  Exp. (Notes I and Y)</t>
  </si>
  <si>
    <t>356.1   (Note Y)</t>
  </si>
  <si>
    <t>TOTAL O&amp;M  (sum lines 1, 3, 5a, 6, 7 less lines 1a, 2, 4, 5)</t>
  </si>
  <si>
    <t>336.7.b             (Note Y and Z)</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</si>
  <si>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</si>
  <si>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</si>
  <si>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</si>
  <si>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</si>
  <si>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</si>
  <si>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</si>
  <si>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</si>
  <si>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</si>
  <si>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</si>
  <si>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263.i       (Note Y)    </t>
  </si>
  <si>
    <t xml:space="preserve">         Gross Receipts</t>
  </si>
  <si>
    <t xml:space="preserve">263.i   </t>
  </si>
  <si>
    <t xml:space="preserve">         Other</t>
  </si>
  <si>
    <t xml:space="preserve">         Payments in lieu of taxes</t>
  </si>
  <si>
    <t>TOTAL OTHER TAXES  (sum lines 13 - 19)</t>
  </si>
  <si>
    <t xml:space="preserve">  </t>
  </si>
  <si>
    <t xml:space="preserve">INCOME TAXES          </t>
  </si>
  <si>
    <t xml:space="preserve"> (Note K)</t>
  </si>
  <si>
    <t xml:space="preserve">     T=1 - {[(1 - SIT) * (1 - FIT)] / (1 - SIT * FIT * p)} =</t>
  </si>
  <si>
    <t xml:space="preserve">     CIT=(T/1-T) * (1-(WCLTD/R)) =</t>
  </si>
  <si>
    <t xml:space="preserve">       where WCLTD=(page 5 , line 11) and R= (page 5, line 14)</t>
  </si>
  <si>
    <t xml:space="preserve">       and FIT, SIT &amp; p are as given in footnote K.</t>
  </si>
  <si>
    <t xml:space="preserve">      1 / (1 - T)  = (from line 21)</t>
  </si>
  <si>
    <t>Amortized Investment Tax Credit (266.8f) (enter negative)</t>
  </si>
  <si>
    <t>Income Tax Calculation = line 22 * line 28</t>
  </si>
  <si>
    <t>ITC adjustment (line 23 * line 24)</t>
  </si>
  <si>
    <t xml:space="preserve"> (Note Y)</t>
  </si>
  <si>
    <t>(line 25 plus line 26)</t>
  </si>
  <si>
    <t xml:space="preserve">  [ Rate Base (page 2, line 30) * Rate of Return (page 5, line 14)]</t>
  </si>
  <si>
    <t>REV. REQUIREMENT  (sum lines 8, 12, 20, 27, 28)</t>
  </si>
  <si>
    <t>included in Attachment GG]</t>
  </si>
  <si>
    <t>REV. REQUIREMENT TO BE COLLECTED UNDER ATTACHMENT O</t>
  </si>
  <si>
    <t>Page 4 of 6</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</si>
  <si>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</si>
  <si>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</si>
  <si>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</si>
  <si>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</si>
  <si>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</si>
  <si>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</si>
  <si>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</si>
  <si>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</si>
  <si>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Total Allocated Transmission Plant ( page 2, line 2, Column 5)</t>
  </si>
  <si>
    <t>Amount Directly Assigned to the MP AC System (page 2, line 2, Column 7)</t>
  </si>
  <si>
    <t>GrPlt AC =</t>
  </si>
  <si>
    <t>Amount Directly Assigned to the MP DC System (page 2, line 2, Column 9)</t>
  </si>
  <si>
    <t>GrPlt DC=</t>
  </si>
  <si>
    <t>Total Allocated Net Transmission Plant ( page 2, line 18, Column 5)</t>
  </si>
  <si>
    <t>Amount Directly Assigned to the MP AC System (page 2, line 18, Column 7)</t>
  </si>
  <si>
    <t>NPlt AC =</t>
  </si>
  <si>
    <t>Amount Directly Assigned to the MP DC System (page 2, line 18 Column 9)</t>
  </si>
  <si>
    <t>NPlt DC=</t>
  </si>
  <si>
    <t xml:space="preserve">TRANSMISSION EXPENSES </t>
  </si>
  <si>
    <t>Total transmission expenses    (page 3, line 1, column 3)</t>
  </si>
  <si>
    <t>Less transmission expenses included in OATT Ancillary Services   (Note L)</t>
  </si>
  <si>
    <t>Included transmission expenses (line 12 less line 13)</t>
  </si>
  <si>
    <t>Percentage of transmission expenses after adjustment (line 14 divided by line 12)</t>
  </si>
  <si>
    <t>Percentage of transmission plant included in ISO Rates (line 5)</t>
  </si>
  <si>
    <t>TE=</t>
  </si>
  <si>
    <t>WAGES &amp; SALARY ALLOCATOR   (W&amp;S)</t>
  </si>
  <si>
    <t>Form 1 Reference</t>
  </si>
  <si>
    <t>$</t>
  </si>
  <si>
    <t>Allocation</t>
  </si>
  <si>
    <t>354.20.b</t>
  </si>
  <si>
    <t>354.21.b</t>
  </si>
  <si>
    <t>354.23.b</t>
  </si>
  <si>
    <t>W&amp;S Allocator</t>
  </si>
  <si>
    <t xml:space="preserve">  Other</t>
  </si>
  <si>
    <t>354.24,25,26.b</t>
  </si>
  <si>
    <t>($ / Allocation)</t>
  </si>
  <si>
    <t xml:space="preserve">  Total  (sum lines 18-21)</t>
  </si>
  <si>
    <t>=</t>
  </si>
  <si>
    <t>=WS</t>
  </si>
  <si>
    <t>Please fill out info requested in the box below</t>
  </si>
  <si>
    <t>Acct 561.1 - 561.3, 561.BA included in Line 7</t>
  </si>
  <si>
    <t>Acct 561.BA for Schedule 24</t>
  </si>
  <si>
    <t>Page 5 of 6</t>
  </si>
  <si>
    <t>Acct 561.1 - 561.3 available for Schedule 1</t>
  </si>
  <si>
    <t>Revenue Credits for Sched 1 Acct 561.1 - 561.3</t>
  </si>
  <si>
    <t>transactions &lt;1 yr</t>
  </si>
  <si>
    <t>% Electric</t>
  </si>
  <si>
    <t>non-firm</t>
  </si>
  <si>
    <t>COMMON PLANT ALLOCATOR  (CE)   (Note O)</t>
  </si>
  <si>
    <t>(line 1 / line 4)</t>
  </si>
  <si>
    <t>(Page 4, line 22)</t>
  </si>
  <si>
    <t>transactions w/ load not in divisor</t>
  </si>
  <si>
    <t xml:space="preserve">  Electric</t>
  </si>
  <si>
    <t>200.3.c</t>
  </si>
  <si>
    <t>*</t>
  </si>
  <si>
    <t>total Revenue Credits</t>
  </si>
  <si>
    <t xml:space="preserve">  Gas</t>
  </si>
  <si>
    <t>201.3.d</t>
  </si>
  <si>
    <t>Net Schedule 1 Expenses (Acct 561.1-561.3 minus Credits)</t>
  </si>
  <si>
    <t xml:space="preserve">  Water</t>
  </si>
  <si>
    <t>201.3.e</t>
  </si>
  <si>
    <t xml:space="preserve">  Total  (sum lines 1-3)</t>
  </si>
  <si>
    <t>RETURN (R)</t>
  </si>
  <si>
    <t>Long Term Interest (117, sum of 62.c through 67.c)</t>
  </si>
  <si>
    <t>Preferred Dividends (118.29c) (positive number)</t>
  </si>
  <si>
    <t xml:space="preserve">                                          Development of Common Stock:</t>
  </si>
  <si>
    <t>Proprietary Capital (112.16.c)</t>
  </si>
  <si>
    <t xml:space="preserve">Less Preferred Stock (line 12) </t>
  </si>
  <si>
    <t>Less Account 216.1 (112.12.c)  (enter negative)</t>
  </si>
  <si>
    <t>Common Stock</t>
  </si>
  <si>
    <t>(sum lines 7-9)</t>
  </si>
  <si>
    <t>=WCLTD</t>
  </si>
  <si>
    <t>Cost</t>
  </si>
  <si>
    <t>%</t>
  </si>
  <si>
    <t>(Note P)</t>
  </si>
  <si>
    <t>Weighted</t>
  </si>
  <si>
    <t xml:space="preserve">  Long Term Debt (112, sum of  18.c through 21.c)</t>
  </si>
  <si>
    <t xml:space="preserve">  Preferred Stock  ( 112.3.c)</t>
  </si>
  <si>
    <t xml:space="preserve">  Common Stock  (line 10)</t>
  </si>
  <si>
    <t>Total  (sum lines 11-13)</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</si>
  <si>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</si>
  <si>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</si>
  <si>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</si>
  <si>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</si>
  <si>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</si>
  <si>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</si>
  <si>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</si>
  <si>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</si>
  <si>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</si>
  <si>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</si>
  <si>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Line 18 should be supported by notes in Form 1 or detailed Schedule</t>
  </si>
  <si>
    <t>ACCOUNT 456.1 (OTHER ELECTRIC REVENUES) (Note U)</t>
  </si>
  <si>
    <t>(330.x.n)</t>
  </si>
  <si>
    <t xml:space="preserve">  a. Transmission charges for all transmission transactions </t>
  </si>
  <si>
    <t>Line 19 should be supported by notes in Form 1 or detailed Schedule</t>
  </si>
  <si>
    <t xml:space="preserve">  b. Transmission charges for all transmission transactions included in Divisor on Page 1</t>
  </si>
  <si>
    <t>Line 20 should be supported by notes in Form 1 or detailed Schedule</t>
  </si>
  <si>
    <t>20a</t>
  </si>
  <si>
    <t>Page 6 of 6</t>
  </si>
  <si>
    <t>General Note:  References to pages in this formulary rate are indicated as:  (page#, line#, col.#)</t>
  </si>
  <si>
    <t xml:space="preserve">                           References to data from FERC Form 1 are indicated as:   #.y.x  (page, line, column)</t>
  </si>
  <si>
    <t xml:space="preserve">The FERC's annual charges for the year assessed the Transmission Owner for service under this tariff. </t>
  </si>
  <si>
    <t xml:space="preserve">The balances in Accounts 190, 281, 282 and 283, as adjusted by any amounts in contra accounts identified as regulatory assets </t>
  </si>
  <si>
    <t xml:space="preserve">  or liabilities related to FASB 106 or 109.  Balance of Account 255 is reduced by prior flow throughs and excluded if the utility </t>
  </si>
  <si>
    <t xml:space="preserve">  chose to utilize amortization of tax credits against taxable income as discussed in Note K.  Account 281 is not allocated.</t>
  </si>
  <si>
    <t>Identified in Form 1 as being only transmission related.</t>
  </si>
  <si>
    <t>H</t>
  </si>
  <si>
    <t>Cash Working Capital assigned to transmission is one-eighth of O&amp;M allocated to transmission at page 3, line 8, column 5.</t>
  </si>
  <si>
    <t xml:space="preserve">  Prepayments are the electric related prepayments booked to Account No. 165 and reported on Page 111 line 57 in the Form 1.</t>
  </si>
  <si>
    <t>I</t>
  </si>
  <si>
    <t>Line 5 - EPRI Annual Membership Dues listed in Form 1 at 353.f, all Regulatory Commission Expenses itemized at 351.h, and non-safety</t>
  </si>
  <si>
    <t xml:space="preserve">   related advertising included in Account 930.1.  Line 5a - Regulatory Commission Expenses directly related to transmission service,  </t>
  </si>
  <si>
    <t xml:space="preserve">   ISO filings, or transmission siting itemized at 351.h. </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</si>
  <si>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</si>
  <si>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</si>
  <si>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</si>
  <si>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</si>
  <si>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</si>
  <si>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</si>
  <si>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</si>
  <si>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</si>
  <si>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</si>
  <si>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</si>
  <si>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multiplied by (1/1-T) (page 3, line 26).</t>
  </si>
  <si>
    <t>FIT =</t>
  </si>
  <si>
    <t xml:space="preserve">         Inputs Required:</t>
  </si>
  <si>
    <t>SIT=</t>
  </si>
  <si>
    <t xml:space="preserve">  (State Income Tax Rate or Composite SIT)</t>
  </si>
  <si>
    <t>Provide SIT work papers if required</t>
  </si>
  <si>
    <t>p =</t>
  </si>
  <si>
    <t xml:space="preserve">  (percent of federal income tax deductible for state purposes)</t>
  </si>
  <si>
    <t>L</t>
  </si>
  <si>
    <t>M</t>
  </si>
  <si>
    <t>Removes transmission plant determined by Commission order to be state-jurisdictional according to the seven-factor test (until Form 1</t>
  </si>
  <si>
    <t xml:space="preserve">  balances are adjusted to reflect application of seven-factor test).</t>
  </si>
  <si>
    <t>N</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</si>
  <si>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</si>
  <si>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</si>
  <si>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</si>
  <si>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O</t>
  </si>
  <si>
    <t>Enter dollar amounts</t>
  </si>
  <si>
    <t>P</t>
  </si>
  <si>
    <t>Debt cost rate = long-term interest (line 21) / long term debt (line 27).  Preferred cost rate = preferred dividends (line 22) /</t>
  </si>
  <si>
    <t xml:space="preserve">  preferred outstanding (line 28).   ROE will be supported in the original filing and no change in ROE may be made absent</t>
  </si>
  <si>
    <t xml:space="preserve">  a filing with FERC.</t>
  </si>
  <si>
    <t>Q</t>
  </si>
  <si>
    <t>Line 33 must equal zero since all short-term power sales must be unbundled and the transmission component reflected in Account</t>
  </si>
  <si>
    <t xml:space="preserve">  No. 456.1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</si>
  <si>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</si>
  <si>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</si>
  <si>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</si>
  <si>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t>
  </si>
  <si>
    <t>pancaking - the revenues are not included in line 4, page 1 nor are the loads included in line 13, page 1.</t>
  </si>
  <si>
    <t>T</t>
  </si>
  <si>
    <t>The revenues credited on page 1 lines 2-5 shall include only the amounts received directly (in the case of grandfathered agreements)</t>
  </si>
  <si>
    <t xml:space="preserve">  or from the ISO (for service under this tariff) reflecting the Transmission Owner's integrated transmission facilities.  They do not include</t>
  </si>
  <si>
    <t xml:space="preserve">  revenues associated with FERC annual charges, gross receipts taxes, ancillary services, facilities not included in this template (e.g., direct</t>
  </si>
  <si>
    <t xml:space="preserve">  assignment facilities and GSUs) which are not recovered under this Rate Formula Template.</t>
  </si>
  <si>
    <t xml:space="preserve">  The ISO will report separately revenue derived from the AC system from revenue derived from the DC system thus allowing for Direct Assigment of those revenue credits.</t>
  </si>
  <si>
    <t>U</t>
  </si>
  <si>
    <t>Account 456.1 entry shall be the annual total of the quarterly values reported at Form 1, 330.x.n.</t>
  </si>
  <si>
    <t>V</t>
  </si>
  <si>
    <t>revenue requirements.</t>
  </si>
  <si>
    <t>W</t>
  </si>
  <si>
    <t>X</t>
  </si>
  <si>
    <t>Y</t>
  </si>
  <si>
    <t>Z</t>
  </si>
  <si>
    <t>AA</t>
  </si>
  <si>
    <t>The transmission charge for Non-Firm Point to Point Transmission Service over ALLETE's HVDC Facilities under Schedule 8 of the Tariff will be $1/MWh.</t>
  </si>
  <si>
    <t>AB</t>
  </si>
  <si>
    <t>Identifies lines items which rate base balances are using a 13 month average balance reconiling to FERC From No.1 by page, line and column</t>
  </si>
  <si>
    <r>
      <t>Percentage of transmission expenses included in ISO Rates (line 15 times line 1</t>
    </r>
    <r>
      <rPr>
        <b/>
        <sz val="12"/>
        <rFont val="Times New Roman"/>
        <family val="1"/>
      </rPr>
      <t>6</t>
    </r>
    <r>
      <rPr>
        <sz val="12"/>
        <rFont val="Times New Roman"/>
        <family val="1"/>
      </rPr>
      <t>)</t>
    </r>
  </si>
  <si>
    <t>18a</t>
  </si>
  <si>
    <t>100% CWIP Recovery for Commission Approved Order</t>
  </si>
  <si>
    <t>23a</t>
  </si>
  <si>
    <t>Peak as would be reported on page 401, column d of Form 1 at the time of the applicable pricing zone coincident monthly peaks.</t>
  </si>
  <si>
    <t>Labeled LF, LU, IF, IU on pages 310-311 of Form 1 at the time of the applicable pricing zone coincident monthly peaks.</t>
  </si>
  <si>
    <t>Labeled LF on page 328 of Form 1 at the time of the applicable pricing zone coincident monthly peaks.</t>
  </si>
  <si>
    <t xml:space="preserve">  Abandoned Plant Amortization</t>
  </si>
  <si>
    <t>AD</t>
  </si>
  <si>
    <t>Identifies which rate base balances are using average of the beginning of year and end of year balances reconiling to FERC From No.1 by page, line and column</t>
  </si>
  <si>
    <t xml:space="preserve">No. 679 Transmission Projects  </t>
  </si>
  <si>
    <t>(Note AB)</t>
  </si>
  <si>
    <t>9a</t>
  </si>
  <si>
    <t>23b</t>
  </si>
  <si>
    <t xml:space="preserve">  Pre-Funded AFUDC Amortization</t>
  </si>
  <si>
    <t>9b</t>
  </si>
  <si>
    <t>[Revenue Requirement for facilities included on page 2, line 2, and also</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</si>
  <si>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</si>
  <si>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Pre-Funded AFUDC on CWIP ( Account 254) (Notes AB and AD)</t>
  </si>
  <si>
    <t xml:space="preserve">  Unamortized Balance of Abandoned Plant (Notes AB and  AD)</t>
  </si>
  <si>
    <t>(Note AD)</t>
  </si>
  <si>
    <t>(Note  AD)</t>
  </si>
  <si>
    <t>RATE BASE  (sum lines 18, 18a 24, 25, &amp; 29)</t>
  </si>
  <si>
    <t>30a</t>
  </si>
  <si>
    <t>included in Attachment MM]</t>
  </si>
  <si>
    <t>20b</t>
  </si>
  <si>
    <t>AE</t>
  </si>
  <si>
    <t>AF</t>
  </si>
  <si>
    <t>(line 1- line 6 + Line 6c+ line 6h+ line 6i)</t>
  </si>
  <si>
    <t>GROSS PLANT IN SERVICE (Note AG)</t>
  </si>
  <si>
    <t>ACCUMULATED DEPRECIATION (Note AG)</t>
  </si>
  <si>
    <t>O&amp;M (Note AH)</t>
  </si>
  <si>
    <t xml:space="preserve">  Transmission Lease Payments  (Note Y, Note AI)</t>
  </si>
  <si>
    <t>DEPRECIATION AND AMORTIZATION EXPENSE (Note AG)</t>
  </si>
  <si>
    <t>336.10.f &amp; 336.1.f        (Note Z)</t>
  </si>
  <si>
    <t>Account Nos. 561.4 and 561.8 consist of RTO expenses billed to load-serving entities and are not included in Transmission Owner</t>
  </si>
  <si>
    <t>AG</t>
  </si>
  <si>
    <t>AH</t>
  </si>
  <si>
    <t>AI</t>
  </si>
  <si>
    <t>and reclassifies them to Transmission Lease Payments, Page 3, Line 7.</t>
  </si>
  <si>
    <t>219.28.c &amp; 200.21.c  (Note AB)</t>
  </si>
  <si>
    <t>Plant in Service, Accumulated Depreciation, and Depreciation Expense amounts exclude Asset Retirement Obligation amounts unless authorized by FERC.</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</si>
  <si>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</si>
  <si>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r>
      <t xml:space="preserve">and the loads are included in line 13, page 1.  Grandfathered agreements whose rates have </t>
    </r>
    <r>
      <rPr>
        <u/>
        <sz val="12"/>
        <rFont val="Times New Roman"/>
        <family val="1"/>
      </rPr>
      <t>not</t>
    </r>
    <r>
      <rPr>
        <sz val="12"/>
        <rFont val="Times New Roman"/>
        <family val="1"/>
      </rPr>
      <t xml:space="preserve"> been changed to eliminate or mitigate </t>
    </r>
  </si>
  <si>
    <t>Minnesota Power Transmission and General Plant Depreciation Rates are shown in an attached schedule.</t>
  </si>
  <si>
    <t>Minnesota Power will provide supporting calculations and work papers for all DA (Direct Assignment) DC Amounts</t>
  </si>
  <si>
    <t>Schedule 10-FERC charges should not be included in O&amp;M recovered under this Attachment O.</t>
  </si>
  <si>
    <t>ALLETE records transmission lease payments to Account 567 - Rents, which are included in Transmission O&amp;M, Page 3, Line 1.  ALLETE removes those payments from Transmission O&amp;M, Page 3, Line 1</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</si>
  <si>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</si>
  <si>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</si>
  <si>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GG ADJUSTMENT [Attachment GG, page 2, lines 2,4, column 10]   (Note W)</t>
  </si>
  <si>
    <t>LESS ATTACHMENT MM ADJUSTMENT [Attachment MM, page 2, line 3, column 14]   (Note AE)</t>
  </si>
  <si>
    <t xml:space="preserve">  c. Transmission charges from Schedules associated with Attachment GG  (Note X)</t>
  </si>
  <si>
    <t xml:space="preserve">  d. Transmission charges from Schedules associated with Attachment MM  (Note AF)</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</si>
  <si>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</si>
  <si>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</si>
  <si>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TOTAL ADJUSTMENTS  (sum lines 19- 23b)</t>
  </si>
  <si>
    <t>30b</t>
  </si>
  <si>
    <t>LESS ATTACHMENT ZZ ADJUSTMENT [Attachment ZZ, page 2, lines 2, 4, column 10]   (Note AJ)</t>
  </si>
  <si>
    <t>included in Attachment ZZ]</t>
  </si>
  <si>
    <t>(line 29 - line 30 - line30a - line 30b)</t>
  </si>
  <si>
    <t>20c</t>
  </si>
  <si>
    <t>Total (a-b-c-d-e)</t>
  </si>
  <si>
    <t xml:space="preserve">  e. Transmission charges from Schedules associated with Attachment ZZ  (Note AK)</t>
  </si>
  <si>
    <t>Pursuant to Attachment ZZ of the Midwest ISO Tariff, removes dollar amount of revenue requirements calculated pursuant to Attachment ZZ.</t>
  </si>
  <si>
    <t xml:space="preserve">Removes from revenue credits revenues that are distributed pursuant to Schedules associated with Attachment ZZ of the Midwest ISO Tariff, since the Transmission Owner's Attachment O revenue requirements have already been reduced by the Attachment ZZ revenue requirements.  </t>
  </si>
  <si>
    <t>Attachment GG-ALLETE</t>
  </si>
  <si>
    <t>Formula Rate calculation</t>
  </si>
  <si>
    <t xml:space="preserve"> Utilizing Attachment O Data</t>
  </si>
  <si>
    <t>Page 1 of 2</t>
  </si>
  <si>
    <t xml:space="preserve">To be completed in conjunction with Attachment O - Allete. </t>
  </si>
  <si>
    <t>Attachment O - Allete</t>
  </si>
  <si>
    <t>Gross Transmission Plant- Total</t>
  </si>
  <si>
    <t>Attach O, p 2, line 2 col 5, 7, 9 (Note A)</t>
  </si>
  <si>
    <t>Net Transmission Plant - Total</t>
  </si>
  <si>
    <t>Attach O, p 2, line 14 col 5, 7, 9 (Note B)</t>
  </si>
  <si>
    <t>O&amp;M EXPENSE</t>
  </si>
  <si>
    <t>Total O&amp;M Allocated to Transmission</t>
  </si>
  <si>
    <t>Attach O, p 3, line 8 col 5, 7, 9</t>
  </si>
  <si>
    <t>Annual Allocation Factor for O&amp;M</t>
  </si>
  <si>
    <t>(For AC System line 3 col 5 divided by line 1 col 5 or</t>
  </si>
  <si>
    <t>For DC System line 3 col 7 divided by line 1 col 7)</t>
  </si>
  <si>
    <t>GENERAL AND COMMON (G&amp;C) DEPRECIATION EXPENSE</t>
  </si>
  <si>
    <t>Total G&amp;C Deprciation Expense</t>
  </si>
  <si>
    <t>Attach O, p 3, line 10 &amp; 11, col 5, 7, 9</t>
  </si>
  <si>
    <t>Annual Allocation Factor for G&amp;C Depreciation</t>
  </si>
  <si>
    <t>(For AC System line 5 col 5 divided by line 1 col 5 or</t>
  </si>
  <si>
    <t>Expense</t>
  </si>
  <si>
    <t>For DC System line 5 col 7 divided by line 1 col 7)</t>
  </si>
  <si>
    <t>TAXES OTHER THAN INCOME TAXES</t>
  </si>
  <si>
    <t>7</t>
  </si>
  <si>
    <t>Total Other Taxes</t>
  </si>
  <si>
    <t>Attach O, p 3, line 20 col 5, 7, 9</t>
  </si>
  <si>
    <t>8</t>
  </si>
  <si>
    <t>Annual Allocation Factor for Other Taxes</t>
  </si>
  <si>
    <t>(For AC System line 7 col 5 divided by line 1 col 5 or</t>
  </si>
  <si>
    <t>For DC System line 7 col 7 divided by line 1 col 7)</t>
  </si>
  <si>
    <t>9</t>
  </si>
  <si>
    <t>Annual Allocaton Factor for Expense</t>
  </si>
  <si>
    <t>(For AC System Sum line 4 col 5 plus line 6 col 5 plus line 8 col 5 or</t>
  </si>
  <si>
    <t>For DC System Sum line 4 col 7 plus line 6 col 7 plus line 8 col 7)</t>
  </si>
  <si>
    <t>INCOME TAXES</t>
  </si>
  <si>
    <t>10</t>
  </si>
  <si>
    <t>Attach O, p 3, line 27 col 5, 7, 9</t>
  </si>
  <si>
    <t>11</t>
  </si>
  <si>
    <t>Annual Allocation Factor for Income Tax</t>
  </si>
  <si>
    <t>(For AC System line 10 col 5 divided by line 2 col 5 or</t>
  </si>
  <si>
    <t>For DC System line 10 col 7 divided by line 2 col 7)</t>
  </si>
  <si>
    <t>12</t>
  </si>
  <si>
    <t>Return on Rate Base</t>
  </si>
  <si>
    <t>Attach O, p 3, line 28 col 5, 7, 9</t>
  </si>
  <si>
    <t>13</t>
  </si>
  <si>
    <t>Annual Allocation Factor for Return on Rate Base</t>
  </si>
  <si>
    <t>(For AC System line 12 col 5 divided by line 2 col 5 or</t>
  </si>
  <si>
    <t>For DC System line 12 col 7 divided by line 2 col 7)</t>
  </si>
  <si>
    <t>14</t>
  </si>
  <si>
    <t>Annual Allocation Factor for Return</t>
  </si>
  <si>
    <t>(For AC System Sum line 11 col 5 plus line 13 col 5 or</t>
  </si>
  <si>
    <t>For DC System Sum 11 col 7 plus line 13 col 7)</t>
  </si>
  <si>
    <t>Page 2 of 2</t>
  </si>
  <si>
    <t xml:space="preserve">                           Network Upgrade Charge Calculation By Project</t>
  </si>
  <si>
    <t>Line No.</t>
  </si>
  <si>
    <t>Project Name</t>
  </si>
  <si>
    <t>MTEP Project Number</t>
  </si>
  <si>
    <t xml:space="preserve">Project Gross Plant </t>
  </si>
  <si>
    <t>Annual Allocation Factor for Expense</t>
  </si>
  <si>
    <t>Annual Expense Charge</t>
  </si>
  <si>
    <t xml:space="preserve">Project Net Plant </t>
  </si>
  <si>
    <t>Annual Return Charge</t>
  </si>
  <si>
    <t>Project Depreciation Expense</t>
  </si>
  <si>
    <t>Annual Revenue Requirements</t>
  </si>
  <si>
    <t>True-Up Adjustment</t>
  </si>
  <si>
    <t>Network Upgrade Charge</t>
  </si>
  <si>
    <t>AC System Projects</t>
  </si>
  <si>
    <t>(Page 1, Line 9, Col 6)</t>
  </si>
  <si>
    <t>(Col. 3 * Col. 4)</t>
  </si>
  <si>
    <t>(Page 1, Line 14, Col 6)</t>
  </si>
  <si>
    <t>(Col. 6 * Col. 7)</t>
  </si>
  <si>
    <t>(Note E)</t>
  </si>
  <si>
    <t>(Sum Col. 5, 8 &amp; 9)</t>
  </si>
  <si>
    <t>(Note F)</t>
  </si>
  <si>
    <t xml:space="preserve">
(Note G)</t>
  </si>
  <si>
    <t>1b</t>
  </si>
  <si>
    <t>1c</t>
  </si>
  <si>
    <t>1d</t>
  </si>
  <si>
    <t>2</t>
  </si>
  <si>
    <t>Annual AC System Totals</t>
  </si>
  <si>
    <t>DC System Projects</t>
  </si>
  <si>
    <t>(Page 1, Line 9, Col 8)</t>
  </si>
  <si>
    <t>(Page 1, Line 14, Col 8)</t>
  </si>
  <si>
    <t>3a</t>
  </si>
  <si>
    <t>3b</t>
  </si>
  <si>
    <t>3c</t>
  </si>
  <si>
    <t>4</t>
  </si>
  <si>
    <t>Annual DC System Totals</t>
  </si>
  <si>
    <t>Rev. Req. Adj For Attachment O</t>
  </si>
  <si>
    <r>
      <t>Gross Transmission Plant is that identified on page 2 line 2 col 5, 7, 9 of Attachment O</t>
    </r>
    <r>
      <rPr>
        <sz val="12"/>
        <rFont val="Arial MT"/>
      </rPr>
      <t>-ALLETE and is inclusive of any CWIP included in rate base when authorized by FERC order, less any prefunded AFUDC, if applicable.</t>
    </r>
  </si>
  <si>
    <r>
      <t>Net Transmission Plant is that identified on page 2 line 14 cols 5, 7, 9 of Attachment O</t>
    </r>
    <r>
      <rPr>
        <sz val="12"/>
        <rFont val="Arial MT"/>
      </rPr>
      <t>-ALLETE and is inclusive of any CWIP and Unamortized Balance of Abandoned Plant in rate base when authorized by FERC order less any prefunded AFUDC, if applicable.</t>
    </r>
  </si>
  <si>
    <t>Project Gross Plant is the total capital investment for the project calculated in the same method as the gross plant value in line 1 and includes CWIP in rate base when authorized by FERC Order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</si>
  <si>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is inclusive of CWIP and Unamortized Balance of Abondoned Plant in rate base when authorized by FERC Order less any prefunded AFUDC, if applicable.</t>
  </si>
  <si>
    <r>
      <t>Project Depreciation Expense is the actual value booked for the project and included in the Depreciation Expense in Attachment O</t>
    </r>
    <r>
      <rPr>
        <sz val="12"/>
        <rFont val="Arial MT"/>
      </rPr>
      <t>-ALLETE (page 3 line 12).</t>
    </r>
  </si>
  <si>
    <t>True-Up Adjustment is included pursuant to a FERC approved methodology if applicable.</t>
  </si>
  <si>
    <r>
      <t>The Network Upgrade Charge is the value to be used in Schedule</t>
    </r>
    <r>
      <rPr>
        <sz val="12"/>
        <rFont val="Arial MT"/>
      </rPr>
      <t>s 26, 37 and 38.</t>
    </r>
  </si>
  <si>
    <t>The Total General and Common Depreciation Expense excludes any depreciation expense directly associated with a project and thereby included on page 2, column 9.</t>
  </si>
  <si>
    <t>For the 12 months ended 12/31/14</t>
  </si>
  <si>
    <t>Attachment ZZ-ALLETE</t>
  </si>
  <si>
    <t>For the 12 months ended 12/31/2014</t>
  </si>
  <si>
    <t xml:space="preserve">To be completed in conjunction with Attachment O. </t>
  </si>
  <si>
    <t>Attachment O</t>
  </si>
  <si>
    <t>NERC Facility Ratings Alert - Medium Priority</t>
  </si>
  <si>
    <t>4293 - AC</t>
  </si>
  <si>
    <t>NERC Facility Ratings Alert - Low Priority</t>
  </si>
  <si>
    <t>4294 - AC</t>
  </si>
  <si>
    <t>1e</t>
  </si>
  <si>
    <t>1f</t>
  </si>
  <si>
    <t>1g</t>
  </si>
  <si>
    <t>1h</t>
  </si>
  <si>
    <t>Annual AC System Totals (Note G)</t>
  </si>
  <si>
    <t>4293 - DC</t>
  </si>
  <si>
    <t>Gross Transmission Plant is that identified on page 2 line 2 col 5, 7, 9 of Attachment O and is inclusive of any CWIP included in rate base when authorized by FERC order, less any prefunded AFUDC, if applicable.</t>
  </si>
  <si>
    <t>Net Transmission Plant is that identified on page 2 line 14 cols 5, 7, 9 of Attachment O and is inclusive of any CWIP and Unamortized Balance of Abandoned Plant in rate base when authorized by FERC order less any prefunded AFUDC, if applicable.</t>
  </si>
  <si>
    <t>Project Gross Plant is the total capital investment for the project calculated in the same method as the gross plant value in line 1 and includes CWIP in rate base when authorized by FERC Order less any prefunded AFUDC, if applicable.  This value includes</t>
  </si>
  <si>
    <t>Project Net Plant is the Project Gross Plant Identified in Column 3 less the associated Accumulated Depreciation and is inclusive of CWIP and Unamortized Balance of Abondoned Plant in rate base when authorized by FERC Order less any prefunded AFUDC, if ap</t>
  </si>
  <si>
    <t>Project Depreciation Expense is the actual value booked for the project and included in the Depreciation Expense in Attachment O (page 3 line 12).</t>
  </si>
  <si>
    <t>The Network Upgrade Charge is the value to be used in Schedule 26.</t>
  </si>
  <si>
    <t>MTEP07 - Badoura</t>
  </si>
  <si>
    <t>MTEP06 - Boswell / Bemidji</t>
  </si>
  <si>
    <t>MTEP08 - Fargo Phase 1</t>
  </si>
  <si>
    <t>MTEP08 - Fargo Phase 2</t>
  </si>
  <si>
    <t>MTEP08 - Fargo Phase 3</t>
  </si>
  <si>
    <t>MTEP11 - 9 Line Upgrade</t>
  </si>
  <si>
    <t>MTEP07 - Mesabi Energy Project (terminated)</t>
  </si>
  <si>
    <t>286-1</t>
  </si>
  <si>
    <t>286-2</t>
  </si>
  <si>
    <t>286-3</t>
  </si>
  <si>
    <t>MTEP11 - Savanna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</si>
</sst>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16">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_(&quot;$&quot;* #,##0_);_(&quot;$&quot;* \(#,##0\);_(&quot;$&quot;* &quot;-&quot;??_);_(@_)"/>
    <numFmt numFmtId="176" formatCode="_(&quot;$&quot;* #,##0.000_);_(&quot;$&quot;* \(#,##0.000\);_(&quot;$&quot;* &quot;-&quot;??_);_(@_)"/>
    <numFmt numFmtId="177" formatCode="0_);\(0\)"/>
    <numFmt numFmtId="178" formatCode="&quot;$&quot;#,##0.0"/>
    <numFmt numFmtId="179" formatCode="0.0%"/>
    <numFmt numFmtId="180" formatCode="_(* #,##0.0\¢_m;[Red]_(* \-#,##0.0\¢_m;[Green]_(* 0.0\¢_m;_(@_)_%"/>
    <numFmt numFmtId="181" formatCode="_(* #,##0.00\¢_m;[Red]_(* \-#,##0.00\¢_m;[Green]_(* 0.00\¢_m;_(@_)_%"/>
    <numFmt numFmtId="182" formatCode="_(* #,##0.000\¢_m;[Red]_(* \-#,##0.000\¢_m;[Green]_(* 0.000\¢_m;_(@_)_%"/>
    <numFmt numFmtId="183" formatCode="_(_(\£* #,##0_)_%;[Red]_(\(\£* #,##0\)_%;[Green]_(_(\£* #,##0_)_%;_(@_)_%"/>
    <numFmt numFmtId="184" formatCode="_(_(\£* #,##0.0_)_%;[Red]_(\(\£* #,##0.0\)_%;[Green]_(_(\£* #,##0.0_)_%;_(@_)_%"/>
    <numFmt numFmtId="185" formatCode="_(_(\£* #,##0.00_)_%;[Red]_(\(\£* #,##0.00\)_%;[Green]_(_(\£* #,##0.00_)_%;_(@_)_%"/>
    <numFmt numFmtId="186" formatCode="0.0%_);\(0.0%\)"/>
    <numFmt numFmtId="187" formatCode="\•\ \ @"/>
    <numFmt numFmtId="188" formatCode="_(_(\•_ #0_)_%;[Red]_(_(\•_ \-#0\)_%;[Green]_(_(\•_ #0_)_%;_(_(\•_ @_)_%"/>
    <numFmt numFmtId="189" formatCode="_(_(_•_ \•_ #0_)_%;[Red]_(_(_•_ \•_ \-#0\)_%;[Green]_(_(_•_ \•_ #0_)_%;_(_(_•_ \•_ @_)_%"/>
    <numFmt numFmtId="190" formatCode="_(_(_•_ _•_ \•_ #0_)_%;[Red]_(_(_•_ _•_ \•_ \-#0\)_%;[Green]_(_(_•_ _•_ \•_ #0_)_%;_(_(_•_ \•_ @_)_%"/>
    <numFmt numFmtId="191" formatCode="#,##0,_);\(#,##0,\)"/>
    <numFmt numFmtId="192" formatCode="#,##0.0_);\(#,##0.0\)"/>
    <numFmt numFmtId="193" formatCode="0.0,_);\(0.0,\)"/>
    <numFmt numFmtId="194" formatCode="0.00,_);\(0.00,\)"/>
    <numFmt numFmtId="195" formatCode="#,##0.000_);\(#,##0.000\)"/>
    <numFmt numFmtId="196" formatCode="_(_(_$* #,##0.0_)_%;[Red]_(\(_$* #,##0.0\)_%;[Green]_(_(_$* #,##0.0_)_%;_(@_)_%"/>
    <numFmt numFmtId="197" formatCode="_(_(_$* #,##0.00_)_%;[Red]_(\(_$* #,##0.00\)_%;[Green]_(_(_$* #,##0.00_)_%;_(@_)_%"/>
    <numFmt numFmtId="198" formatCode="_(_(_$* #,##0.000_)_%;[Red]_(\(_$* #,##0.000\)_%;[Green]_(_(_$* #,##0.000_)_%;_(@_)_%"/>
    <numFmt numFmtId="199" formatCode="_._.* #,##0.0_)_%;_._.* \(#,##0.0\)_%;_._.* \ ?_)_%"/>
    <numFmt numFmtId="200" formatCode="_._.* #,##0.00_)_%;_._.* \(#,##0.00\)_%;_._.* \ ?_)_%"/>
    <numFmt numFmtId="201" formatCode="_._.* #,##0.000_)_%;_._.* \(#,##0.000\)_%;_._.* \ ?_)_%"/>
    <numFmt numFmtId="202" formatCode="_._.* #,##0.0000_)_%;_._.* \(#,##0.0000\)_%;_._.* \ ?_)_%"/>
    <numFmt numFmtId="203" formatCode="_(_(&quot;$&quot;* #,##0.0_)_%;[Red]_(\(&quot;$&quot;* #,##0.0\)_%;[Green]_(_(&quot;$&quot;* #,##0.0_)_%;_(@_)_%"/>
    <numFmt numFmtId="204" formatCode="_(_(&quot;$&quot;* #,##0.00_)_%;[Red]_(\(&quot;$&quot;* #,##0.00\)_%;[Green]_(_(&quot;$&quot;* #,##0.00_)_%;_(@_)_%"/>
    <numFmt numFmtId="205" formatCode="_(_(&quot;$&quot;* #,##0.000_)_%;[Red]_(\(&quot;$&quot;* #,##0.000\)_%;[Green]_(_(&quot;$&quot;* #,##0.000_)_%;_(@_)_%"/>
    <numFmt numFmtId="206" formatCode="_._.&quot;$&quot;* #,##0.0_)_%;_._.&quot;$&quot;* \(#,##0.0\)_%;_._.&quot;$&quot;* \ ?_)_%"/>
    <numFmt numFmtId="207" formatCode="_._.&quot;$&quot;* #,##0.00_)_%;_._.&quot;$&quot;* \(#,##0.00\)_%;_._.&quot;$&quot;* \ ?_)_%"/>
    <numFmt numFmtId="208" formatCode="_._.&quot;$&quot;* #,##0.000_)_%;_._.&quot;$&quot;* \(#,##0.000\)_%;_._.&quot;$&quot;* \ ?_)_%"/>
    <numFmt numFmtId="209" formatCode="_._.&quot;$&quot;* #,##0.0000_)_%;_._.&quot;$&quot;* \(#,##0.0000\)_%;_._.&quot;$&quot;* \ ?_)_%"/>
    <numFmt numFmtId="210" formatCode="&quot;$&quot;#,##0,_);\(&quot;$&quot;#,##0,\)"/>
    <numFmt numFmtId="211" formatCode="&quot;$&quot;#,##0.0_);\(&quot;$&quot;#,##0.0\)"/>
    <numFmt numFmtId="212" formatCode="&quot;$&quot;0.0,_);\(&quot;$&quot;0.0,\)"/>
    <numFmt numFmtId="213" formatCode="&quot;$&quot;0.00,_);\(&quot;$&quot;0.00,\)"/>
    <numFmt numFmtId="214" formatCode="&quot;$&quot;#,##0.000_);\(&quot;$&quot;#,##0.000\)"/>
    <numFmt numFmtId="215" formatCode="_(* dd\-mmm\-yy_)_%"/>
    <numFmt numFmtId="216" formatCode="_(* dd\ mmmm\ yyyy_)_%"/>
    <numFmt numFmtId="217" formatCode="_(* mmmm\ dd\,\ yyyy_)_%"/>
    <numFmt numFmtId="218" formatCode="_(* dd\.mm\.yyyy_)_%"/>
    <numFmt numFmtId="219" formatCode="_(* mm/dd/yyyy_)_%"/>
    <numFmt numFmtId="220" formatCode="m/d/yy;@"/>
    <numFmt numFmtId="221" formatCode="#,##0.0\x_);\(#,##0.0\x\)"/>
    <numFmt numFmtId="222" formatCode="#,##0.00\x_);\(#,##0.00\x\)"/>
    <numFmt numFmtId="223" formatCode="[$€-2]\ #,##0_);\([$€-2]\ #,##0\)"/>
    <numFmt numFmtId="224" formatCode="[$€-2]\ #,##0.0_);\([$€-2]\ #,##0.0\)"/>
    <numFmt numFmtId="225" formatCode="_([$€-2]* #,##0.00_);_([$€-2]* \(#,##0.00\);_([$€-2]* &quot;-&quot;??_)"/>
    <numFmt numFmtId="226" formatCode="General_)_%"/>
    <numFmt numFmtId="227" formatCode="_(_(#0_)_%;[Red]_(_(\-#0\)_%;[Green]_(_(#0_)_%;_(_(@_)_%"/>
    <numFmt numFmtId="228" formatCode="_(_(_•_ #0_)_%;[Red]_(_(_•_ \-#0\)_%;[Green]_(_(_•_ #0_)_%;_(_(_•_ @_)_%"/>
    <numFmt numFmtId="229" formatCode="_(_(_•_ _•_ #0_)_%;[Red]_(_(_•_ _•_ \-#0\)_%;[Green]_(_(_•_ _•_ #0_)_%;_(_(_•_ _•_ @_)_%"/>
    <numFmt numFmtId="230" formatCode="_(_(_•_ _•_ _•_ #0_)_%;[Red]_(_(_•_ _•_ _•_ \-#0\)_%;[Green]_(_(_•_ _•_ _•_ #0_)_%;_(_(_•_ _•_ _•_ @_)_%"/>
    <numFmt numFmtId="231" formatCode="#,##0\x;\(#,##0\x\)"/>
    <numFmt numFmtId="232" formatCode="0.0\x;\(0.0\x\)"/>
    <numFmt numFmtId="233" formatCode="#,##0.00\x;\(#,##0.00\x\)"/>
    <numFmt numFmtId="234" formatCode="#,##0.000\x;\(#,##0.000\x\)"/>
    <numFmt numFmtId="235" formatCode="0.0_);\(0.0\)"/>
    <numFmt numFmtId="236" formatCode="0%;\(0%\)"/>
    <numFmt numFmtId="237" formatCode="0.00\ \x_);\(0.00\ \x\)"/>
    <numFmt numFmtId="238" formatCode="_(* #,##0_);_(* \(#,##0\);_(* &quot;-&quot;????_);_(@_)"/>
    <numFmt numFmtId="239" formatCode="0__"/>
    <numFmt numFmtId="240" formatCode="h:mmAM/PM"/>
    <numFmt numFmtId="241" formatCode="0&quot; E&quot;"/>
    <numFmt numFmtId="242" formatCode="yyyy"/>
    <numFmt numFmtId="243" formatCode="0.0%;\(0.0%\)"/>
    <numFmt numFmtId="244" formatCode="0.00%_);\(0.00%\)"/>
    <numFmt numFmtId="245" formatCode="0.000%_);\(0.000%\)"/>
    <numFmt numFmtId="246" formatCode="_(0_)%;\(0\)%;\ \ ?_)%"/>
    <numFmt numFmtId="247" formatCode="_._._(* 0_)%;_._.* \(0\)%;_._._(* \ ?_)%"/>
    <numFmt numFmtId="248" formatCode="0%_);\(0%\)"/>
    <numFmt numFmtId="249" formatCode="_(* #,##0_)_%;[Red]_(* \(#,##0\)_%;[Green]_(* 0_)_%;_(@_)_%"/>
    <numFmt numFmtId="250" formatCode="_(* #,##0.0%_);[Red]_(* \-#,##0.0%_);[Green]_(* 0.0%_);_(@_)_%"/>
    <numFmt numFmtId="251" formatCode="_(* #,##0.00%_);[Red]_(* \-#,##0.00%_);[Green]_(* 0.00%_);_(@_)_%"/>
    <numFmt numFmtId="252" formatCode="_(* #,##0.000%_);[Red]_(* \-#,##0.000%_);[Green]_(* 0.000%_);_(@_)_%"/>
    <numFmt numFmtId="253" formatCode="_(0.0_)%;\(0.0\)%;\ \ ?_)%"/>
    <numFmt numFmtId="254" formatCode="_._._(* 0.0_)%;_._.* \(0.0\)%;_._._(* \ ?_)%"/>
    <numFmt numFmtId="255" formatCode="_(0.00_)%;\(0.00\)%;\ \ ?_)%"/>
    <numFmt numFmtId="256" formatCode="_._._(* 0.00_)%;_._.* \(0.00\)%;_._._(* \ ?_)%"/>
    <numFmt numFmtId="257" formatCode="_(0.000_)%;\(0.000\)%;\ \ ?_)%"/>
    <numFmt numFmtId="258" formatCode="_._._(* 0.000_)%;_._.* \(0.000\)%;_._._(* \ ?_)%"/>
    <numFmt numFmtId="259" formatCode="_(0.0000_)%;\(0.0000\)%;\ \ ?_)%"/>
    <numFmt numFmtId="260" formatCode="_._._(* 0.0000_)%;_._.* \(0.0000\)%;_._._(* \ ?_)%"/>
    <numFmt numFmtId="261" formatCode="mmmm\ dd\,\ yy"/>
    <numFmt numFmtId="262" formatCode="0.0\x"/>
    <numFmt numFmtId="263" formatCode="_(* #,##0_);_(* \(#,##0\);_(* \ ?_)"/>
    <numFmt numFmtId="264" formatCode="_(* #,##0.0_);_(* \(#,##0.0\);_(* \ ?_)"/>
    <numFmt numFmtId="265" formatCode="_(* #,##0.00_);_(* \(#,##0.00\);_(* \ ?_)"/>
    <numFmt numFmtId="266" formatCode="_(* #,##0.000_);_(* \(#,##0.000\);_(* \ ?_)"/>
    <numFmt numFmtId="267" formatCode="_(&quot;$&quot;* #,##0_);_(&quot;$&quot;* \(#,##0\);_(&quot;$&quot;* \ ?_)"/>
    <numFmt numFmtId="268" formatCode="_(&quot;$&quot;* #,##0.0_);_(&quot;$&quot;* \(#,##0.0\);_(&quot;$&quot;* \ ?_)"/>
    <numFmt numFmtId="269" formatCode="_(&quot;$&quot;* #,##0.00_);_(&quot;$&quot;* \(#,##0.00\);_(&quot;$&quot;* \ ?_)"/>
    <numFmt numFmtId="270" formatCode="_(&quot;$&quot;* #,##0.000_);_(&quot;$&quot;* \(#,##0.000\);_(&quot;$&quot;* \ ?_)"/>
    <numFmt numFmtId="271" formatCode="0000&quot;A&quot;"/>
    <numFmt numFmtId="272" formatCode="0&quot;E&quot;"/>
    <numFmt numFmtId="273" formatCode="0000&quot;E&quot;"/>
  </numFmts>
  <fonts count="102">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name val="Arial"/>
      <family val="2"/>
    </font>
    <font>
      <sz val="8"/>
      <name val="Arial"/>
      <family val="2"/>
    </font>
    <font>
      <sz val="12"/>
      <name val="Times New Roman"/>
      <family val="1"/>
    </font>
    <font>
      <b/>
      <sz val="12"/>
      <name val="Times New Roman"/>
      <family val="1"/>
    </font>
    <font>
      <b/>
      <u/>
      <sz val="12"/>
      <name val="Times New Roman"/>
      <family val="1"/>
    </font>
    <font>
      <strike/>
      <sz val="12"/>
      <name val="Times New Roman"/>
      <family val="1"/>
    </font>
    <font>
      <sz val="12"/>
      <color indexed="10"/>
      <name val="Times New Roman"/>
      <family val="1"/>
    </font>
    <font>
      <sz val="10"/>
      <name val="Times New Roman"/>
      <family val="1"/>
    </font>
    <font>
      <u/>
      <sz val="12"/>
      <name val="Times New Roman"/>
      <family val="1"/>
    </font>
    <font>
      <b/>
      <sz val="12"/>
      <name val="Arial MT"/>
    </font>
    <font>
      <b/>
      <sz val="12"/>
      <name val="Arial"/>
      <family val="2"/>
    </font>
    <font>
      <sz val="12"/>
      <color indexed="10"/>
      <name val="Arial MT"/>
    </font>
    <font>
      <sz val="12"/>
      <color indexed="10"/>
      <name val="Arial"/>
      <family val="2"/>
    </font>
    <font>
      <sz val="10"/>
      <color indexed="12"/>
      <name val="Arial"/>
      <family val="2"/>
    </font>
    <font>
      <sz val="10"/>
      <name val="Arial MT"/>
    </font>
    <font>
      <sz val="10"/>
      <color indexed="8"/>
      <name val="MS Sans Serif"/>
      <family val="2"/>
    </font>
    <font>
      <sz val="10"/>
      <name val="C Helvetica Condensed"/>
    </font>
    <font>
      <sz val="9"/>
      <name val="Arial"/>
      <family val="2"/>
    </font>
    <font>
      <sz val="10"/>
      <color indexed="12"/>
      <name val="Times New Roman"/>
      <family val="1"/>
    </font>
    <font>
      <b/>
      <sz val="10"/>
      <color indexed="8"/>
      <name val="Times New Roman"/>
      <family val="1"/>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0"/>
      <color indexed="8"/>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name val="Arial"/>
      <family val="2"/>
    </font>
    <font>
      <b/>
      <sz val="18"/>
      <name val="Arial"/>
      <family val="2"/>
    </font>
    <font>
      <b/>
      <sz val="14"/>
      <name val="Book Antiqua"/>
      <family val="1"/>
    </font>
    <font>
      <i/>
      <sz val="10"/>
      <name val="Book Antiqua"/>
      <family val="1"/>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0"/>
      <color indexed="8"/>
      <name val="Tahoma"/>
      <family val="2"/>
    </font>
    <font>
      <sz val="10"/>
      <color theme="1"/>
      <name val="Tahoma"/>
      <family val="2"/>
    </font>
    <font>
      <sz val="11"/>
      <color theme="1"/>
      <name val="Calibri"/>
      <family val="2"/>
      <scheme val="minor"/>
    </font>
    <font>
      <u/>
      <sz val="12"/>
      <color indexed="17"/>
      <name val="Times New Roman"/>
      <family val="1"/>
    </font>
    <font>
      <sz val="12"/>
      <color indexed="17"/>
      <name val="Times New Roman"/>
      <family val="1"/>
    </font>
    <font>
      <sz val="10"/>
      <color indexed="17"/>
      <name val="Times New Roman"/>
      <family val="1"/>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1"/>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rgb="FFFFFF66"/>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mediumGray">
        <fgColor indexed="22"/>
      </patternFill>
    </fill>
    <fill>
      <patternFill patternType="solid">
        <fgColor indexed="22"/>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bottom style="medium">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hair">
        <color indexed="20"/>
      </bottom>
      <diagonal/>
    </border>
  </borders>
  <cellStyleXfs count="1388">
    <xf numFmtId="173"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23" fillId="0" borderId="0"/>
    <xf numFmtId="173" fontId="17" fillId="0" borderId="0" applyProtection="0"/>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0" borderId="0"/>
    <xf numFmtId="180" fontId="39" fillId="0" borderId="0" applyFont="0" applyFill="0" applyBorder="0" applyAlignment="0" applyProtection="0"/>
    <xf numFmtId="181" fontId="39" fillId="0" borderId="0" applyFont="0" applyFill="0" applyBorder="0" applyAlignment="0" applyProtection="0"/>
    <xf numFmtId="182" fontId="39" fillId="0" borderId="0" applyFont="0" applyFill="0" applyBorder="0" applyAlignment="0" applyProtection="0"/>
    <xf numFmtId="183" fontId="39"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0" fontId="6" fillId="0" borderId="0"/>
    <xf numFmtId="0" fontId="6"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0" fillId="0" borderId="0"/>
    <xf numFmtId="186" fontId="6" fillId="30" borderId="0" applyNumberFormat="0" applyFill="0" applyBorder="0" applyAlignment="0" applyProtection="0">
      <alignment horizontal="right" vertical="center"/>
    </xf>
    <xf numFmtId="186" fontId="36" fillId="0" borderId="0" applyNumberFormat="0" applyFill="0" applyBorder="0" applyAlignment="0" applyProtection="0"/>
    <xf numFmtId="0" fontId="6" fillId="0" borderId="10" applyNumberFormat="0" applyFont="0" applyFill="0" applyAlignment="0" applyProtection="0"/>
    <xf numFmtId="187" fontId="25" fillId="0" borderId="0" applyFont="0" applyFill="0" applyBorder="0" applyAlignment="0" applyProtection="0"/>
    <xf numFmtId="188" fontId="39" fillId="0" borderId="0" applyFont="0" applyFill="0" applyBorder="0" applyProtection="0">
      <alignment horizontal="left"/>
    </xf>
    <xf numFmtId="189" fontId="39" fillId="0" borderId="0" applyFont="0" applyFill="0" applyBorder="0" applyProtection="0">
      <alignment horizontal="left"/>
    </xf>
    <xf numFmtId="190" fontId="39" fillId="0" borderId="0" applyFont="0" applyFill="0" applyBorder="0" applyProtection="0">
      <alignment horizontal="left"/>
    </xf>
    <xf numFmtId="37" fontId="41" fillId="0" borderId="0" applyFont="0" applyFill="0" applyBorder="0" applyAlignment="0" applyProtection="0">
      <alignment vertical="center"/>
      <protection locked="0"/>
    </xf>
    <xf numFmtId="191" fontId="30" fillId="0" borderId="0" applyFont="0" applyFill="0" applyBorder="0" applyAlignment="0" applyProtection="0"/>
    <xf numFmtId="0" fontId="42" fillId="0" borderId="0"/>
    <xf numFmtId="0" fontId="42" fillId="0" borderId="0"/>
    <xf numFmtId="0" fontId="42" fillId="0" borderId="0"/>
    <xf numFmtId="0" fontId="42" fillId="0" borderId="0"/>
    <xf numFmtId="173" fontId="24" fillId="0" borderId="0" applyFill="0"/>
    <xf numFmtId="173" fontId="24" fillId="0" borderId="0">
      <alignment horizontal="center"/>
    </xf>
    <xf numFmtId="0" fontId="24" fillId="0" borderId="0" applyFill="0">
      <alignment horizontal="center"/>
    </xf>
    <xf numFmtId="173" fontId="43" fillId="0" borderId="28" applyFill="0"/>
    <xf numFmtId="0" fontId="6" fillId="0" borderId="0" applyFont="0" applyAlignment="0"/>
    <xf numFmtId="0" fontId="6" fillId="0" borderId="0" applyFont="0" applyAlignment="0"/>
    <xf numFmtId="0" fontId="44" fillId="0" borderId="0" applyFill="0">
      <alignment vertical="top"/>
    </xf>
    <xf numFmtId="0" fontId="43" fillId="0" borderId="0" applyFill="0">
      <alignment horizontal="left" vertical="top"/>
    </xf>
    <xf numFmtId="173" fontId="33" fillId="0" borderId="18" applyFill="0"/>
    <xf numFmtId="0" fontId="6" fillId="0" borderId="0" applyNumberFormat="0" applyFont="0" applyAlignment="0"/>
    <xf numFmtId="0" fontId="6" fillId="0" borderId="0" applyNumberFormat="0" applyFont="0" applyAlignment="0"/>
    <xf numFmtId="0" fontId="44" fillId="0" borderId="0" applyFill="0">
      <alignment wrapText="1"/>
    </xf>
    <xf numFmtId="0" fontId="43" fillId="0" borderId="0" applyFill="0">
      <alignment horizontal="left" vertical="top" wrapText="1"/>
    </xf>
    <xf numFmtId="173" fontId="45" fillId="0" borderId="0" applyFill="0"/>
    <xf numFmtId="0" fontId="46" fillId="0" borderId="0" applyNumberFormat="0" applyFont="0" applyAlignment="0">
      <alignment horizontal="center"/>
    </xf>
    <xf numFmtId="0" fontId="47" fillId="0" borderId="0" applyFill="0">
      <alignment vertical="top" wrapText="1"/>
    </xf>
    <xf numFmtId="0" fontId="33" fillId="0" borderId="0" applyFill="0">
      <alignment horizontal="left" vertical="top" wrapText="1"/>
    </xf>
    <xf numFmtId="173" fontId="6" fillId="0" borderId="0" applyFill="0"/>
    <xf numFmtId="173" fontId="6" fillId="0" borderId="0" applyFill="0"/>
    <xf numFmtId="0" fontId="46" fillId="0" borderId="0" applyNumberFormat="0" applyFont="0" applyAlignment="0">
      <alignment horizontal="center"/>
    </xf>
    <xf numFmtId="0" fontId="48" fillId="0" borderId="0" applyFill="0">
      <alignment vertical="center" wrapText="1"/>
    </xf>
    <xf numFmtId="0" fontId="22" fillId="0" borderId="0">
      <alignment horizontal="left" vertical="center" wrapText="1"/>
    </xf>
    <xf numFmtId="173" fontId="40" fillId="0" borderId="0" applyFill="0"/>
    <xf numFmtId="173" fontId="40" fillId="0" borderId="0" applyFill="0"/>
    <xf numFmtId="0" fontId="46" fillId="0" borderId="0" applyNumberFormat="0" applyFont="0" applyAlignment="0">
      <alignment horizontal="center"/>
    </xf>
    <xf numFmtId="0" fontId="49" fillId="0" borderId="0" applyFill="0">
      <alignment horizontal="center" vertical="center" wrapText="1"/>
    </xf>
    <xf numFmtId="0" fontId="6" fillId="0" borderId="0" applyFill="0">
      <alignment horizontal="center" vertical="center" wrapText="1"/>
    </xf>
    <xf numFmtId="173" fontId="50" fillId="0" borderId="0" applyFill="0"/>
    <xf numFmtId="0" fontId="46" fillId="0" borderId="0" applyNumberFormat="0" applyFont="0" applyAlignment="0">
      <alignment horizontal="center"/>
    </xf>
    <xf numFmtId="0" fontId="51" fillId="0" borderId="0" applyFill="0">
      <alignment horizontal="center" vertical="center" wrapText="1"/>
    </xf>
    <xf numFmtId="0" fontId="52" fillId="0" borderId="0" applyFill="0">
      <alignment horizontal="center" vertical="center" wrapText="1"/>
    </xf>
    <xf numFmtId="173" fontId="53" fillId="0" borderId="0" applyFill="0"/>
    <xf numFmtId="0" fontId="46" fillId="0" borderId="0" applyNumberFormat="0" applyFont="0" applyAlignment="0">
      <alignment horizontal="center"/>
    </xf>
    <xf numFmtId="0" fontId="54" fillId="0" borderId="0">
      <alignment horizontal="center" wrapText="1"/>
    </xf>
    <xf numFmtId="0" fontId="50" fillId="0" borderId="0" applyFill="0">
      <alignment horizontal="center" wrapText="1"/>
    </xf>
    <xf numFmtId="192" fontId="55" fillId="0" borderId="0" applyFont="0" applyFill="0" applyBorder="0" applyAlignment="0" applyProtection="0">
      <protection locked="0"/>
    </xf>
    <xf numFmtId="193" fontId="55" fillId="0" borderId="0" applyFont="0" applyFill="0" applyBorder="0" applyAlignment="0" applyProtection="0">
      <protection locked="0"/>
    </xf>
    <xf numFmtId="39" fontId="6" fillId="0" borderId="0" applyFont="0" applyFill="0" applyBorder="0" applyAlignment="0" applyProtection="0"/>
    <xf numFmtId="194" fontId="56" fillId="0" borderId="0" applyFont="0" applyFill="0" applyBorder="0" applyAlignment="0" applyProtection="0"/>
    <xf numFmtId="195" fontId="30" fillId="0" borderId="0" applyFont="0" applyFill="0" applyBorder="0" applyAlignment="0" applyProtection="0"/>
    <xf numFmtId="0" fontId="4" fillId="20" borderId="1" applyNumberFormat="0" applyAlignment="0" applyProtection="0"/>
    <xf numFmtId="0" fontId="6" fillId="0" borderId="10" applyNumberFormat="0" applyFont="0" applyFill="0" applyBorder="0" applyProtection="0">
      <alignment horizontal="centerContinuous" vertical="center"/>
    </xf>
    <xf numFmtId="0" fontId="57" fillId="0" borderId="0" applyFill="0" applyBorder="0" applyProtection="0">
      <alignment horizontal="center"/>
      <protection locked="0"/>
    </xf>
    <xf numFmtId="0" fontId="5" fillId="21" borderId="2" applyNumberFormat="0" applyAlignment="0" applyProtection="0"/>
    <xf numFmtId="0" fontId="6" fillId="0" borderId="0"/>
    <xf numFmtId="0" fontId="6"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96"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99" fontId="60" fillId="0" borderId="0" applyFont="0" applyFill="0" applyBorder="0" applyAlignment="0" applyProtection="0"/>
    <xf numFmtId="200" fontId="61" fillId="0" borderId="0" applyFont="0" applyFill="0" applyBorder="0" applyAlignment="0" applyProtection="0"/>
    <xf numFmtId="201" fontId="61" fillId="0" borderId="0" applyFont="0" applyFill="0" applyBorder="0" applyAlignment="0" applyProtection="0"/>
    <xf numFmtId="202" fontId="45" fillId="0" borderId="0" applyFont="0" applyFill="0" applyBorder="0" applyAlignment="0" applyProtection="0">
      <protection locked="0"/>
    </xf>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37" fontId="62" fillId="0" borderId="0" applyFill="0" applyBorder="0" applyAlignment="0" applyProtection="0"/>
    <xf numFmtId="3" fontId="6" fillId="0" borderId="0" applyFont="0" applyFill="0" applyBorder="0" applyAlignment="0" applyProtection="0"/>
    <xf numFmtId="3" fontId="6" fillId="0" borderId="0" applyFont="0" applyFill="0" applyBorder="0" applyAlignment="0" applyProtection="0"/>
    <xf numFmtId="0" fontId="43" fillId="0" borderId="0" applyFill="0" applyBorder="0" applyAlignment="0" applyProtection="0">
      <protection locked="0"/>
    </xf>
    <xf numFmtId="203" fontId="39" fillId="0" borderId="0" applyFont="0" applyFill="0" applyBorder="0" applyAlignment="0" applyProtection="0"/>
    <xf numFmtId="204" fontId="39" fillId="0" borderId="0" applyFont="0" applyFill="0" applyBorder="0" applyAlignment="0" applyProtection="0"/>
    <xf numFmtId="205" fontId="39" fillId="0" borderId="0" applyFont="0" applyFill="0" applyBorder="0" applyAlignment="0" applyProtection="0"/>
    <xf numFmtId="206" fontId="61" fillId="0" borderId="0" applyFont="0" applyFill="0" applyBorder="0" applyAlignment="0" applyProtection="0"/>
    <xf numFmtId="207" fontId="61" fillId="0" borderId="0" applyFont="0" applyFill="0" applyBorder="0" applyAlignment="0" applyProtection="0"/>
    <xf numFmtId="208" fontId="61" fillId="0" borderId="0" applyFont="0" applyFill="0" applyBorder="0" applyAlignment="0" applyProtection="0"/>
    <xf numFmtId="209" fontId="45" fillId="0" borderId="0" applyFont="0" applyFill="0" applyBorder="0" applyAlignment="0" applyProtection="0">
      <protection locked="0"/>
    </xf>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6"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44" fontId="96" fillId="0" borderId="0" applyFont="0" applyFill="0" applyBorder="0" applyAlignment="0" applyProtection="0"/>
    <xf numFmtId="5" fontId="62" fillId="0" borderId="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10" fontId="30" fillId="0" borderId="0" applyFont="0" applyFill="0" applyBorder="0" applyAlignment="0" applyProtection="0"/>
    <xf numFmtId="211" fontId="6" fillId="0" borderId="0" applyFont="0" applyFill="0" applyBorder="0" applyAlignment="0" applyProtection="0"/>
    <xf numFmtId="212" fontId="55" fillId="0" borderId="0" applyFont="0" applyFill="0" applyBorder="0" applyAlignment="0" applyProtection="0">
      <protection locked="0"/>
    </xf>
    <xf numFmtId="7" fontId="24" fillId="0" borderId="0" applyFont="0" applyFill="0" applyBorder="0" applyAlignment="0" applyProtection="0"/>
    <xf numFmtId="213" fontId="56" fillId="0" borderId="0" applyFont="0" applyFill="0" applyBorder="0" applyAlignment="0" applyProtection="0"/>
    <xf numFmtId="214" fontId="63" fillId="0" borderId="0" applyFont="0" applyFill="0" applyBorder="0" applyAlignment="0" applyProtection="0"/>
    <xf numFmtId="0" fontId="64" fillId="31" borderId="29" applyNumberFormat="0" applyFont="0" applyFill="0" applyAlignment="0" applyProtection="0">
      <alignment horizontal="left" indent="1"/>
    </xf>
    <xf numFmtId="14" fontId="6" fillId="0" borderId="0" applyFont="0" applyFill="0" applyBorder="0" applyAlignment="0" applyProtection="0"/>
    <xf numFmtId="215" fontId="39" fillId="0" borderId="0" applyFont="0" applyFill="0" applyBorder="0" applyProtection="0"/>
    <xf numFmtId="216" fontId="39" fillId="0" borderId="0" applyFont="0" applyFill="0" applyBorder="0" applyProtection="0"/>
    <xf numFmtId="217" fontId="39" fillId="0" borderId="0" applyFont="0" applyFill="0" applyBorder="0" applyAlignment="0" applyProtection="0"/>
    <xf numFmtId="218" fontId="39" fillId="0" borderId="0" applyFont="0" applyFill="0" applyBorder="0" applyAlignment="0" applyProtection="0"/>
    <xf numFmtId="219" fontId="39" fillId="0" borderId="0" applyFont="0" applyFill="0" applyBorder="0" applyAlignment="0" applyProtection="0"/>
    <xf numFmtId="14" fontId="6" fillId="0" borderId="0" applyFont="0" applyFill="0" applyBorder="0" applyAlignment="0" applyProtection="0"/>
    <xf numFmtId="220" fontId="65" fillId="0" borderId="0" applyFont="0" applyFill="0" applyBorder="0" applyAlignment="0" applyProtection="0"/>
    <xf numFmtId="5" fontId="66" fillId="0" borderId="0" applyBorder="0"/>
    <xf numFmtId="211" fontId="66" fillId="0" borderId="0" applyBorder="0"/>
    <xf numFmtId="7" fontId="66" fillId="0" borderId="0" applyBorder="0"/>
    <xf numFmtId="37" fontId="66" fillId="0" borderId="0" applyBorder="0"/>
    <xf numFmtId="192" fontId="66" fillId="0" borderId="0" applyBorder="0"/>
    <xf numFmtId="221" fontId="66" fillId="0" borderId="0" applyBorder="0"/>
    <xf numFmtId="39" fontId="66" fillId="0" borderId="0" applyBorder="0"/>
    <xf numFmtId="222" fontId="66" fillId="0" borderId="0" applyBorder="0"/>
    <xf numFmtId="7" fontId="6" fillId="0" borderId="0" applyFont="0" applyFill="0" applyBorder="0" applyAlignment="0" applyProtection="0"/>
    <xf numFmtId="7" fontId="6" fillId="0" borderId="0" applyFont="0" applyFill="0" applyBorder="0" applyAlignment="0" applyProtection="0"/>
    <xf numFmtId="223" fontId="30" fillId="0" borderId="0" applyFont="0" applyFill="0" applyBorder="0" applyAlignment="0" applyProtection="0"/>
    <xf numFmtId="224" fontId="30" fillId="0" borderId="0" applyFont="0" applyFill="0" applyAlignment="0" applyProtection="0"/>
    <xf numFmtId="223" fontId="30" fillId="0" borderId="0" applyFont="0" applyFill="0" applyBorder="0" applyAlignment="0" applyProtection="0"/>
    <xf numFmtId="225" fontId="24" fillId="0" borderId="0" applyFont="0" applyFill="0" applyBorder="0" applyAlignment="0" applyProtection="0"/>
    <xf numFmtId="225" fontId="24" fillId="0" borderId="0" applyFont="0" applyFill="0" applyBorder="0" applyAlignment="0" applyProtection="0"/>
    <xf numFmtId="0" fontId="8" fillId="0" borderId="0" applyNumberFormat="0" applyFill="0" applyBorder="0" applyAlignment="0" applyProtection="0"/>
    <xf numFmtId="2" fontId="6" fillId="0" borderId="0" applyFont="0" applyFill="0" applyBorder="0" applyAlignment="0" applyProtection="0"/>
    <xf numFmtId="2" fontId="6" fillId="0" borderId="0" applyFont="0" applyFill="0" applyBorder="0" applyAlignment="0" applyProtection="0"/>
    <xf numFmtId="0" fontId="67" fillId="0" borderId="0"/>
    <xf numFmtId="192" fontId="68" fillId="0" borderId="0" applyNumberFormat="0" applyFill="0" applyBorder="0" applyAlignment="0" applyProtection="0"/>
    <xf numFmtId="0" fontId="24" fillId="0" borderId="0" applyFont="0" applyFill="0" applyBorder="0" applyAlignment="0" applyProtection="0"/>
    <xf numFmtId="0" fontId="39" fillId="0" borderId="0" applyFont="0" applyFill="0" applyBorder="0" applyProtection="0">
      <alignment horizontal="center" wrapText="1"/>
    </xf>
    <xf numFmtId="226" fontId="39" fillId="0" borderId="0" applyFont="0" applyFill="0" applyBorder="0" applyProtection="0">
      <alignment horizontal="right"/>
    </xf>
    <xf numFmtId="0" fontId="9" fillId="4" borderId="0" applyNumberFormat="0" applyBorder="0" applyAlignment="0" applyProtection="0"/>
    <xf numFmtId="0" fontId="68" fillId="0" borderId="0" applyNumberFormat="0" applyFill="0" applyBorder="0" applyAlignment="0" applyProtection="0"/>
    <xf numFmtId="0" fontId="69" fillId="32" borderId="0" applyNumberFormat="0" applyFill="0" applyBorder="0" applyAlignment="0" applyProtection="0"/>
    <xf numFmtId="0" fontId="33" fillId="0" borderId="30" applyNumberFormat="0" applyAlignment="0" applyProtection="0">
      <alignment horizontal="left" vertical="center"/>
    </xf>
    <xf numFmtId="0" fontId="33" fillId="0" borderId="22">
      <alignment horizontal="left" vertical="center"/>
    </xf>
    <xf numFmtId="14" fontId="70" fillId="33" borderId="11">
      <alignment horizontal="center" vertical="center" wrapText="1"/>
    </xf>
    <xf numFmtId="0" fontId="71" fillId="0" borderId="0" applyFont="0" applyFill="0" applyBorder="0" applyAlignment="0" applyProtection="0"/>
    <xf numFmtId="0" fontId="10" fillId="0" borderId="3" applyNumberFormat="0" applyFill="0" applyAlignment="0" applyProtection="0"/>
    <xf numFmtId="0" fontId="33" fillId="0" borderId="0" applyFont="0" applyFill="0" applyBorder="0" applyAlignment="0" applyProtection="0"/>
    <xf numFmtId="0" fontId="11" fillId="0" borderId="4" applyNumberFormat="0" applyFill="0" applyAlignment="0" applyProtection="0"/>
    <xf numFmtId="0" fontId="33" fillId="0" borderId="0" applyFont="0" applyFill="0" applyBorder="0" applyAlignment="0" applyProtection="0"/>
    <xf numFmtId="0" fontId="12" fillId="0" borderId="5" applyNumberFormat="0" applyFill="0" applyAlignment="0" applyProtection="0"/>
    <xf numFmtId="0" fontId="12" fillId="0" borderId="0" applyNumberFormat="0" applyFill="0" applyBorder="0" applyAlignment="0" applyProtection="0"/>
    <xf numFmtId="0" fontId="57" fillId="0" borderId="0" applyFill="0" applyAlignment="0" applyProtection="0">
      <protection locked="0"/>
    </xf>
    <xf numFmtId="0" fontId="57" fillId="0" borderId="10" applyFill="0" applyAlignment="0" applyProtection="0">
      <protection locked="0"/>
    </xf>
    <xf numFmtId="0" fontId="72" fillId="0" borderId="11"/>
    <xf numFmtId="0" fontId="73" fillId="0" borderId="0"/>
    <xf numFmtId="0" fontId="74" fillId="0" borderId="10" applyNumberFormat="0" applyFill="0" applyAlignment="0" applyProtection="0"/>
    <xf numFmtId="0" fontId="65" fillId="34" borderId="0" applyNumberFormat="0" applyFont="0" applyBorder="0" applyAlignment="0" applyProtection="0"/>
    <xf numFmtId="0" fontId="75" fillId="35" borderId="23" applyNumberFormat="0" applyAlignment="0" applyProtection="0"/>
    <xf numFmtId="227" fontId="39" fillId="0" borderId="0" applyFont="0" applyFill="0" applyBorder="0" applyProtection="0">
      <alignment horizontal="left"/>
    </xf>
    <xf numFmtId="228" fontId="39" fillId="0" borderId="0" applyFont="0" applyFill="0" applyBorder="0" applyProtection="0">
      <alignment horizontal="left"/>
    </xf>
    <xf numFmtId="229" fontId="39" fillId="0" borderId="0" applyFont="0" applyFill="0" applyBorder="0" applyProtection="0">
      <alignment horizontal="left"/>
    </xf>
    <xf numFmtId="230" fontId="39" fillId="0" borderId="0" applyFont="0" applyFill="0" applyBorder="0" applyProtection="0">
      <alignment horizontal="left"/>
    </xf>
    <xf numFmtId="10" fontId="24" fillId="36" borderId="23" applyNumberFormat="0" applyBorder="0" applyAlignment="0" applyProtection="0"/>
    <xf numFmtId="0" fontId="13" fillId="7" borderId="1" applyNumberFormat="0" applyAlignment="0" applyProtection="0"/>
    <xf numFmtId="5" fontId="76" fillId="0" borderId="0" applyBorder="0"/>
    <xf numFmtId="211" fontId="76" fillId="0" borderId="0" applyBorder="0"/>
    <xf numFmtId="7" fontId="76" fillId="0" borderId="0" applyBorder="0"/>
    <xf numFmtId="37" fontId="76" fillId="0" borderId="0" applyBorder="0"/>
    <xf numFmtId="192" fontId="76" fillId="0" borderId="0" applyBorder="0"/>
    <xf numFmtId="221" fontId="76" fillId="0" borderId="0" applyBorder="0"/>
    <xf numFmtId="39" fontId="76" fillId="0" borderId="0" applyBorder="0"/>
    <xf numFmtId="222" fontId="76" fillId="0" borderId="0" applyBorder="0"/>
    <xf numFmtId="0" fontId="65" fillId="0" borderId="13" applyNumberFormat="0" applyFont="0" applyFill="0" applyAlignment="0" applyProtection="0"/>
    <xf numFmtId="0" fontId="77" fillId="0" borderId="0"/>
    <xf numFmtId="0" fontId="14" fillId="0" borderId="6" applyNumberFormat="0" applyFill="0" applyAlignment="0" applyProtection="0"/>
    <xf numFmtId="231" fontId="6" fillId="0" borderId="0" applyFont="0" applyFill="0" applyBorder="0" applyAlignment="0" applyProtection="0"/>
    <xf numFmtId="232" fontId="6" fillId="0" borderId="0" applyFont="0" applyFill="0" applyBorder="0" applyAlignment="0" applyProtection="0"/>
    <xf numFmtId="233" fontId="6" fillId="0" borderId="0" applyFont="0" applyFill="0" applyBorder="0" applyAlignment="0" applyProtection="0"/>
    <xf numFmtId="234" fontId="6" fillId="0" borderId="0" applyFont="0" applyFill="0" applyBorder="0" applyAlignment="0" applyProtection="0"/>
    <xf numFmtId="0" fontId="6" fillId="0" borderId="0" applyFont="0" applyFill="0" applyBorder="0" applyAlignment="0" applyProtection="0">
      <alignment horizontal="right"/>
    </xf>
    <xf numFmtId="0" fontId="6" fillId="0" borderId="0" applyFont="0" applyFill="0" applyBorder="0" applyAlignment="0" applyProtection="0">
      <alignment horizontal="right"/>
    </xf>
    <xf numFmtId="235" fontId="6" fillId="0" borderId="0" applyFont="0" applyFill="0" applyBorder="0" applyAlignment="0" applyProtection="0"/>
    <xf numFmtId="0" fontId="15" fillId="22" borderId="0" applyNumberFormat="0" applyBorder="0" applyAlignment="0" applyProtection="0"/>
    <xf numFmtId="37" fontId="78" fillId="0" borderId="0"/>
    <xf numFmtId="0" fontId="30" fillId="0" borderId="0"/>
    <xf numFmtId="0" fontId="3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6" fillId="0" borderId="0"/>
    <xf numFmtId="0" fontId="98" fillId="0" borderId="0"/>
    <xf numFmtId="0" fontId="16" fillId="0" borderId="0">
      <alignment vertical="top"/>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6" fillId="0" borderId="0"/>
    <xf numFmtId="0" fontId="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18" fillId="20" borderId="8" applyNumberFormat="0" applyAlignment="0" applyProtection="0"/>
    <xf numFmtId="0" fontId="25" fillId="37" borderId="0" applyNumberFormat="0" applyFont="0" applyBorder="0" applyAlignment="0"/>
    <xf numFmtId="236" fontId="6" fillId="0" borderId="0" applyFont="0" applyFill="0" applyBorder="0" applyAlignment="0" applyProtection="0"/>
    <xf numFmtId="237" fontId="79" fillId="0" borderId="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8" fontId="6" fillId="0" borderId="0"/>
    <xf numFmtId="238" fontId="6" fillId="0" borderId="0"/>
    <xf numFmtId="239" fontId="30" fillId="0" borderId="0"/>
    <xf numFmtId="239" fontId="30" fillId="0" borderId="0"/>
    <xf numFmtId="239" fontId="30" fillId="0" borderId="0"/>
    <xf numFmtId="239" fontId="30" fillId="0" borderId="0"/>
    <xf numFmtId="239" fontId="30" fillId="0" borderId="0"/>
    <xf numFmtId="239" fontId="30" fillId="0" borderId="0"/>
    <xf numFmtId="237" fontId="79" fillId="0" borderId="0"/>
    <xf numFmtId="0" fontId="30" fillId="0" borderId="0"/>
    <xf numFmtId="0" fontId="30" fillId="0" borderId="0"/>
    <xf numFmtId="0" fontId="30" fillId="0" borderId="0"/>
    <xf numFmtId="237" fontId="62" fillId="0" borderId="0"/>
    <xf numFmtId="238" fontId="6" fillId="0" borderId="0"/>
    <xf numFmtId="238" fontId="6" fillId="0" borderId="0"/>
    <xf numFmtId="239" fontId="30" fillId="0" borderId="0"/>
    <xf numFmtId="239" fontId="30" fillId="0" borderId="0"/>
    <xf numFmtId="239" fontId="30" fillId="0" borderId="0"/>
    <xf numFmtId="239" fontId="30" fillId="0" borderId="0"/>
    <xf numFmtId="239" fontId="30" fillId="0" borderId="0"/>
    <xf numFmtId="23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240" fontId="30" fillId="0" borderId="0"/>
    <xf numFmtId="240" fontId="30" fillId="0" borderId="0"/>
    <xf numFmtId="170" fontId="30" fillId="0" borderId="0"/>
    <xf numFmtId="170" fontId="30" fillId="0" borderId="0"/>
    <xf numFmtId="170" fontId="30" fillId="0" borderId="0"/>
    <xf numFmtId="240" fontId="30" fillId="0" borderId="0"/>
    <xf numFmtId="241" fontId="30" fillId="0" borderId="0"/>
    <xf numFmtId="241" fontId="30" fillId="0" borderId="0"/>
    <xf numFmtId="240" fontId="30" fillId="0" borderId="0"/>
    <xf numFmtId="240" fontId="30" fillId="0" borderId="0"/>
    <xf numFmtId="240" fontId="30" fillId="0" borderId="0"/>
    <xf numFmtId="170" fontId="30" fillId="0" borderId="0"/>
    <xf numFmtId="170" fontId="30" fillId="0" borderId="0"/>
    <xf numFmtId="170" fontId="30" fillId="0" borderId="0"/>
    <xf numFmtId="242" fontId="30" fillId="0" borderId="0"/>
    <xf numFmtId="242" fontId="30" fillId="0" borderId="0"/>
    <xf numFmtId="242" fontId="30" fillId="0" borderId="0"/>
    <xf numFmtId="241" fontId="30" fillId="0" borderId="0"/>
    <xf numFmtId="242" fontId="30" fillId="0" borderId="0"/>
    <xf numFmtId="242" fontId="30" fillId="0" borderId="0"/>
    <xf numFmtId="242" fontId="30" fillId="0" borderId="0"/>
    <xf numFmtId="178" fontId="30" fillId="0" borderId="0"/>
    <xf numFmtId="178" fontId="30" fillId="0" borderId="0"/>
    <xf numFmtId="178" fontId="30" fillId="0" borderId="0"/>
    <xf numFmtId="241" fontId="30" fillId="0" borderId="0"/>
    <xf numFmtId="241" fontId="30" fillId="0" borderId="0"/>
    <xf numFmtId="169" fontId="30" fillId="0" borderId="0"/>
    <xf numFmtId="169" fontId="30" fillId="0" borderId="0"/>
    <xf numFmtId="169" fontId="30" fillId="0" borderId="0"/>
    <xf numFmtId="178" fontId="30" fillId="0" borderId="0"/>
    <xf numFmtId="178" fontId="30" fillId="0" borderId="0"/>
    <xf numFmtId="178" fontId="30" fillId="0" borderId="0"/>
    <xf numFmtId="241" fontId="30" fillId="0" borderId="0"/>
    <xf numFmtId="178" fontId="30" fillId="0" borderId="0"/>
    <xf numFmtId="178" fontId="30" fillId="0" borderId="0"/>
    <xf numFmtId="178" fontId="30" fillId="0" borderId="0"/>
    <xf numFmtId="0" fontId="30" fillId="0" borderId="0"/>
    <xf numFmtId="0" fontId="30" fillId="0" borderId="0"/>
    <xf numFmtId="0" fontId="30" fillId="0" borderId="0"/>
    <xf numFmtId="236" fontId="6" fillId="0" borderId="0" applyFont="0" applyFill="0" applyBorder="0" applyAlignment="0" applyProtection="0"/>
    <xf numFmtId="236" fontId="6" fillId="0" borderId="0" applyFont="0" applyFill="0" applyBorder="0" applyAlignment="0" applyProtection="0"/>
    <xf numFmtId="236" fontId="6" fillId="0" borderId="0" applyFont="0" applyFill="0" applyBorder="0" applyAlignment="0" applyProtection="0"/>
    <xf numFmtId="237" fontId="79" fillId="0" borderId="0"/>
    <xf numFmtId="237" fontId="79" fillId="0" borderId="0"/>
    <xf numFmtId="236" fontId="6" fillId="0" borderId="0" applyFont="0" applyFill="0" applyBorder="0" applyAlignment="0" applyProtection="0"/>
    <xf numFmtId="237" fontId="79" fillId="0" borderId="0"/>
    <xf numFmtId="237" fontId="79" fillId="0" borderId="0"/>
    <xf numFmtId="240" fontId="30" fillId="0" borderId="0"/>
    <xf numFmtId="240" fontId="30" fillId="0" borderId="0"/>
    <xf numFmtId="170" fontId="30" fillId="0" borderId="0"/>
    <xf numFmtId="170" fontId="30" fillId="0" borderId="0"/>
    <xf numFmtId="170" fontId="30" fillId="0" borderId="0"/>
    <xf numFmtId="240" fontId="30" fillId="0" borderId="0"/>
    <xf numFmtId="241" fontId="30" fillId="0" borderId="0"/>
    <xf numFmtId="241" fontId="30" fillId="0" borderId="0"/>
    <xf numFmtId="240" fontId="30" fillId="0" borderId="0"/>
    <xf numFmtId="240" fontId="30" fillId="0" borderId="0"/>
    <xf numFmtId="240" fontId="30" fillId="0" borderId="0"/>
    <xf numFmtId="170" fontId="30" fillId="0" borderId="0"/>
    <xf numFmtId="170" fontId="30" fillId="0" borderId="0"/>
    <xf numFmtId="170" fontId="30" fillId="0" borderId="0"/>
    <xf numFmtId="242" fontId="30" fillId="0" borderId="0"/>
    <xf numFmtId="242" fontId="30" fillId="0" borderId="0"/>
    <xf numFmtId="242" fontId="30" fillId="0" borderId="0"/>
    <xf numFmtId="241" fontId="30" fillId="0" borderId="0"/>
    <xf numFmtId="242" fontId="30" fillId="0" borderId="0"/>
    <xf numFmtId="242" fontId="30" fillId="0" borderId="0"/>
    <xf numFmtId="242" fontId="30" fillId="0" borderId="0"/>
    <xf numFmtId="178" fontId="30" fillId="0" borderId="0"/>
    <xf numFmtId="178" fontId="30" fillId="0" borderId="0"/>
    <xf numFmtId="178" fontId="30" fillId="0" borderId="0"/>
    <xf numFmtId="241" fontId="30" fillId="0" borderId="0"/>
    <xf numFmtId="241" fontId="30" fillId="0" borderId="0"/>
    <xf numFmtId="169" fontId="30" fillId="0" borderId="0"/>
    <xf numFmtId="169" fontId="30" fillId="0" borderId="0"/>
    <xf numFmtId="169" fontId="30" fillId="0" borderId="0"/>
    <xf numFmtId="178" fontId="30" fillId="0" borderId="0"/>
    <xf numFmtId="178" fontId="30" fillId="0" borderId="0"/>
    <xf numFmtId="178" fontId="30" fillId="0" borderId="0"/>
    <xf numFmtId="241" fontId="30" fillId="0" borderId="0"/>
    <xf numFmtId="178" fontId="30" fillId="0" borderId="0"/>
    <xf numFmtId="178" fontId="30" fillId="0" borderId="0"/>
    <xf numFmtId="178" fontId="30" fillId="0" borderId="0"/>
    <xf numFmtId="243" fontId="40" fillId="27" borderId="0" applyFont="0" applyFill="0" applyBorder="0" applyAlignment="0" applyProtection="0"/>
    <xf numFmtId="243" fontId="40" fillId="27" borderId="0" applyFont="0" applyFill="0" applyBorder="0" applyAlignment="0" applyProtection="0"/>
    <xf numFmtId="244" fontId="40" fillId="27" borderId="0" applyFont="0" applyFill="0" applyBorder="0" applyAlignment="0" applyProtection="0"/>
    <xf numFmtId="244" fontId="40" fillId="27" borderId="0" applyFont="0" applyFill="0" applyBorder="0" applyAlignment="0" applyProtection="0"/>
    <xf numFmtId="245" fontId="6" fillId="0" borderId="0" applyFont="0" applyFill="0" applyBorder="0" applyAlignment="0" applyProtection="0"/>
    <xf numFmtId="246" fontId="61" fillId="0" borderId="0" applyFont="0" applyFill="0" applyBorder="0" applyAlignment="0" applyProtection="0"/>
    <xf numFmtId="247" fontId="60" fillId="0" borderId="0" applyFont="0" applyFill="0" applyBorder="0" applyAlignment="0" applyProtection="0"/>
    <xf numFmtId="248" fontId="6" fillId="0" borderId="0" applyFont="0" applyFill="0" applyBorder="0" applyAlignment="0" applyProtection="0"/>
    <xf numFmtId="248" fontId="6" fillId="0" borderId="0" applyFont="0" applyFill="0" applyBorder="0" applyAlignment="0" applyProtection="0"/>
    <xf numFmtId="249" fontId="39" fillId="0" borderId="0" applyFont="0" applyFill="0" applyBorder="0" applyAlignment="0" applyProtection="0"/>
    <xf numFmtId="250" fontId="39" fillId="0" borderId="0" applyFont="0" applyFill="0" applyBorder="0" applyAlignment="0" applyProtection="0"/>
    <xf numFmtId="251" fontId="39" fillId="0" borderId="0" applyFont="0" applyFill="0" applyBorder="0" applyAlignment="0" applyProtection="0"/>
    <xf numFmtId="252" fontId="39" fillId="0" borderId="0" applyFont="0" applyFill="0" applyBorder="0" applyAlignment="0" applyProtection="0"/>
    <xf numFmtId="253" fontId="61" fillId="0" borderId="0" applyFont="0" applyFill="0" applyBorder="0" applyAlignment="0" applyProtection="0"/>
    <xf numFmtId="254" fontId="60" fillId="0" borderId="0" applyFont="0" applyFill="0" applyBorder="0" applyAlignment="0" applyProtection="0"/>
    <xf numFmtId="255" fontId="61" fillId="0" borderId="0" applyFont="0" applyFill="0" applyBorder="0" applyAlignment="0" applyProtection="0"/>
    <xf numFmtId="256" fontId="60" fillId="0" borderId="0" applyFont="0" applyFill="0" applyBorder="0" applyAlignment="0" applyProtection="0"/>
    <xf numFmtId="257" fontId="61" fillId="0" borderId="0" applyFont="0" applyFill="0" applyBorder="0" applyAlignment="0" applyProtection="0"/>
    <xf numFmtId="258" fontId="60" fillId="0" borderId="0" applyFont="0" applyFill="0" applyBorder="0" applyAlignment="0" applyProtection="0"/>
    <xf numFmtId="259" fontId="45" fillId="0" borderId="0" applyFont="0" applyFill="0" applyBorder="0" applyAlignment="0" applyProtection="0">
      <protection locked="0"/>
    </xf>
    <xf numFmtId="260" fontId="6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86" fontId="62" fillId="0" borderId="0" applyFill="0" applyBorder="0" applyAlignment="0" applyProtection="0"/>
    <xf numFmtId="9" fontId="66" fillId="0" borderId="0" applyBorder="0"/>
    <xf numFmtId="179" fontId="66" fillId="0" borderId="0" applyBorder="0"/>
    <xf numFmtId="10" fontId="66" fillId="0" borderId="0" applyBorder="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3" fontId="6" fillId="0" borderId="0">
      <alignment horizontal="left" vertical="top"/>
    </xf>
    <xf numFmtId="3" fontId="6" fillId="0" borderId="0">
      <alignment horizontal="left" vertical="top"/>
    </xf>
    <xf numFmtId="0" fontId="80" fillId="0" borderId="11">
      <alignment horizontal="center"/>
    </xf>
    <xf numFmtId="3" fontId="7" fillId="0" borderId="0" applyFont="0" applyFill="0" applyBorder="0" applyAlignment="0" applyProtection="0"/>
    <xf numFmtId="0" fontId="7" fillId="38" borderId="0" applyNumberFormat="0" applyFont="0" applyBorder="0" applyAlignment="0" applyProtection="0"/>
    <xf numFmtId="3" fontId="6" fillId="0" borderId="0">
      <alignment horizontal="right" vertical="top"/>
    </xf>
    <xf numFmtId="3" fontId="6" fillId="0" borderId="0">
      <alignment horizontal="right" vertical="top"/>
    </xf>
    <xf numFmtId="41" fontId="22" fillId="39" borderId="24" applyFill="0"/>
    <xf numFmtId="0" fontId="81" fillId="0" borderId="0">
      <alignment horizontal="left" indent="7"/>
    </xf>
    <xf numFmtId="41" fontId="22" fillId="0" borderId="24" applyFill="0">
      <alignment horizontal="left" indent="2"/>
    </xf>
    <xf numFmtId="173" fontId="57" fillId="0" borderId="10" applyFill="0">
      <alignment horizontal="right"/>
    </xf>
    <xf numFmtId="0" fontId="70" fillId="0" borderId="23" applyNumberFormat="0" applyFont="0" applyBorder="0">
      <alignment horizontal="right"/>
    </xf>
    <xf numFmtId="0" fontId="82" fillId="0" borderId="0" applyFill="0"/>
    <xf numFmtId="0" fontId="33" fillId="0" borderId="0" applyFill="0"/>
    <xf numFmtId="4" fontId="57" fillId="0" borderId="10" applyFill="0"/>
    <xf numFmtId="0" fontId="6" fillId="0" borderId="0" applyNumberFormat="0" applyFont="0" applyBorder="0" applyAlignment="0"/>
    <xf numFmtId="0" fontId="6" fillId="0" borderId="0" applyNumberFormat="0" applyFont="0" applyBorder="0" applyAlignment="0"/>
    <xf numFmtId="0" fontId="47" fillId="0" borderId="0" applyFill="0">
      <alignment horizontal="left" indent="1"/>
    </xf>
    <xf numFmtId="0" fontId="83" fillId="0" borderId="0" applyFill="0">
      <alignment horizontal="left" indent="1"/>
    </xf>
    <xf numFmtId="4" fontId="40" fillId="0" borderId="0" applyFill="0"/>
    <xf numFmtId="4" fontId="40" fillId="0" borderId="0" applyFill="0"/>
    <xf numFmtId="0" fontId="6" fillId="0" borderId="0" applyNumberFormat="0" applyFont="0" applyFill="0" applyBorder="0" applyAlignment="0"/>
    <xf numFmtId="0" fontId="6" fillId="0" borderId="0" applyNumberFormat="0" applyFont="0" applyFill="0" applyBorder="0" applyAlignment="0"/>
    <xf numFmtId="0" fontId="47" fillId="0" borderId="0" applyFill="0">
      <alignment horizontal="left" indent="2"/>
    </xf>
    <xf numFmtId="0" fontId="33" fillId="0" borderId="0" applyFill="0">
      <alignment horizontal="left" indent="2"/>
    </xf>
    <xf numFmtId="4" fontId="40" fillId="0" borderId="0" applyFill="0"/>
    <xf numFmtId="4" fontId="40" fillId="0" borderId="0" applyFill="0"/>
    <xf numFmtId="0" fontId="6" fillId="0" borderId="0" applyNumberFormat="0" applyFont="0" applyBorder="0" applyAlignment="0"/>
    <xf numFmtId="0" fontId="6" fillId="0" borderId="0" applyNumberFormat="0" applyFont="0" applyBorder="0" applyAlignment="0"/>
    <xf numFmtId="0" fontId="84" fillId="0" borderId="0">
      <alignment horizontal="left" indent="3"/>
    </xf>
    <xf numFmtId="0" fontId="85" fillId="0" borderId="0" applyFill="0">
      <alignment horizontal="left" indent="3"/>
    </xf>
    <xf numFmtId="4" fontId="40" fillId="0" borderId="0" applyFill="0"/>
    <xf numFmtId="4" fontId="40" fillId="0" borderId="0" applyFill="0"/>
    <xf numFmtId="0" fontId="6" fillId="0" borderId="0" applyNumberFormat="0" applyFont="0" applyBorder="0" applyAlignment="0"/>
    <xf numFmtId="0" fontId="6" fillId="0" borderId="0" applyNumberFormat="0" applyFont="0" applyBorder="0" applyAlignment="0"/>
    <xf numFmtId="0" fontId="49" fillId="0" borderId="0">
      <alignment horizontal="left" indent="4"/>
    </xf>
    <xf numFmtId="0" fontId="6" fillId="0" borderId="0" applyFill="0">
      <alignment horizontal="left" indent="4"/>
    </xf>
    <xf numFmtId="4" fontId="50" fillId="0" borderId="0" applyFill="0"/>
    <xf numFmtId="0" fontId="6" fillId="0" borderId="0" applyNumberFormat="0" applyFont="0" applyBorder="0" applyAlignment="0"/>
    <xf numFmtId="0" fontId="6" fillId="0" borderId="0" applyNumberFormat="0" applyFont="0" applyBorder="0" applyAlignment="0"/>
    <xf numFmtId="0" fontId="51" fillId="0" borderId="0">
      <alignment horizontal="left" indent="5"/>
    </xf>
    <xf numFmtId="0" fontId="52" fillId="0" borderId="0" applyFill="0">
      <alignment horizontal="left" indent="5"/>
    </xf>
    <xf numFmtId="4" fontId="53" fillId="0" borderId="0" applyFill="0"/>
    <xf numFmtId="0" fontId="6" fillId="0" borderId="0" applyNumberFormat="0" applyFont="0" applyFill="0" applyBorder="0" applyAlignment="0"/>
    <xf numFmtId="0" fontId="6" fillId="0" borderId="0" applyNumberFormat="0" applyFont="0" applyFill="0" applyBorder="0" applyAlignment="0"/>
    <xf numFmtId="0" fontId="54" fillId="0" borderId="0" applyFill="0">
      <alignment horizontal="left" indent="6"/>
    </xf>
    <xf numFmtId="0" fontId="50" fillId="0" borderId="0" applyFill="0">
      <alignment horizontal="left" indent="6"/>
    </xf>
    <xf numFmtId="0" fontId="65" fillId="0" borderId="14" applyNumberFormat="0" applyFont="0" applyFill="0" applyAlignment="0" applyProtection="0"/>
    <xf numFmtId="0" fontId="86" fillId="0" borderId="0" applyNumberFormat="0" applyFill="0" applyBorder="0" applyAlignment="0" applyProtection="0"/>
    <xf numFmtId="0" fontId="87" fillId="0" borderId="0"/>
    <xf numFmtId="0" fontId="87" fillId="0" borderId="0"/>
    <xf numFmtId="0" fontId="87" fillId="0" borderId="0"/>
    <xf numFmtId="0" fontId="87" fillId="0" borderId="0"/>
    <xf numFmtId="0" fontId="88" fillId="0" borderId="11">
      <alignment horizontal="right"/>
    </xf>
    <xf numFmtId="261" fontId="63" fillId="0" borderId="0">
      <alignment horizontal="center"/>
    </xf>
    <xf numFmtId="262" fontId="89" fillId="0" borderId="0">
      <alignment horizontal="center"/>
    </xf>
    <xf numFmtId="0" fontId="38" fillId="0" borderId="0" applyNumberFormat="0" applyFill="0" applyBorder="0" applyAlignment="0" applyProtection="0"/>
    <xf numFmtId="0" fontId="58" fillId="0" borderId="0" applyNumberFormat="0" applyBorder="0" applyAlignment="0"/>
    <xf numFmtId="0" fontId="58" fillId="0" borderId="0" applyNumberFormat="0" applyBorder="0" applyAlignment="0"/>
    <xf numFmtId="0" fontId="90" fillId="0" borderId="0" applyNumberFormat="0" applyBorder="0" applyAlignment="0"/>
    <xf numFmtId="0" fontId="65" fillId="31" borderId="0" applyNumberFormat="0" applyFont="0" applyBorder="0" applyAlignment="0" applyProtection="0"/>
    <xf numFmtId="243" fontId="91" fillId="0" borderId="22" applyNumberFormat="0" applyFont="0" applyFill="0" applyAlignment="0" applyProtection="0"/>
    <xf numFmtId="0" fontId="92" fillId="0" borderId="0" applyFill="0" applyBorder="0" applyProtection="0">
      <alignment horizontal="left" vertical="top"/>
    </xf>
    <xf numFmtId="0" fontId="19" fillId="0" borderId="0" applyNumberFormat="0" applyFill="0" applyBorder="0" applyAlignment="0" applyProtection="0"/>
    <xf numFmtId="0" fontId="93" fillId="0" borderId="0" applyAlignment="0">
      <alignment horizontal="centerContinuous"/>
    </xf>
    <xf numFmtId="0" fontId="6" fillId="0" borderId="18" applyNumberFormat="0" applyFont="0" applyFill="0" applyAlignment="0" applyProtection="0"/>
    <xf numFmtId="0" fontId="6" fillId="0" borderId="0" applyFont="0" applyFill="0" applyBorder="0" applyAlignment="0" applyProtection="0"/>
    <xf numFmtId="0" fontId="20" fillId="0" borderId="9" applyNumberFormat="0" applyFill="0" applyAlignment="0" applyProtection="0"/>
    <xf numFmtId="0" fontId="6" fillId="0" borderId="0" applyFont="0" applyFill="0" applyBorder="0" applyAlignment="0" applyProtection="0"/>
    <xf numFmtId="0" fontId="94" fillId="0" borderId="0" applyNumberFormat="0" applyFill="0" applyBorder="0" applyAlignment="0" applyProtection="0"/>
    <xf numFmtId="0" fontId="6" fillId="0" borderId="0"/>
    <xf numFmtId="0" fontId="21" fillId="0" borderId="0" applyNumberFormat="0" applyFill="0" applyBorder="0" applyAlignment="0" applyProtection="0"/>
    <xf numFmtId="263" fontId="60" fillId="0" borderId="0" applyFont="0" applyFill="0" applyBorder="0" applyAlignment="0" applyProtection="0"/>
    <xf numFmtId="264" fontId="60" fillId="0" borderId="0" applyFont="0" applyFill="0" applyBorder="0" applyAlignment="0" applyProtection="0"/>
    <xf numFmtId="265" fontId="60" fillId="0" borderId="0" applyFont="0" applyFill="0" applyBorder="0" applyAlignment="0" applyProtection="0"/>
    <xf numFmtId="266" fontId="60" fillId="0" borderId="0" applyFont="0" applyFill="0" applyBorder="0" applyAlignment="0" applyProtection="0"/>
    <xf numFmtId="267" fontId="60" fillId="0" borderId="0" applyFont="0" applyFill="0" applyBorder="0" applyAlignment="0" applyProtection="0"/>
    <xf numFmtId="268" fontId="60" fillId="0" borderId="0" applyFont="0" applyFill="0" applyBorder="0" applyAlignment="0" applyProtection="0"/>
    <xf numFmtId="269" fontId="60" fillId="0" borderId="0" applyFont="0" applyFill="0" applyBorder="0" applyAlignment="0" applyProtection="0"/>
    <xf numFmtId="270" fontId="60" fillId="0" borderId="0" applyFont="0" applyFill="0" applyBorder="0" applyAlignment="0" applyProtection="0"/>
    <xf numFmtId="271" fontId="95" fillId="31" borderId="31" applyFont="0" applyFill="0" applyBorder="0" applyAlignment="0" applyProtection="0"/>
    <xf numFmtId="271" fontId="30" fillId="0" borderId="0" applyFont="0" applyFill="0" applyBorder="0" applyAlignment="0" applyProtection="0"/>
    <xf numFmtId="272" fontId="56" fillId="0" borderId="0" applyFont="0" applyFill="0" applyBorder="0" applyAlignment="0" applyProtection="0"/>
    <xf numFmtId="273" fontId="63" fillId="0" borderId="22" applyFont="0" applyFill="0" applyBorder="0" applyAlignment="0" applyProtection="0">
      <alignment horizontal="right"/>
      <protection locked="0"/>
    </xf>
    <xf numFmtId="0" fontId="6" fillId="0" borderId="0"/>
    <xf numFmtId="0" fontId="6" fillId="0" borderId="0"/>
  </cellStyleXfs>
  <cellXfs count="440">
    <xf numFmtId="173" fontId="0" fillId="0" borderId="0" xfId="0" applyAlignment="1"/>
    <xf numFmtId="0" fontId="25" fillId="0" borderId="0" xfId="41" applyFont="1" applyAlignment="1"/>
    <xf numFmtId="0" fontId="25" fillId="0" borderId="0" xfId="41" applyNumberFormat="1" applyFont="1" applyAlignment="1"/>
    <xf numFmtId="0" fontId="25" fillId="0" borderId="0" xfId="41" applyNumberFormat="1" applyFont="1" applyAlignment="1">
      <alignment horizontal="left"/>
    </xf>
    <xf numFmtId="0" fontId="25" fillId="0" borderId="0" xfId="41" applyNumberFormat="1" applyFont="1"/>
    <xf numFmtId="0" fontId="26" fillId="0" borderId="0" xfId="41" applyNumberFormat="1" applyFont="1" applyAlignment="1">
      <alignment horizontal="center"/>
    </xf>
    <xf numFmtId="0" fontId="25" fillId="0" borderId="0" xfId="41" applyNumberFormat="1" applyFont="1" applyAlignment="1">
      <alignment horizontal="center"/>
    </xf>
    <xf numFmtId="0" fontId="25" fillId="0" borderId="0" xfId="41" applyFont="1" applyAlignment="1">
      <alignment horizontal="center"/>
    </xf>
    <xf numFmtId="0" fontId="25" fillId="0" borderId="0" xfId="41" applyNumberFormat="1" applyFont="1" applyAlignment="1">
      <alignment horizontal="right"/>
    </xf>
    <xf numFmtId="0" fontId="25" fillId="24" borderId="0" xfId="41" applyNumberFormat="1" applyFont="1" applyFill="1"/>
    <xf numFmtId="3" fontId="25" fillId="0" borderId="0" xfId="41" applyNumberFormat="1" applyFont="1" applyAlignment="1"/>
    <xf numFmtId="0" fontId="25" fillId="0" borderId="0" xfId="41" applyNumberFormat="1" applyFont="1" applyFill="1"/>
    <xf numFmtId="49" fontId="26" fillId="24" borderId="0" xfId="41" applyNumberFormat="1" applyFont="1" applyFill="1" applyAlignment="1">
      <alignment horizontal="center" wrapText="1"/>
    </xf>
    <xf numFmtId="0" fontId="25" fillId="0" borderId="0" xfId="41" applyNumberFormat="1" applyFont="1" applyFill="1" applyBorder="1"/>
    <xf numFmtId="0" fontId="26" fillId="0" borderId="10" xfId="41" applyFont="1" applyBorder="1" applyAlignment="1">
      <alignment horizontal="center" wrapText="1"/>
    </xf>
    <xf numFmtId="0" fontId="26" fillId="0" borderId="10" xfId="41" applyFont="1" applyBorder="1" applyAlignment="1">
      <alignment horizontal="center"/>
    </xf>
    <xf numFmtId="0" fontId="26" fillId="0" borderId="0" xfId="41" applyFont="1" applyAlignment="1">
      <alignment horizontal="center"/>
    </xf>
    <xf numFmtId="49" fontId="25" fillId="0" borderId="0" xfId="41" applyNumberFormat="1" applyFont="1"/>
    <xf numFmtId="0" fontId="25" fillId="0" borderId="11" xfId="41" applyNumberFormat="1" applyFont="1" applyBorder="1" applyAlignment="1">
      <alignment horizontal="center"/>
    </xf>
    <xf numFmtId="3" fontId="25" fillId="0" borderId="0" xfId="41" applyNumberFormat="1" applyFont="1"/>
    <xf numFmtId="42" fontId="25" fillId="0" borderId="0" xfId="41" applyNumberFormat="1" applyFont="1" applyFill="1"/>
    <xf numFmtId="0" fontId="25" fillId="0" borderId="0" xfId="41" applyFont="1" applyFill="1" applyAlignment="1">
      <alignment horizontal="center"/>
    </xf>
    <xf numFmtId="42" fontId="25" fillId="0" borderId="0" xfId="41" applyNumberFormat="1" applyFont="1" applyFill="1" applyAlignment="1">
      <alignment horizontal="center"/>
    </xf>
    <xf numFmtId="3" fontId="25" fillId="0" borderId="0" xfId="41" applyNumberFormat="1" applyFont="1" applyFill="1" applyAlignment="1"/>
    <xf numFmtId="0" fontId="25" fillId="0" borderId="11" xfId="41" applyNumberFormat="1" applyFont="1" applyBorder="1" applyAlignment="1">
      <alignment horizontal="centerContinuous"/>
    </xf>
    <xf numFmtId="174" fontId="25" fillId="0" borderId="0" xfId="28" applyNumberFormat="1" applyFont="1" applyAlignment="1"/>
    <xf numFmtId="166" fontId="25" fillId="0" borderId="0" xfId="41" applyNumberFormat="1" applyFont="1" applyAlignment="1"/>
    <xf numFmtId="174" fontId="25" fillId="24" borderId="0" xfId="28" applyNumberFormat="1" applyFont="1" applyFill="1" applyAlignment="1"/>
    <xf numFmtId="3" fontId="25" fillId="0" borderId="0" xfId="41" applyNumberFormat="1" applyFont="1" applyFill="1" applyBorder="1"/>
    <xf numFmtId="174" fontId="25" fillId="0" borderId="11" xfId="28" applyNumberFormat="1" applyFont="1" applyBorder="1" applyAlignment="1"/>
    <xf numFmtId="174" fontId="25" fillId="0" borderId="10" xfId="28" applyNumberFormat="1" applyFont="1" applyBorder="1" applyAlignment="1"/>
    <xf numFmtId="3" fontId="25" fillId="0" borderId="0" xfId="41" applyNumberFormat="1" applyFont="1" applyBorder="1" applyAlignment="1"/>
    <xf numFmtId="3" fontId="25" fillId="0" borderId="0" xfId="41" applyNumberFormat="1" applyFont="1" applyAlignment="1">
      <alignment horizontal="fill"/>
    </xf>
    <xf numFmtId="174" fontId="25" fillId="24" borderId="10" xfId="28" applyNumberFormat="1" applyFont="1" applyFill="1" applyBorder="1" applyAlignment="1"/>
    <xf numFmtId="174" fontId="25" fillId="0" borderId="0" xfId="28" applyNumberFormat="1" applyFont="1" applyBorder="1" applyAlignment="1">
      <alignment horizontal="right"/>
    </xf>
    <xf numFmtId="42" fontId="25" fillId="0" borderId="0" xfId="41" applyNumberFormat="1" applyFont="1" applyBorder="1" applyAlignment="1">
      <alignment horizontal="right"/>
    </xf>
    <xf numFmtId="42" fontId="25" fillId="0" borderId="0" xfId="41" applyNumberFormat="1" applyFont="1" applyBorder="1" applyAlignment="1">
      <alignment horizontal="center"/>
    </xf>
    <xf numFmtId="0" fontId="25" fillId="0" borderId="0" xfId="41" applyFont="1" applyFill="1" applyAlignment="1"/>
    <xf numFmtId="174" fontId="25" fillId="0" borderId="0" xfId="28" applyNumberFormat="1" applyFont="1"/>
    <xf numFmtId="174" fontId="25" fillId="24" borderId="0" xfId="28" applyNumberFormat="1" applyFont="1" applyFill="1"/>
    <xf numFmtId="3" fontId="25" fillId="0" borderId="0" xfId="41" applyNumberFormat="1" applyFont="1" applyAlignment="1">
      <alignment horizontal="center"/>
    </xf>
    <xf numFmtId="174" fontId="25" fillId="0" borderId="0" xfId="28" applyNumberFormat="1" applyFont="1" applyFill="1" applyAlignment="1"/>
    <xf numFmtId="168" fontId="25" fillId="0" borderId="0" xfId="41" applyNumberFormat="1" applyFont="1"/>
    <xf numFmtId="176" fontId="25" fillId="0" borderId="0" xfId="41" applyNumberFormat="1" applyFont="1" applyAlignment="1"/>
    <xf numFmtId="44" fontId="25" fillId="0" borderId="0" xfId="41" applyNumberFormat="1" applyFont="1" applyAlignment="1"/>
    <xf numFmtId="44" fontId="25" fillId="0" borderId="0" xfId="41" applyNumberFormat="1" applyFont="1" applyAlignment="1">
      <alignment horizontal="center"/>
    </xf>
    <xf numFmtId="172" fontId="25" fillId="0" borderId="0" xfId="41" applyNumberFormat="1" applyFont="1" applyAlignment="1"/>
    <xf numFmtId="172" fontId="25" fillId="0" borderId="0" xfId="41" applyNumberFormat="1" applyFont="1" applyAlignment="1">
      <alignment horizontal="center"/>
    </xf>
    <xf numFmtId="172" fontId="25" fillId="0" borderId="0" xfId="41" applyNumberFormat="1" applyFont="1" applyFill="1" applyAlignment="1"/>
    <xf numFmtId="172" fontId="25" fillId="0" borderId="0" xfId="41" applyNumberFormat="1" applyFont="1" applyFill="1" applyAlignment="1">
      <alignment horizontal="center"/>
    </xf>
    <xf numFmtId="168" fontId="25" fillId="0" borderId="0" xfId="41" applyNumberFormat="1" applyFont="1" applyAlignment="1">
      <alignment horizontal="center"/>
    </xf>
    <xf numFmtId="172" fontId="25" fillId="24" borderId="0" xfId="41" applyNumberFormat="1" applyFont="1" applyFill="1" applyProtection="1">
      <protection locked="0"/>
    </xf>
    <xf numFmtId="172" fontId="25" fillId="0" borderId="0" xfId="41" applyNumberFormat="1" applyFont="1" applyProtection="1">
      <protection locked="0"/>
    </xf>
    <xf numFmtId="0" fontId="25" fillId="0" borderId="0" xfId="41" applyNumberFormat="1" applyFont="1" applyFill="1" applyAlignment="1">
      <alignment horizontal="center"/>
    </xf>
    <xf numFmtId="0" fontId="25" fillId="0" borderId="0" xfId="41" applyNumberFormat="1" applyFont="1" applyFill="1" applyAlignment="1"/>
    <xf numFmtId="172" fontId="25" fillId="0" borderId="0" xfId="41" applyNumberFormat="1" applyFont="1" applyFill="1" applyProtection="1">
      <protection locked="0"/>
    </xf>
    <xf numFmtId="3" fontId="26" fillId="24" borderId="0" xfId="41" applyNumberFormat="1" applyFont="1" applyFill="1" applyAlignment="1">
      <alignment horizontal="center" wrapText="1"/>
    </xf>
    <xf numFmtId="49" fontId="25" fillId="0" borderId="0" xfId="41" applyNumberFormat="1" applyFont="1" applyAlignment="1">
      <alignment horizontal="left"/>
    </xf>
    <xf numFmtId="49" fontId="25" fillId="0" borderId="0" xfId="41" applyNumberFormat="1" applyFont="1" applyAlignment="1">
      <alignment horizontal="center"/>
    </xf>
    <xf numFmtId="3" fontId="26" fillId="0" borderId="0" xfId="41" applyNumberFormat="1" applyFont="1" applyAlignment="1">
      <alignment horizontal="center"/>
    </xf>
    <xf numFmtId="0" fontId="26" fillId="0" borderId="10" xfId="41" applyNumberFormat="1" applyFont="1" applyBorder="1" applyAlignment="1">
      <alignment horizontal="center"/>
    </xf>
    <xf numFmtId="3" fontId="26" fillId="0" borderId="10" xfId="41" applyNumberFormat="1" applyFont="1" applyBorder="1" applyAlignment="1"/>
    <xf numFmtId="0" fontId="25" fillId="0" borderId="10" xfId="41" applyFont="1" applyBorder="1" applyAlignment="1"/>
    <xf numFmtId="3" fontId="26" fillId="0" borderId="0" xfId="41" applyNumberFormat="1" applyFont="1" applyAlignment="1"/>
    <xf numFmtId="0" fontId="25" fillId="0" borderId="10" xfId="41" applyNumberFormat="1" applyFont="1" applyBorder="1" applyAlignment="1">
      <alignment horizontal="center"/>
    </xf>
    <xf numFmtId="0" fontId="26" fillId="0" borderId="0" xfId="41" applyNumberFormat="1" applyFont="1" applyAlignment="1"/>
    <xf numFmtId="165" fontId="25" fillId="0" borderId="0" xfId="41" applyNumberFormat="1" applyFont="1" applyAlignment="1"/>
    <xf numFmtId="165" fontId="25" fillId="0" borderId="0" xfId="41" applyNumberFormat="1" applyFont="1" applyFill="1" applyAlignment="1"/>
    <xf numFmtId="174" fontId="25" fillId="0" borderId="0" xfId="28" applyNumberFormat="1" applyFont="1" applyFill="1" applyAlignment="1">
      <alignment horizontal="center"/>
    </xf>
    <xf numFmtId="174" fontId="25" fillId="0" borderId="0" xfId="28" applyNumberFormat="1" applyFont="1" applyAlignment="1">
      <alignment horizontal="center"/>
    </xf>
    <xf numFmtId="174" fontId="25" fillId="24" borderId="11" xfId="28" applyNumberFormat="1" applyFont="1" applyFill="1" applyBorder="1" applyAlignment="1"/>
    <xf numFmtId="174" fontId="25" fillId="0" borderId="11" xfId="28" applyNumberFormat="1" applyFont="1" applyFill="1" applyBorder="1" applyAlignment="1"/>
    <xf numFmtId="174" fontId="25" fillId="0" borderId="0" xfId="28" applyNumberFormat="1" applyFont="1" applyFill="1" applyBorder="1" applyAlignment="1"/>
    <xf numFmtId="164" fontId="25" fillId="0" borderId="0" xfId="41" applyNumberFormat="1" applyFont="1" applyAlignment="1">
      <alignment horizontal="center"/>
    </xf>
    <xf numFmtId="174" fontId="25" fillId="0" borderId="0" xfId="28" applyNumberFormat="1" applyFont="1" applyFill="1" applyAlignment="1">
      <alignment horizontal="right"/>
    </xf>
    <xf numFmtId="174" fontId="25" fillId="24" borderId="0" xfId="28" applyNumberFormat="1" applyFont="1" applyFill="1" applyAlignment="1">
      <alignment horizontal="right"/>
    </xf>
    <xf numFmtId="174" fontId="25" fillId="0" borderId="0" xfId="28" applyNumberFormat="1" applyFont="1" applyAlignment="1">
      <alignment horizontal="right"/>
    </xf>
    <xf numFmtId="174" fontId="25" fillId="0" borderId="0" xfId="28" applyNumberFormat="1" applyFont="1" applyFill="1" applyBorder="1" applyAlignment="1">
      <alignment horizontal="right"/>
    </xf>
    <xf numFmtId="174" fontId="25" fillId="0" borderId="0" xfId="28" applyNumberFormat="1" applyFont="1" applyBorder="1" applyAlignment="1"/>
    <xf numFmtId="174" fontId="25" fillId="0" borderId="0" xfId="28" applyNumberFormat="1" applyFont="1" applyBorder="1" applyAlignment="1">
      <alignment horizontal="center"/>
    </xf>
    <xf numFmtId="165" fontId="25" fillId="0" borderId="0" xfId="41" applyNumberFormat="1" applyFont="1" applyFill="1" applyAlignment="1">
      <alignment horizontal="right"/>
    </xf>
    <xf numFmtId="174" fontId="25" fillId="0" borderId="0" xfId="28" applyNumberFormat="1" applyFont="1" applyFill="1" applyBorder="1" applyAlignment="1">
      <alignment horizontal="center"/>
    </xf>
    <xf numFmtId="174" fontId="25" fillId="0" borderId="0" xfId="41" applyNumberFormat="1" applyFont="1" applyAlignment="1"/>
    <xf numFmtId="0" fontId="25" fillId="0" borderId="11" xfId="41" applyFont="1" applyBorder="1" applyAlignment="1"/>
    <xf numFmtId="3" fontId="25" fillId="0" borderId="12" xfId="41" applyNumberFormat="1" applyFont="1" applyBorder="1" applyAlignment="1"/>
    <xf numFmtId="0" fontId="26" fillId="24" borderId="0" xfId="41" applyFont="1" applyFill="1" applyAlignment="1">
      <alignment horizontal="center" wrapText="1"/>
    </xf>
    <xf numFmtId="0" fontId="27" fillId="0" borderId="0" xfId="41" applyNumberFormat="1" applyFont="1" applyAlignment="1">
      <alignment horizontal="center"/>
    </xf>
    <xf numFmtId="3" fontId="27" fillId="0" borderId="0" xfId="41" applyNumberFormat="1" applyFont="1" applyAlignment="1"/>
    <xf numFmtId="3" fontId="28" fillId="0" borderId="0" xfId="41" applyNumberFormat="1" applyFont="1" applyAlignment="1"/>
    <xf numFmtId="171" fontId="25" fillId="0" borderId="0" xfId="41" applyNumberFormat="1" applyFont="1" applyFill="1" applyAlignment="1">
      <alignment horizontal="left"/>
    </xf>
    <xf numFmtId="3" fontId="25" fillId="0" borderId="0" xfId="41" quotePrefix="1" applyNumberFormat="1" applyFont="1" applyFill="1" applyAlignment="1"/>
    <xf numFmtId="0" fontId="29" fillId="0" borderId="0" xfId="41" applyFont="1" applyAlignment="1"/>
    <xf numFmtId="166" fontId="25" fillId="0" borderId="0" xfId="41" applyNumberFormat="1" applyFont="1" applyFill="1" applyAlignment="1">
      <alignment horizontal="right"/>
    </xf>
    <xf numFmtId="10" fontId="25" fillId="0" borderId="0" xfId="45" applyNumberFormat="1" applyFont="1" applyFill="1" applyAlignment="1">
      <alignment horizontal="center"/>
    </xf>
    <xf numFmtId="10" fontId="25" fillId="0" borderId="0" xfId="45" applyNumberFormat="1" applyFont="1" applyAlignment="1">
      <alignment horizontal="center"/>
    </xf>
    <xf numFmtId="166" fontId="25" fillId="0" borderId="0" xfId="41" applyNumberFormat="1" applyFont="1" applyAlignment="1">
      <alignment horizontal="center"/>
    </xf>
    <xf numFmtId="164" fontId="25" fillId="0" borderId="0" xfId="41" applyNumberFormat="1" applyFont="1" applyAlignment="1">
      <alignment horizontal="left"/>
    </xf>
    <xf numFmtId="10" fontId="25" fillId="0" borderId="0" xfId="41" applyNumberFormat="1" applyFont="1" applyFill="1" applyAlignment="1">
      <alignment horizontal="right"/>
    </xf>
    <xf numFmtId="169" fontId="25" fillId="0" borderId="0" xfId="41" applyNumberFormat="1" applyFont="1" applyFill="1" applyAlignment="1">
      <alignment horizontal="right"/>
    </xf>
    <xf numFmtId="10" fontId="25" fillId="0" borderId="0" xfId="41" applyNumberFormat="1" applyFont="1" applyFill="1" applyAlignment="1">
      <alignment horizontal="left"/>
    </xf>
    <xf numFmtId="167" fontId="25" fillId="0" borderId="0" xfId="41" applyNumberFormat="1" applyFont="1" applyAlignment="1"/>
    <xf numFmtId="174" fontId="25" fillId="0" borderId="0" xfId="28" applyNumberFormat="1" applyFont="1" applyFill="1" applyProtection="1">
      <protection locked="0"/>
    </xf>
    <xf numFmtId="174" fontId="25" fillId="0" borderId="12" xfId="28" applyNumberFormat="1" applyFont="1" applyFill="1" applyBorder="1" applyAlignment="1"/>
    <xf numFmtId="0" fontId="25" fillId="0" borderId="11" xfId="41" applyNumberFormat="1" applyFont="1" applyFill="1" applyBorder="1"/>
    <xf numFmtId="3" fontId="25" fillId="0" borderId="11" xfId="41" applyNumberFormat="1" applyFont="1" applyFill="1" applyBorder="1" applyAlignment="1"/>
    <xf numFmtId="3" fontId="25" fillId="0" borderId="0" xfId="41" applyNumberFormat="1" applyFont="1" applyFill="1" applyAlignment="1">
      <alignment horizontal="center"/>
    </xf>
    <xf numFmtId="49" fontId="25" fillId="0" borderId="0" xfId="41" applyNumberFormat="1" applyFont="1" applyFill="1"/>
    <xf numFmtId="49" fontId="25" fillId="0" borderId="0" xfId="41" applyNumberFormat="1" applyFont="1" applyFill="1" applyAlignment="1"/>
    <xf numFmtId="49" fontId="25" fillId="0" borderId="0" xfId="41" applyNumberFormat="1" applyFont="1" applyFill="1" applyAlignment="1">
      <alignment horizontal="center"/>
    </xf>
    <xf numFmtId="3" fontId="25" fillId="0" borderId="0" xfId="41" applyNumberFormat="1" applyFont="1" applyFill="1" applyAlignment="1">
      <alignment horizontal="right"/>
    </xf>
    <xf numFmtId="166" fontId="25" fillId="0" borderId="0" xfId="41" applyNumberFormat="1" applyFont="1" applyFill="1" applyAlignment="1"/>
    <xf numFmtId="165" fontId="25" fillId="0" borderId="0" xfId="41" applyNumberFormat="1" applyFont="1" applyFill="1"/>
    <xf numFmtId="166" fontId="25" fillId="0" borderId="0" xfId="41" applyNumberFormat="1" applyFont="1" applyFill="1"/>
    <xf numFmtId="3" fontId="25" fillId="0" borderId="11" xfId="41" applyNumberFormat="1" applyFont="1" applyBorder="1" applyAlignment="1"/>
    <xf numFmtId="3" fontId="25" fillId="0" borderId="11" xfId="41" applyNumberFormat="1" applyFont="1" applyBorder="1" applyAlignment="1">
      <alignment horizontal="center"/>
    </xf>
    <xf numFmtId="4" fontId="25" fillId="0" borderId="0" xfId="41" applyNumberFormat="1" applyFont="1" applyAlignment="1"/>
    <xf numFmtId="3" fontId="25" fillId="0" borderId="0" xfId="41" applyNumberFormat="1" applyFont="1" applyBorder="1" applyAlignment="1">
      <alignment horizontal="center"/>
    </xf>
    <xf numFmtId="0" fontId="25" fillId="0" borderId="0" xfId="41" quotePrefix="1" applyFont="1" applyAlignment="1">
      <alignment horizontal="center"/>
    </xf>
    <xf numFmtId="0" fontId="25" fillId="0" borderId="0" xfId="41" applyFont="1" applyFill="1" applyBorder="1" applyAlignment="1"/>
    <xf numFmtId="49" fontId="26" fillId="0" borderId="0" xfId="41" applyNumberFormat="1" applyFont="1" applyFill="1" applyAlignment="1">
      <alignment horizontal="center" wrapText="1"/>
    </xf>
    <xf numFmtId="3" fontId="26" fillId="0" borderId="10" xfId="41" applyNumberFormat="1" applyFont="1" applyBorder="1" applyAlignment="1">
      <alignment horizontal="center"/>
    </xf>
    <xf numFmtId="0" fontId="25" fillId="0" borderId="10" xfId="41" applyFont="1" applyFill="1" applyBorder="1" applyAlignment="1">
      <alignment horizontal="center"/>
    </xf>
    <xf numFmtId="166" fontId="26" fillId="0" borderId="0" xfId="41" quotePrefix="1" applyNumberFormat="1" applyFont="1" applyFill="1" applyAlignment="1"/>
    <xf numFmtId="166" fontId="25" fillId="0" borderId="0" xfId="41" applyNumberFormat="1" applyFont="1" applyFill="1" applyAlignment="1">
      <alignment horizontal="center"/>
    </xf>
    <xf numFmtId="0" fontId="25" fillId="0" borderId="11" xfId="41" applyNumberFormat="1" applyFont="1" applyBorder="1" applyAlignment="1"/>
    <xf numFmtId="3" fontId="25" fillId="0" borderId="0" xfId="41" quotePrefix="1" applyNumberFormat="1" applyFont="1" applyAlignment="1"/>
    <xf numFmtId="9" fontId="25" fillId="0" borderId="0" xfId="41" applyNumberFormat="1" applyFont="1" applyAlignment="1"/>
    <xf numFmtId="169" fontId="25" fillId="0" borderId="0" xfId="41" applyNumberFormat="1" applyFont="1" applyAlignment="1"/>
    <xf numFmtId="169" fontId="25" fillId="0" borderId="11" xfId="41" applyNumberFormat="1" applyFont="1" applyBorder="1" applyAlignment="1"/>
    <xf numFmtId="0" fontId="25" fillId="0" borderId="0" xfId="41" applyNumberFormat="1" applyFont="1" applyBorder="1" applyAlignment="1">
      <alignment horizontal="center"/>
    </xf>
    <xf numFmtId="0" fontId="25" fillId="0" borderId="0" xfId="41" applyFont="1" applyFill="1" applyAlignment="1" applyProtection="1"/>
    <xf numFmtId="38" fontId="25" fillId="0" borderId="0" xfId="41" applyNumberFormat="1" applyFont="1" applyAlignment="1" applyProtection="1"/>
    <xf numFmtId="38" fontId="25" fillId="0" borderId="0" xfId="41" applyNumberFormat="1" applyFont="1" applyAlignment="1"/>
    <xf numFmtId="0" fontId="25" fillId="0" borderId="0" xfId="41" applyFont="1" applyBorder="1" applyAlignment="1"/>
    <xf numFmtId="0" fontId="25" fillId="0" borderId="0" xfId="41" applyFont="1" applyBorder="1" applyAlignment="1">
      <alignment horizontal="center"/>
    </xf>
    <xf numFmtId="174" fontId="25" fillId="24" borderId="0" xfId="28" applyNumberFormat="1" applyFont="1" applyFill="1" applyBorder="1" applyProtection="1">
      <protection locked="0"/>
    </xf>
    <xf numFmtId="0" fontId="25" fillId="0" borderId="11" xfId="41" applyNumberFormat="1" applyFont="1" applyBorder="1"/>
    <xf numFmtId="174" fontId="25" fillId="24" borderId="11" xfId="28" applyNumberFormat="1" applyFont="1" applyFill="1" applyBorder="1" applyProtection="1">
      <protection locked="0"/>
    </xf>
    <xf numFmtId="174" fontId="25" fillId="0" borderId="0" xfId="28" applyNumberFormat="1" applyFont="1" applyFill="1" applyBorder="1" applyProtection="1"/>
    <xf numFmtId="172" fontId="25" fillId="0" borderId="0" xfId="41" applyNumberFormat="1" applyFont="1"/>
    <xf numFmtId="174" fontId="25" fillId="24" borderId="0" xfId="28" applyNumberFormat="1" applyFont="1" applyFill="1" applyBorder="1" applyProtection="1"/>
    <xf numFmtId="3" fontId="25" fillId="0" borderId="0" xfId="41" applyNumberFormat="1" applyFont="1" applyAlignment="1" applyProtection="1"/>
    <xf numFmtId="174" fontId="25" fillId="24" borderId="0" xfId="28" applyNumberFormat="1" applyFont="1" applyFill="1" applyBorder="1" applyAlignment="1" applyProtection="1">
      <protection locked="0"/>
    </xf>
    <xf numFmtId="0" fontId="25" fillId="0" borderId="0" xfId="41" applyNumberFormat="1" applyFont="1" applyBorder="1" applyAlignment="1"/>
    <xf numFmtId="0" fontId="25" fillId="0" borderId="0" xfId="41" applyNumberFormat="1" applyFont="1" applyBorder="1"/>
    <xf numFmtId="174" fontId="25" fillId="24" borderId="10" xfId="28" applyNumberFormat="1" applyFont="1" applyFill="1" applyBorder="1" applyAlignment="1" applyProtection="1">
      <protection locked="0"/>
    </xf>
    <xf numFmtId="174" fontId="25" fillId="0" borderId="0" xfId="28" applyNumberFormat="1" applyFont="1" applyFill="1" applyBorder="1" applyAlignment="1" applyProtection="1"/>
    <xf numFmtId="173" fontId="25" fillId="0" borderId="0" xfId="41" applyNumberFormat="1" applyFont="1" applyAlignment="1"/>
    <xf numFmtId="0" fontId="30" fillId="0" borderId="0" xfId="41" applyNumberFormat="1" applyFont="1" applyFill="1"/>
    <xf numFmtId="3" fontId="30" fillId="0" borderId="0" xfId="41" applyNumberFormat="1" applyFont="1" applyFill="1" applyAlignment="1"/>
    <xf numFmtId="0" fontId="30" fillId="0" borderId="0" xfId="41" applyFont="1" applyAlignment="1">
      <alignment horizontal="center"/>
    </xf>
    <xf numFmtId="0" fontId="30" fillId="0" borderId="0" xfId="41" applyFont="1" applyAlignment="1"/>
    <xf numFmtId="0" fontId="30" fillId="0" borderId="0" xfId="41" applyFont="1" applyFill="1" applyAlignment="1"/>
    <xf numFmtId="174" fontId="25" fillId="0" borderId="0" xfId="28" applyNumberFormat="1" applyFont="1" applyFill="1"/>
    <xf numFmtId="174" fontId="25" fillId="0" borderId="0" xfId="28" applyNumberFormat="1" applyFont="1" applyFill="1" applyBorder="1"/>
    <xf numFmtId="174" fontId="25" fillId="0" borderId="11" xfId="28" applyNumberFormat="1" applyFont="1" applyFill="1" applyBorder="1"/>
    <xf numFmtId="169" fontId="25" fillId="0" borderId="0" xfId="41" applyNumberFormat="1" applyFont="1" applyFill="1" applyAlignment="1"/>
    <xf numFmtId="0" fontId="25" fillId="0" borderId="0" xfId="42" applyNumberFormat="1" applyFont="1" applyFill="1" applyAlignment="1"/>
    <xf numFmtId="3" fontId="25" fillId="0" borderId="0" xfId="42" applyNumberFormat="1" applyFont="1" applyFill="1" applyAlignment="1"/>
    <xf numFmtId="174" fontId="25" fillId="24" borderId="0" xfId="28" applyNumberFormat="1" applyFont="1" applyFill="1" applyBorder="1"/>
    <xf numFmtId="174" fontId="25" fillId="0" borderId="10" xfId="28" applyNumberFormat="1" applyFont="1" applyFill="1" applyBorder="1" applyAlignment="1"/>
    <xf numFmtId="0" fontId="26" fillId="0" borderId="17" xfId="41" applyFont="1" applyBorder="1" applyAlignment="1"/>
    <xf numFmtId="0" fontId="25" fillId="0" borderId="18" xfId="41" applyFont="1" applyFill="1" applyBorder="1" applyAlignment="1"/>
    <xf numFmtId="0" fontId="25" fillId="0" borderId="19" xfId="41" applyFont="1" applyFill="1" applyBorder="1" applyAlignment="1"/>
    <xf numFmtId="0" fontId="25" fillId="0" borderId="13" xfId="41" applyFont="1" applyFill="1" applyBorder="1" applyAlignment="1"/>
    <xf numFmtId="0" fontId="25" fillId="0" borderId="14" xfId="41" applyFont="1" applyFill="1" applyBorder="1" applyAlignment="1"/>
    <xf numFmtId="0" fontId="25" fillId="0" borderId="0" xfId="41" quotePrefix="1" applyNumberFormat="1" applyFont="1" applyFill="1" applyAlignment="1">
      <alignment horizontal="left"/>
    </xf>
    <xf numFmtId="0" fontId="31" fillId="0" borderId="0" xfId="0" applyNumberFormat="1" applyFont="1" applyAlignment="1"/>
    <xf numFmtId="3" fontId="31" fillId="0" borderId="0" xfId="0" applyNumberFormat="1" applyFont="1" applyAlignment="1"/>
    <xf numFmtId="0" fontId="31" fillId="0" borderId="0" xfId="42" applyNumberFormat="1" applyFont="1" applyFill="1" applyAlignment="1"/>
    <xf numFmtId="3" fontId="31" fillId="0" borderId="0" xfId="42" applyNumberFormat="1" applyFont="1" applyFill="1" applyAlignment="1"/>
    <xf numFmtId="165" fontId="25" fillId="0" borderId="0" xfId="41" applyNumberFormat="1" applyFont="1" applyBorder="1" applyAlignment="1"/>
    <xf numFmtId="174" fontId="25" fillId="24" borderId="0" xfId="28" applyNumberFormat="1" applyFont="1" applyFill="1" applyBorder="1" applyAlignment="1"/>
    <xf numFmtId="174" fontId="25" fillId="24" borderId="10" xfId="28" applyNumberFormat="1" applyFont="1" applyFill="1" applyBorder="1"/>
    <xf numFmtId="0" fontId="25" fillId="0" borderId="0" xfId="41" applyNumberFormat="1" applyFont="1" applyFill="1" applyBorder="1" applyAlignment="1">
      <alignment horizontal="left"/>
    </xf>
    <xf numFmtId="3" fontId="25" fillId="0" borderId="0" xfId="41" applyNumberFormat="1" applyFont="1" applyFill="1" applyBorder="1" applyAlignment="1"/>
    <xf numFmtId="0" fontId="25" fillId="26" borderId="0" xfId="41" applyFont="1" applyFill="1" applyAlignment="1"/>
    <xf numFmtId="0" fontId="25" fillId="26" borderId="0" xfId="41" applyFont="1" applyFill="1" applyAlignment="1">
      <alignment horizontal="center"/>
    </xf>
    <xf numFmtId="0" fontId="25" fillId="0" borderId="0" xfId="41" applyNumberFormat="1" applyFont="1" applyFill="1" applyAlignment="1">
      <alignment horizontal="right"/>
    </xf>
    <xf numFmtId="10" fontId="25" fillId="24" borderId="0" xfId="41" applyNumberFormat="1" applyFont="1" applyFill="1"/>
    <xf numFmtId="0" fontId="31" fillId="0" borderId="0" xfId="41" applyNumberFormat="1" applyFont="1" applyFill="1"/>
    <xf numFmtId="10" fontId="25" fillId="0" borderId="0" xfId="41" applyNumberFormat="1" applyFont="1" applyFill="1"/>
    <xf numFmtId="0" fontId="25" fillId="0" borderId="0" xfId="41" applyNumberFormat="1" applyFont="1" applyFill="1" applyAlignment="1">
      <alignment vertical="top" wrapText="1"/>
    </xf>
    <xf numFmtId="0" fontId="25" fillId="0" borderId="0" xfId="41" applyFont="1" applyFill="1" applyAlignment="1">
      <alignment horizontal="center" vertical="top" wrapText="1"/>
    </xf>
    <xf numFmtId="0" fontId="25" fillId="0" borderId="0" xfId="41" applyFont="1" applyFill="1" applyAlignment="1">
      <alignment horizontal="center" vertical="top"/>
    </xf>
    <xf numFmtId="175" fontId="25" fillId="0" borderId="0" xfId="30" applyNumberFormat="1" applyFont="1" applyFill="1"/>
    <xf numFmtId="0" fontId="25" fillId="0" borderId="0" xfId="41" applyFont="1" applyFill="1" applyAlignment="1">
      <alignment horizontal="center" vertical="center" wrapText="1"/>
    </xf>
    <xf numFmtId="174" fontId="25" fillId="26" borderId="0" xfId="28" applyNumberFormat="1" applyFont="1" applyFill="1" applyBorder="1" applyAlignment="1"/>
    <xf numFmtId="174" fontId="25" fillId="26" borderId="10" xfId="28" applyNumberFormat="1" applyFont="1" applyFill="1" applyBorder="1" applyAlignment="1"/>
    <xf numFmtId="3" fontId="25" fillId="0" borderId="20" xfId="41" applyNumberFormat="1" applyFont="1" applyBorder="1" applyAlignment="1"/>
    <xf numFmtId="0" fontId="25" fillId="0" borderId="0" xfId="41" applyNumberFormat="1" applyFont="1" applyFill="1" applyBorder="1" applyAlignment="1"/>
    <xf numFmtId="0" fontId="25" fillId="0" borderId="11" xfId="41" applyNumberFormat="1" applyFont="1" applyFill="1" applyBorder="1" applyAlignment="1"/>
    <xf numFmtId="0" fontId="25" fillId="0" borderId="11" xfId="41" applyNumberFormat="1" applyFont="1" applyFill="1" applyBorder="1" applyAlignment="1">
      <alignment horizontal="center"/>
    </xf>
    <xf numFmtId="0" fontId="25" fillId="0" borderId="0" xfId="41" applyFont="1" applyFill="1"/>
    <xf numFmtId="0" fontId="26" fillId="0" borderId="0" xfId="41" applyNumberFormat="1" applyFont="1" applyFill="1"/>
    <xf numFmtId="0" fontId="26" fillId="0" borderId="0" xfId="41" applyFont="1" applyFill="1" applyAlignment="1">
      <alignment horizontal="center"/>
    </xf>
    <xf numFmtId="0" fontId="26" fillId="0" borderId="0" xfId="41" applyFont="1" applyFill="1" applyAlignment="1"/>
    <xf numFmtId="0" fontId="25" fillId="0" borderId="0" xfId="41" applyNumberFormat="1" applyFont="1" applyFill="1" applyBorder="1" applyAlignment="1">
      <alignment horizontal="center"/>
    </xf>
    <xf numFmtId="0" fontId="25" fillId="27" borderId="0" xfId="0" applyNumberFormat="1" applyFont="1" applyFill="1" applyAlignment="1"/>
    <xf numFmtId="0" fontId="26" fillId="27" borderId="0" xfId="0" applyNumberFormat="1" applyFont="1" applyFill="1" applyAlignment="1">
      <alignment horizontal="center"/>
    </xf>
    <xf numFmtId="0" fontId="25" fillId="27" borderId="0" xfId="0" applyNumberFormat="1" applyFont="1" applyFill="1" applyAlignment="1">
      <alignment horizontal="right"/>
    </xf>
    <xf numFmtId="0" fontId="0" fillId="0" borderId="0" xfId="0" applyNumberFormat="1"/>
    <xf numFmtId="0" fontId="0" fillId="0" borderId="0" xfId="0" applyNumberFormat="1" applyBorder="1"/>
    <xf numFmtId="0" fontId="25" fillId="27" borderId="0" xfId="0" applyNumberFormat="1" applyFont="1" applyFill="1" applyAlignment="1">
      <alignment horizontal="left"/>
    </xf>
    <xf numFmtId="0" fontId="25" fillId="27" borderId="0" xfId="0" applyNumberFormat="1" applyFont="1" applyFill="1"/>
    <xf numFmtId="0" fontId="25" fillId="28" borderId="0" xfId="0" applyNumberFormat="1" applyFont="1" applyFill="1"/>
    <xf numFmtId="0" fontId="25" fillId="28" borderId="0" xfId="0" applyNumberFormat="1" applyFont="1" applyFill="1" applyAlignment="1">
      <alignment horizontal="right"/>
    </xf>
    <xf numFmtId="0" fontId="25" fillId="0" borderId="0" xfId="0" applyNumberFormat="1" applyFont="1" applyFill="1" applyAlignment="1">
      <alignment horizontal="right"/>
    </xf>
    <xf numFmtId="3" fontId="25" fillId="27" borderId="0" xfId="0" applyNumberFormat="1" applyFont="1" applyFill="1" applyAlignment="1"/>
    <xf numFmtId="0" fontId="25" fillId="27" borderId="0" xfId="0" applyNumberFormat="1" applyFont="1" applyFill="1" applyAlignment="1">
      <alignment horizontal="center"/>
    </xf>
    <xf numFmtId="49" fontId="25" fillId="27" borderId="0" xfId="0" applyNumberFormat="1" applyFont="1" applyFill="1"/>
    <xf numFmtId="0" fontId="0" fillId="27" borderId="0" xfId="0" applyNumberFormat="1" applyFill="1" applyAlignment="1">
      <alignment horizontal="center"/>
    </xf>
    <xf numFmtId="0" fontId="0" fillId="27" borderId="0" xfId="0" applyNumberFormat="1" applyFill="1" applyAlignment="1"/>
    <xf numFmtId="0" fontId="22" fillId="27" borderId="0" xfId="0" applyNumberFormat="1" applyFont="1" applyFill="1"/>
    <xf numFmtId="49" fontId="22" fillId="27" borderId="0" xfId="0" applyNumberFormat="1" applyFont="1" applyFill="1"/>
    <xf numFmtId="3" fontId="22" fillId="27" borderId="0" xfId="0" applyNumberFormat="1" applyFont="1" applyFill="1"/>
    <xf numFmtId="174" fontId="25" fillId="27" borderId="0" xfId="28" quotePrefix="1" applyNumberFormat="1" applyFont="1" applyFill="1" applyAlignment="1">
      <alignment horizontal="center" vertical="center"/>
    </xf>
    <xf numFmtId="3" fontId="22" fillId="27" borderId="0" xfId="0" applyNumberFormat="1" applyFont="1" applyFill="1" applyAlignment="1"/>
    <xf numFmtId="49" fontId="25" fillId="27" borderId="0" xfId="0" applyNumberFormat="1" applyFont="1" applyFill="1" applyAlignment="1">
      <alignment horizontal="center"/>
    </xf>
    <xf numFmtId="49" fontId="25" fillId="27" borderId="0" xfId="0" applyNumberFormat="1" applyFont="1" applyFill="1" applyBorder="1" applyAlignment="1">
      <alignment horizontal="center"/>
    </xf>
    <xf numFmtId="0" fontId="22" fillId="27" borderId="0" xfId="0" applyNumberFormat="1" applyFont="1" applyFill="1" applyAlignment="1"/>
    <xf numFmtId="3" fontId="26" fillId="27" borderId="0" xfId="0" applyNumberFormat="1" applyFont="1" applyFill="1" applyAlignment="1">
      <alignment horizontal="center"/>
    </xf>
    <xf numFmtId="0" fontId="0" fillId="0" borderId="0" xfId="0" applyNumberFormat="1" applyAlignment="1"/>
    <xf numFmtId="0" fontId="32" fillId="27" borderId="0" xfId="0" applyNumberFormat="1" applyFont="1" applyFill="1" applyBorder="1" applyAlignment="1">
      <alignment horizontal="center"/>
    </xf>
    <xf numFmtId="3" fontId="26" fillId="27" borderId="0" xfId="0" applyNumberFormat="1" applyFont="1" applyFill="1" applyAlignment="1"/>
    <xf numFmtId="3" fontId="33" fillId="27" borderId="0" xfId="0" applyNumberFormat="1" applyFont="1" applyFill="1" applyAlignment="1"/>
    <xf numFmtId="0" fontId="26" fillId="0" borderId="0" xfId="0" applyNumberFormat="1" applyFont="1" applyAlignment="1">
      <alignment horizontal="center"/>
    </xf>
    <xf numFmtId="0" fontId="26" fillId="27" borderId="0" xfId="0" applyNumberFormat="1" applyFont="1" applyFill="1" applyBorder="1" applyAlignment="1">
      <alignment horizontal="center"/>
    </xf>
    <xf numFmtId="0" fontId="0" fillId="27" borderId="11" xfId="0" applyNumberFormat="1" applyFill="1" applyBorder="1" applyAlignment="1">
      <alignment horizontal="center"/>
    </xf>
    <xf numFmtId="0" fontId="33" fillId="27" borderId="0" xfId="0" applyNumberFormat="1" applyFont="1" applyFill="1" applyAlignment="1"/>
    <xf numFmtId="10" fontId="22" fillId="27" borderId="0" xfId="0" applyNumberFormat="1" applyFont="1" applyFill="1" applyAlignment="1"/>
    <xf numFmtId="3" fontId="0" fillId="27" borderId="0" xfId="0" applyNumberFormat="1" applyFill="1" applyAlignment="1">
      <alignment horizontal="center"/>
    </xf>
    <xf numFmtId="3" fontId="25" fillId="27" borderId="0" xfId="0" applyNumberFormat="1" applyFont="1" applyFill="1" applyAlignment="1">
      <alignment horizontal="center"/>
    </xf>
    <xf numFmtId="174" fontId="22" fillId="24" borderId="0" xfId="28" applyNumberFormat="1" applyFont="1" applyFill="1" applyAlignment="1"/>
    <xf numFmtId="165" fontId="22" fillId="27" borderId="0" xfId="0" applyNumberFormat="1" applyFont="1" applyFill="1" applyAlignment="1"/>
    <xf numFmtId="0" fontId="0" fillId="27" borderId="0" xfId="0" applyNumberFormat="1" applyFill="1" applyBorder="1" applyAlignment="1"/>
    <xf numFmtId="10" fontId="33" fillId="27" borderId="0" xfId="0" applyNumberFormat="1" applyFont="1" applyFill="1" applyAlignment="1"/>
    <xf numFmtId="0" fontId="25" fillId="0" borderId="0" xfId="0" applyNumberFormat="1" applyFont="1" applyFill="1" applyBorder="1" applyAlignment="1"/>
    <xf numFmtId="0" fontId="25" fillId="27" borderId="0" xfId="0" applyNumberFormat="1" applyFont="1" applyFill="1" applyAlignment="1">
      <alignment vertical="top"/>
    </xf>
    <xf numFmtId="49" fontId="0" fillId="27" borderId="0" xfId="0" applyNumberFormat="1" applyFill="1" applyAlignment="1">
      <alignment horizontal="center"/>
    </xf>
    <xf numFmtId="174" fontId="22" fillId="24" borderId="0" xfId="28" applyNumberFormat="1" applyFont="1" applyFill="1" applyBorder="1" applyAlignment="1"/>
    <xf numFmtId="166" fontId="22" fillId="27" borderId="0" xfId="0" applyNumberFormat="1" applyFont="1" applyFill="1" applyAlignment="1"/>
    <xf numFmtId="0" fontId="33" fillId="27" borderId="0" xfId="0" applyNumberFormat="1" applyFont="1" applyFill="1" applyAlignment="1">
      <alignment horizontal="center"/>
    </xf>
    <xf numFmtId="49" fontId="0" fillId="27" borderId="0" xfId="0" applyNumberFormat="1" applyFont="1" applyFill="1" applyAlignment="1">
      <alignment horizontal="center"/>
    </xf>
    <xf numFmtId="0" fontId="34" fillId="27" borderId="0" xfId="0" applyNumberFormat="1" applyFont="1" applyFill="1" applyAlignment="1"/>
    <xf numFmtId="0" fontId="0" fillId="27" borderId="0" xfId="0" applyNumberFormat="1" applyFont="1" applyFill="1" applyAlignment="1"/>
    <xf numFmtId="3" fontId="35" fillId="27" borderId="0" xfId="0" applyNumberFormat="1" applyFont="1" applyFill="1" applyAlignment="1"/>
    <xf numFmtId="164" fontId="25" fillId="27" borderId="0" xfId="0" applyNumberFormat="1" applyFont="1" applyFill="1" applyAlignment="1">
      <alignment horizontal="center"/>
    </xf>
    <xf numFmtId="3" fontId="22" fillId="27" borderId="0" xfId="0" applyNumberFormat="1" applyFont="1" applyFill="1" applyAlignment="1">
      <alignment horizontal="center"/>
    </xf>
    <xf numFmtId="10" fontId="22" fillId="27" borderId="0" xfId="0" applyNumberFormat="1" applyFont="1" applyFill="1" applyBorder="1" applyAlignment="1"/>
    <xf numFmtId="3" fontId="22" fillId="27" borderId="0" xfId="0" applyNumberFormat="1" applyFont="1" applyFill="1" applyBorder="1" applyAlignment="1"/>
    <xf numFmtId="10" fontId="22" fillId="0" borderId="0" xfId="0" applyNumberFormat="1" applyFont="1" applyFill="1" applyAlignment="1"/>
    <xf numFmtId="0" fontId="22" fillId="27" borderId="0" xfId="0" applyNumberFormat="1" applyFont="1" applyFill="1" applyAlignment="1">
      <alignment horizontal="center"/>
    </xf>
    <xf numFmtId="49" fontId="25" fillId="0" borderId="0" xfId="0" applyNumberFormat="1" applyFont="1" applyFill="1" applyBorder="1" applyAlignment="1">
      <alignment horizontal="left"/>
    </xf>
    <xf numFmtId="10" fontId="25" fillId="27" borderId="0" xfId="0" applyNumberFormat="1" applyFont="1" applyFill="1" applyAlignment="1"/>
    <xf numFmtId="0" fontId="25" fillId="0" borderId="0" xfId="0" applyNumberFormat="1" applyFont="1" applyFill="1" applyBorder="1" applyAlignment="1">
      <alignment horizontal="right"/>
    </xf>
    <xf numFmtId="0" fontId="25" fillId="0" borderId="0" xfId="0" applyNumberFormat="1" applyFont="1" applyBorder="1" applyAlignment="1">
      <alignment horizontal="right"/>
    </xf>
    <xf numFmtId="0" fontId="25" fillId="0" borderId="0" xfId="0" applyNumberFormat="1" applyFont="1" applyAlignment="1"/>
    <xf numFmtId="10" fontId="26" fillId="27" borderId="0" xfId="0" applyNumberFormat="1" applyFont="1" applyFill="1" applyAlignment="1"/>
    <xf numFmtId="0" fontId="0" fillId="0" borderId="0" xfId="0" applyNumberFormat="1" applyFill="1" applyBorder="1" applyAlignment="1"/>
    <xf numFmtId="0" fontId="0" fillId="0" borderId="0" xfId="0" applyNumberFormat="1" applyFill="1" applyBorder="1" applyAlignment="1">
      <alignment horizontal="right"/>
    </xf>
    <xf numFmtId="0" fontId="0" fillId="0" borderId="0" xfId="0" applyNumberFormat="1" applyFill="1" applyBorder="1" applyAlignment="1" applyProtection="1">
      <alignment horizontal="center"/>
      <protection locked="0"/>
    </xf>
    <xf numFmtId="0" fontId="22" fillId="0" borderId="0" xfId="0" applyNumberFormat="1" applyFont="1" applyFill="1" applyBorder="1" applyAlignment="1"/>
    <xf numFmtId="3" fontId="22" fillId="0" borderId="0" xfId="0" applyNumberFormat="1" applyFont="1" applyFill="1" applyBorder="1" applyAlignment="1"/>
    <xf numFmtId="0" fontId="22" fillId="0" borderId="0" xfId="0" applyNumberFormat="1" applyFont="1" applyFill="1" applyBorder="1" applyAlignment="1">
      <alignment horizontal="right"/>
    </xf>
    <xf numFmtId="3" fontId="0" fillId="0" borderId="0" xfId="0" applyNumberFormat="1" applyFont="1" applyFill="1" applyBorder="1" applyAlignment="1"/>
    <xf numFmtId="49" fontId="22" fillId="0" borderId="0" xfId="0" applyNumberFormat="1" applyFont="1" applyFill="1" applyBorder="1" applyAlignment="1"/>
    <xf numFmtId="0" fontId="33" fillId="0" borderId="0" xfId="0" applyNumberFormat="1" applyFont="1" applyFill="1" applyBorder="1" applyAlignment="1"/>
    <xf numFmtId="0" fontId="22" fillId="0" borderId="0" xfId="0" applyNumberFormat="1" applyFont="1" applyFill="1" applyBorder="1"/>
    <xf numFmtId="177" fontId="33" fillId="0" borderId="0" xfId="0" applyNumberFormat="1" applyFont="1" applyFill="1" applyBorder="1" applyAlignment="1">
      <alignment horizontal="center"/>
    </xf>
    <xf numFmtId="0" fontId="32" fillId="0" borderId="21" xfId="0" applyNumberFormat="1" applyFont="1" applyFill="1" applyBorder="1" applyAlignment="1">
      <alignment horizontal="center" wrapText="1"/>
    </xf>
    <xf numFmtId="0" fontId="32" fillId="0" borderId="22" xfId="0" applyNumberFormat="1" applyFont="1" applyFill="1" applyBorder="1" applyAlignment="1"/>
    <xf numFmtId="0" fontId="32" fillId="0" borderId="22" xfId="0" applyNumberFormat="1" applyFont="1" applyFill="1" applyBorder="1" applyAlignment="1">
      <alignment horizontal="center" wrapText="1"/>
    </xf>
    <xf numFmtId="0" fontId="33" fillId="0" borderId="22" xfId="0" applyNumberFormat="1" applyFont="1" applyFill="1" applyBorder="1" applyAlignment="1">
      <alignment horizontal="center" wrapText="1"/>
    </xf>
    <xf numFmtId="0" fontId="32" fillId="0" borderId="23" xfId="0" applyNumberFormat="1" applyFont="1" applyFill="1" applyBorder="1" applyAlignment="1">
      <alignment horizontal="center" wrapText="1"/>
    </xf>
    <xf numFmtId="3" fontId="33" fillId="0" borderId="23" xfId="0" applyNumberFormat="1" applyFont="1" applyFill="1" applyBorder="1" applyAlignment="1">
      <alignment horizontal="center" wrapText="1"/>
    </xf>
    <xf numFmtId="3" fontId="33" fillId="0" borderId="22" xfId="0" applyNumberFormat="1" applyFont="1" applyFill="1" applyBorder="1" applyAlignment="1">
      <alignment horizontal="center" wrapText="1"/>
    </xf>
    <xf numFmtId="3" fontId="32" fillId="0" borderId="0" xfId="0" applyNumberFormat="1" applyFont="1" applyFill="1" applyBorder="1" applyAlignment="1"/>
    <xf numFmtId="0" fontId="22" fillId="0" borderId="21" xfId="0" applyNumberFormat="1" applyFont="1" applyFill="1" applyBorder="1" applyAlignment="1">
      <alignment horizontal="center" wrapText="1"/>
    </xf>
    <xf numFmtId="0" fontId="22" fillId="0" borderId="22" xfId="0" applyNumberFormat="1" applyFont="1" applyFill="1" applyBorder="1"/>
    <xf numFmtId="0" fontId="22" fillId="0" borderId="22" xfId="0" applyNumberFormat="1" applyFont="1" applyFill="1" applyBorder="1" applyAlignment="1">
      <alignment horizontal="center"/>
    </xf>
    <xf numFmtId="0" fontId="22" fillId="0" borderId="22" xfId="0" applyNumberFormat="1" applyFont="1" applyFill="1" applyBorder="1" applyAlignment="1">
      <alignment horizontal="center" wrapText="1"/>
    </xf>
    <xf numFmtId="0" fontId="22" fillId="0" borderId="23" xfId="0" applyNumberFormat="1" applyFont="1" applyFill="1" applyBorder="1" applyAlignment="1">
      <alignment horizontal="center"/>
    </xf>
    <xf numFmtId="3" fontId="22" fillId="0" borderId="22" xfId="0" applyNumberFormat="1" applyFont="1" applyFill="1" applyBorder="1" applyAlignment="1">
      <alignment horizontal="center"/>
    </xf>
    <xf numFmtId="3" fontId="22" fillId="0" borderId="23" xfId="0" applyNumberFormat="1" applyFont="1" applyFill="1" applyBorder="1" applyAlignment="1">
      <alignment horizontal="center" wrapText="1"/>
    </xf>
    <xf numFmtId="0" fontId="22" fillId="0" borderId="13" xfId="0" applyNumberFormat="1" applyFont="1" applyFill="1" applyBorder="1"/>
    <xf numFmtId="0" fontId="22" fillId="0" borderId="24" xfId="0" applyNumberFormat="1" applyFont="1" applyFill="1" applyBorder="1"/>
    <xf numFmtId="3" fontId="22" fillId="0" borderId="24" xfId="0" applyNumberFormat="1" applyFont="1" applyFill="1" applyBorder="1" applyAlignment="1"/>
    <xf numFmtId="0" fontId="0" fillId="0" borderId="13" xfId="0" applyNumberFormat="1" applyFill="1" applyBorder="1" applyAlignment="1"/>
    <xf numFmtId="0" fontId="0" fillId="0" borderId="0" xfId="0" applyNumberFormat="1" applyFill="1" applyBorder="1" applyAlignment="1">
      <alignment horizontal="center"/>
    </xf>
    <xf numFmtId="175" fontId="36" fillId="24" borderId="0" xfId="30" applyNumberFormat="1" applyFont="1" applyFill="1" applyBorder="1" applyAlignment="1"/>
    <xf numFmtId="10" fontId="0" fillId="0" borderId="0" xfId="45" applyNumberFormat="1" applyFont="1" applyFill="1" applyBorder="1" applyAlignment="1"/>
    <xf numFmtId="44" fontId="0" fillId="0" borderId="24" xfId="30" applyFont="1" applyFill="1" applyBorder="1" applyAlignment="1"/>
    <xf numFmtId="44" fontId="6" fillId="0" borderId="24" xfId="30" applyFont="1" applyFill="1" applyBorder="1" applyAlignment="1"/>
    <xf numFmtId="0" fontId="37" fillId="0" borderId="0" xfId="0" applyNumberFormat="1" applyFont="1" applyFill="1" applyBorder="1" applyAlignment="1"/>
    <xf numFmtId="0" fontId="37" fillId="0" borderId="0" xfId="0" applyNumberFormat="1" applyFont="1" applyFill="1" applyBorder="1" applyAlignment="1">
      <alignment horizontal="center"/>
    </xf>
    <xf numFmtId="0" fontId="37" fillId="0" borderId="24" xfId="0" applyNumberFormat="1" applyFont="1" applyFill="1" applyBorder="1" applyAlignment="1"/>
    <xf numFmtId="0" fontId="0" fillId="0" borderId="15" xfId="0" applyNumberFormat="1" applyFill="1" applyBorder="1" applyAlignment="1"/>
    <xf numFmtId="0" fontId="0" fillId="0" borderId="10" xfId="0" applyNumberFormat="1" applyFill="1" applyBorder="1" applyAlignment="1"/>
    <xf numFmtId="0" fontId="37" fillId="0" borderId="10" xfId="0" applyNumberFormat="1" applyFont="1" applyFill="1" applyBorder="1" applyAlignment="1"/>
    <xf numFmtId="0" fontId="37" fillId="0" borderId="25" xfId="0" applyNumberFormat="1" applyFont="1" applyFill="1" applyBorder="1" applyAlignment="1"/>
    <xf numFmtId="49" fontId="22" fillId="0" borderId="0" xfId="0" applyNumberFormat="1" applyFont="1" applyFill="1" applyBorder="1" applyAlignment="1">
      <alignment horizontal="center"/>
    </xf>
    <xf numFmtId="0" fontId="34" fillId="0" borderId="0" xfId="0" applyNumberFormat="1" applyFont="1" applyFill="1" applyBorder="1" applyAlignment="1"/>
    <xf numFmtId="0" fontId="22" fillId="0" borderId="0" xfId="0" applyNumberFormat="1" applyFont="1" applyFill="1" applyBorder="1" applyAlignment="1">
      <alignment horizontal="center"/>
    </xf>
    <xf numFmtId="175" fontId="22" fillId="0" borderId="0" xfId="30" applyNumberFormat="1" applyFont="1" applyFill="1" applyBorder="1" applyAlignment="1"/>
    <xf numFmtId="0" fontId="6" fillId="0" borderId="13" xfId="0" applyNumberFormat="1" applyFont="1" applyFill="1" applyBorder="1" applyAlignment="1"/>
    <xf numFmtId="0" fontId="6" fillId="0" borderId="0" xfId="0" applyNumberFormat="1" applyFont="1" applyFill="1" applyBorder="1" applyAlignment="1"/>
    <xf numFmtId="1" fontId="22" fillId="0" borderId="0" xfId="28" applyNumberFormat="1" applyFont="1" applyFill="1" applyBorder="1" applyAlignment="1">
      <alignment horizontal="center"/>
    </xf>
    <xf numFmtId="0" fontId="22" fillId="0" borderId="11" xfId="0" applyNumberFormat="1" applyFont="1" applyFill="1" applyBorder="1" applyAlignment="1"/>
    <xf numFmtId="0" fontId="17" fillId="0" borderId="0" xfId="0" applyNumberFormat="1" applyFont="1" applyFill="1" applyBorder="1" applyAlignment="1">
      <alignment horizontal="center" vertical="center"/>
    </xf>
    <xf numFmtId="0" fontId="17" fillId="0" borderId="0" xfId="0" applyNumberFormat="1" applyFont="1" applyFill="1" applyBorder="1" applyAlignment="1"/>
    <xf numFmtId="0" fontId="17" fillId="0" borderId="0" xfId="0" applyNumberFormat="1" applyFont="1" applyFill="1" applyBorder="1" applyAlignment="1">
      <alignment horizontal="center" vertical="top"/>
    </xf>
    <xf numFmtId="0" fontId="17"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10" fontId="22" fillId="0" borderId="0" xfId="0" applyNumberFormat="1" applyFont="1" applyFill="1" applyBorder="1" applyAlignment="1"/>
    <xf numFmtId="0" fontId="0" fillId="0" borderId="0" xfId="0" applyNumberFormat="1" applyFont="1" applyFill="1" applyBorder="1" applyAlignment="1"/>
    <xf numFmtId="10" fontId="33" fillId="0" borderId="0" xfId="0" applyNumberFormat="1" applyFont="1" applyFill="1" applyBorder="1" applyAlignment="1"/>
    <xf numFmtId="49" fontId="25" fillId="29" borderId="0" xfId="0" applyNumberFormat="1" applyFont="1" applyFill="1"/>
    <xf numFmtId="0" fontId="25" fillId="29" borderId="0" xfId="0" applyNumberFormat="1" applyFont="1" applyFill="1"/>
    <xf numFmtId="49" fontId="22" fillId="29" borderId="0" xfId="0" applyNumberFormat="1" applyFont="1" applyFill="1" applyBorder="1" applyAlignment="1"/>
    <xf numFmtId="0" fontId="22" fillId="29" borderId="0" xfId="0" applyNumberFormat="1" applyFont="1" applyFill="1" applyBorder="1" applyAlignment="1"/>
    <xf numFmtId="3" fontId="22" fillId="29" borderId="0" xfId="0" applyNumberFormat="1" applyFont="1" applyFill="1" applyBorder="1" applyAlignment="1"/>
    <xf numFmtId="0" fontId="22" fillId="29" borderId="0" xfId="0" applyNumberFormat="1" applyFont="1" applyFill="1" applyBorder="1" applyAlignment="1">
      <alignment horizontal="right"/>
    </xf>
    <xf numFmtId="170" fontId="0" fillId="0" borderId="0" xfId="0" applyNumberFormat="1" applyAlignment="1"/>
    <xf numFmtId="3" fontId="0" fillId="0" borderId="0" xfId="0" applyNumberFormat="1" applyAlignment="1">
      <alignment horizontal="left"/>
    </xf>
    <xf numFmtId="170" fontId="0" fillId="26" borderId="0" xfId="0" applyNumberFormat="1" applyFill="1" applyAlignment="1"/>
    <xf numFmtId="173" fontId="0" fillId="26" borderId="0" xfId="0" applyFill="1" applyAlignment="1"/>
    <xf numFmtId="173" fontId="32" fillId="0" borderId="0" xfId="0" applyFont="1" applyAlignment="1"/>
    <xf numFmtId="37" fontId="32" fillId="0" borderId="0" xfId="0" applyNumberFormat="1" applyFont="1" applyAlignment="1"/>
    <xf numFmtId="173" fontId="32" fillId="0" borderId="0" xfId="0" applyFont="1" applyAlignment="1">
      <alignment horizontal="center" wrapText="1"/>
    </xf>
    <xf numFmtId="173" fontId="32" fillId="0" borderId="23" xfId="0" applyFont="1" applyBorder="1" applyAlignment="1">
      <alignment horizontal="center" wrapText="1"/>
    </xf>
    <xf numFmtId="173" fontId="0" fillId="0" borderId="23" xfId="0" applyBorder="1" applyAlignment="1">
      <alignment horizontal="center" wrapText="1"/>
    </xf>
    <xf numFmtId="173" fontId="0" fillId="0" borderId="26" xfId="0" applyBorder="1" applyAlignment="1"/>
    <xf numFmtId="173" fontId="0" fillId="0" borderId="24" xfId="0" applyBorder="1" applyAlignment="1"/>
    <xf numFmtId="173" fontId="0" fillId="0" borderId="25" xfId="0" applyBorder="1" applyAlignment="1"/>
    <xf numFmtId="173" fontId="0" fillId="0" borderId="17" xfId="0" applyBorder="1" applyAlignment="1"/>
    <xf numFmtId="173" fontId="0" fillId="0" borderId="19" xfId="0" applyBorder="1" applyAlignment="1"/>
    <xf numFmtId="173" fontId="0" fillId="0" borderId="13" xfId="0" applyBorder="1" applyAlignment="1"/>
    <xf numFmtId="173" fontId="0" fillId="0" borderId="14" xfId="0" applyBorder="1" applyAlignment="1"/>
    <xf numFmtId="173" fontId="0" fillId="0" borderId="15" xfId="0" applyBorder="1" applyAlignment="1"/>
    <xf numFmtId="173" fontId="0" fillId="0" borderId="16" xfId="0" applyBorder="1" applyAlignment="1"/>
    <xf numFmtId="170" fontId="0" fillId="0" borderId="24" xfId="0" applyNumberFormat="1" applyBorder="1" applyAlignment="1"/>
    <xf numFmtId="10" fontId="0" fillId="0" borderId="24" xfId="45" applyNumberFormat="1" applyFont="1" applyBorder="1" applyAlignment="1"/>
    <xf numFmtId="10" fontId="0" fillId="0" borderId="25" xfId="45" applyNumberFormat="1" applyFont="1" applyBorder="1" applyAlignment="1"/>
    <xf numFmtId="170" fontId="0" fillId="0" borderId="25" xfId="0" applyNumberFormat="1" applyBorder="1" applyAlignment="1"/>
    <xf numFmtId="173" fontId="32" fillId="0" borderId="27" xfId="0" applyFont="1" applyBorder="1" applyAlignment="1"/>
    <xf numFmtId="173" fontId="0" fillId="0" borderId="27" xfId="0" applyBorder="1" applyAlignment="1">
      <alignment horizontal="center" wrapText="1"/>
    </xf>
    <xf numFmtId="173" fontId="32" fillId="0" borderId="18" xfId="0" applyFont="1" applyBorder="1" applyAlignment="1"/>
    <xf numFmtId="173" fontId="32" fillId="0" borderId="19" xfId="0" applyFont="1" applyBorder="1" applyAlignment="1"/>
    <xf numFmtId="173" fontId="0" fillId="0" borderId="21" xfId="0" applyBorder="1" applyAlignment="1">
      <alignment horizontal="center" wrapText="1"/>
    </xf>
    <xf numFmtId="173" fontId="0" fillId="0" borderId="22" xfId="0" applyBorder="1" applyAlignment="1">
      <alignment horizontal="center" wrapText="1"/>
    </xf>
    <xf numFmtId="173" fontId="0" fillId="0" borderId="24" xfId="0" applyBorder="1" applyAlignment="1">
      <alignment horizontal="right"/>
    </xf>
    <xf numFmtId="170" fontId="0" fillId="26" borderId="24" xfId="0" applyNumberFormat="1" applyFill="1" applyBorder="1" applyAlignment="1"/>
    <xf numFmtId="170" fontId="0" fillId="26" borderId="25" xfId="0" applyNumberFormat="1" applyFill="1" applyBorder="1" applyAlignment="1"/>
    <xf numFmtId="10" fontId="0" fillId="0" borderId="0" xfId="45" applyNumberFormat="1" applyFont="1" applyAlignment="1"/>
    <xf numFmtId="173" fontId="0" fillId="0" borderId="0" xfId="0" applyFont="1" applyAlignment="1">
      <alignment horizontal="center"/>
    </xf>
    <xf numFmtId="0" fontId="0" fillId="0" borderId="0" xfId="0" applyNumberFormat="1" applyFont="1" applyFill="1" applyBorder="1" applyAlignment="1">
      <alignment horizontal="right"/>
    </xf>
    <xf numFmtId="175" fontId="6" fillId="0" borderId="24" xfId="30" applyNumberFormat="1" applyFont="1" applyFill="1" applyBorder="1" applyAlignment="1"/>
    <xf numFmtId="175" fontId="0" fillId="0" borderId="0" xfId="0" applyNumberFormat="1"/>
    <xf numFmtId="174" fontId="25" fillId="0" borderId="0" xfId="41" applyNumberFormat="1" applyFont="1" applyFill="1" applyAlignment="1"/>
    <xf numFmtId="42" fontId="25" fillId="0" borderId="0" xfId="41" applyNumberFormat="1" applyFont="1" applyAlignment="1"/>
    <xf numFmtId="195" fontId="25" fillId="24" borderId="10" xfId="28" applyNumberFormat="1" applyFont="1" applyFill="1" applyBorder="1"/>
    <xf numFmtId="175" fontId="25" fillId="26" borderId="0" xfId="30" applyNumberFormat="1" applyFont="1" applyFill="1" applyBorder="1" applyAlignment="1"/>
    <xf numFmtId="0" fontId="30" fillId="25" borderId="13" xfId="41" applyFont="1" applyFill="1" applyBorder="1" applyAlignment="1"/>
    <xf numFmtId="0" fontId="30" fillId="25" borderId="0" xfId="41" applyFont="1" applyFill="1" applyBorder="1" applyAlignment="1"/>
    <xf numFmtId="0" fontId="30" fillId="25" borderId="0" xfId="41" applyFont="1" applyFill="1" applyBorder="1" applyAlignment="1">
      <alignment horizontal="center"/>
    </xf>
    <xf numFmtId="3" fontId="30" fillId="25" borderId="0" xfId="41" applyNumberFormat="1" applyFont="1" applyFill="1" applyBorder="1" applyAlignment="1"/>
    <xf numFmtId="0" fontId="30" fillId="25" borderId="0" xfId="41" applyNumberFormat="1" applyFont="1" applyFill="1" applyBorder="1" applyAlignment="1"/>
    <xf numFmtId="0" fontId="30" fillId="25" borderId="14" xfId="41" applyFont="1" applyFill="1" applyBorder="1" applyAlignment="1"/>
    <xf numFmtId="175" fontId="30" fillId="25" borderId="13" xfId="30" applyNumberFormat="1" applyFont="1" applyFill="1" applyBorder="1" applyAlignment="1"/>
    <xf numFmtId="3" fontId="30" fillId="25" borderId="0" xfId="41" applyNumberFormat="1" applyFont="1" applyFill="1" applyBorder="1" applyAlignment="1">
      <alignment horizontal="center"/>
    </xf>
    <xf numFmtId="3" fontId="25" fillId="25" borderId="0" xfId="41" applyNumberFormat="1" applyFont="1" applyFill="1" applyBorder="1" applyAlignment="1"/>
    <xf numFmtId="174" fontId="30" fillId="25" borderId="15" xfId="28" applyNumberFormat="1" applyFont="1" applyFill="1" applyBorder="1" applyAlignment="1"/>
    <xf numFmtId="170" fontId="30" fillId="25" borderId="0" xfId="41" applyNumberFormat="1" applyFont="1" applyFill="1" applyBorder="1" applyAlignment="1"/>
    <xf numFmtId="170" fontId="30" fillId="25" borderId="0" xfId="41" applyNumberFormat="1" applyFont="1" applyFill="1" applyBorder="1" applyAlignment="1">
      <alignment horizontal="center"/>
    </xf>
    <xf numFmtId="0" fontId="25" fillId="25" borderId="0" xfId="41" applyFont="1" applyFill="1" applyBorder="1" applyAlignment="1"/>
    <xf numFmtId="0" fontId="28" fillId="25" borderId="0" xfId="41" applyFont="1" applyFill="1" applyBorder="1" applyAlignment="1"/>
    <xf numFmtId="170" fontId="30" fillId="25" borderId="13" xfId="41" applyNumberFormat="1" applyFont="1" applyFill="1" applyBorder="1" applyAlignment="1"/>
    <xf numFmtId="0" fontId="30" fillId="25" borderId="13" xfId="41" applyNumberFormat="1" applyFont="1" applyFill="1" applyBorder="1" applyAlignment="1"/>
    <xf numFmtId="0" fontId="30" fillId="25" borderId="0" xfId="41" applyNumberFormat="1" applyFont="1" applyFill="1" applyBorder="1" applyAlignment="1">
      <alignment horizontal="center"/>
    </xf>
    <xf numFmtId="0" fontId="31" fillId="25" borderId="0" xfId="41" applyFont="1" applyFill="1" applyBorder="1"/>
    <xf numFmtId="0" fontId="25" fillId="25" borderId="0" xfId="41" applyFont="1" applyFill="1" applyBorder="1"/>
    <xf numFmtId="175" fontId="30" fillId="25" borderId="0" xfId="30" applyNumberFormat="1" applyFont="1" applyFill="1" applyBorder="1" applyAlignment="1"/>
    <xf numFmtId="175" fontId="30" fillId="25" borderId="0" xfId="30" applyNumberFormat="1" applyFont="1" applyFill="1" applyBorder="1" applyAlignment="1">
      <alignment horizontal="center"/>
    </xf>
    <xf numFmtId="174" fontId="30" fillId="25" borderId="13" xfId="28" applyNumberFormat="1" applyFont="1" applyFill="1" applyBorder="1" applyAlignment="1"/>
    <xf numFmtId="0" fontId="25" fillId="25" borderId="0" xfId="41" applyFont="1" applyFill="1" applyBorder="1" applyAlignment="1">
      <alignment horizontal="left" wrapText="1"/>
    </xf>
    <xf numFmtId="170" fontId="30" fillId="25" borderId="15" xfId="41" applyNumberFormat="1" applyFont="1" applyFill="1" applyBorder="1" applyAlignment="1"/>
    <xf numFmtId="170" fontId="30" fillId="25" borderId="10" xfId="41" applyNumberFormat="1" applyFont="1" applyFill="1" applyBorder="1" applyAlignment="1"/>
    <xf numFmtId="170" fontId="30" fillId="25" borderId="10" xfId="41" applyNumberFormat="1" applyFont="1" applyFill="1" applyBorder="1" applyAlignment="1">
      <alignment horizontal="center"/>
    </xf>
    <xf numFmtId="0" fontId="25" fillId="25" borderId="10" xfId="41" applyFont="1" applyFill="1" applyBorder="1" applyAlignment="1"/>
    <xf numFmtId="3" fontId="30" fillId="25" borderId="10" xfId="41" applyNumberFormat="1" applyFont="1" applyFill="1" applyBorder="1" applyAlignment="1"/>
    <xf numFmtId="0" fontId="30" fillId="25" borderId="10" xfId="41" applyNumberFormat="1" applyFont="1" applyFill="1" applyBorder="1" applyAlignment="1"/>
    <xf numFmtId="0" fontId="30" fillId="25" borderId="10" xfId="41" applyFont="1" applyFill="1" applyBorder="1" applyAlignment="1"/>
    <xf numFmtId="0" fontId="30" fillId="25" borderId="16" xfId="41" applyFont="1" applyFill="1" applyBorder="1" applyAlignment="1"/>
    <xf numFmtId="0" fontId="30" fillId="0" borderId="0" xfId="41" applyNumberFormat="1" applyFont="1" applyFill="1" applyBorder="1" applyAlignment="1"/>
    <xf numFmtId="0" fontId="30" fillId="0" borderId="0" xfId="41" applyNumberFormat="1" applyFont="1" applyFill="1" applyBorder="1" applyAlignment="1">
      <alignment horizontal="center"/>
    </xf>
    <xf numFmtId="0" fontId="99" fillId="0" borderId="0" xfId="41" applyFont="1" applyFill="1" applyBorder="1"/>
    <xf numFmtId="0" fontId="100" fillId="0" borderId="0" xfId="41" applyFont="1" applyFill="1" applyBorder="1"/>
    <xf numFmtId="0" fontId="30" fillId="0" borderId="0" xfId="41" applyFont="1" applyFill="1" applyBorder="1" applyAlignment="1"/>
    <xf numFmtId="173" fontId="25" fillId="0" borderId="0" xfId="0" applyFont="1" applyAlignment="1"/>
    <xf numFmtId="3" fontId="100" fillId="0" borderId="0" xfId="41" applyNumberFormat="1" applyFont="1" applyAlignment="1">
      <alignment horizontal="left"/>
    </xf>
    <xf numFmtId="3" fontId="100" fillId="0" borderId="0" xfId="41" applyNumberFormat="1" applyFont="1" applyAlignment="1">
      <alignment horizontal="center"/>
    </xf>
    <xf numFmtId="3" fontId="100" fillId="0" borderId="0" xfId="41" applyNumberFormat="1" applyFont="1" applyFill="1" applyAlignment="1">
      <alignment horizontal="left"/>
    </xf>
    <xf numFmtId="0" fontId="100" fillId="0" borderId="0" xfId="41" applyNumberFormat="1" applyFont="1" applyFill="1" applyAlignment="1">
      <alignment horizontal="left"/>
    </xf>
    <xf numFmtId="0" fontId="100" fillId="0" borderId="0" xfId="41" applyNumberFormat="1" applyFont="1" applyFill="1" applyAlignment="1">
      <alignment horizontal="center"/>
    </xf>
    <xf numFmtId="0" fontId="101" fillId="0" borderId="0" xfId="41" applyNumberFormat="1" applyFont="1" applyFill="1" applyAlignment="1">
      <alignment horizontal="left"/>
    </xf>
    <xf numFmtId="0" fontId="22" fillId="0" borderId="17" xfId="0" applyNumberFormat="1" applyFont="1" applyFill="1" applyBorder="1"/>
    <xf numFmtId="0" fontId="0" fillId="0" borderId="13" xfId="0" applyNumberFormat="1" applyFont="1" applyFill="1" applyBorder="1" applyAlignment="1"/>
    <xf numFmtId="0" fontId="33" fillId="0" borderId="23" xfId="0" applyNumberFormat="1" applyFont="1" applyFill="1" applyBorder="1" applyAlignment="1">
      <alignment horizontal="center" wrapText="1"/>
    </xf>
    <xf numFmtId="0" fontId="22" fillId="0" borderId="23" xfId="0" applyNumberFormat="1" applyFont="1" applyFill="1" applyBorder="1" applyAlignment="1">
      <alignment horizontal="center" wrapText="1"/>
    </xf>
    <xf numFmtId="10" fontId="0" fillId="0" borderId="24" xfId="45" applyNumberFormat="1" applyFont="1" applyFill="1" applyBorder="1" applyAlignment="1"/>
    <xf numFmtId="0" fontId="22" fillId="0" borderId="21" xfId="0" applyNumberFormat="1" applyFont="1" applyFill="1" applyBorder="1" applyAlignment="1">
      <alignment horizontal="center"/>
    </xf>
    <xf numFmtId="175" fontId="36" fillId="24" borderId="13" xfId="30" applyNumberFormat="1" applyFont="1" applyFill="1" applyBorder="1" applyAlignment="1"/>
    <xf numFmtId="0" fontId="37" fillId="0" borderId="13" xfId="0" applyNumberFormat="1" applyFont="1" applyFill="1" applyBorder="1" applyAlignment="1"/>
    <xf numFmtId="0" fontId="37" fillId="0" borderId="15" xfId="0" applyNumberFormat="1" applyFont="1" applyFill="1" applyBorder="1" applyAlignment="1"/>
    <xf numFmtId="173" fontId="0" fillId="0" borderId="0" xfId="0" applyAlignment="1">
      <alignment horizontal="right"/>
    </xf>
    <xf numFmtId="173" fontId="0" fillId="26" borderId="0" xfId="0" applyFill="1" applyAlignment="1">
      <alignment horizontal="right"/>
    </xf>
    <xf numFmtId="173" fontId="0" fillId="0" borderId="0" xfId="0" applyFill="1" applyAlignment="1"/>
    <xf numFmtId="175" fontId="6" fillId="24" borderId="24" xfId="30" applyNumberFormat="1" applyFont="1" applyFill="1" applyBorder="1" applyAlignment="1"/>
    <xf numFmtId="175" fontId="6" fillId="24" borderId="0" xfId="30" applyNumberFormat="1" applyFont="1" applyFill="1" applyBorder="1" applyAlignment="1"/>
    <xf numFmtId="175" fontId="6" fillId="0" borderId="14" xfId="30" applyNumberFormat="1" applyFont="1" applyFill="1" applyBorder="1" applyAlignment="1"/>
    <xf numFmtId="174" fontId="25" fillId="26" borderId="0" xfId="28" applyNumberFormat="1" applyFont="1" applyFill="1" applyBorder="1"/>
    <xf numFmtId="0" fontId="6" fillId="0" borderId="24" xfId="0" applyNumberFormat="1" applyFont="1" applyFill="1" applyBorder="1"/>
    <xf numFmtId="0" fontId="6" fillId="0" borderId="0" xfId="0" applyNumberFormat="1" applyFont="1" applyFill="1" applyBorder="1"/>
    <xf numFmtId="3" fontId="6" fillId="0" borderId="0" xfId="0" applyNumberFormat="1" applyFont="1" applyFill="1" applyBorder="1" applyAlignment="1"/>
    <xf numFmtId="3" fontId="6" fillId="0" borderId="24" xfId="0" applyNumberFormat="1" applyFont="1" applyFill="1" applyBorder="1" applyAlignment="1"/>
    <xf numFmtId="10" fontId="37" fillId="0" borderId="24" xfId="45" applyNumberFormat="1" applyFont="1" applyFill="1" applyBorder="1" applyAlignment="1"/>
    <xf numFmtId="175" fontId="37" fillId="0" borderId="24" xfId="30" applyNumberFormat="1" applyFont="1" applyFill="1" applyBorder="1" applyAlignment="1"/>
    <xf numFmtId="37" fontId="37" fillId="26" borderId="14" xfId="0" applyNumberFormat="1" applyFont="1" applyFill="1" applyBorder="1"/>
    <xf numFmtId="175" fontId="37" fillId="0" borderId="13" xfId="30" applyNumberFormat="1" applyFont="1" applyFill="1" applyBorder="1" applyAlignment="1"/>
    <xf numFmtId="0" fontId="6" fillId="0" borderId="0" xfId="0" applyNumberFormat="1" applyFont="1" applyFill="1" applyBorder="1" applyAlignment="1">
      <alignment horizontal="center"/>
    </xf>
    <xf numFmtId="175" fontId="6" fillId="0" borderId="0" xfId="30" applyNumberFormat="1" applyFont="1" applyFill="1" applyBorder="1" applyAlignment="1"/>
    <xf numFmtId="37" fontId="37" fillId="26" borderId="13" xfId="0" applyNumberFormat="1" applyFont="1" applyFill="1" applyBorder="1"/>
    <xf numFmtId="0" fontId="25" fillId="0" borderId="0" xfId="41" applyNumberFormat="1" applyFont="1" applyFill="1" applyAlignment="1">
      <alignment horizontal="left" vertical="top" wrapText="1"/>
    </xf>
    <xf numFmtId="0" fontId="25" fillId="0" borderId="0" xfId="41" applyNumberFormat="1" applyFont="1" applyFill="1" applyAlignment="1">
      <alignment horizontal="left" vertical="center" wrapText="1"/>
    </xf>
    <xf numFmtId="0" fontId="25" fillId="0" borderId="0" xfId="42" applyNumberFormat="1" applyFont="1" applyFill="1" applyAlignment="1">
      <alignment horizontal="left" vertical="top"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wrapText="1"/>
    </xf>
  </cellXfs>
  <cellStyles count="1388">
    <cellStyle name="¢ Currency [1]" xfId="50"/>
    <cellStyle name="¢ Currency [2]" xfId="51"/>
    <cellStyle name="¢ Currency [3]" xfId="52"/>
    <cellStyle name="£ Currency [0]" xfId="53"/>
    <cellStyle name="£ Currency [1]" xfId="54"/>
    <cellStyle name="£ Currency [2]" xfId="55"/>
    <cellStyle name="=C:\WINNT35\SYSTEM32\COMMAND.COM" xfId="56"/>
    <cellStyle name="=C:\WINNT35\SYSTEM32\COMMAND.COM 2" xfId="57"/>
    <cellStyle name="20% - Accent1" xfId="1" builtinId="30" customBuiltin="1"/>
    <cellStyle name="20% - Accent1 2" xfId="58"/>
    <cellStyle name="20% - Accent2" xfId="2" builtinId="34" customBuiltin="1"/>
    <cellStyle name="20% - Accent2 2" xfId="59"/>
    <cellStyle name="20% - Accent3" xfId="3" builtinId="38" customBuiltin="1"/>
    <cellStyle name="20% - Accent3 2" xfId="60"/>
    <cellStyle name="20% - Accent4" xfId="4" builtinId="42" customBuiltin="1"/>
    <cellStyle name="20% - Accent4 2" xfId="61"/>
    <cellStyle name="20% - Accent5" xfId="5" builtinId="46" customBuiltin="1"/>
    <cellStyle name="20% - Accent5 2" xfId="62"/>
    <cellStyle name="20% - Accent6" xfId="6" builtinId="50" customBuiltin="1"/>
    <cellStyle name="20% - Accent6 2" xfId="63"/>
    <cellStyle name="40% - Accent1" xfId="7" builtinId="31" customBuiltin="1"/>
    <cellStyle name="40% - Accent1 2" xfId="64"/>
    <cellStyle name="40% - Accent2" xfId="8" builtinId="35" customBuiltin="1"/>
    <cellStyle name="40% - Accent2 2" xfId="65"/>
    <cellStyle name="40% - Accent3" xfId="9" builtinId="39" customBuiltin="1"/>
    <cellStyle name="40% - Accent3 2" xfId="66"/>
    <cellStyle name="40% - Accent4" xfId="10" builtinId="43" customBuiltin="1"/>
    <cellStyle name="40% - Accent4 2" xfId="67"/>
    <cellStyle name="40% - Accent5" xfId="11" builtinId="47" customBuiltin="1"/>
    <cellStyle name="40% - Accent5 2" xfId="68"/>
    <cellStyle name="40% - Accent6" xfId="12" builtinId="51" customBuiltin="1"/>
    <cellStyle name="40% - Accent6 2" xfId="69"/>
    <cellStyle name="60% - Accent1" xfId="13" builtinId="32" customBuiltin="1"/>
    <cellStyle name="60% - Accent1 2" xfId="70"/>
    <cellStyle name="60% - Accent2" xfId="14" builtinId="36" customBuiltin="1"/>
    <cellStyle name="60% - Accent2 2" xfId="71"/>
    <cellStyle name="60% - Accent3" xfId="15" builtinId="40" customBuiltin="1"/>
    <cellStyle name="60% - Accent3 2" xfId="72"/>
    <cellStyle name="60% - Accent4" xfId="16" builtinId="44" customBuiltin="1"/>
    <cellStyle name="60% - Accent4 2" xfId="73"/>
    <cellStyle name="60% - Accent5" xfId="17" builtinId="48" customBuiltin="1"/>
    <cellStyle name="60% - Accent5 2" xfId="74"/>
    <cellStyle name="60% - Accent6" xfId="18" builtinId="52" customBuiltin="1"/>
    <cellStyle name="60% - Accent6 2" xfId="75"/>
    <cellStyle name="Accent1" xfId="19" builtinId="29" customBuiltin="1"/>
    <cellStyle name="Accent1 2" xfId="76"/>
    <cellStyle name="Accent2" xfId="20" builtinId="33" customBuiltin="1"/>
    <cellStyle name="Accent2 2" xfId="77"/>
    <cellStyle name="Accent3" xfId="21" builtinId="37" customBuiltin="1"/>
    <cellStyle name="Accent3 2" xfId="78"/>
    <cellStyle name="Accent4" xfId="22" builtinId="41" customBuiltin="1"/>
    <cellStyle name="Accent4 2" xfId="79"/>
    <cellStyle name="Accent5" xfId="23" builtinId="45" customBuiltin="1"/>
    <cellStyle name="Accent5 2" xfId="80"/>
    <cellStyle name="Accent6" xfId="24" builtinId="49" customBuiltin="1"/>
    <cellStyle name="Accent6 2" xfId="81"/>
    <cellStyle name="Bad" xfId="25" builtinId="27" customBuiltin="1"/>
    <cellStyle name="Bad 2" xfId="82"/>
    <cellStyle name="Basic" xfId="83"/>
    <cellStyle name="black" xfId="84"/>
    <cellStyle name="blu" xfId="85"/>
    <cellStyle name="bot" xfId="86"/>
    <cellStyle name="Bullet" xfId="87"/>
    <cellStyle name="Bullet [0]" xfId="88"/>
    <cellStyle name="Bullet [2]" xfId="89"/>
    <cellStyle name="Bullet [4]" xfId="90"/>
    <cellStyle name="c" xfId="91"/>
    <cellStyle name="c," xfId="92"/>
    <cellStyle name="c_HardInc " xfId="93"/>
    <cellStyle name="c_HardInc _ITC Great Plains Formula 1-12-09a" xfId="94"/>
    <cellStyle name="c_HardInc _ITC Great Plains Formula 1-12-09a 2" xfId="95"/>
    <cellStyle name="c_HardInc _ITC Great Plains Formula 1-12-09a_Adjmt to Gross &amp; Net Plant" xfId="96"/>
    <cellStyle name="C00A" xfId="97"/>
    <cellStyle name="C00B" xfId="98"/>
    <cellStyle name="C00L" xfId="99"/>
    <cellStyle name="C01A" xfId="100"/>
    <cellStyle name="C01B" xfId="101"/>
    <cellStyle name="C01B 2" xfId="102"/>
    <cellStyle name="C01H" xfId="103"/>
    <cellStyle name="C01L" xfId="104"/>
    <cellStyle name="C02A" xfId="105"/>
    <cellStyle name="C02B" xfId="106"/>
    <cellStyle name="C02B 2" xfId="107"/>
    <cellStyle name="C02H" xfId="108"/>
    <cellStyle name="C02L" xfId="109"/>
    <cellStyle name="C03A" xfId="110"/>
    <cellStyle name="C03B" xfId="111"/>
    <cellStyle name="C03H" xfId="112"/>
    <cellStyle name="C03L" xfId="113"/>
    <cellStyle name="C04A" xfId="114"/>
    <cellStyle name="C04A 2" xfId="115"/>
    <cellStyle name="C04B" xfId="116"/>
    <cellStyle name="C04H" xfId="117"/>
    <cellStyle name="C04L" xfId="118"/>
    <cellStyle name="C05A" xfId="119"/>
    <cellStyle name="C05A 2" xfId="120"/>
    <cellStyle name="C05B" xfId="121"/>
    <cellStyle name="C05H" xfId="122"/>
    <cellStyle name="C05L" xfId="123"/>
    <cellStyle name="C06A" xfId="124"/>
    <cellStyle name="C06B" xfId="125"/>
    <cellStyle name="C06H" xfId="126"/>
    <cellStyle name="C06L" xfId="127"/>
    <cellStyle name="C07A" xfId="128"/>
    <cellStyle name="C07B" xfId="129"/>
    <cellStyle name="C07H" xfId="130"/>
    <cellStyle name="C07L" xfId="131"/>
    <cellStyle name="c1" xfId="132"/>
    <cellStyle name="c1," xfId="133"/>
    <cellStyle name="c2" xfId="134"/>
    <cellStyle name="c2," xfId="135"/>
    <cellStyle name="c3" xfId="136"/>
    <cellStyle name="Calculation" xfId="26" builtinId="22" customBuiltin="1"/>
    <cellStyle name="Calculation 2" xfId="137"/>
    <cellStyle name="cas" xfId="138"/>
    <cellStyle name="Centered Heading" xfId="139"/>
    <cellStyle name="Check Cell" xfId="27" builtinId="23" customBuiltin="1"/>
    <cellStyle name="Check Cell 2" xfId="140"/>
    <cellStyle name="Comma" xfId="28" builtinId="3"/>
    <cellStyle name="Comma  - Style1" xfId="141"/>
    <cellStyle name="Comma  - Style1 2" xfId="142"/>
    <cellStyle name="Comma  - Style2" xfId="143"/>
    <cellStyle name="Comma  - Style3" xfId="144"/>
    <cellStyle name="Comma  - Style4" xfId="145"/>
    <cellStyle name="Comma  - Style5" xfId="146"/>
    <cellStyle name="Comma  - Style6" xfId="147"/>
    <cellStyle name="Comma  - Style7" xfId="148"/>
    <cellStyle name="Comma  - Style8" xfId="149"/>
    <cellStyle name="Comma [1]" xfId="150"/>
    <cellStyle name="Comma [2]" xfId="151"/>
    <cellStyle name="Comma [3]" xfId="152"/>
    <cellStyle name="Comma 0.0" xfId="153"/>
    <cellStyle name="Comma 0.00" xfId="154"/>
    <cellStyle name="Comma 0.000" xfId="155"/>
    <cellStyle name="Comma 0.0000" xfId="156"/>
    <cellStyle name="Comma 10" xfId="157"/>
    <cellStyle name="Comma 100" xfId="158"/>
    <cellStyle name="Comma 101" xfId="159"/>
    <cellStyle name="Comma 102" xfId="160"/>
    <cellStyle name="Comma 103" xfId="161"/>
    <cellStyle name="Comma 104" xfId="162"/>
    <cellStyle name="Comma 105" xfId="163"/>
    <cellStyle name="Comma 106" xfId="164"/>
    <cellStyle name="Comma 107" xfId="165"/>
    <cellStyle name="Comma 108" xfId="166"/>
    <cellStyle name="Comma 109" xfId="167"/>
    <cellStyle name="Comma 11" xfId="168"/>
    <cellStyle name="Comma 110" xfId="169"/>
    <cellStyle name="Comma 111" xfId="170"/>
    <cellStyle name="Comma 112" xfId="171"/>
    <cellStyle name="Comma 113" xfId="172"/>
    <cellStyle name="Comma 114" xfId="173"/>
    <cellStyle name="Comma 115" xfId="174"/>
    <cellStyle name="Comma 116" xfId="175"/>
    <cellStyle name="Comma 117" xfId="176"/>
    <cellStyle name="Comma 118" xfId="177"/>
    <cellStyle name="Comma 119" xfId="178"/>
    <cellStyle name="Comma 12" xfId="179"/>
    <cellStyle name="Comma 120" xfId="180"/>
    <cellStyle name="Comma 121" xfId="181"/>
    <cellStyle name="Comma 122" xfId="182"/>
    <cellStyle name="Comma 123" xfId="183"/>
    <cellStyle name="Comma 124" xfId="184"/>
    <cellStyle name="Comma 125" xfId="185"/>
    <cellStyle name="Comma 126" xfId="186"/>
    <cellStyle name="Comma 127" xfId="187"/>
    <cellStyle name="Comma 128" xfId="188"/>
    <cellStyle name="Comma 129" xfId="189"/>
    <cellStyle name="Comma 13" xfId="190"/>
    <cellStyle name="Comma 130" xfId="191"/>
    <cellStyle name="Comma 131" xfId="192"/>
    <cellStyle name="Comma 132" xfId="193"/>
    <cellStyle name="Comma 133" xfId="194"/>
    <cellStyle name="Comma 134" xfId="195"/>
    <cellStyle name="Comma 135" xfId="196"/>
    <cellStyle name="Comma 136" xfId="197"/>
    <cellStyle name="Comma 137" xfId="198"/>
    <cellStyle name="Comma 138" xfId="199"/>
    <cellStyle name="Comma 139" xfId="200"/>
    <cellStyle name="Comma 14" xfId="201"/>
    <cellStyle name="Comma 140" xfId="202"/>
    <cellStyle name="Comma 141" xfId="203"/>
    <cellStyle name="Comma 142" xfId="204"/>
    <cellStyle name="Comma 143" xfId="205"/>
    <cellStyle name="Comma 144" xfId="206"/>
    <cellStyle name="Comma 145" xfId="207"/>
    <cellStyle name="Comma 146" xfId="208"/>
    <cellStyle name="Comma 147" xfId="209"/>
    <cellStyle name="Comma 148" xfId="210"/>
    <cellStyle name="Comma 149" xfId="211"/>
    <cellStyle name="Comma 15" xfId="212"/>
    <cellStyle name="Comma 150" xfId="213"/>
    <cellStyle name="Comma 151" xfId="214"/>
    <cellStyle name="Comma 152" xfId="215"/>
    <cellStyle name="Comma 153" xfId="216"/>
    <cellStyle name="Comma 154" xfId="217"/>
    <cellStyle name="Comma 155" xfId="218"/>
    <cellStyle name="Comma 156" xfId="219"/>
    <cellStyle name="Comma 157" xfId="220"/>
    <cellStyle name="Comma 158" xfId="221"/>
    <cellStyle name="Comma 159" xfId="222"/>
    <cellStyle name="Comma 16" xfId="223"/>
    <cellStyle name="Comma 160" xfId="224"/>
    <cellStyle name="Comma 161" xfId="225"/>
    <cellStyle name="Comma 162" xfId="226"/>
    <cellStyle name="Comma 163" xfId="227"/>
    <cellStyle name="Comma 164" xfId="228"/>
    <cellStyle name="Comma 165" xfId="229"/>
    <cellStyle name="Comma 166" xfId="230"/>
    <cellStyle name="Comma 167" xfId="231"/>
    <cellStyle name="Comma 168" xfId="232"/>
    <cellStyle name="Comma 169" xfId="233"/>
    <cellStyle name="Comma 17" xfId="234"/>
    <cellStyle name="Comma 170" xfId="235"/>
    <cellStyle name="Comma 171" xfId="236"/>
    <cellStyle name="Comma 172" xfId="237"/>
    <cellStyle name="Comma 173" xfId="238"/>
    <cellStyle name="Comma 174" xfId="239"/>
    <cellStyle name="Comma 175" xfId="240"/>
    <cellStyle name="Comma 176" xfId="241"/>
    <cellStyle name="Comma 177" xfId="242"/>
    <cellStyle name="Comma 178" xfId="243"/>
    <cellStyle name="Comma 179" xfId="244"/>
    <cellStyle name="Comma 18" xfId="245"/>
    <cellStyle name="Comma 180" xfId="246"/>
    <cellStyle name="Comma 181" xfId="247"/>
    <cellStyle name="Comma 182" xfId="248"/>
    <cellStyle name="Comma 183" xfId="249"/>
    <cellStyle name="Comma 184" xfId="250"/>
    <cellStyle name="Comma 185" xfId="251"/>
    <cellStyle name="Comma 186" xfId="252"/>
    <cellStyle name="Comma 187" xfId="253"/>
    <cellStyle name="Comma 188" xfId="254"/>
    <cellStyle name="Comma 189" xfId="255"/>
    <cellStyle name="Comma 19" xfId="256"/>
    <cellStyle name="Comma 190" xfId="257"/>
    <cellStyle name="Comma 191" xfId="258"/>
    <cellStyle name="Comma 192" xfId="259"/>
    <cellStyle name="Comma 193" xfId="260"/>
    <cellStyle name="Comma 194" xfId="261"/>
    <cellStyle name="Comma 195" xfId="262"/>
    <cellStyle name="Comma 196" xfId="263"/>
    <cellStyle name="Comma 197" xfId="264"/>
    <cellStyle name="Comma 198" xfId="265"/>
    <cellStyle name="Comma 199" xfId="266"/>
    <cellStyle name="Comma 2" xfId="29"/>
    <cellStyle name="Comma 2 2" xfId="268"/>
    <cellStyle name="Comma 2 3" xfId="267"/>
    <cellStyle name="Comma 20" xfId="269"/>
    <cellStyle name="Comma 200" xfId="270"/>
    <cellStyle name="Comma 201" xfId="271"/>
    <cellStyle name="Comma 202" xfId="272"/>
    <cellStyle name="Comma 203" xfId="273"/>
    <cellStyle name="Comma 204" xfId="274"/>
    <cellStyle name="Comma 205" xfId="275"/>
    <cellStyle name="Comma 206" xfId="276"/>
    <cellStyle name="Comma 207" xfId="277"/>
    <cellStyle name="Comma 208" xfId="278"/>
    <cellStyle name="Comma 209" xfId="279"/>
    <cellStyle name="Comma 21" xfId="280"/>
    <cellStyle name="Comma 210" xfId="281"/>
    <cellStyle name="Comma 211" xfId="282"/>
    <cellStyle name="Comma 212" xfId="283"/>
    <cellStyle name="Comma 213" xfId="284"/>
    <cellStyle name="Comma 214" xfId="285"/>
    <cellStyle name="Comma 215" xfId="286"/>
    <cellStyle name="Comma 216" xfId="287"/>
    <cellStyle name="Comma 217" xfId="288"/>
    <cellStyle name="Comma 218" xfId="289"/>
    <cellStyle name="Comma 219" xfId="290"/>
    <cellStyle name="Comma 22" xfId="291"/>
    <cellStyle name="Comma 220" xfId="292"/>
    <cellStyle name="Comma 221" xfId="293"/>
    <cellStyle name="Comma 222" xfId="294"/>
    <cellStyle name="Comma 223" xfId="295"/>
    <cellStyle name="Comma 224" xfId="296"/>
    <cellStyle name="Comma 225" xfId="297"/>
    <cellStyle name="Comma 226" xfId="298"/>
    <cellStyle name="Comma 227" xfId="299"/>
    <cellStyle name="Comma 228" xfId="300"/>
    <cellStyle name="Comma 229" xfId="301"/>
    <cellStyle name="Comma 23" xfId="302"/>
    <cellStyle name="Comma 230" xfId="303"/>
    <cellStyle name="Comma 231" xfId="304"/>
    <cellStyle name="Comma 232" xfId="305"/>
    <cellStyle name="Comma 233" xfId="306"/>
    <cellStyle name="Comma 234" xfId="307"/>
    <cellStyle name="Comma 235" xfId="308"/>
    <cellStyle name="Comma 236" xfId="309"/>
    <cellStyle name="Comma 237" xfId="310"/>
    <cellStyle name="Comma 238" xfId="311"/>
    <cellStyle name="Comma 239" xfId="312"/>
    <cellStyle name="Comma 24" xfId="313"/>
    <cellStyle name="Comma 240" xfId="314"/>
    <cellStyle name="Comma 241" xfId="315"/>
    <cellStyle name="Comma 242" xfId="316"/>
    <cellStyle name="Comma 243" xfId="317"/>
    <cellStyle name="Comma 244" xfId="318"/>
    <cellStyle name="Comma 245" xfId="319"/>
    <cellStyle name="Comma 246" xfId="320"/>
    <cellStyle name="Comma 247" xfId="321"/>
    <cellStyle name="Comma 248" xfId="322"/>
    <cellStyle name="Comma 249" xfId="323"/>
    <cellStyle name="Comma 25" xfId="324"/>
    <cellStyle name="Comma 250" xfId="325"/>
    <cellStyle name="Comma 251" xfId="326"/>
    <cellStyle name="Comma 252" xfId="327"/>
    <cellStyle name="Comma 253" xfId="328"/>
    <cellStyle name="Comma 254" xfId="329"/>
    <cellStyle name="Comma 255" xfId="330"/>
    <cellStyle name="Comma 256" xfId="331"/>
    <cellStyle name="Comma 257" xfId="332"/>
    <cellStyle name="Comma 258" xfId="333"/>
    <cellStyle name="Comma 259" xfId="334"/>
    <cellStyle name="Comma 26" xfId="335"/>
    <cellStyle name="Comma 260" xfId="336"/>
    <cellStyle name="Comma 261" xfId="337"/>
    <cellStyle name="Comma 262" xfId="338"/>
    <cellStyle name="Comma 263" xfId="339"/>
    <cellStyle name="Comma 264" xfId="340"/>
    <cellStyle name="Comma 265" xfId="341"/>
    <cellStyle name="Comma 266" xfId="342"/>
    <cellStyle name="Comma 267" xfId="343"/>
    <cellStyle name="Comma 268" xfId="344"/>
    <cellStyle name="Comma 269" xfId="345"/>
    <cellStyle name="Comma 27" xfId="346"/>
    <cellStyle name="Comma 270" xfId="347"/>
    <cellStyle name="Comma 271" xfId="348"/>
    <cellStyle name="Comma 272" xfId="349"/>
    <cellStyle name="Comma 273" xfId="350"/>
    <cellStyle name="Comma 274" xfId="351"/>
    <cellStyle name="Comma 275" xfId="352"/>
    <cellStyle name="Comma 276" xfId="353"/>
    <cellStyle name="Comma 277" xfId="354"/>
    <cellStyle name="Comma 278" xfId="355"/>
    <cellStyle name="Comma 279" xfId="356"/>
    <cellStyle name="Comma 28" xfId="357"/>
    <cellStyle name="Comma 280" xfId="358"/>
    <cellStyle name="Comma 281" xfId="359"/>
    <cellStyle name="Comma 282" xfId="360"/>
    <cellStyle name="Comma 283" xfId="361"/>
    <cellStyle name="Comma 284" xfId="362"/>
    <cellStyle name="Comma 285" xfId="363"/>
    <cellStyle name="Comma 286" xfId="364"/>
    <cellStyle name="Comma 287" xfId="365"/>
    <cellStyle name="Comma 288" xfId="366"/>
    <cellStyle name="Comma 289" xfId="367"/>
    <cellStyle name="Comma 29" xfId="368"/>
    <cellStyle name="Comma 290" xfId="369"/>
    <cellStyle name="Comma 291" xfId="370"/>
    <cellStyle name="Comma 292" xfId="371"/>
    <cellStyle name="Comma 293" xfId="372"/>
    <cellStyle name="Comma 294" xfId="373"/>
    <cellStyle name="Comma 3" xfId="374"/>
    <cellStyle name="Comma 3 2" xfId="375"/>
    <cellStyle name="Comma 30" xfId="376"/>
    <cellStyle name="Comma 31" xfId="377"/>
    <cellStyle name="Comma 32" xfId="378"/>
    <cellStyle name="Comma 33" xfId="379"/>
    <cellStyle name="Comma 34" xfId="380"/>
    <cellStyle name="Comma 35" xfId="381"/>
    <cellStyle name="Comma 36" xfId="382"/>
    <cellStyle name="Comma 37" xfId="383"/>
    <cellStyle name="Comma 38" xfId="384"/>
    <cellStyle name="Comma 39" xfId="385"/>
    <cellStyle name="Comma 4" xfId="386"/>
    <cellStyle name="Comma 40" xfId="387"/>
    <cellStyle name="Comma 41" xfId="388"/>
    <cellStyle name="Comma 42" xfId="389"/>
    <cellStyle name="Comma 43" xfId="390"/>
    <cellStyle name="Comma 44" xfId="391"/>
    <cellStyle name="Comma 45" xfId="392"/>
    <cellStyle name="Comma 46" xfId="393"/>
    <cellStyle name="Comma 47" xfId="394"/>
    <cellStyle name="Comma 48" xfId="395"/>
    <cellStyle name="Comma 49" xfId="396"/>
    <cellStyle name="Comma 5" xfId="397"/>
    <cellStyle name="Comma 50" xfId="398"/>
    <cellStyle name="Comma 51" xfId="399"/>
    <cellStyle name="Comma 52" xfId="400"/>
    <cellStyle name="Comma 53" xfId="401"/>
    <cellStyle name="Comma 54" xfId="402"/>
    <cellStyle name="Comma 55" xfId="403"/>
    <cellStyle name="Comma 56" xfId="404"/>
    <cellStyle name="Comma 57" xfId="405"/>
    <cellStyle name="Comma 58" xfId="406"/>
    <cellStyle name="Comma 59" xfId="407"/>
    <cellStyle name="Comma 6" xfId="408"/>
    <cellStyle name="Comma 60" xfId="409"/>
    <cellStyle name="Comma 61" xfId="410"/>
    <cellStyle name="Comma 62" xfId="411"/>
    <cellStyle name="Comma 63" xfId="412"/>
    <cellStyle name="Comma 64" xfId="413"/>
    <cellStyle name="Comma 65" xfId="414"/>
    <cellStyle name="Comma 66" xfId="415"/>
    <cellStyle name="Comma 67" xfId="416"/>
    <cellStyle name="Comma 68" xfId="417"/>
    <cellStyle name="Comma 69" xfId="418"/>
    <cellStyle name="Comma 7" xfId="419"/>
    <cellStyle name="Comma 70" xfId="420"/>
    <cellStyle name="Comma 71" xfId="421"/>
    <cellStyle name="Comma 72" xfId="422"/>
    <cellStyle name="Comma 73" xfId="423"/>
    <cellStyle name="Comma 74" xfId="424"/>
    <cellStyle name="Comma 75" xfId="425"/>
    <cellStyle name="Comma 76" xfId="426"/>
    <cellStyle name="Comma 77" xfId="427"/>
    <cellStyle name="Comma 78" xfId="428"/>
    <cellStyle name="Comma 79" xfId="429"/>
    <cellStyle name="Comma 8" xfId="430"/>
    <cellStyle name="Comma 80" xfId="431"/>
    <cellStyle name="Comma 81" xfId="432"/>
    <cellStyle name="Comma 82" xfId="433"/>
    <cellStyle name="Comma 83" xfId="434"/>
    <cellStyle name="Comma 84" xfId="435"/>
    <cellStyle name="Comma 85" xfId="436"/>
    <cellStyle name="Comma 86" xfId="437"/>
    <cellStyle name="Comma 87" xfId="438"/>
    <cellStyle name="Comma 88" xfId="439"/>
    <cellStyle name="Comma 89" xfId="440"/>
    <cellStyle name="Comma 9" xfId="441"/>
    <cellStyle name="Comma 90" xfId="442"/>
    <cellStyle name="Comma 91" xfId="443"/>
    <cellStyle name="Comma 92" xfId="444"/>
    <cellStyle name="Comma 93" xfId="445"/>
    <cellStyle name="Comma 94" xfId="446"/>
    <cellStyle name="Comma 95" xfId="447"/>
    <cellStyle name="Comma 96" xfId="448"/>
    <cellStyle name="Comma 97" xfId="449"/>
    <cellStyle name="Comma 98" xfId="450"/>
    <cellStyle name="Comma 99" xfId="451"/>
    <cellStyle name="Comma Input" xfId="452"/>
    <cellStyle name="Comma0" xfId="453"/>
    <cellStyle name="Comma0 2" xfId="454"/>
    <cellStyle name="Company Name" xfId="455"/>
    <cellStyle name="Currency" xfId="30" builtinId="4"/>
    <cellStyle name="Currency [1]" xfId="456"/>
    <cellStyle name="Currency [2]" xfId="457"/>
    <cellStyle name="Currency [3]" xfId="458"/>
    <cellStyle name="Currency 0.0" xfId="459"/>
    <cellStyle name="Currency 0.00" xfId="460"/>
    <cellStyle name="Currency 0.000" xfId="461"/>
    <cellStyle name="Currency 0.0000" xfId="462"/>
    <cellStyle name="Currency 10" xfId="463"/>
    <cellStyle name="Currency 100" xfId="464"/>
    <cellStyle name="Currency 101" xfId="465"/>
    <cellStyle name="Currency 102" xfId="466"/>
    <cellStyle name="Currency 103" xfId="467"/>
    <cellStyle name="Currency 104" xfId="468"/>
    <cellStyle name="Currency 105" xfId="469"/>
    <cellStyle name="Currency 106" xfId="470"/>
    <cellStyle name="Currency 107" xfId="471"/>
    <cellStyle name="Currency 108" xfId="472"/>
    <cellStyle name="Currency 109" xfId="473"/>
    <cellStyle name="Currency 11" xfId="474"/>
    <cellStyle name="Currency 110" xfId="475"/>
    <cellStyle name="Currency 111" xfId="476"/>
    <cellStyle name="Currency 112" xfId="477"/>
    <cellStyle name="Currency 113" xfId="478"/>
    <cellStyle name="Currency 114" xfId="479"/>
    <cellStyle name="Currency 115" xfId="480"/>
    <cellStyle name="Currency 116" xfId="481"/>
    <cellStyle name="Currency 117" xfId="482"/>
    <cellStyle name="Currency 118" xfId="483"/>
    <cellStyle name="Currency 119" xfId="484"/>
    <cellStyle name="Currency 12" xfId="485"/>
    <cellStyle name="Currency 120" xfId="486"/>
    <cellStyle name="Currency 121" xfId="487"/>
    <cellStyle name="Currency 122" xfId="488"/>
    <cellStyle name="Currency 123" xfId="489"/>
    <cellStyle name="Currency 124" xfId="490"/>
    <cellStyle name="Currency 125" xfId="491"/>
    <cellStyle name="Currency 126" xfId="492"/>
    <cellStyle name="Currency 127" xfId="493"/>
    <cellStyle name="Currency 128" xfId="494"/>
    <cellStyle name="Currency 129" xfId="495"/>
    <cellStyle name="Currency 13" xfId="496"/>
    <cellStyle name="Currency 130" xfId="497"/>
    <cellStyle name="Currency 131" xfId="498"/>
    <cellStyle name="Currency 132" xfId="499"/>
    <cellStyle name="Currency 133" xfId="500"/>
    <cellStyle name="Currency 134" xfId="501"/>
    <cellStyle name="Currency 135" xfId="502"/>
    <cellStyle name="Currency 136" xfId="503"/>
    <cellStyle name="Currency 137" xfId="504"/>
    <cellStyle name="Currency 138" xfId="505"/>
    <cellStyle name="Currency 139" xfId="506"/>
    <cellStyle name="Currency 14" xfId="507"/>
    <cellStyle name="Currency 140" xfId="508"/>
    <cellStyle name="Currency 141" xfId="509"/>
    <cellStyle name="Currency 142" xfId="510"/>
    <cellStyle name="Currency 143" xfId="511"/>
    <cellStyle name="Currency 144" xfId="512"/>
    <cellStyle name="Currency 145" xfId="513"/>
    <cellStyle name="Currency 146" xfId="514"/>
    <cellStyle name="Currency 147" xfId="515"/>
    <cellStyle name="Currency 148" xfId="516"/>
    <cellStyle name="Currency 149" xfId="517"/>
    <cellStyle name="Currency 15" xfId="518"/>
    <cellStyle name="Currency 150" xfId="519"/>
    <cellStyle name="Currency 151" xfId="520"/>
    <cellStyle name="Currency 152" xfId="521"/>
    <cellStyle name="Currency 153" xfId="522"/>
    <cellStyle name="Currency 154" xfId="523"/>
    <cellStyle name="Currency 155" xfId="524"/>
    <cellStyle name="Currency 156" xfId="525"/>
    <cellStyle name="Currency 157" xfId="526"/>
    <cellStyle name="Currency 158" xfId="527"/>
    <cellStyle name="Currency 159" xfId="528"/>
    <cellStyle name="Currency 16" xfId="529"/>
    <cellStyle name="Currency 160" xfId="530"/>
    <cellStyle name="Currency 161" xfId="531"/>
    <cellStyle name="Currency 162" xfId="532"/>
    <cellStyle name="Currency 163" xfId="533"/>
    <cellStyle name="Currency 164" xfId="534"/>
    <cellStyle name="Currency 165" xfId="535"/>
    <cellStyle name="Currency 166" xfId="536"/>
    <cellStyle name="Currency 167" xfId="537"/>
    <cellStyle name="Currency 168" xfId="538"/>
    <cellStyle name="Currency 169" xfId="539"/>
    <cellStyle name="Currency 17" xfId="540"/>
    <cellStyle name="Currency 170" xfId="541"/>
    <cellStyle name="Currency 171" xfId="542"/>
    <cellStyle name="Currency 172" xfId="543"/>
    <cellStyle name="Currency 173" xfId="544"/>
    <cellStyle name="Currency 174" xfId="545"/>
    <cellStyle name="Currency 175" xfId="546"/>
    <cellStyle name="Currency 176" xfId="547"/>
    <cellStyle name="Currency 177" xfId="548"/>
    <cellStyle name="Currency 178" xfId="549"/>
    <cellStyle name="Currency 179" xfId="550"/>
    <cellStyle name="Currency 18" xfId="551"/>
    <cellStyle name="Currency 180" xfId="552"/>
    <cellStyle name="Currency 181" xfId="553"/>
    <cellStyle name="Currency 182" xfId="554"/>
    <cellStyle name="Currency 183" xfId="555"/>
    <cellStyle name="Currency 184" xfId="556"/>
    <cellStyle name="Currency 185" xfId="557"/>
    <cellStyle name="Currency 186" xfId="558"/>
    <cellStyle name="Currency 187" xfId="559"/>
    <cellStyle name="Currency 188" xfId="560"/>
    <cellStyle name="Currency 189" xfId="561"/>
    <cellStyle name="Currency 19" xfId="562"/>
    <cellStyle name="Currency 190" xfId="563"/>
    <cellStyle name="Currency 191" xfId="564"/>
    <cellStyle name="Currency 192" xfId="565"/>
    <cellStyle name="Currency 193" xfId="566"/>
    <cellStyle name="Currency 194" xfId="567"/>
    <cellStyle name="Currency 195" xfId="568"/>
    <cellStyle name="Currency 196" xfId="569"/>
    <cellStyle name="Currency 197" xfId="570"/>
    <cellStyle name="Currency 198" xfId="571"/>
    <cellStyle name="Currency 199" xfId="572"/>
    <cellStyle name="Currency 2" xfId="573"/>
    <cellStyle name="Currency 2 2" xfId="574"/>
    <cellStyle name="Currency 20" xfId="575"/>
    <cellStyle name="Currency 200" xfId="576"/>
    <cellStyle name="Currency 201" xfId="577"/>
    <cellStyle name="Currency 202" xfId="578"/>
    <cellStyle name="Currency 203" xfId="579"/>
    <cellStyle name="Currency 204" xfId="580"/>
    <cellStyle name="Currency 205" xfId="581"/>
    <cellStyle name="Currency 206" xfId="582"/>
    <cellStyle name="Currency 207" xfId="583"/>
    <cellStyle name="Currency 208" xfId="584"/>
    <cellStyle name="Currency 209" xfId="585"/>
    <cellStyle name="Currency 21" xfId="586"/>
    <cellStyle name="Currency 210" xfId="587"/>
    <cellStyle name="Currency 211" xfId="588"/>
    <cellStyle name="Currency 212" xfId="589"/>
    <cellStyle name="Currency 213" xfId="590"/>
    <cellStyle name="Currency 214" xfId="591"/>
    <cellStyle name="Currency 215" xfId="592"/>
    <cellStyle name="Currency 216" xfId="593"/>
    <cellStyle name="Currency 217" xfId="594"/>
    <cellStyle name="Currency 218" xfId="595"/>
    <cellStyle name="Currency 219" xfId="596"/>
    <cellStyle name="Currency 22" xfId="597"/>
    <cellStyle name="Currency 220" xfId="598"/>
    <cellStyle name="Currency 221" xfId="599"/>
    <cellStyle name="Currency 222" xfId="600"/>
    <cellStyle name="Currency 223" xfId="601"/>
    <cellStyle name="Currency 224" xfId="602"/>
    <cellStyle name="Currency 225" xfId="603"/>
    <cellStyle name="Currency 226" xfId="604"/>
    <cellStyle name="Currency 227" xfId="605"/>
    <cellStyle name="Currency 228" xfId="606"/>
    <cellStyle name="Currency 229" xfId="607"/>
    <cellStyle name="Currency 23" xfId="608"/>
    <cellStyle name="Currency 230" xfId="609"/>
    <cellStyle name="Currency 231" xfId="610"/>
    <cellStyle name="Currency 232" xfId="611"/>
    <cellStyle name="Currency 233" xfId="612"/>
    <cellStyle name="Currency 234" xfId="613"/>
    <cellStyle name="Currency 235" xfId="614"/>
    <cellStyle name="Currency 236" xfId="615"/>
    <cellStyle name="Currency 237" xfId="616"/>
    <cellStyle name="Currency 238" xfId="617"/>
    <cellStyle name="Currency 239" xfId="618"/>
    <cellStyle name="Currency 24" xfId="619"/>
    <cellStyle name="Currency 240" xfId="620"/>
    <cellStyle name="Currency 241" xfId="621"/>
    <cellStyle name="Currency 242" xfId="622"/>
    <cellStyle name="Currency 243" xfId="623"/>
    <cellStyle name="Currency 244" xfId="624"/>
    <cellStyle name="Currency 245" xfId="625"/>
    <cellStyle name="Currency 246" xfId="626"/>
    <cellStyle name="Currency 247" xfId="627"/>
    <cellStyle name="Currency 248" xfId="628"/>
    <cellStyle name="Currency 249" xfId="629"/>
    <cellStyle name="Currency 25" xfId="630"/>
    <cellStyle name="Currency 250" xfId="631"/>
    <cellStyle name="Currency 251" xfId="632"/>
    <cellStyle name="Currency 252" xfId="633"/>
    <cellStyle name="Currency 253" xfId="634"/>
    <cellStyle name="Currency 254" xfId="635"/>
    <cellStyle name="Currency 255" xfId="636"/>
    <cellStyle name="Currency 256" xfId="637"/>
    <cellStyle name="Currency 257" xfId="638"/>
    <cellStyle name="Currency 258" xfId="639"/>
    <cellStyle name="Currency 259" xfId="640"/>
    <cellStyle name="Currency 26" xfId="641"/>
    <cellStyle name="Currency 260" xfId="642"/>
    <cellStyle name="Currency 261" xfId="643"/>
    <cellStyle name="Currency 262" xfId="644"/>
    <cellStyle name="Currency 263" xfId="645"/>
    <cellStyle name="Currency 264" xfId="646"/>
    <cellStyle name="Currency 265" xfId="647"/>
    <cellStyle name="Currency 266" xfId="648"/>
    <cellStyle name="Currency 267" xfId="649"/>
    <cellStyle name="Currency 268" xfId="650"/>
    <cellStyle name="Currency 269" xfId="651"/>
    <cellStyle name="Currency 27" xfId="652"/>
    <cellStyle name="Currency 270" xfId="653"/>
    <cellStyle name="Currency 271" xfId="654"/>
    <cellStyle name="Currency 272" xfId="655"/>
    <cellStyle name="Currency 273" xfId="656"/>
    <cellStyle name="Currency 274" xfId="657"/>
    <cellStyle name="Currency 275" xfId="658"/>
    <cellStyle name="Currency 276" xfId="659"/>
    <cellStyle name="Currency 277" xfId="660"/>
    <cellStyle name="Currency 278" xfId="661"/>
    <cellStyle name="Currency 279" xfId="662"/>
    <cellStyle name="Currency 28" xfId="663"/>
    <cellStyle name="Currency 280" xfId="664"/>
    <cellStyle name="Currency 281" xfId="665"/>
    <cellStyle name="Currency 282" xfId="666"/>
    <cellStyle name="Currency 283" xfId="667"/>
    <cellStyle name="Currency 284" xfId="668"/>
    <cellStyle name="Currency 285" xfId="669"/>
    <cellStyle name="Currency 286" xfId="670"/>
    <cellStyle name="Currency 287" xfId="671"/>
    <cellStyle name="Currency 288" xfId="672"/>
    <cellStyle name="Currency 289" xfId="673"/>
    <cellStyle name="Currency 29" xfId="674"/>
    <cellStyle name="Currency 290" xfId="675"/>
    <cellStyle name="Currency 291" xfId="676"/>
    <cellStyle name="Currency 292" xfId="677"/>
    <cellStyle name="Currency 293" xfId="678"/>
    <cellStyle name="Currency 294" xfId="679"/>
    <cellStyle name="Currency 295" xfId="680"/>
    <cellStyle name="Currency 3" xfId="681"/>
    <cellStyle name="Currency 3 2" xfId="682"/>
    <cellStyle name="Currency 30" xfId="683"/>
    <cellStyle name="Currency 31" xfId="684"/>
    <cellStyle name="Currency 32" xfId="685"/>
    <cellStyle name="Currency 33" xfId="686"/>
    <cellStyle name="Currency 34" xfId="687"/>
    <cellStyle name="Currency 35" xfId="688"/>
    <cellStyle name="Currency 36" xfId="689"/>
    <cellStyle name="Currency 37" xfId="690"/>
    <cellStyle name="Currency 38" xfId="691"/>
    <cellStyle name="Currency 39" xfId="692"/>
    <cellStyle name="Currency 4" xfId="693"/>
    <cellStyle name="Currency 4 2" xfId="694"/>
    <cellStyle name="Currency 40" xfId="695"/>
    <cellStyle name="Currency 41" xfId="696"/>
    <cellStyle name="Currency 42" xfId="697"/>
    <cellStyle name="Currency 43" xfId="698"/>
    <cellStyle name="Currency 44" xfId="699"/>
    <cellStyle name="Currency 45" xfId="700"/>
    <cellStyle name="Currency 46" xfId="701"/>
    <cellStyle name="Currency 47" xfId="702"/>
    <cellStyle name="Currency 48" xfId="703"/>
    <cellStyle name="Currency 49" xfId="704"/>
    <cellStyle name="Currency 5" xfId="705"/>
    <cellStyle name="Currency 50" xfId="706"/>
    <cellStyle name="Currency 51" xfId="707"/>
    <cellStyle name="Currency 52" xfId="708"/>
    <cellStyle name="Currency 53" xfId="709"/>
    <cellStyle name="Currency 54" xfId="710"/>
    <cellStyle name="Currency 55" xfId="711"/>
    <cellStyle name="Currency 56" xfId="712"/>
    <cellStyle name="Currency 57" xfId="713"/>
    <cellStyle name="Currency 58" xfId="714"/>
    <cellStyle name="Currency 59" xfId="715"/>
    <cellStyle name="Currency 6" xfId="716"/>
    <cellStyle name="Currency 60" xfId="717"/>
    <cellStyle name="Currency 61" xfId="718"/>
    <cellStyle name="Currency 62" xfId="719"/>
    <cellStyle name="Currency 63" xfId="720"/>
    <cellStyle name="Currency 64" xfId="721"/>
    <cellStyle name="Currency 65" xfId="722"/>
    <cellStyle name="Currency 66" xfId="723"/>
    <cellStyle name="Currency 67" xfId="724"/>
    <cellStyle name="Currency 68" xfId="725"/>
    <cellStyle name="Currency 69" xfId="726"/>
    <cellStyle name="Currency 7" xfId="727"/>
    <cellStyle name="Currency 70" xfId="728"/>
    <cellStyle name="Currency 71" xfId="729"/>
    <cellStyle name="Currency 72" xfId="730"/>
    <cellStyle name="Currency 73" xfId="731"/>
    <cellStyle name="Currency 74" xfId="732"/>
    <cellStyle name="Currency 75" xfId="733"/>
    <cellStyle name="Currency 76" xfId="734"/>
    <cellStyle name="Currency 77" xfId="735"/>
    <cellStyle name="Currency 78" xfId="736"/>
    <cellStyle name="Currency 79" xfId="737"/>
    <cellStyle name="Currency 8" xfId="738"/>
    <cellStyle name="Currency 80" xfId="739"/>
    <cellStyle name="Currency 81" xfId="740"/>
    <cellStyle name="Currency 82" xfId="741"/>
    <cellStyle name="Currency 83" xfId="742"/>
    <cellStyle name="Currency 84" xfId="743"/>
    <cellStyle name="Currency 85" xfId="744"/>
    <cellStyle name="Currency 86" xfId="745"/>
    <cellStyle name="Currency 87" xfId="746"/>
    <cellStyle name="Currency 88" xfId="747"/>
    <cellStyle name="Currency 89" xfId="748"/>
    <cellStyle name="Currency 9" xfId="749"/>
    <cellStyle name="Currency 90" xfId="750"/>
    <cellStyle name="Currency 91" xfId="751"/>
    <cellStyle name="Currency 92" xfId="752"/>
    <cellStyle name="Currency 93" xfId="753"/>
    <cellStyle name="Currency 94" xfId="754"/>
    <cellStyle name="Currency 95" xfId="755"/>
    <cellStyle name="Currency 96" xfId="756"/>
    <cellStyle name="Currency 97" xfId="757"/>
    <cellStyle name="Currency 98" xfId="758"/>
    <cellStyle name="Currency 99" xfId="759"/>
    <cellStyle name="Currency Input" xfId="760"/>
    <cellStyle name="Currency0" xfId="761"/>
    <cellStyle name="Currency0 2" xfId="762"/>
    <cellStyle name="d" xfId="763"/>
    <cellStyle name="d," xfId="764"/>
    <cellStyle name="d1" xfId="765"/>
    <cellStyle name="d1," xfId="766"/>
    <cellStyle name="d2" xfId="767"/>
    <cellStyle name="d2," xfId="768"/>
    <cellStyle name="d3" xfId="769"/>
    <cellStyle name="Dash" xfId="770"/>
    <cellStyle name="Date" xfId="771"/>
    <cellStyle name="Date [Abbreviated]" xfId="772"/>
    <cellStyle name="Date [Long Europe]" xfId="773"/>
    <cellStyle name="Date [Long U.S.]" xfId="774"/>
    <cellStyle name="Date [Short Europe]" xfId="775"/>
    <cellStyle name="Date [Short U.S.]" xfId="776"/>
    <cellStyle name="Date 2" xfId="777"/>
    <cellStyle name="Date_ITCM 2010 Template" xfId="778"/>
    <cellStyle name="Define$0" xfId="779"/>
    <cellStyle name="Define$1" xfId="780"/>
    <cellStyle name="Define$2" xfId="781"/>
    <cellStyle name="Define0" xfId="782"/>
    <cellStyle name="Define1" xfId="783"/>
    <cellStyle name="Define1x" xfId="784"/>
    <cellStyle name="Define2" xfId="785"/>
    <cellStyle name="Define2x" xfId="786"/>
    <cellStyle name="Dollar" xfId="787"/>
    <cellStyle name="Dollar 2" xfId="788"/>
    <cellStyle name="e" xfId="789"/>
    <cellStyle name="e1" xfId="790"/>
    <cellStyle name="e2" xfId="791"/>
    <cellStyle name="Euro" xfId="792"/>
    <cellStyle name="Euro 2" xfId="793"/>
    <cellStyle name="Explanatory Text" xfId="31" builtinId="53" customBuiltin="1"/>
    <cellStyle name="Explanatory Text 2" xfId="794"/>
    <cellStyle name="Fixed" xfId="795"/>
    <cellStyle name="Fixed 2" xfId="796"/>
    <cellStyle name="FOOTER - Style1" xfId="797"/>
    <cellStyle name="g" xfId="798"/>
    <cellStyle name="general" xfId="799"/>
    <cellStyle name="General [C]" xfId="800"/>
    <cellStyle name="General [R]" xfId="801"/>
    <cellStyle name="Good" xfId="32" builtinId="26" customBuiltin="1"/>
    <cellStyle name="Good 2" xfId="802"/>
    <cellStyle name="Green" xfId="803"/>
    <cellStyle name="grey" xfId="804"/>
    <cellStyle name="Header1" xfId="805"/>
    <cellStyle name="Header2" xfId="806"/>
    <cellStyle name="Heading" xfId="807"/>
    <cellStyle name="Heading 1" xfId="33" builtinId="16" customBuiltin="1"/>
    <cellStyle name="Heading 1 2" xfId="809"/>
    <cellStyle name="Heading 1 3" xfId="808"/>
    <cellStyle name="Heading 2" xfId="34" builtinId="17" customBuiltin="1"/>
    <cellStyle name="Heading 2 2" xfId="811"/>
    <cellStyle name="Heading 2 3" xfId="812"/>
    <cellStyle name="Heading 2 4" xfId="810"/>
    <cellStyle name="Heading 3" xfId="35" builtinId="18" customBuiltin="1"/>
    <cellStyle name="Heading 3 2" xfId="813"/>
    <cellStyle name="Heading 4" xfId="36" builtinId="19" customBuiltin="1"/>
    <cellStyle name="Heading 4 2" xfId="814"/>
    <cellStyle name="Heading No Underline" xfId="815"/>
    <cellStyle name="Heading With Underline" xfId="816"/>
    <cellStyle name="Heading1" xfId="817"/>
    <cellStyle name="Heading2" xfId="818"/>
    <cellStyle name="Headline" xfId="819"/>
    <cellStyle name="Highlight" xfId="820"/>
    <cellStyle name="in" xfId="821"/>
    <cellStyle name="Indented [0]" xfId="822"/>
    <cellStyle name="Indented [2]" xfId="823"/>
    <cellStyle name="Indented [4]" xfId="824"/>
    <cellStyle name="Indented [6]" xfId="825"/>
    <cellStyle name="Input" xfId="37" builtinId="20" customBuiltin="1"/>
    <cellStyle name="Input [yellow]" xfId="826"/>
    <cellStyle name="Input 2" xfId="827"/>
    <cellStyle name="Input$0" xfId="828"/>
    <cellStyle name="Input$1" xfId="829"/>
    <cellStyle name="Input$2" xfId="830"/>
    <cellStyle name="Input0" xfId="831"/>
    <cellStyle name="Input1" xfId="832"/>
    <cellStyle name="Input1x" xfId="833"/>
    <cellStyle name="Input2" xfId="834"/>
    <cellStyle name="Input2x" xfId="835"/>
    <cellStyle name="lborder" xfId="836"/>
    <cellStyle name="LeftSubtitle" xfId="837"/>
    <cellStyle name="Linked Cell" xfId="38" builtinId="24" customBuiltin="1"/>
    <cellStyle name="Linked Cell 2" xfId="838"/>
    <cellStyle name="m" xfId="839"/>
    <cellStyle name="m1" xfId="840"/>
    <cellStyle name="m2" xfId="841"/>
    <cellStyle name="m3" xfId="842"/>
    <cellStyle name="Multiple" xfId="843"/>
    <cellStyle name="Multiple 2" xfId="844"/>
    <cellStyle name="Negative" xfId="845"/>
    <cellStyle name="Neutral" xfId="39" builtinId="28" customBuiltin="1"/>
    <cellStyle name="Neutral 2" xfId="846"/>
    <cellStyle name="no dec" xfId="847"/>
    <cellStyle name="Normal" xfId="0" builtinId="0"/>
    <cellStyle name="Normal - Style1" xfId="848"/>
    <cellStyle name="Normal - Style1 2" xfId="849"/>
    <cellStyle name="Normal 10" xfId="850"/>
    <cellStyle name="Normal 100" xfId="851"/>
    <cellStyle name="Normal 101" xfId="852"/>
    <cellStyle name="Normal 102" xfId="853"/>
    <cellStyle name="Normal 103" xfId="854"/>
    <cellStyle name="Normal 104" xfId="855"/>
    <cellStyle name="Normal 105" xfId="856"/>
    <cellStyle name="Normal 106" xfId="857"/>
    <cellStyle name="Normal 107" xfId="858"/>
    <cellStyle name="Normal 108" xfId="859"/>
    <cellStyle name="Normal 109" xfId="860"/>
    <cellStyle name="Normal 11" xfId="861"/>
    <cellStyle name="Normal 110" xfId="862"/>
    <cellStyle name="Normal 111" xfId="863"/>
    <cellStyle name="Normal 112" xfId="864"/>
    <cellStyle name="Normal 113" xfId="865"/>
    <cellStyle name="Normal 114" xfId="866"/>
    <cellStyle name="Normal 115" xfId="867"/>
    <cellStyle name="Normal 116" xfId="868"/>
    <cellStyle name="Normal 117" xfId="869"/>
    <cellStyle name="Normal 118" xfId="870"/>
    <cellStyle name="Normal 119" xfId="871"/>
    <cellStyle name="Normal 12" xfId="872"/>
    <cellStyle name="Normal 120" xfId="873"/>
    <cellStyle name="Normal 121" xfId="874"/>
    <cellStyle name="Normal 122" xfId="875"/>
    <cellStyle name="Normal 123" xfId="876"/>
    <cellStyle name="Normal 124" xfId="877"/>
    <cellStyle name="Normal 125" xfId="878"/>
    <cellStyle name="Normal 126" xfId="879"/>
    <cellStyle name="Normal 127" xfId="880"/>
    <cellStyle name="Normal 128" xfId="881"/>
    <cellStyle name="Normal 129" xfId="882"/>
    <cellStyle name="Normal 13" xfId="883"/>
    <cellStyle name="Normal 130" xfId="884"/>
    <cellStyle name="Normal 131" xfId="885"/>
    <cellStyle name="Normal 132" xfId="886"/>
    <cellStyle name="Normal 133" xfId="887"/>
    <cellStyle name="Normal 134" xfId="888"/>
    <cellStyle name="Normal 135" xfId="889"/>
    <cellStyle name="Normal 136" xfId="890"/>
    <cellStyle name="Normal 137" xfId="891"/>
    <cellStyle name="Normal 138" xfId="892"/>
    <cellStyle name="Normal 139" xfId="893"/>
    <cellStyle name="Normal 14" xfId="894"/>
    <cellStyle name="Normal 140" xfId="895"/>
    <cellStyle name="Normal 141" xfId="896"/>
    <cellStyle name="Normal 142" xfId="897"/>
    <cellStyle name="Normal 143" xfId="898"/>
    <cellStyle name="Normal 144" xfId="899"/>
    <cellStyle name="Normal 145" xfId="900"/>
    <cellStyle name="Normal 146" xfId="901"/>
    <cellStyle name="Normal 147" xfId="902"/>
    <cellStyle name="Normal 148" xfId="903"/>
    <cellStyle name="Normal 149" xfId="904"/>
    <cellStyle name="Normal 15" xfId="905"/>
    <cellStyle name="Normal 150" xfId="906"/>
    <cellStyle name="Normal 151" xfId="907"/>
    <cellStyle name="Normal 152" xfId="908"/>
    <cellStyle name="Normal 153" xfId="909"/>
    <cellStyle name="Normal 154" xfId="910"/>
    <cellStyle name="Normal 155" xfId="911"/>
    <cellStyle name="Normal 156" xfId="912"/>
    <cellStyle name="Normal 157" xfId="913"/>
    <cellStyle name="Normal 158" xfId="914"/>
    <cellStyle name="Normal 159" xfId="915"/>
    <cellStyle name="Normal 16" xfId="916"/>
    <cellStyle name="Normal 160" xfId="917"/>
    <cellStyle name="Normal 161" xfId="918"/>
    <cellStyle name="Normal 162" xfId="919"/>
    <cellStyle name="Normal 163" xfId="920"/>
    <cellStyle name="Normal 164" xfId="921"/>
    <cellStyle name="Normal 165" xfId="922"/>
    <cellStyle name="Normal 166" xfId="923"/>
    <cellStyle name="Normal 167" xfId="924"/>
    <cellStyle name="Normal 168" xfId="925"/>
    <cellStyle name="Normal 169" xfId="926"/>
    <cellStyle name="Normal 17" xfId="927"/>
    <cellStyle name="Normal 170" xfId="928"/>
    <cellStyle name="Normal 171" xfId="929"/>
    <cellStyle name="Normal 172" xfId="930"/>
    <cellStyle name="Normal 173" xfId="931"/>
    <cellStyle name="Normal 174" xfId="932"/>
    <cellStyle name="Normal 175" xfId="933"/>
    <cellStyle name="Normal 176" xfId="934"/>
    <cellStyle name="Normal 177" xfId="935"/>
    <cellStyle name="Normal 178" xfId="936"/>
    <cellStyle name="Normal 179" xfId="937"/>
    <cellStyle name="Normal 18" xfId="938"/>
    <cellStyle name="Normal 180" xfId="939"/>
    <cellStyle name="Normal 181" xfId="940"/>
    <cellStyle name="Normal 182" xfId="941"/>
    <cellStyle name="Normal 183" xfId="942"/>
    <cellStyle name="Normal 184" xfId="943"/>
    <cellStyle name="Normal 185" xfId="944"/>
    <cellStyle name="Normal 186" xfId="945"/>
    <cellStyle name="Normal 187" xfId="946"/>
    <cellStyle name="Normal 188" xfId="947"/>
    <cellStyle name="Normal 189" xfId="948"/>
    <cellStyle name="Normal 19" xfId="949"/>
    <cellStyle name="Normal 190" xfId="950"/>
    <cellStyle name="Normal 191" xfId="951"/>
    <cellStyle name="Normal 192" xfId="952"/>
    <cellStyle name="Normal 193" xfId="953"/>
    <cellStyle name="Normal 194" xfId="954"/>
    <cellStyle name="Normal 195" xfId="955"/>
    <cellStyle name="Normal 196" xfId="956"/>
    <cellStyle name="Normal 197" xfId="957"/>
    <cellStyle name="Normal 198" xfId="958"/>
    <cellStyle name="Normal 199" xfId="959"/>
    <cellStyle name="Normal 2" xfId="40"/>
    <cellStyle name="Normal 2 2" xfId="961"/>
    <cellStyle name="Normal 2 3" xfId="962"/>
    <cellStyle name="Normal 2 4" xfId="960"/>
    <cellStyle name="Normal 2_2011 GG TrueUp Adjust to 2013 " xfId="963"/>
    <cellStyle name="Normal 20" xfId="964"/>
    <cellStyle name="Normal 200" xfId="965"/>
    <cellStyle name="Normal 201" xfId="966"/>
    <cellStyle name="Normal 202" xfId="967"/>
    <cellStyle name="Normal 203" xfId="968"/>
    <cellStyle name="Normal 204" xfId="969"/>
    <cellStyle name="Normal 205" xfId="970"/>
    <cellStyle name="Normal 206" xfId="971"/>
    <cellStyle name="Normal 207" xfId="972"/>
    <cellStyle name="Normal 208" xfId="973"/>
    <cellStyle name="Normal 209" xfId="974"/>
    <cellStyle name="Normal 21" xfId="975"/>
    <cellStyle name="Normal 210" xfId="976"/>
    <cellStyle name="Normal 211" xfId="977"/>
    <cellStyle name="Normal 212" xfId="978"/>
    <cellStyle name="Normal 213" xfId="979"/>
    <cellStyle name="Normal 214" xfId="980"/>
    <cellStyle name="Normal 215" xfId="981"/>
    <cellStyle name="Normal 216" xfId="982"/>
    <cellStyle name="Normal 217" xfId="983"/>
    <cellStyle name="Normal 218" xfId="984"/>
    <cellStyle name="Normal 219" xfId="985"/>
    <cellStyle name="Normal 22" xfId="986"/>
    <cellStyle name="Normal 220" xfId="987"/>
    <cellStyle name="Normal 221" xfId="988"/>
    <cellStyle name="Normal 222" xfId="989"/>
    <cellStyle name="Normal 223" xfId="990"/>
    <cellStyle name="Normal 224" xfId="991"/>
    <cellStyle name="Normal 225" xfId="992"/>
    <cellStyle name="Normal 226" xfId="993"/>
    <cellStyle name="Normal 227" xfId="994"/>
    <cellStyle name="Normal 228" xfId="995"/>
    <cellStyle name="Normal 229" xfId="996"/>
    <cellStyle name="Normal 23" xfId="997"/>
    <cellStyle name="Normal 230" xfId="998"/>
    <cellStyle name="Normal 231" xfId="999"/>
    <cellStyle name="Normal 232" xfId="1000"/>
    <cellStyle name="Normal 233" xfId="1001"/>
    <cellStyle name="Normal 234" xfId="1002"/>
    <cellStyle name="Normal 235" xfId="1003"/>
    <cellStyle name="Normal 236" xfId="1004"/>
    <cellStyle name="Normal 237" xfId="1005"/>
    <cellStyle name="Normal 238" xfId="1006"/>
    <cellStyle name="Normal 239" xfId="1007"/>
    <cellStyle name="Normal 24" xfId="1008"/>
    <cellStyle name="Normal 240" xfId="1009"/>
    <cellStyle name="Normal 241" xfId="1010"/>
    <cellStyle name="Normal 242" xfId="1011"/>
    <cellStyle name="Normal 243" xfId="1012"/>
    <cellStyle name="Normal 244" xfId="1013"/>
    <cellStyle name="Normal 245" xfId="1014"/>
    <cellStyle name="Normal 246" xfId="1015"/>
    <cellStyle name="Normal 247" xfId="1016"/>
    <cellStyle name="Normal 248" xfId="1017"/>
    <cellStyle name="Normal 249" xfId="1018"/>
    <cellStyle name="Normal 25" xfId="1019"/>
    <cellStyle name="Normal 250" xfId="1020"/>
    <cellStyle name="Normal 251" xfId="1021"/>
    <cellStyle name="Normal 252" xfId="1022"/>
    <cellStyle name="Normal 253" xfId="1023"/>
    <cellStyle name="Normal 254" xfId="1024"/>
    <cellStyle name="Normal 255" xfId="1025"/>
    <cellStyle name="Normal 256" xfId="1026"/>
    <cellStyle name="Normal 257" xfId="1027"/>
    <cellStyle name="Normal 258" xfId="1028"/>
    <cellStyle name="Normal 259" xfId="1029"/>
    <cellStyle name="Normal 26" xfId="1030"/>
    <cellStyle name="Normal 260" xfId="1031"/>
    <cellStyle name="Normal 261" xfId="1032"/>
    <cellStyle name="Normal 262" xfId="1033"/>
    <cellStyle name="Normal 263" xfId="1034"/>
    <cellStyle name="Normal 264" xfId="1035"/>
    <cellStyle name="Normal 265" xfId="1036"/>
    <cellStyle name="Normal 266" xfId="1037"/>
    <cellStyle name="Normal 267" xfId="1038"/>
    <cellStyle name="Normal 268" xfId="1039"/>
    <cellStyle name="Normal 269" xfId="1040"/>
    <cellStyle name="Normal 27" xfId="1041"/>
    <cellStyle name="Normal 270" xfId="1042"/>
    <cellStyle name="Normal 271" xfId="1043"/>
    <cellStyle name="Normal 272" xfId="1044"/>
    <cellStyle name="Normal 273" xfId="1045"/>
    <cellStyle name="Normal 274" xfId="1046"/>
    <cellStyle name="Normal 275" xfId="1047"/>
    <cellStyle name="Normal 276" xfId="1048"/>
    <cellStyle name="Normal 277" xfId="1049"/>
    <cellStyle name="Normal 278" xfId="1050"/>
    <cellStyle name="Normal 279" xfId="1051"/>
    <cellStyle name="Normal 28" xfId="1052"/>
    <cellStyle name="Normal 280" xfId="1053"/>
    <cellStyle name="Normal 281" xfId="1054"/>
    <cellStyle name="Normal 282" xfId="1055"/>
    <cellStyle name="Normal 283" xfId="1056"/>
    <cellStyle name="Normal 284" xfId="1057"/>
    <cellStyle name="Normal 285" xfId="1058"/>
    <cellStyle name="Normal 286" xfId="1059"/>
    <cellStyle name="Normal 287" xfId="1060"/>
    <cellStyle name="Normal 288" xfId="1061"/>
    <cellStyle name="Normal 289" xfId="1062"/>
    <cellStyle name="Normal 29" xfId="1063"/>
    <cellStyle name="Normal 290" xfId="1064"/>
    <cellStyle name="Normal 291" xfId="1065"/>
    <cellStyle name="Normal 292" xfId="1066"/>
    <cellStyle name="Normal 293" xfId="1067"/>
    <cellStyle name="Normal 294" xfId="1068"/>
    <cellStyle name="Normal 295" xfId="49"/>
    <cellStyle name="Normal 296" xfId="1372"/>
    <cellStyle name="Normal 297" xfId="1386"/>
    <cellStyle name="Normal 298" xfId="1387"/>
    <cellStyle name="Normal 3" xfId="1069"/>
    <cellStyle name="Normal 3 2" xfId="1070"/>
    <cellStyle name="Normal 3_2011 GG TrueUp Adjust to 2013 " xfId="1071"/>
    <cellStyle name="Normal 30" xfId="1072"/>
    <cellStyle name="Normal 31" xfId="1073"/>
    <cellStyle name="Normal 32" xfId="1074"/>
    <cellStyle name="Normal 33" xfId="1075"/>
    <cellStyle name="Normal 34" xfId="1076"/>
    <cellStyle name="Normal 35" xfId="1077"/>
    <cellStyle name="Normal 36" xfId="1078"/>
    <cellStyle name="Normal 37" xfId="1079"/>
    <cellStyle name="Normal 38" xfId="1080"/>
    <cellStyle name="Normal 39" xfId="1081"/>
    <cellStyle name="Normal 4" xfId="1082"/>
    <cellStyle name="Normal 4 2" xfId="1083"/>
    <cellStyle name="Normal 4_2011 GG TrueUp Adjust to 2013 " xfId="1084"/>
    <cellStyle name="Normal 40" xfId="1085"/>
    <cellStyle name="Normal 41" xfId="1086"/>
    <cellStyle name="Normal 42" xfId="1087"/>
    <cellStyle name="Normal 43" xfId="1088"/>
    <cellStyle name="Normal 44" xfId="1089"/>
    <cellStyle name="Normal 45" xfId="1090"/>
    <cellStyle name="Normal 46" xfId="1091"/>
    <cellStyle name="Normal 47" xfId="1092"/>
    <cellStyle name="Normal 48" xfId="1093"/>
    <cellStyle name="Normal 49" xfId="1094"/>
    <cellStyle name="Normal 5" xfId="1095"/>
    <cellStyle name="Normal 50" xfId="1096"/>
    <cellStyle name="Normal 51" xfId="1097"/>
    <cellStyle name="Normal 52" xfId="1098"/>
    <cellStyle name="Normal 53" xfId="1099"/>
    <cellStyle name="Normal 54" xfId="1100"/>
    <cellStyle name="Normal 55" xfId="1101"/>
    <cellStyle name="Normal 56" xfId="1102"/>
    <cellStyle name="Normal 57" xfId="1103"/>
    <cellStyle name="Normal 58" xfId="1104"/>
    <cellStyle name="Normal 59" xfId="1105"/>
    <cellStyle name="Normal 6" xfId="1106"/>
    <cellStyle name="Normal 60" xfId="1107"/>
    <cellStyle name="Normal 61" xfId="1108"/>
    <cellStyle name="Normal 62" xfId="1109"/>
    <cellStyle name="Normal 63" xfId="1110"/>
    <cellStyle name="Normal 64" xfId="1111"/>
    <cellStyle name="Normal 65" xfId="1112"/>
    <cellStyle name="Normal 66" xfId="1113"/>
    <cellStyle name="Normal 67" xfId="1114"/>
    <cellStyle name="Normal 68" xfId="1115"/>
    <cellStyle name="Normal 69" xfId="1116"/>
    <cellStyle name="Normal 7" xfId="1117"/>
    <cellStyle name="Normal 70" xfId="1118"/>
    <cellStyle name="Normal 71" xfId="1119"/>
    <cellStyle name="Normal 72" xfId="1120"/>
    <cellStyle name="Normal 73" xfId="1121"/>
    <cellStyle name="Normal 74" xfId="1122"/>
    <cellStyle name="Normal 75" xfId="1123"/>
    <cellStyle name="Normal 76" xfId="1124"/>
    <cellStyle name="Normal 77" xfId="1125"/>
    <cellStyle name="Normal 78" xfId="1126"/>
    <cellStyle name="Normal 79" xfId="1127"/>
    <cellStyle name="Normal 8" xfId="1128"/>
    <cellStyle name="Normal 80" xfId="1129"/>
    <cellStyle name="Normal 81" xfId="1130"/>
    <cellStyle name="Normal 82" xfId="1131"/>
    <cellStyle name="Normal 83" xfId="1132"/>
    <cellStyle name="Normal 84" xfId="1133"/>
    <cellStyle name="Normal 85" xfId="1134"/>
    <cellStyle name="Normal 86" xfId="1135"/>
    <cellStyle name="Normal 87" xfId="1136"/>
    <cellStyle name="Normal 88" xfId="1137"/>
    <cellStyle name="Normal 89" xfId="1138"/>
    <cellStyle name="Normal 9" xfId="1139"/>
    <cellStyle name="Normal 90" xfId="1140"/>
    <cellStyle name="Normal 91" xfId="1141"/>
    <cellStyle name="Normal 92" xfId="1142"/>
    <cellStyle name="Normal 93" xfId="1143"/>
    <cellStyle name="Normal 94" xfId="1144"/>
    <cellStyle name="Normal 95" xfId="1145"/>
    <cellStyle name="Normal 96" xfId="1146"/>
    <cellStyle name="Normal 97" xfId="1147"/>
    <cellStyle name="Normal 98" xfId="1148"/>
    <cellStyle name="Normal 99" xfId="1149"/>
    <cellStyle name="Normal_ATE-4  Attachment  O Populated (3)" xfId="41"/>
    <cellStyle name="Normal_Attachment O &amp; GG Final 11_11_09" xfId="42"/>
    <cellStyle name="Note" xfId="43" builtinId="10" customBuiltin="1"/>
    <cellStyle name="Note 2" xfId="1151"/>
    <cellStyle name="Note 3" xfId="1152"/>
    <cellStyle name="Note 4" xfId="1150"/>
    <cellStyle name="Output" xfId="44" builtinId="21" customBuiltin="1"/>
    <cellStyle name="Output 2" xfId="1153"/>
    <cellStyle name="Output1_Back" xfId="1154"/>
    <cellStyle name="p" xfId="1155"/>
    <cellStyle name="p_2010 Attachment O  GG_082709" xfId="1156"/>
    <cellStyle name="p_2010 Attachment O Template Supporting Work Papers_ITC Midwest" xfId="1157"/>
    <cellStyle name="p_2010 Attachment O Template Supporting Work Papers_ITCTransmission" xfId="1158"/>
    <cellStyle name="p_2010 Attachment O Template Supporting Work Papers_METC" xfId="1159"/>
    <cellStyle name="p_2Mod11" xfId="1160"/>
    <cellStyle name="p_2Mod11 2" xfId="1161"/>
    <cellStyle name="p_aavidmod11.xls Chart 1" xfId="1162"/>
    <cellStyle name="p_aavidmod11.xls Chart 1 2" xfId="1163"/>
    <cellStyle name="p_aavidmod11.xls Chart 1_Adjmt to Gross &amp; Net Plant" xfId="1164"/>
    <cellStyle name="p_aavidmod11.xls Chart 2" xfId="1165"/>
    <cellStyle name="p_aavidmod11.xls Chart 2 2" xfId="1166"/>
    <cellStyle name="p_aavidmod11.xls Chart 2_Adjmt to Gross &amp; Net Plant" xfId="1167"/>
    <cellStyle name="p_Attachment O &amp; GG" xfId="1168"/>
    <cellStyle name="p_charts for capm" xfId="1169"/>
    <cellStyle name="p_charts for capm 2" xfId="1170"/>
    <cellStyle name="p_charts for capm_Adjmt to Gross &amp; Net Plant" xfId="1171"/>
    <cellStyle name="p_DCF" xfId="1172"/>
    <cellStyle name="p_DCF_2Mod11" xfId="1173"/>
    <cellStyle name="p_DCF_2Mod11 2" xfId="1174"/>
    <cellStyle name="p_DCF_aavidmod11.xls Chart 1" xfId="1175"/>
    <cellStyle name="p_DCF_aavidmod11.xls Chart 1 2" xfId="1176"/>
    <cellStyle name="p_DCF_aavidmod11.xls Chart 1_Adjmt to Gross &amp; Net Plant" xfId="1177"/>
    <cellStyle name="p_DCF_aavidmod11.xls Chart 2" xfId="1178"/>
    <cellStyle name="p_DCF_aavidmod11.xls Chart 2 2" xfId="1179"/>
    <cellStyle name="p_DCF_aavidmod11.xls Chart 2_Adjmt to Gross &amp; Net Plant" xfId="1180"/>
    <cellStyle name="p_DCF_charts for capm" xfId="1181"/>
    <cellStyle name="p_DCF_charts for capm 2" xfId="1182"/>
    <cellStyle name="p_DCF_charts for capm_Adjmt to Gross &amp; Net Plant" xfId="1183"/>
    <cellStyle name="p_DCF_DCF5" xfId="1184"/>
    <cellStyle name="p_DCF_DCF5 2" xfId="1185"/>
    <cellStyle name="p_DCF_DCF5_Adjmt to Gross &amp; Net Plant" xfId="1186"/>
    <cellStyle name="p_DCF_Template2" xfId="1187"/>
    <cellStyle name="p_DCF_Template2 2" xfId="1188"/>
    <cellStyle name="p_DCF_Template2_1" xfId="1189"/>
    <cellStyle name="p_DCF_Template2_1 2" xfId="1190"/>
    <cellStyle name="p_DCF_Template2_1_Adjmt to Gross &amp; Net Plant" xfId="1191"/>
    <cellStyle name="p_DCF_Template2_Adjmt to Gross &amp; Net Plant" xfId="1192"/>
    <cellStyle name="p_DCF_VERA" xfId="1193"/>
    <cellStyle name="p_DCF_VERA 2" xfId="1194"/>
    <cellStyle name="p_DCF_VERA_1" xfId="1195"/>
    <cellStyle name="p_DCF_VERA_1 2" xfId="1196"/>
    <cellStyle name="p_DCF_VERA_1_Adjmt to Gross &amp; Net Plant" xfId="1197"/>
    <cellStyle name="p_DCF_VERA_1_Template2" xfId="1198"/>
    <cellStyle name="p_DCF_VERA_1_Template2 2" xfId="1199"/>
    <cellStyle name="p_DCF_VERA_1_Template2_Adjmt to Gross &amp; Net Plant" xfId="1200"/>
    <cellStyle name="p_DCF_VERA_aavidmod11.xls Chart 2" xfId="1201"/>
    <cellStyle name="p_DCF_VERA_aavidmod11.xls Chart 2 2" xfId="1202"/>
    <cellStyle name="p_DCF_VERA_aavidmod11.xls Chart 2_Adjmt to Gross &amp; Net Plant" xfId="1203"/>
    <cellStyle name="p_DCF_VERA_Adjmt to Gross &amp; Net Plant" xfId="1204"/>
    <cellStyle name="p_DCF_VERA_Model02" xfId="1205"/>
    <cellStyle name="p_DCF_VERA_Model02 2" xfId="1206"/>
    <cellStyle name="p_DCF_VERA_Model02_Adjmt to Gross &amp; Net Plant" xfId="1207"/>
    <cellStyle name="p_DCF_VERA_Template2" xfId="1208"/>
    <cellStyle name="p_DCF_VERA_Template2 2" xfId="1209"/>
    <cellStyle name="p_DCF_VERA_Template2_Adjmt to Gross &amp; Net Plant" xfId="1210"/>
    <cellStyle name="p_DCF_VERA_VERA" xfId="1211"/>
    <cellStyle name="p_DCF_VERA_VERA 2" xfId="1212"/>
    <cellStyle name="p_DCF_VERA_VERA_1" xfId="1213"/>
    <cellStyle name="p_DCF_VERA_VERA_1 2" xfId="1214"/>
    <cellStyle name="p_DCF_VERA_VERA_1_Adjmt to Gross &amp; Net Plant" xfId="1215"/>
    <cellStyle name="p_DCF_VERA_VERA_2" xfId="1216"/>
    <cellStyle name="p_DCF_VERA_VERA_2 2" xfId="1217"/>
    <cellStyle name="p_DCF_VERA_VERA_2_Adjmt to Gross &amp; Net Plant" xfId="1218"/>
    <cellStyle name="p_DCF_VERA_VERA_Adjmt to Gross &amp; Net Plant" xfId="1219"/>
    <cellStyle name="p_DCF_VERA_VERA_Template2" xfId="1220"/>
    <cellStyle name="p_DCF_VERA_VERA_Template2 2" xfId="1221"/>
    <cellStyle name="p_DCF_VERA_VERA_Template2_Adjmt to Gross &amp; Net Plant" xfId="1222"/>
    <cellStyle name="p_DCF5" xfId="1223"/>
    <cellStyle name="p_DCF5 2" xfId="1224"/>
    <cellStyle name="p_DCF5_Adjmt to Gross &amp; Net Plant" xfId="1225"/>
    <cellStyle name="p_ITC Great Plains Formula 1-12-09a" xfId="1226"/>
    <cellStyle name="p_ITCM 2010 Template" xfId="1227"/>
    <cellStyle name="p_ITCMW 2009 Rate" xfId="1228"/>
    <cellStyle name="p_ITCMW 2010 Rate_083109" xfId="1229"/>
    <cellStyle name="p_ITCOP 2010 Rate_083109" xfId="1230"/>
    <cellStyle name="p_ITCT 2009 Rate" xfId="1231"/>
    <cellStyle name="p_ITCT New 2010 Attachment O &amp; GG_111209NL" xfId="1232"/>
    <cellStyle name="p_METC 2010 Rate_083109" xfId="1233"/>
    <cellStyle name="p_Template2" xfId="1234"/>
    <cellStyle name="p_Template2 2" xfId="1235"/>
    <cellStyle name="p_Template2_1" xfId="1236"/>
    <cellStyle name="p_Template2_1 2" xfId="1237"/>
    <cellStyle name="p_Template2_1_Adjmt to Gross &amp; Net Plant" xfId="1238"/>
    <cellStyle name="p_Template2_Adjmt to Gross &amp; Net Plant" xfId="1239"/>
    <cellStyle name="p_VERA" xfId="1240"/>
    <cellStyle name="p_VERA 2" xfId="1241"/>
    <cellStyle name="p_VERA_1" xfId="1242"/>
    <cellStyle name="p_VERA_1 2" xfId="1243"/>
    <cellStyle name="p_VERA_1_Adjmt to Gross &amp; Net Plant" xfId="1244"/>
    <cellStyle name="p_VERA_1_Template2" xfId="1245"/>
    <cellStyle name="p_VERA_1_Template2 2" xfId="1246"/>
    <cellStyle name="p_VERA_1_Template2_Adjmt to Gross &amp; Net Plant" xfId="1247"/>
    <cellStyle name="p_VERA_aavidmod11.xls Chart 2" xfId="1248"/>
    <cellStyle name="p_VERA_aavidmod11.xls Chart 2 2" xfId="1249"/>
    <cellStyle name="p_VERA_aavidmod11.xls Chart 2_Adjmt to Gross &amp; Net Plant" xfId="1250"/>
    <cellStyle name="p_VERA_Adjmt to Gross &amp; Net Plant" xfId="1251"/>
    <cellStyle name="p_VERA_Model02" xfId="1252"/>
    <cellStyle name="p_VERA_Model02 2" xfId="1253"/>
    <cellStyle name="p_VERA_Model02_Adjmt to Gross &amp; Net Plant" xfId="1254"/>
    <cellStyle name="p_VERA_Template2" xfId="1255"/>
    <cellStyle name="p_VERA_Template2 2" xfId="1256"/>
    <cellStyle name="p_VERA_Template2_Adjmt to Gross &amp; Net Plant" xfId="1257"/>
    <cellStyle name="p_VERA_VERA" xfId="1258"/>
    <cellStyle name="p_VERA_VERA 2" xfId="1259"/>
    <cellStyle name="p_VERA_VERA_1" xfId="1260"/>
    <cellStyle name="p_VERA_VERA_1 2" xfId="1261"/>
    <cellStyle name="p_VERA_VERA_1_Adjmt to Gross &amp; Net Plant" xfId="1262"/>
    <cellStyle name="p_VERA_VERA_2" xfId="1263"/>
    <cellStyle name="p_VERA_VERA_2 2" xfId="1264"/>
    <cellStyle name="p_VERA_VERA_2_Adjmt to Gross &amp; Net Plant" xfId="1265"/>
    <cellStyle name="p_VERA_VERA_Adjmt to Gross &amp; Net Plant" xfId="1266"/>
    <cellStyle name="p_VERA_VERA_Template2" xfId="1267"/>
    <cellStyle name="p_VERA_VERA_Template2 2" xfId="1268"/>
    <cellStyle name="p_VERA_VERA_Template2_Adjmt to Gross &amp; Net Plant" xfId="1269"/>
    <cellStyle name="p1" xfId="1270"/>
    <cellStyle name="p1 2" xfId="1271"/>
    <cellStyle name="p2" xfId="1272"/>
    <cellStyle name="p2 2" xfId="1273"/>
    <cellStyle name="p3" xfId="1274"/>
    <cellStyle name="Percent" xfId="45" builtinId="5"/>
    <cellStyle name="Percent %" xfId="1275"/>
    <cellStyle name="Percent % Long Underline" xfId="1276"/>
    <cellStyle name="Percent (0)" xfId="1277"/>
    <cellStyle name="Percent (0) 2" xfId="1278"/>
    <cellStyle name="Percent [0]" xfId="1279"/>
    <cellStyle name="Percent [1]" xfId="1280"/>
    <cellStyle name="Percent [2]" xfId="1281"/>
    <cellStyle name="Percent [3]" xfId="1282"/>
    <cellStyle name="Percent 0.0%" xfId="1283"/>
    <cellStyle name="Percent 0.0% Long Underline" xfId="1284"/>
    <cellStyle name="Percent 0.00%" xfId="1285"/>
    <cellStyle name="Percent 0.00% Long Underline" xfId="1286"/>
    <cellStyle name="Percent 0.000%" xfId="1287"/>
    <cellStyle name="Percent 0.000% Long Underline" xfId="1288"/>
    <cellStyle name="Percent 0.0000%" xfId="1289"/>
    <cellStyle name="Percent 0.0000% Long Underline" xfId="1290"/>
    <cellStyle name="Percent 2" xfId="1291"/>
    <cellStyle name="Percent 2 2" xfId="1292"/>
    <cellStyle name="Percent 3" xfId="1293"/>
    <cellStyle name="Percent 3 2" xfId="1294"/>
    <cellStyle name="Percent Input" xfId="1295"/>
    <cellStyle name="Percent0" xfId="1296"/>
    <cellStyle name="Percent1" xfId="1297"/>
    <cellStyle name="Percent2" xfId="1298"/>
    <cellStyle name="PSChar" xfId="1299"/>
    <cellStyle name="PSDate" xfId="1300"/>
    <cellStyle name="PSDec" xfId="1301"/>
    <cellStyle name="PSdesc" xfId="1302"/>
    <cellStyle name="PSdesc 2" xfId="1303"/>
    <cellStyle name="PSHeading" xfId="1304"/>
    <cellStyle name="PSInt" xfId="1305"/>
    <cellStyle name="PSSpacer" xfId="1306"/>
    <cellStyle name="PStest" xfId="1307"/>
    <cellStyle name="PStest 2" xfId="1308"/>
    <cellStyle name="R00A" xfId="1309"/>
    <cellStyle name="R00B" xfId="1310"/>
    <cellStyle name="R00L" xfId="1311"/>
    <cellStyle name="R01A" xfId="1312"/>
    <cellStyle name="R01B" xfId="1313"/>
    <cellStyle name="R01H" xfId="1314"/>
    <cellStyle name="R01L" xfId="1315"/>
    <cellStyle name="R02A" xfId="1316"/>
    <cellStyle name="R02B" xfId="1317"/>
    <cellStyle name="R02B 2" xfId="1318"/>
    <cellStyle name="R02H" xfId="1319"/>
    <cellStyle name="R02L" xfId="1320"/>
    <cellStyle name="R03A" xfId="1321"/>
    <cellStyle name="R03A 2" xfId="1322"/>
    <cellStyle name="R03B" xfId="1323"/>
    <cellStyle name="R03B 2" xfId="1324"/>
    <cellStyle name="R03H" xfId="1325"/>
    <cellStyle name="R03L" xfId="1326"/>
    <cellStyle name="R04A" xfId="1327"/>
    <cellStyle name="R04A 2" xfId="1328"/>
    <cellStyle name="R04B" xfId="1329"/>
    <cellStyle name="R04B 2" xfId="1330"/>
    <cellStyle name="R04H" xfId="1331"/>
    <cellStyle name="R04L" xfId="1332"/>
    <cellStyle name="R05A" xfId="1333"/>
    <cellStyle name="R05A 2" xfId="1334"/>
    <cellStyle name="R05B" xfId="1335"/>
    <cellStyle name="R05B 2" xfId="1336"/>
    <cellStyle name="R05H" xfId="1337"/>
    <cellStyle name="R05L" xfId="1338"/>
    <cellStyle name="R06A" xfId="1339"/>
    <cellStyle name="R06B" xfId="1340"/>
    <cellStyle name="R06B 2" xfId="1341"/>
    <cellStyle name="R06H" xfId="1342"/>
    <cellStyle name="R06L" xfId="1343"/>
    <cellStyle name="R07A" xfId="1344"/>
    <cellStyle name="R07B" xfId="1345"/>
    <cellStyle name="R07B 2" xfId="1346"/>
    <cellStyle name="R07H" xfId="1347"/>
    <cellStyle name="R07L" xfId="1348"/>
    <cellStyle name="rborder" xfId="1349"/>
    <cellStyle name="red" xfId="1350"/>
    <cellStyle name="s_HardInc " xfId="1351"/>
    <cellStyle name="s_HardInc _ITC Great Plains Formula 1-12-09a" xfId="1352"/>
    <cellStyle name="s_HardInc _ITC Great Plains Formula 1-12-09a 2" xfId="1353"/>
    <cellStyle name="s_HardInc _ITC Great Plains Formula 1-12-09a_Adjmt to Gross &amp; Net Plant" xfId="1354"/>
    <cellStyle name="scenario" xfId="1355"/>
    <cellStyle name="Sheetmult" xfId="1356"/>
    <cellStyle name="Shtmultx" xfId="1357"/>
    <cellStyle name="Style 1" xfId="1358"/>
    <cellStyle name="STYLE1" xfId="1359"/>
    <cellStyle name="STYLE1 2" xfId="1360"/>
    <cellStyle name="STYLE2" xfId="1361"/>
    <cellStyle name="TableHeading" xfId="1362"/>
    <cellStyle name="tb" xfId="1363"/>
    <cellStyle name="Tickmark" xfId="1364"/>
    <cellStyle name="Title" xfId="46" builtinId="15" customBuiltin="1"/>
    <cellStyle name="Title 2" xfId="1365"/>
    <cellStyle name="Title1" xfId="1366"/>
    <cellStyle name="top" xfId="1367"/>
    <cellStyle name="Total" xfId="47" builtinId="25" customBuiltin="1"/>
    <cellStyle name="Total 2" xfId="1369"/>
    <cellStyle name="Total 3" xfId="1370"/>
    <cellStyle name="Total 4" xfId="1368"/>
    <cellStyle name="w" xfId="1371"/>
    <cellStyle name="Warning Text" xfId="48" builtinId="11" customBuiltin="1"/>
    <cellStyle name="Warning Text 2" xfId="1373"/>
    <cellStyle name="XComma" xfId="1374"/>
    <cellStyle name="XComma 0.0" xfId="1375"/>
    <cellStyle name="XComma 0.00" xfId="1376"/>
    <cellStyle name="XComma 0.000" xfId="1377"/>
    <cellStyle name="XCurrency" xfId="1378"/>
    <cellStyle name="XCurrency 0.0" xfId="1379"/>
    <cellStyle name="XCurrency 0.00" xfId="1380"/>
    <cellStyle name="XCurrency 0.000" xfId="1381"/>
    <cellStyle name="yra" xfId="1382"/>
    <cellStyle name="yrActual" xfId="1383"/>
    <cellStyle name="yre" xfId="1384"/>
    <cellStyle name="yrExpect" xfId="1385"/>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2"/>
  <sheetViews>
    <sheetView tabSelected="1" zoomScale="80" zoomScaleNormal="80" workbookViewId="0">
      <selection activeCell="C5" sqref="C5"/>
    </sheetView>
  </sheetViews>
  <sheetFormatPr defaultColWidth="7.109375" defaultRowHeight="15.75"/>
  <cols>
    <col min="1" max="1" width="6" style="1" customWidth="1"/>
    <col min="2" max="2" width="1.44140625" style="1" customWidth="1"/>
    <col min="3" max="3" width="31.6640625" style="1" customWidth="1"/>
    <col min="4" max="4" width="34.33203125" style="1" customWidth="1"/>
    <col min="5" max="5" width="16.77734375" style="1" customWidth="1"/>
    <col min="6" max="6" width="6.77734375" style="1" customWidth="1"/>
    <col min="7" max="7" width="5.6640625" style="1" customWidth="1"/>
    <col min="8" max="8" width="10.6640625" style="1" customWidth="1"/>
    <col min="9" max="9" width="9.33203125" style="1" customWidth="1"/>
    <col min="10" max="10" width="13.77734375" style="1" customWidth="1"/>
    <col min="11" max="11" width="2.33203125" style="1" customWidth="1"/>
    <col min="12" max="12" width="9" style="7" customWidth="1"/>
    <col min="13" max="13" width="15.88671875" style="1" customWidth="1"/>
    <col min="14" max="14" width="3" style="1" customWidth="1"/>
    <col min="15" max="15" width="8" style="7" customWidth="1"/>
    <col min="16" max="16" width="15.109375" style="1" customWidth="1"/>
    <col min="17" max="17" width="9.6640625" style="1" customWidth="1"/>
    <col min="18" max="18" width="11.77734375" style="1" customWidth="1"/>
    <col min="19" max="19" width="10.5546875" style="1" customWidth="1"/>
    <col min="20" max="20" width="7.109375" style="1" customWidth="1"/>
    <col min="21" max="21" width="10.109375" style="1" customWidth="1"/>
    <col min="22" max="25" width="7.109375" style="1" customWidth="1"/>
    <col min="26" max="26" width="25.88671875" style="1" customWidth="1"/>
    <col min="27" max="16384" width="7.109375" style="1"/>
  </cols>
  <sheetData>
    <row r="1" spans="1:19">
      <c r="C1" s="2"/>
      <c r="D1" s="2"/>
      <c r="E1" s="3"/>
      <c r="F1" s="2"/>
      <c r="G1" s="2"/>
      <c r="H1" s="2"/>
      <c r="I1" s="4"/>
      <c r="J1" s="4"/>
      <c r="K1" s="4"/>
      <c r="P1" s="7" t="s">
        <v>25</v>
      </c>
    </row>
    <row r="2" spans="1:19">
      <c r="C2" s="2" t="s">
        <v>26</v>
      </c>
      <c r="D2" s="2"/>
      <c r="E2" s="3" t="s">
        <v>0</v>
      </c>
      <c r="F2" s="2"/>
      <c r="G2" s="2"/>
      <c r="H2" s="2"/>
      <c r="I2" s="4"/>
      <c r="K2" s="11"/>
      <c r="L2" s="21"/>
      <c r="N2" s="9" t="s">
        <v>562</v>
      </c>
      <c r="O2" s="176"/>
      <c r="P2" s="176"/>
    </row>
    <row r="3" spans="1:19">
      <c r="C3" s="2"/>
      <c r="D3" s="10" t="s">
        <v>3</v>
      </c>
      <c r="E3" s="10" t="s">
        <v>27</v>
      </c>
      <c r="F3" s="10"/>
      <c r="G3" s="10"/>
      <c r="H3" s="10"/>
      <c r="I3" s="4"/>
      <c r="J3" s="4"/>
      <c r="K3" s="4"/>
    </row>
    <row r="4" spans="1:19">
      <c r="C4" s="4"/>
      <c r="D4" s="4"/>
      <c r="E4" s="4"/>
      <c r="F4" s="4"/>
      <c r="G4" s="4"/>
      <c r="H4" s="4"/>
      <c r="I4" s="4"/>
      <c r="J4" s="4"/>
      <c r="K4" s="4"/>
    </row>
    <row r="5" spans="1:19" ht="31.5">
      <c r="A5" s="6"/>
      <c r="C5" s="4"/>
      <c r="D5" s="11"/>
      <c r="E5" s="12" t="s">
        <v>28</v>
      </c>
      <c r="F5" s="13"/>
      <c r="G5" s="4"/>
      <c r="H5" s="4"/>
      <c r="I5" s="4"/>
      <c r="J5" s="4"/>
      <c r="K5" s="4"/>
      <c r="L5" s="14" t="s">
        <v>29</v>
      </c>
      <c r="M5" s="15" t="s">
        <v>30</v>
      </c>
      <c r="N5" s="16"/>
      <c r="O5" s="14" t="s">
        <v>31</v>
      </c>
      <c r="P5" s="15" t="s">
        <v>32</v>
      </c>
    </row>
    <row r="6" spans="1:19">
      <c r="A6" s="6"/>
      <c r="C6" s="4"/>
      <c r="D6" s="4"/>
      <c r="E6" s="17"/>
      <c r="F6" s="4"/>
      <c r="G6" s="4"/>
      <c r="H6" s="4"/>
      <c r="I6" s="4"/>
      <c r="J6" s="4"/>
      <c r="K6" s="4"/>
    </row>
    <row r="7" spans="1:19">
      <c r="A7" s="6" t="s">
        <v>1</v>
      </c>
      <c r="C7" s="4"/>
      <c r="D7" s="4"/>
      <c r="E7" s="17"/>
      <c r="F7" s="4"/>
      <c r="G7" s="4"/>
      <c r="H7" s="4"/>
      <c r="I7" s="4"/>
      <c r="J7" s="6" t="s">
        <v>33</v>
      </c>
      <c r="K7" s="4"/>
    </row>
    <row r="8" spans="1:19" ht="16.5" thickBot="1">
      <c r="A8" s="18" t="s">
        <v>2</v>
      </c>
      <c r="C8" s="4"/>
      <c r="D8" s="4"/>
      <c r="E8" s="4"/>
      <c r="F8" s="4"/>
      <c r="G8" s="4"/>
      <c r="H8" s="4"/>
      <c r="I8" s="4"/>
      <c r="J8" s="18" t="s">
        <v>34</v>
      </c>
      <c r="K8" s="4"/>
    </row>
    <row r="9" spans="1:19">
      <c r="A9" s="6">
        <v>1</v>
      </c>
      <c r="C9" s="4" t="s">
        <v>35</v>
      </c>
      <c r="D9" s="4"/>
      <c r="E9" s="19"/>
      <c r="F9" s="4"/>
      <c r="G9" s="4"/>
      <c r="H9" s="4"/>
      <c r="I9" s="4"/>
      <c r="J9" s="20">
        <f>J194</f>
        <v>55561620.42513302</v>
      </c>
      <c r="K9" s="11"/>
      <c r="L9" s="21"/>
      <c r="M9" s="20">
        <f>M194</f>
        <v>41262253.660776027</v>
      </c>
      <c r="N9" s="20"/>
      <c r="O9" s="22"/>
      <c r="P9" s="185">
        <f>P194</f>
        <v>14299366.764356986</v>
      </c>
      <c r="R9" s="362"/>
      <c r="S9" s="362"/>
    </row>
    <row r="10" spans="1:19">
      <c r="A10" s="6"/>
      <c r="C10" s="4"/>
      <c r="D10" s="4"/>
      <c r="E10" s="4"/>
      <c r="F10" s="4"/>
      <c r="G10" s="4"/>
      <c r="H10" s="4"/>
      <c r="I10" s="4"/>
      <c r="J10" s="19"/>
      <c r="K10" s="4"/>
    </row>
    <row r="11" spans="1:19">
      <c r="A11" s="6"/>
      <c r="C11" s="4"/>
      <c r="D11" s="4"/>
      <c r="E11" s="4"/>
      <c r="F11" s="4"/>
      <c r="G11" s="4"/>
      <c r="H11" s="4"/>
      <c r="I11" s="4"/>
      <c r="J11" s="19"/>
      <c r="K11" s="4"/>
    </row>
    <row r="12" spans="1:19" ht="16.5" thickBot="1">
      <c r="A12" s="6" t="s">
        <v>3</v>
      </c>
      <c r="C12" s="2" t="s">
        <v>36</v>
      </c>
      <c r="D12" s="23" t="s">
        <v>37</v>
      </c>
      <c r="E12" s="18" t="s">
        <v>38</v>
      </c>
      <c r="F12" s="10"/>
      <c r="G12" s="24" t="s">
        <v>4</v>
      </c>
      <c r="H12" s="24"/>
      <c r="I12" s="4"/>
      <c r="J12" s="19"/>
      <c r="K12" s="4"/>
      <c r="P12" s="25"/>
    </row>
    <row r="13" spans="1:19">
      <c r="A13" s="6">
        <v>2</v>
      </c>
      <c r="C13" s="2" t="s">
        <v>39</v>
      </c>
      <c r="D13" s="10" t="s">
        <v>40</v>
      </c>
      <c r="E13" s="25">
        <f>J295</f>
        <v>693740</v>
      </c>
      <c r="F13" s="10"/>
      <c r="G13" s="10" t="s">
        <v>41</v>
      </c>
      <c r="H13" s="26">
        <f>J210</f>
        <v>0.86216451023806917</v>
      </c>
      <c r="I13" s="10"/>
      <c r="J13" s="25">
        <f>+H13*E13</f>
        <v>598118.00733255816</v>
      </c>
      <c r="K13" s="4"/>
      <c r="L13" s="7" t="s">
        <v>42</v>
      </c>
      <c r="M13" s="25">
        <f>J13-P13</f>
        <v>598118.00733255816</v>
      </c>
      <c r="N13" s="10"/>
      <c r="O13" s="7" t="s">
        <v>42</v>
      </c>
      <c r="P13" s="27">
        <v>0</v>
      </c>
    </row>
    <row r="14" spans="1:19">
      <c r="A14" s="6">
        <v>3</v>
      </c>
      <c r="C14" s="2" t="s">
        <v>43</v>
      </c>
      <c r="D14" s="10" t="s">
        <v>44</v>
      </c>
      <c r="E14" s="25">
        <f>J303</f>
        <v>4108899.5699685812</v>
      </c>
      <c r="F14" s="10"/>
      <c r="G14" s="10" t="str">
        <f t="shared" ref="G14:H16" si="0">+G13</f>
        <v>TP</v>
      </c>
      <c r="H14" s="26">
        <f t="shared" si="0"/>
        <v>0.86216451023806917</v>
      </c>
      <c r="I14" s="10"/>
      <c r="J14" s="25">
        <f>+H14*E14</f>
        <v>3542547.3853593748</v>
      </c>
      <c r="K14" s="4"/>
      <c r="L14" s="7" t="s">
        <v>42</v>
      </c>
      <c r="M14" s="25">
        <f>J14-P14</f>
        <v>3470046.3853593748</v>
      </c>
      <c r="N14" s="10"/>
      <c r="O14" s="7" t="s">
        <v>42</v>
      </c>
      <c r="P14" s="27">
        <v>72501</v>
      </c>
      <c r="Q14" s="361"/>
    </row>
    <row r="15" spans="1:19">
      <c r="A15" s="6">
        <v>4</v>
      </c>
      <c r="C15" s="28" t="s">
        <v>45</v>
      </c>
      <c r="D15" s="10"/>
      <c r="E15" s="27">
        <v>0</v>
      </c>
      <c r="F15" s="10"/>
      <c r="G15" s="10" t="str">
        <f t="shared" si="0"/>
        <v>TP</v>
      </c>
      <c r="H15" s="26">
        <f t="shared" si="0"/>
        <v>0.86216451023806917</v>
      </c>
      <c r="I15" s="10"/>
      <c r="J15" s="25">
        <f>+H15*E15</f>
        <v>0</v>
      </c>
      <c r="K15" s="4"/>
      <c r="L15" s="7" t="s">
        <v>42</v>
      </c>
      <c r="M15" s="25">
        <f>J15-P15</f>
        <v>0</v>
      </c>
      <c r="N15" s="10"/>
      <c r="O15" s="7" t="s">
        <v>42</v>
      </c>
      <c r="P15" s="27">
        <v>0</v>
      </c>
    </row>
    <row r="16" spans="1:19" ht="16.5" thickBot="1">
      <c r="A16" s="6">
        <v>5</v>
      </c>
      <c r="C16" s="28" t="s">
        <v>46</v>
      </c>
      <c r="D16" s="10"/>
      <c r="E16" s="27">
        <v>0</v>
      </c>
      <c r="F16" s="10"/>
      <c r="G16" s="10" t="str">
        <f t="shared" si="0"/>
        <v>TP</v>
      </c>
      <c r="H16" s="26">
        <f t="shared" si="0"/>
        <v>0.86216451023806917</v>
      </c>
      <c r="I16" s="10"/>
      <c r="J16" s="29">
        <f>+H16*E16</f>
        <v>0</v>
      </c>
      <c r="K16" s="4"/>
      <c r="L16" s="7" t="s">
        <v>42</v>
      </c>
      <c r="M16" s="29">
        <f>J16-P16</f>
        <v>0</v>
      </c>
      <c r="N16" s="31"/>
      <c r="O16" s="7" t="s">
        <v>42</v>
      </c>
      <c r="P16" s="70">
        <v>0</v>
      </c>
    </row>
    <row r="17" spans="1:16">
      <c r="A17" s="6">
        <v>6</v>
      </c>
      <c r="C17" s="2" t="s">
        <v>47</v>
      </c>
      <c r="D17" s="4"/>
      <c r="E17" s="32" t="s">
        <v>3</v>
      </c>
      <c r="F17" s="10"/>
      <c r="G17" s="10"/>
      <c r="H17" s="26"/>
      <c r="I17" s="10"/>
      <c r="J17" s="25">
        <f>SUM(J13:J16)</f>
        <v>4140665.3926919331</v>
      </c>
      <c r="K17" s="4"/>
      <c r="M17" s="38">
        <f>SUM(M13:M16)</f>
        <v>4068164.3926919331</v>
      </c>
      <c r="N17" s="19"/>
      <c r="O17" s="40"/>
      <c r="P17" s="38">
        <f>SUM(P13:P16)</f>
        <v>72501</v>
      </c>
    </row>
    <row r="18" spans="1:16">
      <c r="A18" s="6"/>
      <c r="C18" s="2"/>
      <c r="D18" s="4"/>
      <c r="E18" s="32"/>
      <c r="F18" s="10"/>
      <c r="G18" s="10"/>
      <c r="H18" s="26"/>
      <c r="I18" s="10"/>
      <c r="J18" s="25"/>
      <c r="K18" s="4"/>
      <c r="M18" s="38"/>
      <c r="N18" s="19"/>
      <c r="O18" s="40"/>
      <c r="P18" s="38"/>
    </row>
    <row r="19" spans="1:16">
      <c r="A19" s="6" t="s">
        <v>48</v>
      </c>
      <c r="C19" s="2" t="s">
        <v>49</v>
      </c>
      <c r="D19" s="4"/>
      <c r="E19" s="32"/>
      <c r="F19" s="10"/>
      <c r="G19" s="10"/>
      <c r="H19" s="26"/>
      <c r="I19" s="10"/>
      <c r="J19" s="41"/>
      <c r="K19" s="4"/>
      <c r="M19" s="39">
        <v>34688880</v>
      </c>
      <c r="N19" s="19"/>
      <c r="O19" s="40"/>
      <c r="P19" s="39">
        <v>16116236.32295322</v>
      </c>
    </row>
    <row r="20" spans="1:16">
      <c r="A20" s="6" t="s">
        <v>50</v>
      </c>
      <c r="C20" s="2" t="s">
        <v>51</v>
      </c>
      <c r="D20" s="4"/>
      <c r="E20" s="32"/>
      <c r="F20" s="10"/>
      <c r="G20" s="10"/>
      <c r="H20" s="26"/>
      <c r="I20" s="10"/>
      <c r="J20" s="160"/>
      <c r="K20" s="4"/>
      <c r="M20" s="173">
        <v>34866057</v>
      </c>
      <c r="N20" s="19"/>
      <c r="O20" s="40"/>
      <c r="P20" s="173">
        <v>16087992</v>
      </c>
    </row>
    <row r="21" spans="1:16">
      <c r="A21" s="6" t="s">
        <v>52</v>
      </c>
      <c r="C21" s="2" t="s">
        <v>53</v>
      </c>
      <c r="D21" s="4" t="s">
        <v>54</v>
      </c>
      <c r="E21" s="32"/>
      <c r="F21" s="10"/>
      <c r="G21" s="10"/>
      <c r="H21" s="26"/>
      <c r="I21" s="10"/>
      <c r="J21" s="41">
        <f>SUM(M21:P21)</f>
        <v>-148932.67704677954</v>
      </c>
      <c r="K21" s="4"/>
      <c r="M21" s="27">
        <f>M19-M20</f>
        <v>-177177</v>
      </c>
      <c r="N21" s="19"/>
      <c r="O21" s="40"/>
      <c r="P21" s="27">
        <f>P19-P20</f>
        <v>28244.322953220457</v>
      </c>
    </row>
    <row r="22" spans="1:16">
      <c r="A22" s="6"/>
      <c r="C22" s="2"/>
      <c r="D22" s="4"/>
      <c r="E22" s="32"/>
      <c r="F22" s="10"/>
      <c r="G22" s="10"/>
      <c r="H22" s="26"/>
      <c r="I22" s="10"/>
      <c r="J22" s="25"/>
      <c r="K22" s="4"/>
      <c r="M22" s="38"/>
      <c r="N22" s="19"/>
      <c r="O22" s="40"/>
      <c r="P22" s="38"/>
    </row>
    <row r="23" spans="1:16">
      <c r="A23" s="6" t="s">
        <v>55</v>
      </c>
      <c r="C23" s="2" t="s">
        <v>56</v>
      </c>
      <c r="D23" s="4"/>
      <c r="E23" s="32"/>
      <c r="F23" s="10"/>
      <c r="G23" s="10"/>
      <c r="H23" s="26"/>
      <c r="I23" s="10"/>
      <c r="J23" s="41"/>
      <c r="K23" s="4"/>
      <c r="M23" s="39">
        <v>1530700</v>
      </c>
      <c r="N23" s="19"/>
      <c r="O23" s="40"/>
      <c r="P23" s="39">
        <v>500000</v>
      </c>
    </row>
    <row r="24" spans="1:16">
      <c r="A24" s="6" t="s">
        <v>57</v>
      </c>
      <c r="C24" s="2" t="s">
        <v>58</v>
      </c>
      <c r="D24" s="4"/>
      <c r="E24" s="32"/>
      <c r="F24" s="10"/>
      <c r="G24" s="10"/>
      <c r="H24" s="26"/>
      <c r="I24" s="10"/>
      <c r="J24" s="160"/>
      <c r="K24" s="4"/>
      <c r="M24" s="173">
        <v>1520200</v>
      </c>
      <c r="N24" s="19"/>
      <c r="O24" s="40"/>
      <c r="P24" s="173">
        <v>500000</v>
      </c>
    </row>
    <row r="25" spans="1:16">
      <c r="A25" s="6" t="s">
        <v>59</v>
      </c>
      <c r="C25" s="2" t="s">
        <v>60</v>
      </c>
      <c r="D25" s="4" t="s">
        <v>61</v>
      </c>
      <c r="E25" s="32"/>
      <c r="F25" s="10"/>
      <c r="G25" s="10"/>
      <c r="H25" s="26"/>
      <c r="I25" s="10"/>
      <c r="J25" s="41"/>
      <c r="K25" s="4"/>
      <c r="M25" s="27">
        <f>-M23+M24</f>
        <v>-10500</v>
      </c>
      <c r="N25" s="19"/>
      <c r="O25" s="40"/>
      <c r="P25" s="27">
        <f>-P23+P24</f>
        <v>0</v>
      </c>
    </row>
    <row r="26" spans="1:16">
      <c r="A26" s="6"/>
      <c r="C26" s="2"/>
      <c r="D26" s="4"/>
      <c r="E26" s="32"/>
      <c r="F26" s="10"/>
      <c r="G26" s="10"/>
      <c r="H26" s="26"/>
      <c r="I26" s="10"/>
      <c r="J26" s="41"/>
      <c r="K26" s="4"/>
      <c r="M26" s="27"/>
      <c r="N26" s="19"/>
      <c r="O26" s="40"/>
      <c r="P26" s="27"/>
    </row>
    <row r="27" spans="1:16">
      <c r="A27" s="6" t="s">
        <v>62</v>
      </c>
      <c r="C27" s="2" t="s">
        <v>63</v>
      </c>
      <c r="D27" s="4"/>
      <c r="E27" s="32"/>
      <c r="F27" s="10"/>
      <c r="G27" s="10"/>
      <c r="H27" s="26"/>
      <c r="I27" s="10"/>
      <c r="J27" s="160"/>
      <c r="K27" s="4"/>
      <c r="M27" s="363">
        <v>22.934999999999999</v>
      </c>
      <c r="N27" s="19"/>
      <c r="O27" s="40"/>
      <c r="P27" s="363">
        <v>32.176000000000002</v>
      </c>
    </row>
    <row r="28" spans="1:16">
      <c r="A28" s="6" t="s">
        <v>64</v>
      </c>
      <c r="C28" s="2" t="s">
        <v>65</v>
      </c>
      <c r="D28" s="4" t="s">
        <v>66</v>
      </c>
      <c r="E28" s="32"/>
      <c r="F28" s="10"/>
      <c r="G28" s="10"/>
      <c r="H28" s="26"/>
      <c r="I28" s="10"/>
      <c r="J28" s="41">
        <f>SUM(M28:P28)</f>
        <v>-240817.5</v>
      </c>
      <c r="K28" s="4"/>
      <c r="M28" s="27">
        <f>M27*M25</f>
        <v>-240817.5</v>
      </c>
      <c r="N28" s="19"/>
      <c r="O28" s="40"/>
      <c r="P28" s="27">
        <f>P27*P25</f>
        <v>0</v>
      </c>
    </row>
    <row r="29" spans="1:16">
      <c r="A29" s="6"/>
      <c r="C29" s="2"/>
      <c r="D29" s="4"/>
      <c r="E29" s="32"/>
      <c r="F29" s="10"/>
      <c r="G29" s="10"/>
      <c r="H29" s="26"/>
      <c r="I29" s="10"/>
      <c r="J29" s="25"/>
      <c r="K29" s="4"/>
      <c r="M29" s="38"/>
      <c r="N29" s="19"/>
      <c r="O29" s="40"/>
      <c r="P29" s="153"/>
    </row>
    <row r="30" spans="1:16">
      <c r="A30" s="6" t="s">
        <v>67</v>
      </c>
      <c r="C30" s="2" t="s">
        <v>68</v>
      </c>
      <c r="D30" s="4"/>
      <c r="E30" s="32"/>
      <c r="F30" s="10"/>
      <c r="G30" s="10"/>
      <c r="H30" s="26"/>
      <c r="I30" s="10"/>
      <c r="J30" s="41">
        <f>SUM(M30:P30)</f>
        <v>-26335</v>
      </c>
      <c r="K30" s="4"/>
      <c r="M30" s="39">
        <v>-27170</v>
      </c>
      <c r="N30" s="19"/>
      <c r="O30" s="40"/>
      <c r="P30" s="39">
        <v>835</v>
      </c>
    </row>
    <row r="31" spans="1:16">
      <c r="A31" s="6"/>
      <c r="C31" s="2"/>
      <c r="D31" s="4"/>
      <c r="E31" s="32"/>
      <c r="F31" s="10"/>
      <c r="G31" s="10"/>
      <c r="H31" s="26"/>
      <c r="I31" s="10"/>
      <c r="J31" s="25"/>
      <c r="K31" s="4"/>
      <c r="M31" s="38"/>
      <c r="N31" s="19"/>
      <c r="O31" s="40"/>
      <c r="P31" s="38"/>
    </row>
    <row r="32" spans="1:16">
      <c r="A32" s="6">
        <v>7</v>
      </c>
      <c r="C32" s="2" t="s">
        <v>69</v>
      </c>
      <c r="D32" s="4" t="s">
        <v>426</v>
      </c>
      <c r="E32" s="32" t="s">
        <v>3</v>
      </c>
      <c r="F32" s="10"/>
      <c r="G32" s="10"/>
      <c r="H32" s="10"/>
      <c r="I32" s="10"/>
      <c r="J32" s="34">
        <f>+J9-J17+J21+J28+J30</f>
        <v>51004869.855394304</v>
      </c>
      <c r="K32" s="4"/>
      <c r="M32" s="34">
        <f>+M9-M17+M21+M28+M30</f>
        <v>36748924.768084094</v>
      </c>
      <c r="N32" s="35"/>
      <c r="O32" s="36"/>
      <c r="P32" s="34">
        <f>+P9-P17+P21+P28+P30</f>
        <v>14255945.087310206</v>
      </c>
    </row>
    <row r="33" spans="1:16">
      <c r="A33" s="6" t="s">
        <v>70</v>
      </c>
      <c r="C33" s="1" t="s">
        <v>71</v>
      </c>
      <c r="D33" s="4"/>
      <c r="E33" s="32"/>
      <c r="F33" s="10"/>
      <c r="G33" s="10"/>
      <c r="H33" s="10"/>
      <c r="I33" s="10"/>
      <c r="J33" s="30">
        <f>M33+P33</f>
        <v>404628.55757099338</v>
      </c>
      <c r="K33" s="4"/>
      <c r="L33" s="7" t="s">
        <v>42</v>
      </c>
      <c r="M33" s="173">
        <v>0</v>
      </c>
      <c r="N33" s="4"/>
      <c r="O33" s="7" t="s">
        <v>42</v>
      </c>
      <c r="P33" s="33">
        <v>404628.55757099338</v>
      </c>
    </row>
    <row r="34" spans="1:16">
      <c r="A34" s="6" t="s">
        <v>72</v>
      </c>
      <c r="C34" s="37" t="s">
        <v>73</v>
      </c>
      <c r="D34" s="10"/>
      <c r="J34" s="25">
        <f>J32-J33</f>
        <v>50600241.29782331</v>
      </c>
      <c r="K34" s="4"/>
      <c r="M34" s="25">
        <f>M32-M33</f>
        <v>36748924.768084094</v>
      </c>
      <c r="N34" s="4"/>
      <c r="O34" s="6"/>
      <c r="P34" s="25">
        <f>P32-P33</f>
        <v>13851316.529739212</v>
      </c>
    </row>
    <row r="35" spans="1:16">
      <c r="A35" s="6"/>
      <c r="D35" s="10"/>
      <c r="J35" s="25"/>
      <c r="K35" s="4"/>
      <c r="M35" s="38"/>
      <c r="N35" s="4"/>
      <c r="O35" s="6"/>
      <c r="P35" s="25"/>
    </row>
    <row r="36" spans="1:16">
      <c r="A36" s="6"/>
      <c r="C36" s="2" t="s">
        <v>74</v>
      </c>
      <c r="D36" s="4"/>
      <c r="E36" s="19"/>
      <c r="F36" s="4"/>
      <c r="G36" s="4"/>
      <c r="H36" s="4"/>
      <c r="I36" s="4"/>
      <c r="J36" s="38"/>
      <c r="K36" s="4"/>
      <c r="M36" s="38"/>
      <c r="N36" s="4"/>
      <c r="O36" s="6"/>
      <c r="P36" s="25"/>
    </row>
    <row r="37" spans="1:16">
      <c r="A37" s="6">
        <v>8</v>
      </c>
      <c r="C37" s="2" t="s">
        <v>75</v>
      </c>
      <c r="E37" s="19"/>
      <c r="F37" s="4"/>
      <c r="G37" s="4"/>
      <c r="H37" s="11" t="s">
        <v>76</v>
      </c>
      <c r="I37" s="4"/>
      <c r="J37" s="153">
        <f>M37</f>
        <v>1520821.83333333</v>
      </c>
      <c r="K37" s="4"/>
      <c r="L37" s="7" t="s">
        <v>42</v>
      </c>
      <c r="M37" s="27">
        <f xml:space="preserve"> 1520.82183333333 * 1000</f>
        <v>1520821.83333333</v>
      </c>
      <c r="N37" s="10"/>
      <c r="O37" s="7" t="s">
        <v>42</v>
      </c>
      <c r="P37" s="27">
        <v>0</v>
      </c>
    </row>
    <row r="38" spans="1:16">
      <c r="A38" s="6">
        <v>9</v>
      </c>
      <c r="C38" s="2" t="s">
        <v>77</v>
      </c>
      <c r="D38" s="10"/>
      <c r="E38" s="10"/>
      <c r="F38" s="10"/>
      <c r="G38" s="10"/>
      <c r="H38" s="23" t="s">
        <v>78</v>
      </c>
      <c r="I38" s="10"/>
      <c r="J38" s="153">
        <v>0</v>
      </c>
      <c r="K38" s="4"/>
      <c r="L38" s="7" t="s">
        <v>42</v>
      </c>
      <c r="M38" s="27">
        <f>J38</f>
        <v>0</v>
      </c>
      <c r="N38" s="10"/>
      <c r="O38" s="7" t="s">
        <v>42</v>
      </c>
      <c r="P38" s="27">
        <v>0</v>
      </c>
    </row>
    <row r="39" spans="1:16">
      <c r="A39" s="6">
        <v>10</v>
      </c>
      <c r="C39" s="28" t="s">
        <v>79</v>
      </c>
      <c r="D39" s="4"/>
      <c r="E39" s="4"/>
      <c r="F39" s="4"/>
      <c r="H39" s="11" t="s">
        <v>5</v>
      </c>
      <c r="I39" s="4"/>
      <c r="J39" s="153">
        <v>0</v>
      </c>
      <c r="K39" s="4"/>
      <c r="L39" s="7" t="s">
        <v>42</v>
      </c>
      <c r="M39" s="27">
        <f>J39</f>
        <v>0</v>
      </c>
      <c r="N39" s="10"/>
      <c r="O39" s="7" t="s">
        <v>42</v>
      </c>
      <c r="P39" s="27">
        <v>0</v>
      </c>
    </row>
    <row r="40" spans="1:16">
      <c r="A40" s="6">
        <v>11</v>
      </c>
      <c r="C40" s="2" t="s">
        <v>80</v>
      </c>
      <c r="D40" s="4"/>
      <c r="E40" s="4"/>
      <c r="F40" s="4"/>
      <c r="H40" s="11" t="s">
        <v>6</v>
      </c>
      <c r="I40" s="4"/>
      <c r="J40" s="154">
        <v>0</v>
      </c>
      <c r="K40" s="4"/>
      <c r="L40" s="7" t="s">
        <v>42</v>
      </c>
      <c r="M40" s="27">
        <f>J40</f>
        <v>0</v>
      </c>
      <c r="N40" s="10"/>
      <c r="O40" s="7" t="s">
        <v>42</v>
      </c>
      <c r="P40" s="27">
        <v>0</v>
      </c>
    </row>
    <row r="41" spans="1:16">
      <c r="A41" s="6">
        <v>12</v>
      </c>
      <c r="C41" s="28" t="s">
        <v>81</v>
      </c>
      <c r="D41" s="4"/>
      <c r="E41" s="4"/>
      <c r="F41" s="4"/>
      <c r="G41" s="4"/>
      <c r="H41" s="4"/>
      <c r="I41" s="4"/>
      <c r="J41" s="154">
        <f>M41+P41</f>
        <v>513766.66666666669</v>
      </c>
      <c r="K41" s="4"/>
      <c r="L41" s="7" t="s">
        <v>42</v>
      </c>
      <c r="M41" s="27">
        <f xml:space="preserve"> 13.7666666666667 * 1000</f>
        <v>13766.666666666699</v>
      </c>
      <c r="N41" s="10"/>
      <c r="O41" s="7" t="s">
        <v>42</v>
      </c>
      <c r="P41" s="27">
        <v>500000</v>
      </c>
    </row>
    <row r="42" spans="1:16">
      <c r="A42" s="6">
        <v>13</v>
      </c>
      <c r="C42" s="28" t="s">
        <v>82</v>
      </c>
      <c r="D42" s="4"/>
      <c r="E42" s="4"/>
      <c r="F42" s="4"/>
      <c r="G42" s="4"/>
      <c r="H42" s="11"/>
      <c r="I42" s="4"/>
      <c r="J42" s="154">
        <v>0</v>
      </c>
      <c r="K42" s="4"/>
      <c r="L42" s="7" t="s">
        <v>42</v>
      </c>
      <c r="M42" s="27">
        <f>J42</f>
        <v>0</v>
      </c>
      <c r="N42" s="10"/>
      <c r="O42" s="7" t="s">
        <v>42</v>
      </c>
      <c r="P42" s="27">
        <v>0</v>
      </c>
    </row>
    <row r="43" spans="1:16" ht="16.5" thickBot="1">
      <c r="A43" s="6">
        <v>14</v>
      </c>
      <c r="C43" s="28" t="s">
        <v>83</v>
      </c>
      <c r="D43" s="4"/>
      <c r="E43" s="4"/>
      <c r="F43" s="4"/>
      <c r="G43" s="4"/>
      <c r="H43" s="4"/>
      <c r="I43" s="4"/>
      <c r="J43" s="155">
        <v>0</v>
      </c>
      <c r="K43" s="4"/>
      <c r="L43" s="7" t="s">
        <v>42</v>
      </c>
      <c r="M43" s="33">
        <f>J43</f>
        <v>0</v>
      </c>
      <c r="N43" s="31"/>
      <c r="O43" s="7" t="s">
        <v>42</v>
      </c>
      <c r="P43" s="33">
        <v>0</v>
      </c>
    </row>
    <row r="44" spans="1:16">
      <c r="A44" s="6">
        <v>15</v>
      </c>
      <c r="C44" s="2" t="s">
        <v>84</v>
      </c>
      <c r="D44" s="4"/>
      <c r="E44" s="4"/>
      <c r="F44" s="4"/>
      <c r="G44" s="4"/>
      <c r="H44" s="4"/>
      <c r="I44" s="4"/>
      <c r="J44" s="38">
        <f>SUM(J37:J43)</f>
        <v>2034588.4999999967</v>
      </c>
      <c r="K44" s="4"/>
      <c r="M44" s="25">
        <f>M37+M41</f>
        <v>1534588.4999999967</v>
      </c>
      <c r="N44" s="10"/>
      <c r="O44" s="40"/>
      <c r="P44" s="41">
        <f>SUM(P37:P43)</f>
        <v>500000</v>
      </c>
    </row>
    <row r="45" spans="1:16">
      <c r="A45" s="6"/>
      <c r="C45" s="2"/>
      <c r="D45" s="4"/>
      <c r="E45" s="4"/>
      <c r="F45" s="4"/>
      <c r="G45" s="4"/>
      <c r="H45" s="4"/>
      <c r="I45" s="4"/>
      <c r="J45" s="19"/>
      <c r="K45" s="4"/>
    </row>
    <row r="46" spans="1:16">
      <c r="A46" s="6">
        <v>16</v>
      </c>
      <c r="C46" s="2" t="s">
        <v>85</v>
      </c>
      <c r="D46" s="4" t="s">
        <v>86</v>
      </c>
      <c r="E46" s="42"/>
      <c r="F46" s="4"/>
      <c r="G46" s="4"/>
      <c r="H46" s="4"/>
      <c r="I46" s="4"/>
      <c r="K46" s="4"/>
      <c r="M46" s="43">
        <f>IF(M34=0,0,(M34/M44))</f>
        <v>23.947087292837246</v>
      </c>
      <c r="N46" s="44"/>
      <c r="O46" s="45"/>
      <c r="P46" s="43">
        <f>IF(P34=0,0,(P34/P44))</f>
        <v>27.702633059478426</v>
      </c>
    </row>
    <row r="47" spans="1:16">
      <c r="A47" s="6">
        <v>17</v>
      </c>
      <c r="C47" s="2" t="s">
        <v>87</v>
      </c>
      <c r="D47" s="4" t="s">
        <v>88</v>
      </c>
      <c r="E47" s="42"/>
      <c r="F47" s="4"/>
      <c r="G47" s="4"/>
      <c r="H47" s="4"/>
      <c r="I47" s="4"/>
      <c r="K47" s="4"/>
      <c r="M47" s="43">
        <f>M46/12</f>
        <v>1.9955906077364371</v>
      </c>
      <c r="N47" s="44"/>
      <c r="O47" s="45"/>
      <c r="P47" s="43">
        <f>P46/12</f>
        <v>2.3085527549565357</v>
      </c>
    </row>
    <row r="48" spans="1:16">
      <c r="A48" s="6">
        <v>18</v>
      </c>
      <c r="C48" s="2" t="s">
        <v>89</v>
      </c>
      <c r="D48" s="3" t="s">
        <v>90</v>
      </c>
      <c r="E48" s="42"/>
      <c r="F48" s="4"/>
      <c r="G48" s="4"/>
      <c r="H48" s="4"/>
      <c r="I48" s="4"/>
      <c r="J48" s="46"/>
      <c r="K48" s="4"/>
      <c r="M48" s="46">
        <f>+M46/52</f>
        <v>0.46052090947763935</v>
      </c>
      <c r="N48" s="46"/>
      <c r="O48" s="47"/>
      <c r="P48" s="46">
        <f>+P46/52</f>
        <v>0.53274294345150819</v>
      </c>
    </row>
    <row r="49" spans="1:16">
      <c r="A49" s="6"/>
      <c r="C49" s="2"/>
      <c r="D49" s="3"/>
      <c r="E49" s="42"/>
      <c r="F49" s="4"/>
      <c r="G49" s="4"/>
      <c r="H49" s="4"/>
      <c r="I49" s="4"/>
      <c r="J49" s="46"/>
      <c r="K49" s="4"/>
      <c r="M49" s="46"/>
      <c r="N49" s="46"/>
      <c r="O49" s="47"/>
      <c r="P49" s="46"/>
    </row>
    <row r="50" spans="1:16">
      <c r="A50" s="6"/>
      <c r="C50" s="2"/>
      <c r="D50" s="3"/>
      <c r="E50" s="42"/>
      <c r="F50" s="4"/>
      <c r="G50" s="4"/>
      <c r="H50" s="4"/>
      <c r="I50" s="4"/>
      <c r="J50" s="46"/>
      <c r="K50" s="4"/>
      <c r="M50" s="47" t="s">
        <v>91</v>
      </c>
      <c r="N50" s="47"/>
      <c r="O50" s="47"/>
      <c r="P50" s="47" t="s">
        <v>91</v>
      </c>
    </row>
    <row r="51" spans="1:16">
      <c r="A51" s="6">
        <v>19</v>
      </c>
      <c r="C51" s="2" t="s">
        <v>92</v>
      </c>
      <c r="D51" s="3" t="s">
        <v>93</v>
      </c>
      <c r="E51" s="42"/>
      <c r="F51" s="4" t="s">
        <v>94</v>
      </c>
      <c r="H51" s="4"/>
      <c r="I51" s="4"/>
      <c r="J51" s="46"/>
      <c r="K51" s="4"/>
      <c r="M51" s="48">
        <f>+M46/260</f>
        <v>9.2104181895527867E-2</v>
      </c>
      <c r="N51" s="48"/>
      <c r="O51" s="49"/>
      <c r="P51" s="48">
        <f>+P46/260</f>
        <v>0.10654858869030163</v>
      </c>
    </row>
    <row r="52" spans="1:16">
      <c r="A52" s="6">
        <v>20</v>
      </c>
      <c r="C52" s="2" t="s">
        <v>95</v>
      </c>
      <c r="D52" s="3" t="s">
        <v>96</v>
      </c>
      <c r="E52" s="42"/>
      <c r="F52" s="4" t="s">
        <v>97</v>
      </c>
      <c r="H52" s="4"/>
      <c r="I52" s="4"/>
      <c r="J52" s="46"/>
      <c r="K52" s="4"/>
      <c r="M52" s="48">
        <f>+M46/4160*1000</f>
        <v>5.7565113684704921</v>
      </c>
      <c r="N52" s="48"/>
      <c r="O52" s="49"/>
      <c r="P52" s="48">
        <f>+P46/4160*1000</f>
        <v>6.6592867931438517</v>
      </c>
    </row>
    <row r="53" spans="1:16">
      <c r="A53" s="6"/>
      <c r="C53" s="2"/>
      <c r="D53" s="4"/>
      <c r="E53" s="4"/>
      <c r="F53" s="4" t="s">
        <v>98</v>
      </c>
      <c r="H53" s="4"/>
      <c r="I53" s="4"/>
      <c r="K53" s="4"/>
      <c r="M53" s="37"/>
      <c r="N53" s="37"/>
      <c r="O53" s="21"/>
      <c r="P53" s="37"/>
    </row>
    <row r="54" spans="1:16">
      <c r="A54" s="6"/>
      <c r="C54" s="2"/>
      <c r="D54" s="4"/>
      <c r="E54" s="50"/>
      <c r="F54" s="4"/>
      <c r="G54" s="4"/>
      <c r="H54" s="4"/>
      <c r="I54" s="4"/>
      <c r="J54" s="7"/>
      <c r="K54" s="4"/>
      <c r="M54" s="21" t="s">
        <v>99</v>
      </c>
      <c r="N54" s="37"/>
      <c r="O54" s="21"/>
      <c r="P54" s="21" t="s">
        <v>99</v>
      </c>
    </row>
    <row r="55" spans="1:16">
      <c r="A55" s="6"/>
      <c r="C55" s="2"/>
      <c r="D55" s="3"/>
      <c r="E55" s="42"/>
      <c r="F55" s="4"/>
      <c r="G55" s="4"/>
      <c r="H55" s="4"/>
      <c r="I55" s="4"/>
      <c r="J55" s="46"/>
      <c r="K55" s="4"/>
      <c r="M55" s="48"/>
      <c r="N55" s="48"/>
      <c r="O55" s="49"/>
      <c r="P55" s="48"/>
    </row>
    <row r="56" spans="1:16">
      <c r="A56" s="6">
        <v>21</v>
      </c>
      <c r="C56" s="2" t="s">
        <v>92</v>
      </c>
      <c r="D56" s="3" t="s">
        <v>100</v>
      </c>
      <c r="E56" s="42"/>
      <c r="F56" s="4" t="s">
        <v>94</v>
      </c>
      <c r="H56" s="4"/>
      <c r="I56" s="4"/>
      <c r="J56" s="46"/>
      <c r="K56" s="4"/>
      <c r="M56" s="48">
        <f>+M46/365</f>
        <v>6.5608458336540401E-2</v>
      </c>
      <c r="N56" s="48"/>
      <c r="O56" s="49"/>
      <c r="P56" s="48">
        <f>+P46/365</f>
        <v>7.589762482048884E-2</v>
      </c>
    </row>
    <row r="57" spans="1:16">
      <c r="A57" s="6">
        <v>22</v>
      </c>
      <c r="C57" s="2" t="s">
        <v>95</v>
      </c>
      <c r="D57" s="3" t="s">
        <v>101</v>
      </c>
      <c r="E57" s="42"/>
      <c r="F57" s="4" t="s">
        <v>97</v>
      </c>
      <c r="H57" s="4"/>
      <c r="I57" s="4"/>
      <c r="J57" s="46"/>
      <c r="K57" s="4"/>
      <c r="M57" s="48">
        <f>+M46/8760*1000</f>
        <v>2.7336857640225167</v>
      </c>
      <c r="N57" s="48"/>
      <c r="O57" s="49"/>
      <c r="P57" s="48">
        <f>+P46/8760*1000</f>
        <v>3.162401034187035</v>
      </c>
    </row>
    <row r="58" spans="1:16">
      <c r="A58" s="6"/>
      <c r="C58" s="2"/>
      <c r="D58" s="4" t="s">
        <v>102</v>
      </c>
      <c r="E58" s="4"/>
      <c r="F58" s="4" t="s">
        <v>98</v>
      </c>
      <c r="H58" s="4"/>
      <c r="I58" s="4"/>
      <c r="K58" s="4"/>
      <c r="M58" s="37"/>
      <c r="N58" s="37"/>
      <c r="O58" s="21"/>
      <c r="P58" s="37"/>
    </row>
    <row r="59" spans="1:16">
      <c r="A59" s="6"/>
      <c r="C59" s="2"/>
      <c r="D59" s="4"/>
      <c r="E59" s="4"/>
      <c r="F59" s="4"/>
      <c r="H59" s="4"/>
      <c r="I59" s="4"/>
      <c r="K59" s="4"/>
      <c r="M59" s="37"/>
      <c r="N59" s="37"/>
      <c r="O59" s="21"/>
      <c r="P59" s="37"/>
    </row>
    <row r="60" spans="1:16">
      <c r="A60" s="6">
        <v>23</v>
      </c>
      <c r="C60" s="2" t="s">
        <v>103</v>
      </c>
      <c r="D60" s="4" t="s">
        <v>104</v>
      </c>
      <c r="E60" s="51">
        <v>0</v>
      </c>
      <c r="F60" s="52" t="s">
        <v>105</v>
      </c>
      <c r="G60" s="52"/>
      <c r="H60" s="52"/>
      <c r="I60" s="52"/>
      <c r="J60" s="52">
        <f>E60</f>
        <v>0</v>
      </c>
      <c r="K60" s="52" t="s">
        <v>105</v>
      </c>
      <c r="M60" s="37"/>
      <c r="N60" s="37"/>
      <c r="O60" s="21"/>
      <c r="P60" s="37"/>
    </row>
    <row r="61" spans="1:16">
      <c r="A61" s="6">
        <v>24</v>
      </c>
      <c r="C61" s="2"/>
      <c r="D61" s="4"/>
      <c r="E61" s="51">
        <v>0</v>
      </c>
      <c r="F61" s="52" t="s">
        <v>106</v>
      </c>
      <c r="G61" s="52"/>
      <c r="H61" s="52"/>
      <c r="I61" s="52"/>
      <c r="J61" s="52">
        <f>E61</f>
        <v>0</v>
      </c>
      <c r="K61" s="52" t="s">
        <v>106</v>
      </c>
      <c r="M61" s="37"/>
      <c r="N61" s="37"/>
      <c r="O61" s="21"/>
      <c r="P61" s="37"/>
    </row>
    <row r="62" spans="1:16">
      <c r="A62" s="6"/>
      <c r="C62" s="2"/>
      <c r="D62" s="4"/>
      <c r="E62" s="4"/>
      <c r="F62" s="52"/>
      <c r="G62" s="52"/>
      <c r="H62" s="52"/>
      <c r="I62" s="52"/>
      <c r="J62" s="52"/>
      <c r="K62" s="52"/>
      <c r="M62" s="37"/>
      <c r="N62" s="37"/>
      <c r="O62" s="21"/>
      <c r="P62" s="37"/>
    </row>
    <row r="63" spans="1:16">
      <c r="A63" s="6"/>
      <c r="C63" s="2"/>
      <c r="D63" s="4"/>
      <c r="E63" s="4"/>
      <c r="F63" s="52"/>
      <c r="G63" s="52"/>
      <c r="H63" s="52"/>
      <c r="I63" s="52"/>
      <c r="J63" s="52"/>
      <c r="K63" s="52"/>
      <c r="M63" s="37"/>
      <c r="N63" s="37"/>
      <c r="O63" s="21"/>
      <c r="P63" s="37"/>
    </row>
    <row r="64" spans="1:16">
      <c r="A64" s="6"/>
      <c r="C64" s="2"/>
      <c r="D64" s="4"/>
      <c r="E64" s="4"/>
      <c r="F64" s="52"/>
      <c r="G64" s="52"/>
      <c r="H64" s="52"/>
      <c r="I64" s="52"/>
      <c r="J64" s="52"/>
      <c r="K64" s="52"/>
      <c r="M64" s="37"/>
      <c r="N64" s="37"/>
      <c r="O64" s="21"/>
      <c r="P64" s="37"/>
    </row>
    <row r="65" spans="1:16">
      <c r="A65" s="6"/>
      <c r="C65" s="2"/>
      <c r="D65" s="4"/>
      <c r="E65" s="55"/>
      <c r="F65" s="52"/>
      <c r="G65" s="52"/>
      <c r="H65" s="52"/>
      <c r="I65" s="52"/>
      <c r="J65" s="52"/>
      <c r="K65" s="52"/>
      <c r="M65" s="37"/>
      <c r="N65" s="37"/>
      <c r="O65" s="21"/>
      <c r="P65" s="37"/>
    </row>
    <row r="66" spans="1:16">
      <c r="C66" s="2" t="s">
        <v>26</v>
      </c>
      <c r="D66" s="2"/>
      <c r="E66" s="3" t="s">
        <v>0</v>
      </c>
      <c r="F66" s="2"/>
      <c r="G66" s="2"/>
      <c r="H66" s="2"/>
      <c r="I66" s="4"/>
      <c r="J66" s="37"/>
      <c r="K66" s="11"/>
      <c r="L66" s="21"/>
      <c r="P66" s="7" t="s">
        <v>107</v>
      </c>
    </row>
    <row r="67" spans="1:16">
      <c r="C67" s="2"/>
      <c r="D67" s="10" t="s">
        <v>3</v>
      </c>
      <c r="E67" s="10" t="s">
        <v>27</v>
      </c>
      <c r="F67" s="10"/>
      <c r="G67" s="10"/>
      <c r="H67" s="10"/>
      <c r="I67" s="4"/>
      <c r="J67" s="4"/>
      <c r="K67" s="4"/>
      <c r="N67" s="9" t="str">
        <f>N2</f>
        <v>For the 12 months ended 12/31/14</v>
      </c>
      <c r="O67" s="177"/>
      <c r="P67" s="176"/>
    </row>
    <row r="68" spans="1:16">
      <c r="C68" s="2"/>
      <c r="D68" s="10"/>
      <c r="E68" s="10"/>
      <c r="F68" s="10"/>
      <c r="G68" s="10"/>
      <c r="H68" s="10"/>
      <c r="I68" s="4"/>
      <c r="J68" s="4"/>
      <c r="K68" s="4"/>
    </row>
    <row r="69" spans="1:16" ht="31.5">
      <c r="C69" s="2"/>
      <c r="D69" s="4"/>
      <c r="E69" s="56" t="str">
        <f>E5</f>
        <v>Allete, Inc. dba Minnesota Power</v>
      </c>
      <c r="F69" s="10"/>
      <c r="G69" s="10"/>
      <c r="H69" s="10"/>
      <c r="I69" s="10"/>
      <c r="J69" s="10"/>
      <c r="K69" s="10"/>
    </row>
    <row r="70" spans="1:16">
      <c r="C70" s="6" t="s">
        <v>7</v>
      </c>
      <c r="D70" s="6" t="s">
        <v>8</v>
      </c>
      <c r="E70" s="6" t="s">
        <v>9</v>
      </c>
      <c r="F70" s="10" t="s">
        <v>3</v>
      </c>
      <c r="G70" s="10"/>
      <c r="H70" s="57" t="s">
        <v>10</v>
      </c>
      <c r="I70" s="10"/>
      <c r="J70" s="58" t="s">
        <v>108</v>
      </c>
      <c r="K70" s="10"/>
      <c r="L70" s="58" t="s">
        <v>109</v>
      </c>
      <c r="M70" s="58" t="s">
        <v>110</v>
      </c>
      <c r="O70" s="58" t="s">
        <v>111</v>
      </c>
      <c r="P70" s="58" t="s">
        <v>112</v>
      </c>
    </row>
    <row r="71" spans="1:16">
      <c r="C71" s="2"/>
      <c r="D71" s="59" t="s">
        <v>113</v>
      </c>
      <c r="E71" s="10"/>
      <c r="F71" s="10"/>
      <c r="G71" s="10"/>
      <c r="H71" s="6"/>
      <c r="I71" s="10"/>
      <c r="J71" s="5" t="s">
        <v>11</v>
      </c>
      <c r="K71" s="10"/>
      <c r="L71" s="16" t="s">
        <v>114</v>
      </c>
      <c r="M71" s="16" t="s">
        <v>30</v>
      </c>
      <c r="N71" s="16"/>
      <c r="O71" s="16" t="s">
        <v>115</v>
      </c>
      <c r="P71" s="16" t="s">
        <v>32</v>
      </c>
    </row>
    <row r="72" spans="1:16">
      <c r="A72" s="6" t="s">
        <v>1</v>
      </c>
      <c r="C72" s="2"/>
      <c r="D72" s="15" t="s">
        <v>12</v>
      </c>
      <c r="E72" s="60" t="s">
        <v>116</v>
      </c>
      <c r="F72" s="61"/>
      <c r="G72" s="60" t="s">
        <v>117</v>
      </c>
      <c r="H72" s="62"/>
      <c r="I72" s="63"/>
      <c r="J72" s="64" t="s">
        <v>118</v>
      </c>
      <c r="K72" s="10"/>
      <c r="L72" s="15" t="s">
        <v>4</v>
      </c>
      <c r="M72" s="62" t="s">
        <v>119</v>
      </c>
      <c r="O72" s="15" t="s">
        <v>4</v>
      </c>
      <c r="P72" s="62" t="s">
        <v>120</v>
      </c>
    </row>
    <row r="73" spans="1:16" ht="16.5" thickBot="1">
      <c r="A73" s="18" t="s">
        <v>2</v>
      </c>
      <c r="C73" s="65" t="s">
        <v>121</v>
      </c>
      <c r="D73" s="10"/>
      <c r="E73" s="10"/>
      <c r="F73" s="10"/>
      <c r="G73" s="10"/>
      <c r="H73" s="10"/>
      <c r="I73" s="10"/>
      <c r="J73" s="10"/>
      <c r="K73" s="10"/>
    </row>
    <row r="74" spans="1:16">
      <c r="A74" s="6"/>
      <c r="C74" s="2"/>
      <c r="D74" s="23"/>
      <c r="E74" s="10"/>
      <c r="F74" s="10"/>
      <c r="G74" s="10"/>
      <c r="H74" s="10"/>
      <c r="I74" s="10"/>
      <c r="J74" s="10"/>
      <c r="K74" s="10"/>
    </row>
    <row r="75" spans="1:16">
      <c r="A75" s="6"/>
      <c r="C75" s="2" t="s">
        <v>427</v>
      </c>
      <c r="D75" s="23"/>
      <c r="E75" s="10"/>
      <c r="F75" s="10"/>
      <c r="G75" s="10"/>
      <c r="H75" s="23"/>
      <c r="I75" s="10"/>
      <c r="J75" s="10"/>
      <c r="K75" s="10"/>
    </row>
    <row r="76" spans="1:16">
      <c r="A76" s="6">
        <v>1</v>
      </c>
      <c r="C76" s="2" t="s">
        <v>122</v>
      </c>
      <c r="D76" s="23" t="s">
        <v>123</v>
      </c>
      <c r="E76" s="27">
        <v>2107345853</v>
      </c>
      <c r="F76" s="10"/>
      <c r="G76" s="10" t="s">
        <v>124</v>
      </c>
      <c r="H76" s="66" t="s">
        <v>3</v>
      </c>
      <c r="I76" s="10"/>
      <c r="J76" s="10" t="s">
        <v>3</v>
      </c>
      <c r="K76" s="10"/>
    </row>
    <row r="77" spans="1:16" s="37" customFormat="1">
      <c r="A77" s="53">
        <v>2</v>
      </c>
      <c r="C77" s="54" t="s">
        <v>125</v>
      </c>
      <c r="D77" s="23" t="s">
        <v>126</v>
      </c>
      <c r="E77" s="27">
        <v>534650518</v>
      </c>
      <c r="F77" s="23"/>
      <c r="G77" s="23" t="s">
        <v>41</v>
      </c>
      <c r="H77" s="67">
        <f>J210</f>
        <v>0.86216451023806917</v>
      </c>
      <c r="I77" s="23"/>
      <c r="J77" s="41">
        <f>+H77*E77</f>
        <v>460956702</v>
      </c>
      <c r="K77" s="41"/>
      <c r="L77" s="68" t="s">
        <v>42</v>
      </c>
      <c r="M77" s="41">
        <f>J77-P77</f>
        <v>340810833</v>
      </c>
      <c r="N77" s="41"/>
      <c r="O77" s="68" t="s">
        <v>42</v>
      </c>
      <c r="P77" s="27">
        <v>120145869</v>
      </c>
    </row>
    <row r="78" spans="1:16">
      <c r="A78" s="6">
        <v>3</v>
      </c>
      <c r="C78" s="2" t="s">
        <v>127</v>
      </c>
      <c r="D78" s="23" t="s">
        <v>128</v>
      </c>
      <c r="E78" s="27">
        <v>503867969</v>
      </c>
      <c r="F78" s="10"/>
      <c r="G78" s="10" t="s">
        <v>124</v>
      </c>
      <c r="H78" s="66" t="s">
        <v>3</v>
      </c>
      <c r="I78" s="10"/>
      <c r="J78" s="25" t="s">
        <v>3</v>
      </c>
      <c r="K78" s="25"/>
      <c r="L78" s="69"/>
      <c r="M78" s="25"/>
      <c r="N78" s="25"/>
      <c r="O78" s="69"/>
      <c r="P78" s="25"/>
    </row>
    <row r="79" spans="1:16">
      <c r="A79" s="6">
        <v>4</v>
      </c>
      <c r="C79" s="2" t="s">
        <v>129</v>
      </c>
      <c r="D79" s="23" t="s">
        <v>130</v>
      </c>
      <c r="E79" s="27">
        <f>49462893 +170005248</f>
        <v>219468141</v>
      </c>
      <c r="F79" s="10"/>
      <c r="G79" s="10" t="s">
        <v>131</v>
      </c>
      <c r="H79" s="66">
        <f>J236</f>
        <v>0.13254450592135897</v>
      </c>
      <c r="I79" s="10"/>
      <c r="J79" s="25">
        <f>+H79*E79</f>
        <v>29089296.314324144</v>
      </c>
      <c r="K79" s="25"/>
      <c r="L79" s="68" t="s">
        <v>132</v>
      </c>
      <c r="M79" s="41">
        <f>J79-P79</f>
        <v>21507328.704092994</v>
      </c>
      <c r="N79" s="41"/>
      <c r="O79" s="68" t="s">
        <v>133</v>
      </c>
      <c r="P79" s="25">
        <f>J79*$J$214</f>
        <v>7581967.6102311481</v>
      </c>
    </row>
    <row r="80" spans="1:16" ht="16.5" thickBot="1">
      <c r="A80" s="6">
        <v>5</v>
      </c>
      <c r="C80" s="2" t="s">
        <v>134</v>
      </c>
      <c r="D80" s="23" t="s">
        <v>135</v>
      </c>
      <c r="E80" s="70">
        <v>0</v>
      </c>
      <c r="F80" s="10"/>
      <c r="G80" s="10" t="s">
        <v>136</v>
      </c>
      <c r="H80" s="67">
        <f>L265</f>
        <v>0.13254450592135897</v>
      </c>
      <c r="I80" s="23"/>
      <c r="J80" s="71">
        <f>+H80*E80</f>
        <v>0</v>
      </c>
      <c r="K80" s="41"/>
      <c r="L80" s="68" t="s">
        <v>132</v>
      </c>
      <c r="M80" s="71">
        <f>J80-P80</f>
        <v>0</v>
      </c>
      <c r="N80" s="72"/>
      <c r="O80" s="68" t="s">
        <v>133</v>
      </c>
      <c r="P80" s="29">
        <f>J80*$J$214</f>
        <v>0</v>
      </c>
    </row>
    <row r="81" spans="1:16">
      <c r="A81" s="6">
        <v>6</v>
      </c>
      <c r="C81" s="2" t="s">
        <v>137</v>
      </c>
      <c r="D81" s="23"/>
      <c r="E81" s="25">
        <f>SUM(E76:E80)</f>
        <v>3365332481</v>
      </c>
      <c r="F81" s="10"/>
      <c r="G81" s="10" t="s">
        <v>138</v>
      </c>
      <c r="H81" s="92">
        <f>IF(J81&gt;0,J81/E81,0)</f>
        <v>0.14561592385924027</v>
      </c>
      <c r="I81" s="23"/>
      <c r="J81" s="41">
        <f>SUM(J76:J80)</f>
        <v>490045998.31432414</v>
      </c>
      <c r="K81" s="41"/>
      <c r="L81" s="68"/>
      <c r="M81" s="41">
        <f>SUM(M76:M80)</f>
        <v>362318161.70409298</v>
      </c>
      <c r="N81" s="41"/>
      <c r="O81" s="68"/>
      <c r="P81" s="41">
        <f>SUM(P77:P80)</f>
        <v>127727836.61023115</v>
      </c>
    </row>
    <row r="82" spans="1:16">
      <c r="C82" s="2"/>
      <c r="D82" s="23"/>
      <c r="E82" s="25"/>
      <c r="F82" s="10"/>
      <c r="G82" s="10"/>
      <c r="H82" s="73"/>
      <c r="I82" s="10"/>
      <c r="J82" s="25"/>
      <c r="K82" s="25"/>
      <c r="L82" s="68"/>
      <c r="M82" s="41"/>
      <c r="N82" s="41"/>
      <c r="O82" s="68"/>
      <c r="P82" s="25"/>
    </row>
    <row r="83" spans="1:16">
      <c r="C83" s="2" t="s">
        <v>428</v>
      </c>
      <c r="D83" s="23"/>
      <c r="E83" s="25"/>
      <c r="F83" s="10"/>
      <c r="G83" s="10"/>
      <c r="H83" s="10"/>
      <c r="I83" s="10"/>
      <c r="J83" s="25"/>
      <c r="K83" s="25"/>
      <c r="L83" s="68"/>
      <c r="M83" s="41"/>
      <c r="N83" s="41"/>
      <c r="O83" s="68"/>
      <c r="P83" s="25"/>
    </row>
    <row r="84" spans="1:16">
      <c r="A84" s="6">
        <v>7</v>
      </c>
      <c r="C84" s="2" t="str">
        <f>+C76</f>
        <v xml:space="preserve">  Production</v>
      </c>
      <c r="D84" s="23" t="s">
        <v>139</v>
      </c>
      <c r="E84" s="27">
        <v>740822634</v>
      </c>
      <c r="F84" s="10"/>
      <c r="G84" s="10" t="str">
        <f t="shared" ref="G84:H88" si="1">+G76</f>
        <v>NA</v>
      </c>
      <c r="H84" s="66" t="str">
        <f t="shared" si="1"/>
        <v xml:space="preserve"> </v>
      </c>
      <c r="I84" s="10"/>
      <c r="J84" s="25" t="s">
        <v>3</v>
      </c>
      <c r="K84" s="25"/>
      <c r="L84" s="68"/>
      <c r="M84" s="41"/>
      <c r="N84" s="41"/>
      <c r="O84" s="68"/>
      <c r="P84" s="25"/>
    </row>
    <row r="85" spans="1:16" s="37" customFormat="1">
      <c r="A85" s="53">
        <v>8</v>
      </c>
      <c r="C85" s="54" t="str">
        <f>+C77</f>
        <v xml:space="preserve">  Transmission</v>
      </c>
      <c r="D85" s="23" t="s">
        <v>140</v>
      </c>
      <c r="E85" s="27">
        <v>190431257</v>
      </c>
      <c r="F85" s="23"/>
      <c r="G85" s="23" t="str">
        <f t="shared" si="1"/>
        <v>TP</v>
      </c>
      <c r="H85" s="67">
        <f t="shared" si="1"/>
        <v>0.86216451023806917</v>
      </c>
      <c r="I85" s="23"/>
      <c r="J85" s="41">
        <f>+H85*E85</f>
        <v>164183071.42542487</v>
      </c>
      <c r="K85" s="41"/>
      <c r="L85" s="68" t="s">
        <v>42</v>
      </c>
      <c r="M85" s="74">
        <f>J85-P85</f>
        <v>112376653.42542487</v>
      </c>
      <c r="N85" s="74"/>
      <c r="O85" s="68" t="s">
        <v>42</v>
      </c>
      <c r="P85" s="75">
        <v>51806418</v>
      </c>
    </row>
    <row r="86" spans="1:16">
      <c r="A86" s="6">
        <v>9</v>
      </c>
      <c r="C86" s="2" t="str">
        <f>+C78</f>
        <v xml:space="preserve">  Distribution</v>
      </c>
      <c r="D86" s="23" t="s">
        <v>141</v>
      </c>
      <c r="E86" s="27">
        <v>217033530</v>
      </c>
      <c r="F86" s="10"/>
      <c r="G86" s="10" t="str">
        <f t="shared" si="1"/>
        <v>NA</v>
      </c>
      <c r="H86" s="66" t="str">
        <f t="shared" si="1"/>
        <v xml:space="preserve"> </v>
      </c>
      <c r="I86" s="10"/>
      <c r="J86" s="25" t="s">
        <v>3</v>
      </c>
      <c r="K86" s="25"/>
      <c r="L86" s="68"/>
      <c r="M86" s="74"/>
      <c r="N86" s="74"/>
      <c r="O86" s="68"/>
      <c r="P86" s="76"/>
    </row>
    <row r="87" spans="1:16">
      <c r="A87" s="6">
        <v>10</v>
      </c>
      <c r="C87" s="2" t="str">
        <f>+C79</f>
        <v xml:space="preserve">  General &amp; Intangible</v>
      </c>
      <c r="D87" s="23" t="s">
        <v>438</v>
      </c>
      <c r="E87" s="27">
        <f>89557536+38694337</f>
        <v>128251873</v>
      </c>
      <c r="F87" s="10"/>
      <c r="G87" s="10" t="str">
        <f t="shared" si="1"/>
        <v>W/S</v>
      </c>
      <c r="H87" s="66">
        <f t="shared" si="1"/>
        <v>0.13254450592135897</v>
      </c>
      <c r="I87" s="10"/>
      <c r="J87" s="25">
        <f>+H87*E87</f>
        <v>16999081.14027388</v>
      </c>
      <c r="K87" s="25"/>
      <c r="L87" s="68" t="s">
        <v>142</v>
      </c>
      <c r="M87" s="41">
        <f>J87-P87</f>
        <v>12568362.665114978</v>
      </c>
      <c r="N87" s="77"/>
      <c r="O87" s="68" t="s">
        <v>133</v>
      </c>
      <c r="P87" s="25">
        <f>J87*$J$214</f>
        <v>4430718.4751589019</v>
      </c>
    </row>
    <row r="88" spans="1:16" ht="16.5" thickBot="1">
      <c r="A88" s="6">
        <v>11</v>
      </c>
      <c r="C88" s="2" t="str">
        <f>+C80</f>
        <v xml:space="preserve">  Common</v>
      </c>
      <c r="D88" s="23" t="s">
        <v>135</v>
      </c>
      <c r="E88" s="70">
        <v>0</v>
      </c>
      <c r="F88" s="10"/>
      <c r="G88" s="10" t="str">
        <f t="shared" si="1"/>
        <v>CE</v>
      </c>
      <c r="H88" s="66">
        <f t="shared" si="1"/>
        <v>0.13254450592135897</v>
      </c>
      <c r="I88" s="10"/>
      <c r="J88" s="29">
        <f>+H88*E88</f>
        <v>0</v>
      </c>
      <c r="K88" s="25"/>
      <c r="L88" s="68" t="s">
        <v>132</v>
      </c>
      <c r="M88" s="71">
        <f>J88-P88</f>
        <v>0</v>
      </c>
      <c r="N88" s="72"/>
      <c r="O88" s="68" t="s">
        <v>133</v>
      </c>
      <c r="P88" s="29">
        <f>J88*$J$214</f>
        <v>0</v>
      </c>
    </row>
    <row r="89" spans="1:16">
      <c r="A89" s="6">
        <v>12</v>
      </c>
      <c r="C89" s="2" t="s">
        <v>143</v>
      </c>
      <c r="D89" s="23"/>
      <c r="E89" s="25">
        <f>SUM(E84:E88)</f>
        <v>1276539294</v>
      </c>
      <c r="F89" s="10"/>
      <c r="G89" s="10"/>
      <c r="H89" s="10"/>
      <c r="I89" s="10"/>
      <c r="J89" s="25">
        <f>SUM(J84:J88)</f>
        <v>181182152.56569874</v>
      </c>
      <c r="K89" s="25"/>
      <c r="L89" s="69"/>
      <c r="M89" s="74">
        <f>SUM(M85:M88)</f>
        <v>124945016.09053986</v>
      </c>
      <c r="N89" s="74"/>
      <c r="O89" s="68"/>
      <c r="P89" s="74">
        <f>SUM(P85:P88)</f>
        <v>56237136.4751589</v>
      </c>
    </row>
    <row r="90" spans="1:16">
      <c r="A90" s="6"/>
      <c r="D90" s="23" t="s">
        <v>3</v>
      </c>
      <c r="E90" s="25"/>
      <c r="F90" s="10"/>
      <c r="G90" s="10"/>
      <c r="H90" s="73"/>
      <c r="I90" s="10"/>
      <c r="J90" s="25"/>
      <c r="K90" s="25"/>
      <c r="L90" s="69"/>
      <c r="M90" s="25"/>
      <c r="N90" s="25"/>
      <c r="O90" s="69"/>
      <c r="P90" s="25"/>
    </row>
    <row r="91" spans="1:16">
      <c r="A91" s="6"/>
      <c r="C91" s="2" t="s">
        <v>144</v>
      </c>
      <c r="D91" s="23"/>
      <c r="E91" s="25"/>
      <c r="F91" s="10"/>
      <c r="G91" s="10"/>
      <c r="H91" s="10"/>
      <c r="I91" s="10"/>
      <c r="J91" s="25"/>
      <c r="K91" s="25"/>
      <c r="L91" s="69"/>
      <c r="M91" s="25"/>
      <c r="N91" s="25"/>
      <c r="O91" s="69"/>
      <c r="P91" s="25"/>
    </row>
    <row r="92" spans="1:16">
      <c r="A92" s="6">
        <v>13</v>
      </c>
      <c r="C92" s="2" t="str">
        <f>+C84</f>
        <v xml:space="preserve">  Production</v>
      </c>
      <c r="D92" s="23" t="s">
        <v>145</v>
      </c>
      <c r="E92" s="25">
        <f>E76-E84</f>
        <v>1366523219</v>
      </c>
      <c r="F92" s="10"/>
      <c r="G92" s="10"/>
      <c r="H92" s="73"/>
      <c r="I92" s="10"/>
      <c r="J92" s="25" t="s">
        <v>3</v>
      </c>
      <c r="K92" s="25"/>
      <c r="L92" s="69"/>
      <c r="M92" s="25"/>
      <c r="N92" s="25"/>
      <c r="O92" s="69"/>
      <c r="P92" s="25"/>
    </row>
    <row r="93" spans="1:16" s="37" customFormat="1">
      <c r="A93" s="53">
        <v>14</v>
      </c>
      <c r="C93" s="54" t="str">
        <f>+C85</f>
        <v xml:space="preserve">  Transmission</v>
      </c>
      <c r="D93" s="23" t="s">
        <v>146</v>
      </c>
      <c r="E93" s="41">
        <f>E77-E85</f>
        <v>344219261</v>
      </c>
      <c r="F93" s="23"/>
      <c r="G93" s="23"/>
      <c r="H93" s="67"/>
      <c r="I93" s="23"/>
      <c r="J93" s="41">
        <f>J77-J85</f>
        <v>296773630.57457513</v>
      </c>
      <c r="K93" s="41"/>
      <c r="L93" s="68"/>
      <c r="M93" s="41">
        <f>M77-M85</f>
        <v>228434179.57457513</v>
      </c>
      <c r="N93" s="41"/>
      <c r="O93" s="68"/>
      <c r="P93" s="41">
        <f>P77-P85</f>
        <v>68339451</v>
      </c>
    </row>
    <row r="94" spans="1:16">
      <c r="A94" s="6">
        <v>15</v>
      </c>
      <c r="C94" s="2" t="str">
        <f>+C86</f>
        <v xml:space="preserve">  Distribution</v>
      </c>
      <c r="D94" s="23" t="s">
        <v>147</v>
      </c>
      <c r="E94" s="25">
        <f>E78-E86</f>
        <v>286834439</v>
      </c>
      <c r="F94" s="10"/>
      <c r="G94" s="10"/>
      <c r="H94" s="73"/>
      <c r="I94" s="10"/>
      <c r="J94" s="25" t="s">
        <v>3</v>
      </c>
      <c r="K94" s="25"/>
      <c r="L94" s="69"/>
      <c r="M94" s="25" t="s">
        <v>3</v>
      </c>
      <c r="N94" s="25"/>
      <c r="O94" s="69"/>
      <c r="P94" s="25" t="s">
        <v>3</v>
      </c>
    </row>
    <row r="95" spans="1:16">
      <c r="A95" s="6">
        <v>16</v>
      </c>
      <c r="C95" s="2" t="str">
        <f>+C87</f>
        <v xml:space="preserve">  General &amp; Intangible</v>
      </c>
      <c r="D95" s="23" t="s">
        <v>148</v>
      </c>
      <c r="E95" s="25">
        <f>E79-E87</f>
        <v>91216268</v>
      </c>
      <c r="F95" s="10"/>
      <c r="G95" s="10"/>
      <c r="H95" s="73"/>
      <c r="I95" s="10"/>
      <c r="J95" s="25">
        <f>J79-J87</f>
        <v>12090215.174050264</v>
      </c>
      <c r="K95" s="25"/>
      <c r="L95" s="69"/>
      <c r="M95" s="25">
        <f>M79-M87</f>
        <v>8938966.038978016</v>
      </c>
      <c r="N95" s="25"/>
      <c r="O95" s="69"/>
      <c r="P95" s="25">
        <f>P79-P87</f>
        <v>3151249.1350722462</v>
      </c>
    </row>
    <row r="96" spans="1:16" ht="16.5" thickBot="1">
      <c r="A96" s="6">
        <v>17</v>
      </c>
      <c r="C96" s="2" t="str">
        <f>+C88</f>
        <v xml:space="preserve">  Common</v>
      </c>
      <c r="D96" s="23" t="s">
        <v>149</v>
      </c>
      <c r="E96" s="29">
        <f>E80-E88</f>
        <v>0</v>
      </c>
      <c r="F96" s="10"/>
      <c r="G96" s="10"/>
      <c r="H96" s="73"/>
      <c r="I96" s="10"/>
      <c r="J96" s="29">
        <f>J80-J88</f>
        <v>0</v>
      </c>
      <c r="K96" s="25"/>
      <c r="L96" s="69"/>
      <c r="M96" s="29">
        <v>0</v>
      </c>
      <c r="N96" s="78"/>
      <c r="O96" s="79"/>
      <c r="P96" s="71">
        <f>P80-P88</f>
        <v>0</v>
      </c>
    </row>
    <row r="97" spans="1:18">
      <c r="A97" s="6">
        <v>18</v>
      </c>
      <c r="C97" s="2" t="s">
        <v>150</v>
      </c>
      <c r="D97" s="23"/>
      <c r="E97" s="25">
        <f>SUM(E92:E96)</f>
        <v>2088793187</v>
      </c>
      <c r="F97" s="10"/>
      <c r="G97" s="10" t="s">
        <v>151</v>
      </c>
      <c r="H97" s="73">
        <f>IF(J97&gt;0,J97/E97,0)</f>
        <v>0.14786712618123135</v>
      </c>
      <c r="I97" s="10"/>
      <c r="J97" s="25">
        <f>SUM(J92:J96)</f>
        <v>308863845.7486254</v>
      </c>
      <c r="K97" s="25"/>
      <c r="L97" s="69"/>
      <c r="M97" s="41">
        <f>SUM(M93:M96)</f>
        <v>237373145.61355314</v>
      </c>
      <c r="N97" s="41"/>
      <c r="O97" s="68"/>
      <c r="P97" s="41">
        <f>SUM(P93:P96)</f>
        <v>71490700.135072246</v>
      </c>
    </row>
    <row r="98" spans="1:18">
      <c r="A98" s="6"/>
      <c r="C98" s="2"/>
      <c r="D98" s="23"/>
      <c r="E98" s="25"/>
      <c r="F98" s="10"/>
      <c r="G98" s="10"/>
      <c r="H98" s="73"/>
      <c r="I98" s="10"/>
      <c r="J98" s="25"/>
      <c r="K98" s="25"/>
      <c r="L98" s="69"/>
      <c r="M98" s="41"/>
      <c r="N98" s="41"/>
      <c r="O98" s="68"/>
      <c r="P98" s="41"/>
    </row>
    <row r="99" spans="1:18">
      <c r="A99" s="6" t="s">
        <v>399</v>
      </c>
      <c r="C99" s="167" t="s">
        <v>400</v>
      </c>
      <c r="D99" s="168"/>
      <c r="E99" s="25"/>
      <c r="F99" s="10"/>
      <c r="G99" s="10"/>
      <c r="H99" s="73"/>
      <c r="I99" s="10"/>
      <c r="J99" s="25"/>
      <c r="K99" s="25"/>
      <c r="L99" s="69"/>
      <c r="M99" s="41"/>
      <c r="N99" s="41"/>
      <c r="O99" s="68"/>
      <c r="P99" s="41"/>
    </row>
    <row r="100" spans="1:18">
      <c r="A100" s="6"/>
      <c r="C100" s="169" t="s">
        <v>408</v>
      </c>
      <c r="D100" s="170" t="s">
        <v>409</v>
      </c>
      <c r="E100" s="39">
        <v>51506190</v>
      </c>
      <c r="F100" s="10"/>
      <c r="G100" s="133" t="s">
        <v>3</v>
      </c>
      <c r="H100" s="171">
        <v>1</v>
      </c>
      <c r="I100" s="31"/>
      <c r="J100" s="41">
        <f>+H100*E100</f>
        <v>51506190</v>
      </c>
      <c r="K100" s="72"/>
      <c r="L100" s="81" t="s">
        <v>42</v>
      </c>
      <c r="M100" s="72">
        <f>J100-P100</f>
        <v>51506190</v>
      </c>
      <c r="N100" s="72"/>
      <c r="O100" s="81" t="s">
        <v>42</v>
      </c>
      <c r="P100" s="172">
        <v>0</v>
      </c>
    </row>
    <row r="101" spans="1:18">
      <c r="A101" s="6"/>
      <c r="C101" s="157"/>
      <c r="D101" s="158"/>
      <c r="E101" s="25"/>
      <c r="F101" s="10"/>
      <c r="I101" s="10"/>
      <c r="J101" s="25"/>
      <c r="K101" s="25"/>
      <c r="L101" s="69"/>
      <c r="M101" s="25"/>
      <c r="N101" s="25"/>
      <c r="O101" s="69"/>
      <c r="P101" s="25"/>
    </row>
    <row r="102" spans="1:18">
      <c r="A102" s="6"/>
      <c r="C102" s="2" t="s">
        <v>152</v>
      </c>
      <c r="D102" s="23"/>
      <c r="E102" s="25"/>
      <c r="F102" s="10"/>
      <c r="G102" s="10"/>
      <c r="H102" s="10"/>
      <c r="I102" s="10"/>
      <c r="J102" s="25"/>
      <c r="K102" s="25"/>
      <c r="L102" s="69"/>
      <c r="M102" s="25"/>
      <c r="N102" s="25"/>
      <c r="O102" s="69"/>
      <c r="P102" s="25"/>
    </row>
    <row r="103" spans="1:18">
      <c r="A103" s="6">
        <v>19</v>
      </c>
      <c r="C103" s="54" t="s">
        <v>153</v>
      </c>
      <c r="D103" s="23" t="s">
        <v>154</v>
      </c>
      <c r="E103" s="39">
        <v>-45226557</v>
      </c>
      <c r="F103" s="23"/>
      <c r="G103" s="23" t="str">
        <f>+G84</f>
        <v>NA</v>
      </c>
      <c r="H103" s="80" t="s">
        <v>155</v>
      </c>
      <c r="I103" s="10"/>
      <c r="J103" s="25">
        <v>0</v>
      </c>
      <c r="K103" s="25"/>
      <c r="L103" s="69" t="s">
        <v>3</v>
      </c>
      <c r="M103" s="78">
        <v>0</v>
      </c>
      <c r="N103" s="78"/>
      <c r="O103" s="79"/>
      <c r="P103" s="78">
        <v>0</v>
      </c>
    </row>
    <row r="104" spans="1:18">
      <c r="A104" s="6">
        <v>20</v>
      </c>
      <c r="C104" s="54" t="s">
        <v>156</v>
      </c>
      <c r="D104" s="23" t="s">
        <v>157</v>
      </c>
      <c r="E104" s="39">
        <v>-552797685</v>
      </c>
      <c r="F104" s="10"/>
      <c r="G104" s="10" t="s">
        <v>158</v>
      </c>
      <c r="H104" s="66">
        <f>+H97</f>
        <v>0.14786712618123135</v>
      </c>
      <c r="I104" s="10"/>
      <c r="J104" s="25">
        <f>E104*H104</f>
        <v>-81740605.040587574</v>
      </c>
      <c r="K104" s="25"/>
      <c r="L104" s="68" t="s">
        <v>159</v>
      </c>
      <c r="M104" s="72">
        <f>J104-P104</f>
        <v>-62820640.259173766</v>
      </c>
      <c r="N104" s="72"/>
      <c r="O104" s="81" t="s">
        <v>160</v>
      </c>
      <c r="P104" s="78">
        <f>J104*$J$218</f>
        <v>-18919964.781413812</v>
      </c>
      <c r="R104" s="82"/>
    </row>
    <row r="105" spans="1:18">
      <c r="A105" s="6">
        <v>21</v>
      </c>
      <c r="C105" s="54" t="s">
        <v>161</v>
      </c>
      <c r="D105" s="23" t="s">
        <v>162</v>
      </c>
      <c r="E105" s="39">
        <v>-114724210</v>
      </c>
      <c r="F105" s="10"/>
      <c r="G105" s="10" t="s">
        <v>158</v>
      </c>
      <c r="H105" s="66">
        <f>+H104</f>
        <v>0.14786712618123135</v>
      </c>
      <c r="I105" s="10"/>
      <c r="J105" s="25">
        <f>E105*H105</f>
        <v>-16963939.236112084</v>
      </c>
      <c r="K105" s="25"/>
      <c r="L105" s="68" t="s">
        <v>159</v>
      </c>
      <c r="M105" s="72">
        <f>J105-P105</f>
        <v>-13037406.850623671</v>
      </c>
      <c r="N105" s="72"/>
      <c r="O105" s="81" t="s">
        <v>160</v>
      </c>
      <c r="P105" s="78">
        <f>J105*$J$218</f>
        <v>-3926532.3854884137</v>
      </c>
      <c r="R105" s="82"/>
    </row>
    <row r="106" spans="1:18">
      <c r="A106" s="6">
        <v>22</v>
      </c>
      <c r="C106" s="54" t="s">
        <v>163</v>
      </c>
      <c r="D106" s="23" t="s">
        <v>164</v>
      </c>
      <c r="E106" s="39">
        <v>235716039</v>
      </c>
      <c r="F106" s="10"/>
      <c r="G106" s="10" t="str">
        <f>+G105</f>
        <v>NP</v>
      </c>
      <c r="H106" s="66">
        <f>+H105</f>
        <v>0.14786712618123135</v>
      </c>
      <c r="I106" s="10"/>
      <c r="J106" s="25">
        <f>E106*H106</f>
        <v>34854653.281753048</v>
      </c>
      <c r="K106" s="25"/>
      <c r="L106" s="68" t="s">
        <v>159</v>
      </c>
      <c r="M106" s="72">
        <f>J106-P106</f>
        <v>26787073.989530858</v>
      </c>
      <c r="N106" s="72"/>
      <c r="O106" s="81" t="s">
        <v>160</v>
      </c>
      <c r="P106" s="78">
        <f>J106*$J$218</f>
        <v>8067579.2922221897</v>
      </c>
      <c r="R106" s="82"/>
    </row>
    <row r="107" spans="1:18">
      <c r="A107" s="6">
        <v>23</v>
      </c>
      <c r="C107" s="37" t="s">
        <v>165</v>
      </c>
      <c r="D107" s="37" t="s">
        <v>166</v>
      </c>
      <c r="E107" s="159">
        <v>0</v>
      </c>
      <c r="F107" s="10"/>
      <c r="G107" s="10" t="s">
        <v>158</v>
      </c>
      <c r="H107" s="66">
        <f>+H105</f>
        <v>0.14786712618123135</v>
      </c>
      <c r="I107" s="10"/>
      <c r="J107" s="78">
        <f t="shared" ref="J107:J109" si="2">E107*H107</f>
        <v>0</v>
      </c>
      <c r="K107" s="25"/>
      <c r="L107" s="68" t="s">
        <v>159</v>
      </c>
      <c r="M107" s="72">
        <f t="shared" ref="M107:M109" si="3">J107-P107</f>
        <v>0</v>
      </c>
      <c r="N107" s="72"/>
      <c r="O107" s="81" t="s">
        <v>160</v>
      </c>
      <c r="P107" s="78">
        <f>J107*$J$218</f>
        <v>0</v>
      </c>
      <c r="R107" s="82"/>
    </row>
    <row r="108" spans="1:18">
      <c r="A108" s="6" t="s">
        <v>401</v>
      </c>
      <c r="C108" s="37" t="s">
        <v>416</v>
      </c>
      <c r="D108" s="37"/>
      <c r="E108" s="423">
        <v>-9547539</v>
      </c>
      <c r="F108" s="10"/>
      <c r="G108" s="10"/>
      <c r="H108" s="66">
        <v>1</v>
      </c>
      <c r="I108" s="10"/>
      <c r="J108" s="78">
        <f t="shared" si="2"/>
        <v>-9547539</v>
      </c>
      <c r="K108" s="25"/>
      <c r="L108" s="68" t="s">
        <v>42</v>
      </c>
      <c r="M108" s="72">
        <f t="shared" si="3"/>
        <v>-9547539</v>
      </c>
      <c r="N108" s="72"/>
      <c r="O108" s="81" t="s">
        <v>42</v>
      </c>
      <c r="P108" s="187">
        <v>0</v>
      </c>
      <c r="R108" s="82"/>
    </row>
    <row r="109" spans="1:18">
      <c r="A109" s="6" t="s">
        <v>411</v>
      </c>
      <c r="C109" s="37" t="s">
        <v>417</v>
      </c>
      <c r="D109" s="37"/>
      <c r="E109" s="173">
        <v>0</v>
      </c>
      <c r="F109" s="10"/>
      <c r="G109" s="10" t="s">
        <v>3</v>
      </c>
      <c r="H109" s="66">
        <v>1</v>
      </c>
      <c r="I109" s="10"/>
      <c r="J109" s="30">
        <f t="shared" si="2"/>
        <v>0</v>
      </c>
      <c r="K109" s="25"/>
      <c r="L109" s="68" t="s">
        <v>42</v>
      </c>
      <c r="M109" s="160">
        <f t="shared" si="3"/>
        <v>0</v>
      </c>
      <c r="N109" s="72"/>
      <c r="O109" s="81" t="s">
        <v>42</v>
      </c>
      <c r="P109" s="188">
        <v>0</v>
      </c>
      <c r="R109" s="82"/>
    </row>
    <row r="110" spans="1:18">
      <c r="A110" s="6"/>
      <c r="C110" s="37"/>
      <c r="D110" s="37"/>
      <c r="E110" s="154"/>
      <c r="F110" s="10"/>
      <c r="G110" s="10"/>
      <c r="H110" s="66"/>
      <c r="I110" s="10"/>
      <c r="J110" s="78"/>
      <c r="K110" s="25"/>
      <c r="L110" s="68"/>
      <c r="M110" s="72"/>
      <c r="N110" s="72"/>
      <c r="O110" s="81"/>
      <c r="P110" s="78"/>
      <c r="R110" s="82"/>
    </row>
    <row r="111" spans="1:18">
      <c r="A111" s="6">
        <v>24</v>
      </c>
      <c r="C111" s="2" t="s">
        <v>454</v>
      </c>
      <c r="D111" s="23"/>
      <c r="E111" s="25">
        <f>SUM(E103:E110)</f>
        <v>-486579952</v>
      </c>
      <c r="F111" s="10"/>
      <c r="G111" s="10"/>
      <c r="H111" s="25" t="s">
        <v>3</v>
      </c>
      <c r="I111" s="10"/>
      <c r="J111" s="25">
        <f>SUM(J103:J110)</f>
        <v>-73397429.994946614</v>
      </c>
      <c r="K111" s="25"/>
      <c r="L111" s="68"/>
      <c r="M111" s="25">
        <f>SUM(M103:M110)</f>
        <v>-58618512.120266572</v>
      </c>
      <c r="N111" s="41"/>
      <c r="O111" s="68"/>
      <c r="P111" s="25">
        <f>SUM(P103:P110)</f>
        <v>-14778917.874680035</v>
      </c>
      <c r="R111" s="82"/>
    </row>
    <row r="112" spans="1:18">
      <c r="A112" s="6"/>
      <c r="D112" s="23"/>
      <c r="E112" s="25"/>
      <c r="F112" s="10"/>
      <c r="G112" s="10"/>
      <c r="H112" s="73"/>
      <c r="I112" s="10"/>
      <c r="J112" s="25"/>
      <c r="K112" s="25"/>
      <c r="L112" s="68"/>
      <c r="M112" s="41"/>
      <c r="N112" s="41"/>
      <c r="O112" s="68"/>
      <c r="P112" s="25"/>
    </row>
    <row r="113" spans="1:18">
      <c r="A113" s="6">
        <v>25</v>
      </c>
      <c r="C113" s="2" t="s">
        <v>167</v>
      </c>
      <c r="D113" s="23" t="s">
        <v>168</v>
      </c>
      <c r="E113" s="27">
        <v>19426</v>
      </c>
      <c r="F113" s="10"/>
      <c r="G113" s="10" t="str">
        <f>+G85</f>
        <v>TP</v>
      </c>
      <c r="H113" s="66">
        <f>+H85</f>
        <v>0.86216451023806917</v>
      </c>
      <c r="I113" s="10"/>
      <c r="J113" s="25">
        <f>+H113*E113</f>
        <v>16748.407775884731</v>
      </c>
      <c r="K113" s="25"/>
      <c r="L113" s="68" t="s">
        <v>42</v>
      </c>
      <c r="M113" s="41">
        <f>J113-P113</f>
        <v>16748.407775884731</v>
      </c>
      <c r="N113" s="41"/>
      <c r="O113" s="68" t="s">
        <v>42</v>
      </c>
      <c r="P113" s="27">
        <v>0</v>
      </c>
    </row>
    <row r="114" spans="1:18">
      <c r="A114" s="6"/>
      <c r="C114" s="2"/>
      <c r="D114" s="10"/>
      <c r="E114" s="25"/>
      <c r="F114" s="10"/>
      <c r="G114" s="10"/>
      <c r="H114" s="10"/>
      <c r="I114" s="10"/>
      <c r="J114" s="25"/>
      <c r="K114" s="25"/>
      <c r="L114" s="68"/>
      <c r="M114" s="41"/>
      <c r="N114" s="41"/>
      <c r="O114" s="68"/>
      <c r="P114" s="25"/>
    </row>
    <row r="115" spans="1:18">
      <c r="A115" s="6"/>
      <c r="C115" s="2" t="s">
        <v>169</v>
      </c>
      <c r="D115" s="10" t="s">
        <v>3</v>
      </c>
      <c r="E115" s="25"/>
      <c r="F115" s="10"/>
      <c r="G115" s="10"/>
      <c r="H115" s="10"/>
      <c r="I115" s="10"/>
      <c r="J115" s="25"/>
      <c r="K115" s="25"/>
      <c r="L115" s="68"/>
      <c r="M115" s="41"/>
      <c r="N115" s="41"/>
      <c r="O115" s="68"/>
      <c r="P115" s="25"/>
    </row>
    <row r="116" spans="1:18">
      <c r="A116" s="6">
        <v>26</v>
      </c>
      <c r="C116" s="2" t="s">
        <v>170</v>
      </c>
      <c r="D116" s="1" t="s">
        <v>171</v>
      </c>
      <c r="E116" s="25">
        <f>+E146/8</f>
        <v>11153941.625</v>
      </c>
      <c r="F116" s="10"/>
      <c r="G116" s="10"/>
      <c r="H116" s="73"/>
      <c r="I116" s="10"/>
      <c r="J116" s="25">
        <f>+J146/8</f>
        <v>3139510.0568751674</v>
      </c>
      <c r="K116" s="38"/>
      <c r="L116" s="68" t="s">
        <v>3</v>
      </c>
      <c r="M116" s="25">
        <f>+M146/8</f>
        <v>2764081.7691838886</v>
      </c>
      <c r="N116" s="72"/>
      <c r="O116" s="68" t="s">
        <v>3</v>
      </c>
      <c r="P116" s="25">
        <f>+P146/8</f>
        <v>375428.28769127838</v>
      </c>
      <c r="R116" s="82"/>
    </row>
    <row r="117" spans="1:18" s="37" customFormat="1">
      <c r="A117" s="53">
        <v>27</v>
      </c>
      <c r="C117" s="54" t="s">
        <v>172</v>
      </c>
      <c r="D117" s="23" t="s">
        <v>173</v>
      </c>
      <c r="E117" s="27">
        <v>3010599</v>
      </c>
      <c r="F117" s="23"/>
      <c r="G117" s="23" t="s">
        <v>174</v>
      </c>
      <c r="H117" s="67">
        <f>J228</f>
        <v>0.79809299534957401</v>
      </c>
      <c r="I117" s="23"/>
      <c r="J117" s="41">
        <f>+H117*E117</f>
        <v>2402737.9737064322</v>
      </c>
      <c r="K117" s="41" t="s">
        <v>3</v>
      </c>
      <c r="L117" s="68" t="s">
        <v>142</v>
      </c>
      <c r="M117" s="72">
        <f>J117-P117</f>
        <v>1776477.3280151186</v>
      </c>
      <c r="N117" s="72"/>
      <c r="O117" s="81" t="s">
        <v>133</v>
      </c>
      <c r="P117" s="78">
        <f>J117*$J$214</f>
        <v>626260.64569131355</v>
      </c>
    </row>
    <row r="118" spans="1:18" ht="16.5" thickBot="1">
      <c r="A118" s="6">
        <v>28</v>
      </c>
      <c r="C118" s="2" t="s">
        <v>175</v>
      </c>
      <c r="D118" s="10" t="s">
        <v>176</v>
      </c>
      <c r="E118" s="70">
        <v>5697273</v>
      </c>
      <c r="F118" s="10"/>
      <c r="G118" s="10" t="s">
        <v>177</v>
      </c>
      <c r="H118" s="66">
        <f>+H81</f>
        <v>0.14561592385924027</v>
      </c>
      <c r="I118" s="10"/>
      <c r="J118" s="29">
        <f>+H118*E118</f>
        <v>829613.67137330538</v>
      </c>
      <c r="K118" s="25"/>
      <c r="L118" s="68" t="s">
        <v>142</v>
      </c>
      <c r="M118" s="160">
        <f>J118-P118</f>
        <v>613379.359020415</v>
      </c>
      <c r="N118" s="72"/>
      <c r="O118" s="81" t="s">
        <v>133</v>
      </c>
      <c r="P118" s="30">
        <f>J118*$J$214</f>
        <v>216234.31235289035</v>
      </c>
    </row>
    <row r="119" spans="1:18">
      <c r="A119" s="6">
        <v>29</v>
      </c>
      <c r="C119" s="2" t="s">
        <v>178</v>
      </c>
      <c r="D119" s="4"/>
      <c r="E119" s="25">
        <f>E116+E117+E118</f>
        <v>19861813.625</v>
      </c>
      <c r="F119" s="4"/>
      <c r="G119" s="4"/>
      <c r="H119" s="4"/>
      <c r="I119" s="4"/>
      <c r="J119" s="25">
        <f>J116+J117+J118</f>
        <v>6371861.7019549049</v>
      </c>
      <c r="K119" s="38"/>
      <c r="L119" s="69"/>
      <c r="M119" s="25">
        <f>SUM(M116:M118)</f>
        <v>5153938.4562194217</v>
      </c>
      <c r="N119" s="25"/>
      <c r="O119" s="69"/>
      <c r="P119" s="25">
        <f>SUM(P116:P118)</f>
        <v>1217923.2457354823</v>
      </c>
    </row>
    <row r="120" spans="1:18" ht="16.5" thickBot="1">
      <c r="D120" s="10"/>
      <c r="E120" s="83"/>
      <c r="F120" s="10"/>
      <c r="G120" s="10"/>
      <c r="H120" s="10"/>
      <c r="I120" s="10"/>
      <c r="J120" s="29"/>
      <c r="K120" s="25"/>
      <c r="L120" s="69"/>
      <c r="M120" s="25"/>
      <c r="N120" s="25"/>
      <c r="O120" s="69"/>
      <c r="P120" s="25"/>
    </row>
    <row r="121" spans="1:18" ht="16.5" thickBot="1">
      <c r="A121" s="6">
        <v>30</v>
      </c>
      <c r="C121" s="2" t="s">
        <v>420</v>
      </c>
      <c r="D121" s="10"/>
      <c r="E121" s="84">
        <f>+E119+E113+E111+E97+E100</f>
        <v>1673600664.625</v>
      </c>
      <c r="F121" s="10"/>
      <c r="G121" s="10"/>
      <c r="H121" s="73"/>
      <c r="I121" s="10"/>
      <c r="J121" s="84">
        <f>+J119+J113+J111+J97+J100</f>
        <v>293361215.86340958</v>
      </c>
      <c r="K121" s="25"/>
      <c r="L121" s="69"/>
      <c r="M121" s="189">
        <f>+M119+M113+M111+M97+M100</f>
        <v>235431510.35728186</v>
      </c>
      <c r="N121" s="78"/>
      <c r="O121" s="79"/>
      <c r="P121" s="189">
        <f>+P119+P113+P111+P97+P100</f>
        <v>57929705.506127693</v>
      </c>
    </row>
    <row r="122" spans="1:18" ht="16.5" thickTop="1">
      <c r="A122" s="6"/>
      <c r="C122" s="2"/>
      <c r="D122" s="10"/>
      <c r="E122" s="31"/>
      <c r="F122" s="10"/>
      <c r="G122" s="10"/>
      <c r="H122" s="73"/>
      <c r="I122" s="10"/>
      <c r="J122" s="31"/>
      <c r="K122" s="10"/>
    </row>
    <row r="123" spans="1:18">
      <c r="A123" s="6"/>
      <c r="C123" s="2"/>
      <c r="D123" s="10"/>
      <c r="E123" s="31"/>
      <c r="F123" s="10"/>
      <c r="G123" s="10"/>
      <c r="H123" s="73"/>
      <c r="I123" s="10"/>
      <c r="J123" s="31"/>
      <c r="K123" s="10"/>
    </row>
    <row r="124" spans="1:18">
      <c r="A124" s="6"/>
      <c r="C124" s="2"/>
      <c r="D124" s="10"/>
      <c r="E124" s="31"/>
      <c r="F124" s="10"/>
      <c r="G124" s="10"/>
      <c r="H124" s="73"/>
      <c r="I124" s="10"/>
      <c r="J124" s="31"/>
      <c r="K124" s="10"/>
    </row>
    <row r="125" spans="1:18">
      <c r="A125" s="6"/>
      <c r="C125" s="2"/>
      <c r="D125" s="10"/>
      <c r="E125" s="31"/>
      <c r="F125" s="10"/>
      <c r="G125" s="10"/>
      <c r="H125" s="73"/>
      <c r="I125" s="10"/>
      <c r="J125" s="31"/>
      <c r="K125" s="10"/>
    </row>
    <row r="126" spans="1:18">
      <c r="A126" s="6"/>
      <c r="C126" s="2"/>
      <c r="D126" s="10"/>
      <c r="E126" s="31"/>
      <c r="F126" s="10"/>
      <c r="G126" s="10"/>
      <c r="H126" s="73"/>
      <c r="I126" s="10"/>
      <c r="J126" s="31"/>
      <c r="K126" s="10"/>
    </row>
    <row r="127" spans="1:18" ht="21.75" customHeight="1">
      <c r="C127" s="2"/>
      <c r="D127" s="2"/>
      <c r="E127" s="3"/>
      <c r="F127" s="2"/>
      <c r="G127" s="2"/>
      <c r="H127" s="2"/>
      <c r="I127" s="4"/>
      <c r="J127" s="4"/>
      <c r="K127" s="4"/>
      <c r="P127" s="7" t="s">
        <v>179</v>
      </c>
    </row>
    <row r="128" spans="1:18" ht="21.75" customHeight="1">
      <c r="C128" s="2" t="s">
        <v>26</v>
      </c>
      <c r="D128" s="2"/>
      <c r="E128" s="3" t="s">
        <v>0</v>
      </c>
      <c r="F128" s="2"/>
      <c r="G128" s="2"/>
      <c r="H128" s="2"/>
      <c r="I128" s="4"/>
      <c r="J128" s="37"/>
      <c r="K128" s="11"/>
      <c r="L128" s="21"/>
      <c r="N128" s="9" t="str">
        <f>N2</f>
        <v>For the 12 months ended 12/31/14</v>
      </c>
      <c r="O128" s="177"/>
      <c r="P128" s="176"/>
    </row>
    <row r="129" spans="1:16">
      <c r="C129" s="2"/>
      <c r="D129" s="10" t="s">
        <v>3</v>
      </c>
      <c r="E129" s="10" t="s">
        <v>27</v>
      </c>
      <c r="F129" s="10"/>
      <c r="G129" s="10"/>
      <c r="H129" s="10"/>
      <c r="I129" s="4"/>
      <c r="J129" s="4"/>
      <c r="K129" s="4"/>
    </row>
    <row r="130" spans="1:16" ht="6" customHeight="1">
      <c r="C130" s="2"/>
      <c r="D130" s="10"/>
      <c r="E130" s="10"/>
      <c r="F130" s="10"/>
      <c r="G130" s="10"/>
      <c r="H130" s="10"/>
      <c r="I130" s="4"/>
      <c r="J130" s="4"/>
      <c r="K130" s="4"/>
    </row>
    <row r="131" spans="1:16" ht="31.5">
      <c r="A131" s="6"/>
      <c r="E131" s="85" t="str">
        <f>E5</f>
        <v>Allete, Inc. dba Minnesota Power</v>
      </c>
      <c r="K131" s="10"/>
    </row>
    <row r="132" spans="1:16">
      <c r="A132" s="6"/>
      <c r="C132" s="6" t="s">
        <v>7</v>
      </c>
      <c r="D132" s="6" t="s">
        <v>8</v>
      </c>
      <c r="E132" s="6" t="s">
        <v>9</v>
      </c>
      <c r="F132" s="10" t="s">
        <v>3</v>
      </c>
      <c r="G132" s="10"/>
      <c r="H132" s="57" t="s">
        <v>10</v>
      </c>
      <c r="I132" s="10"/>
      <c r="J132" s="58" t="s">
        <v>108</v>
      </c>
      <c r="K132" s="10"/>
      <c r="L132" s="58" t="s">
        <v>109</v>
      </c>
      <c r="M132" s="58" t="s">
        <v>110</v>
      </c>
      <c r="O132" s="58" t="s">
        <v>111</v>
      </c>
      <c r="P132" s="58" t="s">
        <v>112</v>
      </c>
    </row>
    <row r="133" spans="1:16" ht="15.75" customHeight="1">
      <c r="A133" s="6" t="s">
        <v>1</v>
      </c>
      <c r="C133" s="6"/>
      <c r="D133" s="59" t="s">
        <v>113</v>
      </c>
      <c r="E133" s="4"/>
      <c r="F133" s="4"/>
      <c r="G133" s="4"/>
      <c r="H133" s="4"/>
      <c r="I133" s="4"/>
      <c r="J133" s="5" t="s">
        <v>11</v>
      </c>
      <c r="K133" s="10"/>
      <c r="L133" s="16" t="s">
        <v>114</v>
      </c>
      <c r="M133" s="16" t="s">
        <v>30</v>
      </c>
      <c r="N133" s="16"/>
      <c r="O133" s="16" t="s">
        <v>115</v>
      </c>
      <c r="P133" s="16" t="s">
        <v>32</v>
      </c>
    </row>
    <row r="134" spans="1:16" ht="16.5" thickBot="1">
      <c r="A134" s="18" t="s">
        <v>2</v>
      </c>
      <c r="C134" s="2"/>
      <c r="D134" s="15" t="s">
        <v>12</v>
      </c>
      <c r="E134" s="60" t="s">
        <v>116</v>
      </c>
      <c r="F134" s="61"/>
      <c r="G134" s="60" t="s">
        <v>117</v>
      </c>
      <c r="H134" s="62"/>
      <c r="I134" s="63"/>
      <c r="J134" s="64" t="s">
        <v>118</v>
      </c>
      <c r="K134" s="10"/>
      <c r="L134" s="15" t="s">
        <v>4</v>
      </c>
      <c r="M134" s="62" t="s">
        <v>119</v>
      </c>
      <c r="O134" s="15" t="s">
        <v>4</v>
      </c>
      <c r="P134" s="62" t="s">
        <v>120</v>
      </c>
    </row>
    <row r="135" spans="1:16" ht="6.75" customHeight="1">
      <c r="C135" s="2"/>
      <c r="D135" s="10"/>
      <c r="E135" s="86"/>
      <c r="F135" s="87"/>
      <c r="G135" s="5"/>
      <c r="I135" s="87"/>
      <c r="J135" s="86"/>
      <c r="K135" s="10"/>
    </row>
    <row r="136" spans="1:16">
      <c r="A136" s="6"/>
      <c r="C136" s="2" t="s">
        <v>429</v>
      </c>
      <c r="D136" s="10"/>
      <c r="E136" s="10"/>
      <c r="F136" s="10"/>
      <c r="G136" s="10"/>
      <c r="H136" s="10"/>
      <c r="I136" s="10"/>
      <c r="J136" s="10"/>
      <c r="K136" s="10"/>
    </row>
    <row r="137" spans="1:16">
      <c r="A137" s="6">
        <v>1</v>
      </c>
      <c r="C137" s="54" t="s">
        <v>180</v>
      </c>
      <c r="D137" s="23" t="s">
        <v>181</v>
      </c>
      <c r="E137" s="27">
        <v>65725659</v>
      </c>
      <c r="F137" s="23"/>
      <c r="G137" s="23" t="s">
        <v>174</v>
      </c>
      <c r="H137" s="67">
        <f>J228</f>
        <v>0.79809299534957401</v>
      </c>
      <c r="I137" s="23"/>
      <c r="J137" s="41">
        <f>+H137*E137</f>
        <v>52455188.062634684</v>
      </c>
      <c r="K137" s="38"/>
      <c r="L137" s="68" t="s">
        <v>42</v>
      </c>
      <c r="M137" s="41">
        <f>J137-P137</f>
        <v>33305291.062634684</v>
      </c>
      <c r="N137" s="41"/>
      <c r="O137" s="68" t="s">
        <v>42</v>
      </c>
      <c r="P137" s="27">
        <v>19149897</v>
      </c>
    </row>
    <row r="138" spans="1:16">
      <c r="A138" s="53" t="s">
        <v>13</v>
      </c>
      <c r="B138" s="37"/>
      <c r="C138" s="54" t="s">
        <v>182</v>
      </c>
      <c r="D138" s="23"/>
      <c r="E138" s="27">
        <v>2581965</v>
      </c>
      <c r="F138" s="10"/>
      <c r="G138" s="88"/>
      <c r="H138" s="66">
        <v>1</v>
      </c>
      <c r="I138" s="10"/>
      <c r="J138" s="25">
        <f t="shared" ref="J138:J145" si="4">+H138*E138</f>
        <v>2581965</v>
      </c>
      <c r="K138" s="38"/>
      <c r="L138" s="68" t="s">
        <v>42</v>
      </c>
      <c r="M138" s="41">
        <f t="shared" ref="M138:M145" si="5">J138-P138</f>
        <v>2581965</v>
      </c>
      <c r="N138" s="41"/>
      <c r="O138" s="68" t="s">
        <v>42</v>
      </c>
      <c r="P138" s="27">
        <v>0</v>
      </c>
    </row>
    <row r="139" spans="1:16">
      <c r="A139" s="6">
        <v>2</v>
      </c>
      <c r="C139" s="2" t="s">
        <v>183</v>
      </c>
      <c r="D139" s="23" t="s">
        <v>184</v>
      </c>
      <c r="E139" s="27">
        <v>43648361</v>
      </c>
      <c r="F139" s="10"/>
      <c r="G139" s="10" t="s">
        <v>174</v>
      </c>
      <c r="H139" s="66">
        <f>J228</f>
        <v>0.79809299534957401</v>
      </c>
      <c r="I139" s="10"/>
      <c r="J139" s="25">
        <f>+H139*E139</f>
        <v>34835451.172589526</v>
      </c>
      <c r="K139" s="38"/>
      <c r="L139" s="68" t="s">
        <v>42</v>
      </c>
      <c r="M139" s="41">
        <f t="shared" si="5"/>
        <v>16313064.172589526</v>
      </c>
      <c r="N139" s="41"/>
      <c r="O139" s="68" t="s">
        <v>42</v>
      </c>
      <c r="P139" s="27">
        <v>18522387</v>
      </c>
    </row>
    <row r="140" spans="1:16">
      <c r="A140" s="6">
        <v>3</v>
      </c>
      <c r="C140" s="2" t="s">
        <v>185</v>
      </c>
      <c r="D140" s="23" t="s">
        <v>186</v>
      </c>
      <c r="E140" s="27">
        <v>71235476</v>
      </c>
      <c r="F140" s="10"/>
      <c r="G140" s="10" t="s">
        <v>131</v>
      </c>
      <c r="H140" s="66">
        <f>+H87</f>
        <v>0.13254450592135897</v>
      </c>
      <c r="I140" s="10"/>
      <c r="J140" s="25">
        <f t="shared" si="4"/>
        <v>9441870.9704928249</v>
      </c>
      <c r="K140" s="25"/>
      <c r="L140" s="68" t="s">
        <v>142</v>
      </c>
      <c r="M140" s="41">
        <f t="shared" si="5"/>
        <v>6980898.4153400548</v>
      </c>
      <c r="N140" s="72"/>
      <c r="O140" s="68" t="s">
        <v>133</v>
      </c>
      <c r="P140" s="25">
        <f>J140*$J$214</f>
        <v>2460972.5551527697</v>
      </c>
    </row>
    <row r="141" spans="1:16">
      <c r="A141" s="6">
        <v>4</v>
      </c>
      <c r="C141" s="2" t="s">
        <v>187</v>
      </c>
      <c r="D141" s="23"/>
      <c r="E141" s="27">
        <v>1195763</v>
      </c>
      <c r="F141" s="10"/>
      <c r="G141" s="10" t="str">
        <f>+G140</f>
        <v>W/S</v>
      </c>
      <c r="H141" s="66">
        <f>+H140</f>
        <v>0.13254450592135897</v>
      </c>
      <c r="I141" s="10"/>
      <c r="J141" s="25">
        <f t="shared" si="4"/>
        <v>158491.81603404196</v>
      </c>
      <c r="K141" s="25"/>
      <c r="L141" s="68" t="s">
        <v>142</v>
      </c>
      <c r="M141" s="41">
        <f t="shared" si="5"/>
        <v>117181.78217581181</v>
      </c>
      <c r="N141" s="72"/>
      <c r="O141" s="68" t="s">
        <v>133</v>
      </c>
      <c r="P141" s="25">
        <f>J141*$J$214</f>
        <v>41310.033858230148</v>
      </c>
    </row>
    <row r="142" spans="1:16">
      <c r="A142" s="6">
        <v>5</v>
      </c>
      <c r="C142" s="54" t="s">
        <v>188</v>
      </c>
      <c r="D142" s="23"/>
      <c r="E142" s="27">
        <v>1266281</v>
      </c>
      <c r="F142" s="10"/>
      <c r="G142" s="10" t="str">
        <f>+G141</f>
        <v>W/S</v>
      </c>
      <c r="H142" s="66">
        <f>+H141</f>
        <v>0.13254450592135897</v>
      </c>
      <c r="I142" s="10"/>
      <c r="J142" s="25">
        <f t="shared" si="4"/>
        <v>167838.58950260436</v>
      </c>
      <c r="K142" s="25"/>
      <c r="L142" s="68" t="s">
        <v>142</v>
      </c>
      <c r="M142" s="41">
        <f t="shared" si="5"/>
        <v>124092.36973829192</v>
      </c>
      <c r="N142" s="72"/>
      <c r="O142" s="68" t="s">
        <v>133</v>
      </c>
      <c r="P142" s="25">
        <f>J142*$J$214</f>
        <v>43746.219764312438</v>
      </c>
    </row>
    <row r="143" spans="1:16">
      <c r="A143" s="6" t="s">
        <v>189</v>
      </c>
      <c r="C143" s="54" t="s">
        <v>190</v>
      </c>
      <c r="D143" s="23"/>
      <c r="E143" s="27">
        <v>0</v>
      </c>
      <c r="F143" s="10"/>
      <c r="G143" s="89" t="str">
        <f>+G137</f>
        <v>TE</v>
      </c>
      <c r="H143" s="67">
        <f>+H137</f>
        <v>0.79809299534957401</v>
      </c>
      <c r="I143" s="10"/>
      <c r="J143" s="25">
        <f t="shared" si="4"/>
        <v>0</v>
      </c>
      <c r="K143" s="25"/>
      <c r="L143" s="68" t="s">
        <v>42</v>
      </c>
      <c r="M143" s="41">
        <f t="shared" si="5"/>
        <v>0</v>
      </c>
      <c r="N143" s="41"/>
      <c r="O143" s="68" t="s">
        <v>42</v>
      </c>
      <c r="P143" s="27">
        <v>0</v>
      </c>
    </row>
    <row r="144" spans="1:16">
      <c r="A144" s="6">
        <v>6</v>
      </c>
      <c r="C144" s="54" t="s">
        <v>134</v>
      </c>
      <c r="D144" s="90" t="s">
        <v>191</v>
      </c>
      <c r="E144" s="27">
        <v>0</v>
      </c>
      <c r="F144" s="10"/>
      <c r="G144" s="10" t="s">
        <v>136</v>
      </c>
      <c r="H144" s="66">
        <f>+H88</f>
        <v>0.13254450592135897</v>
      </c>
      <c r="I144" s="10"/>
      <c r="J144" s="25">
        <f t="shared" si="4"/>
        <v>0</v>
      </c>
      <c r="K144" s="25"/>
      <c r="L144" s="68" t="s">
        <v>42</v>
      </c>
      <c r="M144" s="41">
        <f t="shared" si="5"/>
        <v>0</v>
      </c>
      <c r="N144" s="41"/>
      <c r="O144" s="68" t="s">
        <v>42</v>
      </c>
      <c r="P144" s="27">
        <v>0</v>
      </c>
    </row>
    <row r="145" spans="1:16" ht="16.5" thickBot="1">
      <c r="A145" s="6">
        <v>7</v>
      </c>
      <c r="C145" s="2" t="s">
        <v>430</v>
      </c>
      <c r="D145" s="23"/>
      <c r="E145" s="70">
        <v>962768</v>
      </c>
      <c r="F145" s="10"/>
      <c r="G145" s="10" t="s">
        <v>3</v>
      </c>
      <c r="H145" s="66">
        <v>1</v>
      </c>
      <c r="I145" s="10"/>
      <c r="J145" s="29">
        <f t="shared" si="4"/>
        <v>962768</v>
      </c>
      <c r="K145" s="25"/>
      <c r="L145" s="68" t="s">
        <v>42</v>
      </c>
      <c r="M145" s="71">
        <f t="shared" si="5"/>
        <v>962768</v>
      </c>
      <c r="N145" s="72"/>
      <c r="O145" s="81" t="s">
        <v>42</v>
      </c>
      <c r="P145" s="70">
        <v>0</v>
      </c>
    </row>
    <row r="146" spans="1:16">
      <c r="A146" s="6">
        <v>8</v>
      </c>
      <c r="C146" s="54" t="s">
        <v>192</v>
      </c>
      <c r="D146" s="23"/>
      <c r="E146" s="25">
        <f>E137+E140+E143+E144+E145-E138-E139-E141-E142</f>
        <v>89231533</v>
      </c>
      <c r="F146" s="10"/>
      <c r="G146" s="10"/>
      <c r="H146" s="10"/>
      <c r="I146" s="10"/>
      <c r="J146" s="41">
        <f>+J137-J139+J140-J141-J142-J138+J144+J145+J143</f>
        <v>25116080.455001339</v>
      </c>
      <c r="K146" s="41"/>
      <c r="L146" s="68"/>
      <c r="M146" s="41">
        <f>+M137-M138-M139+M140-M141-M142+M143+M144+M145</f>
        <v>22112654.153471109</v>
      </c>
      <c r="N146" s="41"/>
      <c r="O146" s="68"/>
      <c r="P146" s="41">
        <f>+P137-P138-P139+P140-P141-P142+P143+P144+P145</f>
        <v>3003426.3015302271</v>
      </c>
    </row>
    <row r="147" spans="1:16" ht="9.75" customHeight="1">
      <c r="A147" s="6"/>
      <c r="D147" s="23"/>
      <c r="E147" s="25"/>
      <c r="F147" s="10"/>
      <c r="G147" s="10"/>
      <c r="H147" s="10"/>
      <c r="I147" s="10"/>
      <c r="J147" s="25"/>
      <c r="K147" s="25"/>
      <c r="L147" s="68"/>
      <c r="M147" s="41"/>
      <c r="N147" s="41"/>
      <c r="O147" s="68"/>
      <c r="P147" s="25"/>
    </row>
    <row r="148" spans="1:16">
      <c r="A148" s="6"/>
      <c r="C148" s="2" t="s">
        <v>431</v>
      </c>
      <c r="D148" s="23"/>
      <c r="E148" s="25"/>
      <c r="F148" s="10"/>
      <c r="G148" s="10"/>
      <c r="H148" s="10"/>
      <c r="I148" s="10"/>
      <c r="J148" s="25"/>
      <c r="K148" s="25"/>
      <c r="L148" s="68"/>
      <c r="M148" s="41"/>
      <c r="N148" s="41"/>
      <c r="O148" s="68"/>
      <c r="P148" s="25"/>
    </row>
    <row r="149" spans="1:16">
      <c r="A149" s="6">
        <v>9</v>
      </c>
      <c r="C149" s="54" t="str">
        <f>+C137</f>
        <v xml:space="preserve">  Transmission </v>
      </c>
      <c r="D149" s="23" t="s">
        <v>193</v>
      </c>
      <c r="E149" s="27">
        <v>13302687</v>
      </c>
      <c r="F149" s="23"/>
      <c r="G149" s="23" t="s">
        <v>41</v>
      </c>
      <c r="H149" s="156">
        <f>+H113</f>
        <v>0.86216451023806917</v>
      </c>
      <c r="I149" s="23"/>
      <c r="J149" s="41">
        <f>+H149*E149</f>
        <v>11469104.62220533</v>
      </c>
      <c r="K149" s="25"/>
      <c r="L149" s="68" t="s">
        <v>42</v>
      </c>
      <c r="M149" s="41">
        <f>J149-P149</f>
        <v>8603669.6222053301</v>
      </c>
      <c r="N149" s="41"/>
      <c r="O149" s="68" t="s">
        <v>42</v>
      </c>
      <c r="P149" s="27">
        <v>2865435</v>
      </c>
    </row>
    <row r="150" spans="1:16">
      <c r="A150" s="129" t="s">
        <v>410</v>
      </c>
      <c r="B150" s="133"/>
      <c r="C150" s="174" t="s">
        <v>412</v>
      </c>
      <c r="D150" s="175" t="s">
        <v>418</v>
      </c>
      <c r="E150" s="27">
        <v>-121712</v>
      </c>
      <c r="F150" s="23"/>
      <c r="G150" s="23"/>
      <c r="H150" s="156">
        <v>1</v>
      </c>
      <c r="I150" s="23"/>
      <c r="J150" s="41">
        <f>+H150*E150</f>
        <v>-121712</v>
      </c>
      <c r="K150" s="25"/>
      <c r="L150" s="68" t="s">
        <v>42</v>
      </c>
      <c r="M150" s="41">
        <f>J150-P150</f>
        <v>-121712</v>
      </c>
      <c r="N150" s="41"/>
      <c r="O150" s="68" t="s">
        <v>42</v>
      </c>
      <c r="P150" s="27">
        <v>0</v>
      </c>
    </row>
    <row r="151" spans="1:16">
      <c r="A151" s="129" t="s">
        <v>413</v>
      </c>
      <c r="B151" s="133"/>
      <c r="C151" s="174" t="s">
        <v>405</v>
      </c>
      <c r="D151" s="175" t="s">
        <v>419</v>
      </c>
      <c r="E151" s="27">
        <v>0</v>
      </c>
      <c r="F151" s="23"/>
      <c r="G151" s="23"/>
      <c r="H151" s="156">
        <v>1</v>
      </c>
      <c r="I151" s="23"/>
      <c r="J151" s="41">
        <f>+H151*E151</f>
        <v>0</v>
      </c>
      <c r="K151" s="25"/>
      <c r="L151" s="68" t="s">
        <v>42</v>
      </c>
      <c r="M151" s="41">
        <f>J151-P151</f>
        <v>0</v>
      </c>
      <c r="N151" s="41"/>
      <c r="O151" s="68" t="s">
        <v>42</v>
      </c>
      <c r="P151" s="27">
        <v>0</v>
      </c>
    </row>
    <row r="152" spans="1:16">
      <c r="A152" s="6">
        <v>10</v>
      </c>
      <c r="C152" s="2" t="s">
        <v>129</v>
      </c>
      <c r="D152" s="23" t="s">
        <v>432</v>
      </c>
      <c r="E152" s="27">
        <f>8497951+1934301</f>
        <v>10432252</v>
      </c>
      <c r="F152" s="10"/>
      <c r="G152" s="10" t="s">
        <v>131</v>
      </c>
      <c r="H152" s="66">
        <f>+H140</f>
        <v>0.13254450592135897</v>
      </c>
      <c r="I152" s="10"/>
      <c r="J152" s="25">
        <f>+H152*E152</f>
        <v>1382737.686987109</v>
      </c>
      <c r="K152" s="25"/>
      <c r="L152" s="68" t="s">
        <v>142</v>
      </c>
      <c r="M152" s="41">
        <f>J152-P152</f>
        <v>1022334.5942859724</v>
      </c>
      <c r="N152" s="72"/>
      <c r="O152" s="68" t="s">
        <v>133</v>
      </c>
      <c r="P152" s="25">
        <f>J152*$J$214</f>
        <v>360403.0927011366</v>
      </c>
    </row>
    <row r="153" spans="1:16" ht="16.5" thickBot="1">
      <c r="A153" s="6">
        <v>11</v>
      </c>
      <c r="C153" s="2" t="str">
        <f>+C144</f>
        <v xml:space="preserve">  Common</v>
      </c>
      <c r="D153" s="23" t="s">
        <v>194</v>
      </c>
      <c r="E153" s="70">
        <v>0</v>
      </c>
      <c r="F153" s="10"/>
      <c r="G153" s="10" t="s">
        <v>136</v>
      </c>
      <c r="H153" s="66">
        <f>+H144</f>
        <v>0.13254450592135897</v>
      </c>
      <c r="I153" s="10"/>
      <c r="J153" s="29">
        <f>+H153*E153</f>
        <v>0</v>
      </c>
      <c r="K153" s="25"/>
      <c r="L153" s="68" t="s">
        <v>142</v>
      </c>
      <c r="M153" s="71">
        <f>J153-P153</f>
        <v>0</v>
      </c>
      <c r="N153" s="72"/>
      <c r="O153" s="81" t="s">
        <v>133</v>
      </c>
      <c r="P153" s="29">
        <f>J153*$J$214</f>
        <v>0</v>
      </c>
    </row>
    <row r="154" spans="1:16">
      <c r="A154" s="6">
        <v>12</v>
      </c>
      <c r="C154" s="2" t="s">
        <v>195</v>
      </c>
      <c r="D154" s="23"/>
      <c r="E154" s="25">
        <f>SUM(E149:E153)</f>
        <v>23613227</v>
      </c>
      <c r="F154" s="10"/>
      <c r="G154" s="10"/>
      <c r="H154" s="10"/>
      <c r="I154" s="10"/>
      <c r="J154" s="41">
        <f>SUM(J149:J153)</f>
        <v>12730130.30919244</v>
      </c>
      <c r="K154" s="25"/>
      <c r="L154" s="69"/>
      <c r="M154" s="25">
        <f>SUM(M149:M153)</f>
        <v>9504292.2164913025</v>
      </c>
      <c r="N154" s="25"/>
      <c r="O154" s="69"/>
      <c r="P154" s="25">
        <f>SUM(P149:P153)</f>
        <v>3225838.0927011366</v>
      </c>
    </row>
    <row r="155" spans="1:16" ht="6" customHeight="1">
      <c r="A155" s="6"/>
      <c r="C155" s="2"/>
      <c r="D155" s="23"/>
      <c r="E155" s="25"/>
      <c r="F155" s="10"/>
      <c r="G155" s="10"/>
      <c r="H155" s="10"/>
      <c r="I155" s="10"/>
      <c r="J155" s="41"/>
      <c r="K155" s="25"/>
      <c r="L155" s="69"/>
      <c r="M155" s="25"/>
      <c r="N155" s="25"/>
      <c r="O155" s="69"/>
      <c r="P155" s="25"/>
    </row>
    <row r="156" spans="1:16">
      <c r="A156" s="6" t="s">
        <v>3</v>
      </c>
      <c r="C156" s="2" t="s">
        <v>196</v>
      </c>
      <c r="D156" s="37"/>
      <c r="E156" s="25"/>
      <c r="F156" s="10"/>
      <c r="G156" s="10"/>
      <c r="H156" s="10"/>
      <c r="I156" s="10"/>
      <c r="J156" s="41"/>
      <c r="K156" s="25"/>
      <c r="L156" s="69"/>
      <c r="M156" s="25"/>
      <c r="N156" s="25"/>
      <c r="O156" s="69"/>
      <c r="P156" s="25"/>
    </row>
    <row r="157" spans="1:16">
      <c r="A157" s="6"/>
      <c r="C157" s="2" t="s">
        <v>197</v>
      </c>
      <c r="D157" s="37"/>
      <c r="E157" s="25"/>
      <c r="F157" s="10"/>
      <c r="G157" s="10"/>
      <c r="I157" s="10"/>
      <c r="J157" s="41"/>
      <c r="K157" s="25"/>
      <c r="L157" s="69"/>
      <c r="M157" s="25"/>
      <c r="N157" s="25"/>
      <c r="O157" s="69"/>
      <c r="P157" s="25"/>
    </row>
    <row r="158" spans="1:16">
      <c r="A158" s="6">
        <v>13</v>
      </c>
      <c r="C158" s="2" t="s">
        <v>198</v>
      </c>
      <c r="D158" s="23" t="s">
        <v>199</v>
      </c>
      <c r="E158" s="27">
        <v>6611485</v>
      </c>
      <c r="F158" s="10"/>
      <c r="G158" s="10" t="s">
        <v>131</v>
      </c>
      <c r="H158" s="26">
        <f>+H152</f>
        <v>0.13254450592135897</v>
      </c>
      <c r="I158" s="10"/>
      <c r="J158" s="41">
        <f>+H158*E158</f>
        <v>876316.01273147599</v>
      </c>
      <c r="K158" s="25"/>
      <c r="L158" s="68" t="s">
        <v>142</v>
      </c>
      <c r="M158" s="41">
        <f>J158-P158</f>
        <v>647908.98792540596</v>
      </c>
      <c r="N158" s="72"/>
      <c r="O158" s="68" t="s">
        <v>133</v>
      </c>
      <c r="P158" s="25">
        <f>J158*$J$214</f>
        <v>228407.02480607005</v>
      </c>
    </row>
    <row r="159" spans="1:16">
      <c r="A159" s="6">
        <v>14</v>
      </c>
      <c r="C159" s="2" t="s">
        <v>200</v>
      </c>
      <c r="D159" s="23" t="str">
        <f>+D158</f>
        <v>263.i</v>
      </c>
      <c r="E159" s="27">
        <v>0</v>
      </c>
      <c r="F159" s="10"/>
      <c r="G159" s="10" t="str">
        <f>+G158</f>
        <v>W/S</v>
      </c>
      <c r="H159" s="26">
        <f>+H158</f>
        <v>0.13254450592135897</v>
      </c>
      <c r="I159" s="10"/>
      <c r="J159" s="41">
        <f>+H159*E159</f>
        <v>0</v>
      </c>
      <c r="K159" s="25"/>
      <c r="L159" s="68"/>
      <c r="M159" s="41"/>
      <c r="N159" s="41"/>
      <c r="O159" s="68"/>
      <c r="P159" s="25"/>
    </row>
    <row r="160" spans="1:16">
      <c r="A160" s="6">
        <v>15</v>
      </c>
      <c r="C160" s="2" t="s">
        <v>201</v>
      </c>
      <c r="D160" s="23" t="s">
        <v>3</v>
      </c>
      <c r="E160" s="25"/>
      <c r="F160" s="10"/>
      <c r="G160" s="10"/>
      <c r="I160" s="10"/>
      <c r="J160" s="41"/>
      <c r="K160" s="25"/>
      <c r="L160" s="68"/>
      <c r="M160" s="41"/>
      <c r="N160" s="41"/>
      <c r="O160" s="68"/>
      <c r="P160" s="25"/>
    </row>
    <row r="161" spans="1:17">
      <c r="A161" s="6">
        <v>16</v>
      </c>
      <c r="C161" s="2" t="s">
        <v>202</v>
      </c>
      <c r="D161" s="23" t="s">
        <v>203</v>
      </c>
      <c r="E161" s="27">
        <v>30610000</v>
      </c>
      <c r="F161" s="10"/>
      <c r="G161" s="10" t="s">
        <v>177</v>
      </c>
      <c r="H161" s="26">
        <f>+H81</f>
        <v>0.14561592385924027</v>
      </c>
      <c r="I161" s="10"/>
      <c r="J161" s="41">
        <f>+H161*E161</f>
        <v>4457303.4293313446</v>
      </c>
      <c r="K161" s="25"/>
      <c r="L161" s="68" t="s">
        <v>42</v>
      </c>
      <c r="M161" s="41">
        <f>J161-P161</f>
        <v>3744922.4293313446</v>
      </c>
      <c r="N161" s="72"/>
      <c r="O161" s="68" t="s">
        <v>42</v>
      </c>
      <c r="P161" s="27">
        <v>712381</v>
      </c>
      <c r="Q161" s="91"/>
    </row>
    <row r="162" spans="1:17">
      <c r="A162" s="6">
        <v>17</v>
      </c>
      <c r="C162" s="2" t="s">
        <v>204</v>
      </c>
      <c r="D162" s="23" t="s">
        <v>205</v>
      </c>
      <c r="E162" s="27">
        <v>0</v>
      </c>
      <c r="F162" s="10"/>
      <c r="G162" s="23" t="str">
        <f>+G103</f>
        <v>NA</v>
      </c>
      <c r="H162" s="92" t="s">
        <v>155</v>
      </c>
      <c r="I162" s="10"/>
      <c r="J162" s="41">
        <v>0</v>
      </c>
      <c r="K162" s="25"/>
      <c r="L162" s="68"/>
      <c r="M162" s="72"/>
      <c r="N162" s="72"/>
      <c r="O162" s="81"/>
      <c r="P162" s="78"/>
    </row>
    <row r="163" spans="1:17">
      <c r="A163" s="6">
        <v>18</v>
      </c>
      <c r="C163" s="2" t="s">
        <v>206</v>
      </c>
      <c r="D163" s="23" t="str">
        <f>+D162</f>
        <v xml:space="preserve">263.i   </v>
      </c>
      <c r="E163" s="27">
        <v>1202000</v>
      </c>
      <c r="F163" s="10"/>
      <c r="G163" s="10" t="str">
        <f>+G161</f>
        <v>GP</v>
      </c>
      <c r="H163" s="26">
        <f>+H161</f>
        <v>0.14561592385924027</v>
      </c>
      <c r="I163" s="10"/>
      <c r="J163" s="41">
        <f>+H163*E163</f>
        <v>175030.34047880681</v>
      </c>
      <c r="K163" s="25"/>
      <c r="L163" s="68" t="s">
        <v>142</v>
      </c>
      <c r="M163" s="41">
        <f>J163-P163</f>
        <v>129409.62975489133</v>
      </c>
      <c r="N163" s="72"/>
      <c r="O163" s="68" t="s">
        <v>133</v>
      </c>
      <c r="P163" s="25">
        <f>J163*$J$214</f>
        <v>45620.710723915494</v>
      </c>
      <c r="Q163" s="91"/>
    </row>
    <row r="164" spans="1:17" ht="16.5" thickBot="1">
      <c r="A164" s="6">
        <v>19</v>
      </c>
      <c r="C164" s="2" t="s">
        <v>207</v>
      </c>
      <c r="D164" s="23"/>
      <c r="E164" s="70">
        <v>0</v>
      </c>
      <c r="F164" s="10"/>
      <c r="G164" s="10" t="s">
        <v>177</v>
      </c>
      <c r="H164" s="26">
        <f>+H161</f>
        <v>0.14561592385924027</v>
      </c>
      <c r="I164" s="10"/>
      <c r="J164" s="71">
        <f>+H164*E164</f>
        <v>0</v>
      </c>
      <c r="K164" s="25"/>
      <c r="L164" s="68" t="s">
        <v>142</v>
      </c>
      <c r="M164" s="71">
        <f>J164-P164</f>
        <v>0</v>
      </c>
      <c r="N164" s="72"/>
      <c r="O164" s="81" t="s">
        <v>133</v>
      </c>
      <c r="P164" s="29">
        <f>J164*$J$214</f>
        <v>0</v>
      </c>
    </row>
    <row r="165" spans="1:17">
      <c r="A165" s="6">
        <v>20</v>
      </c>
      <c r="C165" s="2" t="s">
        <v>208</v>
      </c>
      <c r="D165" s="23"/>
      <c r="E165" s="25">
        <f>SUM(E158:E164)</f>
        <v>38423485</v>
      </c>
      <c r="F165" s="10"/>
      <c r="G165" s="10"/>
      <c r="H165" s="26"/>
      <c r="I165" s="10"/>
      <c r="J165" s="41">
        <f>SUM(J158:J164)</f>
        <v>5508649.7825416271</v>
      </c>
      <c r="K165" s="25"/>
      <c r="L165" s="69"/>
      <c r="M165" s="41">
        <f>SUM(M158:M164)</f>
        <v>4522241.0470116418</v>
      </c>
      <c r="N165" s="41"/>
      <c r="O165" s="68"/>
      <c r="P165" s="41">
        <f>SUM(P158:P164)</f>
        <v>986408.73552998551</v>
      </c>
    </row>
    <row r="166" spans="1:17" ht="12" customHeight="1">
      <c r="A166" s="6"/>
      <c r="C166" s="2"/>
      <c r="D166" s="23"/>
      <c r="E166" s="25"/>
      <c r="F166" s="10"/>
      <c r="G166" s="10"/>
      <c r="H166" s="26"/>
      <c r="I166" s="10"/>
      <c r="J166" s="23"/>
      <c r="K166" s="10"/>
      <c r="M166" s="37"/>
      <c r="N166" s="37"/>
      <c r="O166" s="93"/>
      <c r="P166" s="37"/>
    </row>
    <row r="167" spans="1:17" ht="4.5" customHeight="1">
      <c r="A167" s="6" t="s">
        <v>209</v>
      </c>
      <c r="C167" s="2"/>
      <c r="D167" s="23"/>
      <c r="E167" s="10"/>
      <c r="F167" s="10"/>
      <c r="G167" s="10"/>
      <c r="H167" s="26"/>
      <c r="I167" s="10"/>
      <c r="J167" s="23"/>
      <c r="K167" s="10"/>
      <c r="O167" s="94"/>
    </row>
    <row r="168" spans="1:17">
      <c r="A168" s="6" t="s">
        <v>3</v>
      </c>
      <c r="C168" s="54" t="s">
        <v>210</v>
      </c>
      <c r="D168" s="23" t="s">
        <v>211</v>
      </c>
      <c r="E168" s="10"/>
      <c r="F168" s="10"/>
      <c r="H168" s="95"/>
      <c r="I168" s="10"/>
      <c r="J168" s="37"/>
      <c r="K168" s="10"/>
      <c r="O168" s="94"/>
    </row>
    <row r="169" spans="1:17">
      <c r="A169" s="6">
        <v>21</v>
      </c>
      <c r="C169" s="96" t="s">
        <v>212</v>
      </c>
      <c r="D169" s="23"/>
      <c r="E169" s="97">
        <f>IF(E352&gt;0,1-(((1-E353)*(1-E352))/(1-E353*E352*E354)),0)</f>
        <v>0.41369999999999996</v>
      </c>
      <c r="F169" s="10"/>
      <c r="H169" s="95"/>
      <c r="I169" s="10"/>
      <c r="J169" s="37"/>
      <c r="K169" s="10"/>
      <c r="O169" s="94"/>
    </row>
    <row r="170" spans="1:17">
      <c r="A170" s="6">
        <v>22</v>
      </c>
      <c r="C170" s="1" t="s">
        <v>213</v>
      </c>
      <c r="D170" s="23"/>
      <c r="E170" s="97">
        <f>IF(J285&gt;0,(E169/(1-E169))*(1-J282/J285),0)</f>
        <v>0.54301804891817229</v>
      </c>
      <c r="F170" s="10"/>
      <c r="H170" s="95"/>
      <c r="I170" s="10"/>
      <c r="J170" s="37"/>
      <c r="K170" s="10"/>
      <c r="O170" s="94"/>
    </row>
    <row r="171" spans="1:17">
      <c r="A171" s="6"/>
      <c r="C171" s="2" t="s">
        <v>214</v>
      </c>
      <c r="D171" s="23"/>
      <c r="E171" s="10"/>
      <c r="F171" s="10"/>
      <c r="H171" s="95"/>
      <c r="I171" s="10"/>
      <c r="J171" s="37"/>
      <c r="K171" s="10"/>
      <c r="O171" s="94"/>
    </row>
    <row r="172" spans="1:17">
      <c r="A172" s="6"/>
      <c r="C172" s="2" t="s">
        <v>215</v>
      </c>
      <c r="D172" s="23"/>
      <c r="E172" s="10"/>
      <c r="F172" s="10"/>
      <c r="H172" s="95"/>
      <c r="I172" s="10"/>
      <c r="J172" s="37"/>
      <c r="K172" s="10"/>
      <c r="O172" s="94"/>
    </row>
    <row r="173" spans="1:17">
      <c r="A173" s="6">
        <v>23</v>
      </c>
      <c r="C173" s="96" t="s">
        <v>216</v>
      </c>
      <c r="D173" s="23"/>
      <c r="E173" s="98">
        <f>IF(E169&gt;0,1/(1-E169),0)</f>
        <v>1.7056114617090226</v>
      </c>
      <c r="F173" s="10"/>
      <c r="H173" s="95"/>
      <c r="I173" s="10"/>
      <c r="J173" s="37"/>
      <c r="K173" s="10"/>
      <c r="O173" s="94"/>
    </row>
    <row r="174" spans="1:17">
      <c r="A174" s="6">
        <v>24</v>
      </c>
      <c r="C174" s="2" t="s">
        <v>217</v>
      </c>
      <c r="D174" s="23"/>
      <c r="E174" s="27">
        <v>-824906</v>
      </c>
      <c r="F174" s="10"/>
      <c r="H174" s="95"/>
      <c r="I174" s="10"/>
      <c r="J174" s="37"/>
      <c r="K174" s="10"/>
      <c r="O174" s="94"/>
    </row>
    <row r="175" spans="1:17" ht="8.25" customHeight="1">
      <c r="A175" s="6"/>
      <c r="C175" s="2"/>
      <c r="D175" s="23"/>
      <c r="E175" s="10"/>
      <c r="F175" s="10"/>
      <c r="H175" s="95"/>
      <c r="I175" s="10"/>
      <c r="J175" s="37"/>
      <c r="K175" s="10"/>
      <c r="O175" s="94"/>
    </row>
    <row r="176" spans="1:17">
      <c r="A176" s="6">
        <v>25</v>
      </c>
      <c r="C176" s="96" t="s">
        <v>218</v>
      </c>
      <c r="D176" s="99"/>
      <c r="E176" s="25">
        <f>E170*E180</f>
        <v>79125359.175179586</v>
      </c>
      <c r="F176" s="10"/>
      <c r="G176" s="10" t="s">
        <v>124</v>
      </c>
      <c r="H176" s="26"/>
      <c r="I176" s="10"/>
      <c r="J176" s="41">
        <f>$E$170*J180</f>
        <v>13869683.529589662</v>
      </c>
      <c r="K176" s="25"/>
      <c r="L176" s="69"/>
      <c r="M176" s="25">
        <f>$E$170*M180</f>
        <v>11130852.904117966</v>
      </c>
      <c r="N176" s="25"/>
      <c r="O176" s="69"/>
      <c r="P176" s="25">
        <f>$E$170*P180</f>
        <v>2738830.6254716939</v>
      </c>
    </row>
    <row r="177" spans="1:18" ht="16.5" thickBot="1">
      <c r="A177" s="6">
        <v>26</v>
      </c>
      <c r="C177" s="1" t="s">
        <v>219</v>
      </c>
      <c r="D177" s="99" t="s">
        <v>220</v>
      </c>
      <c r="E177" s="29">
        <f>E173*E174</f>
        <v>-1406969.128432543</v>
      </c>
      <c r="F177" s="10"/>
      <c r="G177" s="1" t="s">
        <v>158</v>
      </c>
      <c r="H177" s="26">
        <f>H97</f>
        <v>0.14786712618123135</v>
      </c>
      <c r="I177" s="10"/>
      <c r="J177" s="71">
        <f>H177*E177</f>
        <v>-208044.48164703193</v>
      </c>
      <c r="K177" s="25"/>
      <c r="L177" s="68" t="s">
        <v>42</v>
      </c>
      <c r="M177" s="71">
        <f>J177-P177</f>
        <v>-208044.48164703193</v>
      </c>
      <c r="N177" s="72"/>
      <c r="O177" s="81"/>
      <c r="P177" s="33">
        <v>0</v>
      </c>
      <c r="Q177" s="91"/>
    </row>
    <row r="178" spans="1:18">
      <c r="A178" s="6">
        <v>27</v>
      </c>
      <c r="C178" s="96" t="s">
        <v>14</v>
      </c>
      <c r="D178" s="37" t="s">
        <v>221</v>
      </c>
      <c r="E178" s="74">
        <f>+E176+E177</f>
        <v>77718390.046747044</v>
      </c>
      <c r="F178" s="10"/>
      <c r="G178" s="10" t="s">
        <v>3</v>
      </c>
      <c r="H178" s="26" t="s">
        <v>3</v>
      </c>
      <c r="I178" s="10"/>
      <c r="J178" s="74">
        <f>+J176+J177</f>
        <v>13661639.047942631</v>
      </c>
      <c r="K178" s="25"/>
      <c r="L178" s="69" t="s">
        <v>3</v>
      </c>
      <c r="M178" s="78">
        <f>M176+M177</f>
        <v>10922808.422470935</v>
      </c>
      <c r="N178" s="78"/>
      <c r="O178" s="79"/>
      <c r="P178" s="78">
        <f>P176+P177</f>
        <v>2738830.6254716939</v>
      </c>
      <c r="R178" s="82"/>
    </row>
    <row r="179" spans="1:18">
      <c r="A179" s="6" t="s">
        <v>3</v>
      </c>
      <c r="D179" s="100"/>
      <c r="E179" s="25"/>
      <c r="F179" s="10"/>
      <c r="G179" s="10"/>
      <c r="H179" s="26"/>
      <c r="I179" s="10"/>
      <c r="J179" s="25"/>
      <c r="K179" s="25"/>
      <c r="L179" s="69"/>
      <c r="M179" s="25"/>
      <c r="N179" s="25"/>
      <c r="O179" s="69"/>
      <c r="P179" s="25"/>
    </row>
    <row r="180" spans="1:18">
      <c r="A180" s="6">
        <v>28</v>
      </c>
      <c r="C180" s="2" t="s">
        <v>15</v>
      </c>
      <c r="D180" s="73"/>
      <c r="E180" s="25">
        <f>+$J285*E121</f>
        <v>145714050.08142379</v>
      </c>
      <c r="F180" s="10"/>
      <c r="G180" s="10" t="s">
        <v>124</v>
      </c>
      <c r="H180" s="95"/>
      <c r="I180" s="10"/>
      <c r="J180" s="41">
        <f>+$J285*J121</f>
        <v>25541846.274210479</v>
      </c>
      <c r="K180" s="41"/>
      <c r="L180" s="68" t="s">
        <v>3</v>
      </c>
      <c r="M180" s="41">
        <f>+$J285*M121</f>
        <v>20498126.952305559</v>
      </c>
      <c r="N180" s="41"/>
      <c r="O180" s="68"/>
      <c r="P180" s="41">
        <f>+$J285*P121</f>
        <v>5043719.3219049154</v>
      </c>
    </row>
    <row r="181" spans="1:18">
      <c r="A181" s="6"/>
      <c r="C181" s="96" t="s">
        <v>222</v>
      </c>
      <c r="E181" s="25"/>
      <c r="F181" s="10"/>
      <c r="G181" s="10"/>
      <c r="H181" s="95"/>
      <c r="I181" s="10"/>
      <c r="J181" s="25"/>
      <c r="K181" s="25"/>
      <c r="L181" s="69"/>
      <c r="M181" s="25"/>
      <c r="N181" s="25"/>
      <c r="O181" s="69"/>
      <c r="P181" s="25"/>
    </row>
    <row r="182" spans="1:18">
      <c r="A182" s="6"/>
      <c r="C182" s="2"/>
      <c r="E182" s="78"/>
      <c r="F182" s="10"/>
      <c r="G182" s="10"/>
      <c r="H182" s="95"/>
      <c r="I182" s="10"/>
      <c r="J182" s="78"/>
      <c r="K182" s="25"/>
      <c r="L182" s="69"/>
      <c r="M182" s="25"/>
      <c r="N182" s="25"/>
      <c r="O182" s="69"/>
      <c r="P182" s="25"/>
    </row>
    <row r="183" spans="1:18">
      <c r="A183" s="6">
        <v>29</v>
      </c>
      <c r="C183" s="2" t="s">
        <v>223</v>
      </c>
      <c r="D183" s="10"/>
      <c r="E183" s="78">
        <f>+E180+E178+E165+E154+E146</f>
        <v>374700685.12817085</v>
      </c>
      <c r="F183" s="10"/>
      <c r="G183" s="10"/>
      <c r="H183" s="10"/>
      <c r="I183" s="10"/>
      <c r="J183" s="78">
        <f>+J180+J178+J165+J154+J146</f>
        <v>82558345.868888512</v>
      </c>
      <c r="K183" s="38"/>
      <c r="L183" s="69"/>
      <c r="M183" s="78">
        <f>+M180+M178+M165+M154+M146</f>
        <v>67560122.79175055</v>
      </c>
      <c r="N183" s="78"/>
      <c r="O183" s="79"/>
      <c r="P183" s="78">
        <f>+P180+P178+P165+P154+P146</f>
        <v>14998223.077137958</v>
      </c>
    </row>
    <row r="184" spans="1:18">
      <c r="A184" s="6"/>
      <c r="C184" s="54"/>
      <c r="D184" s="23"/>
      <c r="E184" s="78"/>
      <c r="F184" s="10"/>
      <c r="G184" s="10"/>
      <c r="H184" s="10"/>
      <c r="I184" s="10"/>
      <c r="J184" s="78"/>
      <c r="K184" s="38"/>
      <c r="L184" s="69"/>
      <c r="M184" s="78"/>
      <c r="N184" s="78"/>
      <c r="O184" s="79"/>
      <c r="P184" s="78"/>
    </row>
    <row r="185" spans="1:18">
      <c r="A185" s="53">
        <v>30</v>
      </c>
      <c r="B185" s="54"/>
      <c r="C185" s="54" t="s">
        <v>448</v>
      </c>
      <c r="D185" s="23"/>
      <c r="E185" s="78"/>
      <c r="F185" s="10"/>
      <c r="G185" s="10"/>
      <c r="H185" s="10"/>
      <c r="I185" s="10"/>
      <c r="J185" s="78"/>
      <c r="K185" s="38"/>
      <c r="L185" s="69"/>
      <c r="M185" s="25"/>
      <c r="N185" s="25"/>
      <c r="O185" s="69"/>
      <c r="P185" s="25"/>
    </row>
    <row r="186" spans="1:18">
      <c r="A186" s="53"/>
      <c r="B186" s="166"/>
      <c r="C186" s="166" t="s">
        <v>414</v>
      </c>
      <c r="D186" s="54"/>
      <c r="E186" s="25"/>
      <c r="F186" s="55"/>
      <c r="G186" s="55"/>
      <c r="H186" s="55"/>
      <c r="I186" s="55"/>
      <c r="J186" s="25"/>
      <c r="K186" s="101"/>
      <c r="L186" s="68"/>
      <c r="M186" s="41"/>
      <c r="N186" s="41"/>
      <c r="O186" s="68"/>
      <c r="P186" s="41"/>
    </row>
    <row r="187" spans="1:18">
      <c r="A187" s="53"/>
      <c r="B187" s="54"/>
      <c r="C187" s="54" t="s">
        <v>224</v>
      </c>
      <c r="D187" s="11"/>
      <c r="E187" s="364">
        <f>'MP Attach GG'!L94</f>
        <v>21521789.96082662</v>
      </c>
      <c r="F187" s="55"/>
      <c r="G187" s="55"/>
      <c r="H187" s="55"/>
      <c r="I187" s="55"/>
      <c r="J187" s="172">
        <f>E187</f>
        <v>21521789.96082662</v>
      </c>
      <c r="K187" s="101"/>
      <c r="L187" s="68" t="s">
        <v>42</v>
      </c>
      <c r="M187" s="41">
        <f>J187-P187</f>
        <v>21521789.96082662</v>
      </c>
      <c r="N187" s="41"/>
      <c r="O187" s="68" t="s">
        <v>42</v>
      </c>
      <c r="P187" s="172">
        <v>0</v>
      </c>
    </row>
    <row r="188" spans="1:18">
      <c r="A188" s="53" t="s">
        <v>421</v>
      </c>
      <c r="B188" s="54"/>
      <c r="C188" s="54" t="s">
        <v>449</v>
      </c>
      <c r="D188" s="11"/>
      <c r="E188" s="78"/>
      <c r="F188" s="10"/>
      <c r="G188" s="10"/>
      <c r="H188" s="10"/>
      <c r="I188" s="10"/>
      <c r="J188" s="78"/>
      <c r="K188" s="38"/>
      <c r="L188" s="69"/>
      <c r="M188" s="78"/>
      <c r="N188" s="78"/>
      <c r="O188" s="79"/>
      <c r="P188" s="78"/>
    </row>
    <row r="189" spans="1:18">
      <c r="A189" s="53"/>
      <c r="B189" s="166"/>
      <c r="C189" s="166" t="s">
        <v>414</v>
      </c>
      <c r="D189" s="11"/>
      <c r="L189" s="1"/>
      <c r="O189" s="1"/>
    </row>
    <row r="190" spans="1:18">
      <c r="A190" s="53"/>
      <c r="B190" s="54"/>
      <c r="C190" s="54" t="s">
        <v>422</v>
      </c>
      <c r="D190" s="11"/>
      <c r="E190" s="172">
        <v>0</v>
      </c>
      <c r="F190" s="55"/>
      <c r="G190" s="55"/>
      <c r="H190" s="55"/>
      <c r="I190" s="55"/>
      <c r="J190" s="172">
        <f>E190</f>
        <v>0</v>
      </c>
      <c r="K190" s="101"/>
      <c r="L190" s="68" t="s">
        <v>42</v>
      </c>
      <c r="M190" s="41">
        <f>J190-P190</f>
        <v>0</v>
      </c>
      <c r="N190" s="41"/>
      <c r="O190" s="68" t="s">
        <v>42</v>
      </c>
      <c r="P190" s="172">
        <v>0</v>
      </c>
    </row>
    <row r="191" spans="1:18">
      <c r="A191" s="53" t="s">
        <v>455</v>
      </c>
      <c r="B191" s="54"/>
      <c r="C191" s="54" t="s">
        <v>456</v>
      </c>
      <c r="D191" s="23"/>
      <c r="E191" s="78"/>
      <c r="F191" s="10"/>
      <c r="G191" s="10"/>
      <c r="H191" s="10"/>
      <c r="I191" s="10"/>
      <c r="J191" s="78"/>
      <c r="K191" s="38"/>
      <c r="L191" s="69"/>
      <c r="M191" s="25"/>
      <c r="N191" s="25"/>
      <c r="O191" s="69"/>
      <c r="P191" s="25"/>
    </row>
    <row r="192" spans="1:18" s="37" customFormat="1" ht="15.75" customHeight="1">
      <c r="A192" s="53"/>
      <c r="B192" s="166"/>
      <c r="C192" s="166" t="s">
        <v>414</v>
      </c>
      <c r="D192" s="54"/>
      <c r="E192" s="25"/>
      <c r="F192" s="55"/>
      <c r="G192" s="55"/>
      <c r="H192" s="55"/>
      <c r="I192" s="55"/>
      <c r="J192" s="25"/>
      <c r="K192" s="101"/>
      <c r="L192" s="68"/>
      <c r="M192" s="41"/>
      <c r="N192" s="41"/>
      <c r="O192" s="68"/>
      <c r="P192" s="41"/>
    </row>
    <row r="193" spans="1:19" s="37" customFormat="1" ht="16.5" thickBot="1">
      <c r="A193" s="53"/>
      <c r="B193" s="54"/>
      <c r="C193" s="54" t="s">
        <v>457</v>
      </c>
      <c r="D193" s="11"/>
      <c r="E193" s="70">
        <f>'MP Attach ZZ'!L95</f>
        <v>5474935.4829288758</v>
      </c>
      <c r="F193" s="55"/>
      <c r="G193" s="55"/>
      <c r="H193" s="55"/>
      <c r="I193" s="55"/>
      <c r="J193" s="70">
        <f>E193</f>
        <v>5474935.4829288758</v>
      </c>
      <c r="K193" s="101"/>
      <c r="L193" s="68" t="s">
        <v>42</v>
      </c>
      <c r="M193" s="71">
        <f>J193-P193</f>
        <v>4776079.1701479033</v>
      </c>
      <c r="N193" s="41"/>
      <c r="O193" s="68" t="s">
        <v>42</v>
      </c>
      <c r="P193" s="70">
        <f>'MP Attach ZZ'!L93</f>
        <v>698856.31278097292</v>
      </c>
    </row>
    <row r="194" spans="1:19" s="37" customFormat="1" ht="16.5" thickBot="1">
      <c r="A194" s="53">
        <v>31</v>
      </c>
      <c r="C194" s="37" t="s">
        <v>225</v>
      </c>
      <c r="D194" s="11"/>
      <c r="E194" s="102">
        <f>E183-E187-E190-E193</f>
        <v>347703959.68441534</v>
      </c>
      <c r="F194" s="55"/>
      <c r="G194" s="55"/>
      <c r="H194" s="55"/>
      <c r="I194" s="55"/>
      <c r="J194" s="102">
        <f>J183-J187-J190-J193</f>
        <v>55561620.42513302</v>
      </c>
      <c r="K194" s="101"/>
      <c r="L194" s="68"/>
      <c r="M194" s="102">
        <f>M183-M187-M190-M193</f>
        <v>41262253.660776027</v>
      </c>
      <c r="N194" s="41"/>
      <c r="O194" s="68"/>
      <c r="P194" s="102">
        <f>P183-P187-P190-P193</f>
        <v>14299366.764356986</v>
      </c>
    </row>
    <row r="195" spans="1:19" s="37" customFormat="1" ht="16.5" thickTop="1">
      <c r="A195" s="53"/>
      <c r="B195" s="54"/>
      <c r="C195" s="54" t="s">
        <v>458</v>
      </c>
      <c r="D195" s="11"/>
      <c r="E195" s="101"/>
      <c r="F195" s="55"/>
      <c r="G195" s="55"/>
      <c r="H195" s="55"/>
      <c r="I195" s="55"/>
      <c r="J195" s="55"/>
      <c r="K195" s="55"/>
      <c r="L195" s="21"/>
      <c r="O195" s="21"/>
    </row>
    <row r="196" spans="1:19" s="37" customFormat="1">
      <c r="A196" s="53"/>
      <c r="B196" s="54"/>
      <c r="C196" s="23"/>
      <c r="D196" s="11"/>
      <c r="E196" s="101"/>
      <c r="F196" s="55"/>
      <c r="G196" s="55"/>
      <c r="H196" s="55"/>
      <c r="I196" s="55"/>
      <c r="J196" s="55"/>
      <c r="K196" s="55"/>
      <c r="L196" s="21"/>
      <c r="O196" s="21"/>
    </row>
    <row r="197" spans="1:19">
      <c r="C197" s="2" t="s">
        <v>26</v>
      </c>
      <c r="D197" s="2"/>
      <c r="E197" s="3" t="s">
        <v>0</v>
      </c>
      <c r="F197" s="2"/>
      <c r="G197" s="2"/>
      <c r="H197" s="2"/>
      <c r="I197" s="4"/>
      <c r="K197" s="11"/>
      <c r="L197" s="21"/>
      <c r="O197" s="21"/>
      <c r="P197" s="21" t="s">
        <v>226</v>
      </c>
      <c r="Q197" s="37"/>
      <c r="R197" s="37"/>
      <c r="S197" s="37"/>
    </row>
    <row r="198" spans="1:19">
      <c r="C198" s="2"/>
      <c r="D198" s="10" t="s">
        <v>3</v>
      </c>
      <c r="E198" s="10" t="s">
        <v>27</v>
      </c>
      <c r="F198" s="10"/>
      <c r="G198" s="10"/>
      <c r="H198" s="10"/>
      <c r="I198" s="4"/>
      <c r="J198" s="4"/>
      <c r="K198" s="4"/>
      <c r="N198" s="9" t="str">
        <f>N2</f>
        <v>For the 12 months ended 12/31/14</v>
      </c>
      <c r="O198" s="177"/>
      <c r="P198" s="176"/>
    </row>
    <row r="199" spans="1:19">
      <c r="A199" s="6"/>
      <c r="K199" s="10"/>
    </row>
    <row r="200" spans="1:19" ht="31.5">
      <c r="A200" s="6"/>
      <c r="E200" s="85" t="str">
        <f>E5</f>
        <v>Allete, Inc. dba Minnesota Power</v>
      </c>
      <c r="K200" s="10"/>
    </row>
    <row r="201" spans="1:19">
      <c r="A201" s="6"/>
      <c r="D201" s="65" t="s">
        <v>227</v>
      </c>
      <c r="F201" s="4"/>
      <c r="G201" s="4"/>
      <c r="H201" s="4"/>
      <c r="I201" s="4"/>
      <c r="J201" s="4"/>
      <c r="K201" s="10"/>
    </row>
    <row r="202" spans="1:19">
      <c r="A202" s="6" t="s">
        <v>1</v>
      </c>
      <c r="C202" s="65"/>
      <c r="D202" s="4"/>
      <c r="E202" s="4"/>
      <c r="F202" s="4"/>
      <c r="G202" s="4"/>
      <c r="H202" s="4"/>
      <c r="I202" s="4"/>
      <c r="J202" s="4"/>
      <c r="K202" s="10"/>
    </row>
    <row r="203" spans="1:19" ht="16.5" thickBot="1">
      <c r="A203" s="18" t="s">
        <v>2</v>
      </c>
      <c r="C203" s="54" t="s">
        <v>228</v>
      </c>
      <c r="D203" s="11"/>
      <c r="E203" s="11"/>
      <c r="F203" s="11"/>
      <c r="G203" s="11"/>
      <c r="H203" s="11"/>
      <c r="I203" s="37"/>
      <c r="J203" s="37"/>
      <c r="K203" s="23"/>
    </row>
    <row r="204" spans="1:19">
      <c r="A204" s="6"/>
      <c r="C204" s="54"/>
      <c r="D204" s="11"/>
      <c r="E204" s="11"/>
      <c r="F204" s="11"/>
      <c r="G204" s="11"/>
      <c r="H204" s="11"/>
      <c r="I204" s="11"/>
      <c r="J204" s="11"/>
      <c r="K204" s="23"/>
    </row>
    <row r="205" spans="1:19">
      <c r="A205" s="6">
        <v>1</v>
      </c>
      <c r="C205" s="11" t="s">
        <v>229</v>
      </c>
      <c r="D205" s="11"/>
      <c r="E205" s="23"/>
      <c r="F205" s="23"/>
      <c r="G205" s="23"/>
      <c r="H205" s="23"/>
      <c r="I205" s="23"/>
      <c r="J205" s="41">
        <f>E77</f>
        <v>534650518</v>
      </c>
      <c r="K205" s="23"/>
    </row>
    <row r="206" spans="1:19">
      <c r="A206" s="6">
        <v>2</v>
      </c>
      <c r="C206" s="11" t="s">
        <v>230</v>
      </c>
      <c r="D206" s="37"/>
      <c r="E206" s="37"/>
      <c r="F206" s="37"/>
      <c r="G206" s="37"/>
      <c r="H206" s="37"/>
      <c r="I206" s="37"/>
      <c r="J206" s="27">
        <v>65813119</v>
      </c>
      <c r="K206" s="23"/>
    </row>
    <row r="207" spans="1:19" ht="16.5" thickBot="1">
      <c r="A207" s="6">
        <v>3</v>
      </c>
      <c r="C207" s="103" t="s">
        <v>231</v>
      </c>
      <c r="D207" s="103"/>
      <c r="E207" s="104"/>
      <c r="F207" s="23"/>
      <c r="G207" s="23"/>
      <c r="H207" s="105"/>
      <c r="I207" s="23"/>
      <c r="J207" s="70">
        <v>7880697</v>
      </c>
      <c r="K207" s="23"/>
    </row>
    <row r="208" spans="1:19">
      <c r="A208" s="6">
        <v>4</v>
      </c>
      <c r="C208" s="11" t="s">
        <v>232</v>
      </c>
      <c r="D208" s="11"/>
      <c r="E208" s="23"/>
      <c r="F208" s="23"/>
      <c r="G208" s="23"/>
      <c r="H208" s="105"/>
      <c r="I208" s="23"/>
      <c r="J208" s="41">
        <f>J205-J206-J207</f>
        <v>460956702</v>
      </c>
      <c r="K208" s="23"/>
    </row>
    <row r="209" spans="1:28">
      <c r="A209" s="6"/>
      <c r="C209" s="37"/>
      <c r="D209" s="11"/>
      <c r="E209" s="23"/>
      <c r="F209" s="23"/>
      <c r="G209" s="23"/>
      <c r="H209" s="105"/>
      <c r="I209" s="23"/>
      <c r="J209" s="37"/>
      <c r="K209" s="23"/>
    </row>
    <row r="210" spans="1:28">
      <c r="A210" s="6">
        <v>5</v>
      </c>
      <c r="C210" s="11" t="s">
        <v>233</v>
      </c>
      <c r="D210" s="106"/>
      <c r="E210" s="107"/>
      <c r="F210" s="107"/>
      <c r="G210" s="107"/>
      <c r="H210" s="108"/>
      <c r="I210" s="23" t="s">
        <v>234</v>
      </c>
      <c r="J210" s="80">
        <f>IF(J205&gt;0,J208/J205,0)</f>
        <v>0.86216451023806917</v>
      </c>
      <c r="K210" s="23"/>
    </row>
    <row r="211" spans="1:28">
      <c r="A211" s="6"/>
      <c r="C211" s="11"/>
      <c r="D211" s="106"/>
      <c r="E211" s="107"/>
      <c r="F211" s="107"/>
      <c r="G211" s="107"/>
      <c r="H211" s="108"/>
      <c r="I211" s="23"/>
      <c r="J211" s="80"/>
      <c r="K211" s="23"/>
    </row>
    <row r="212" spans="1:28">
      <c r="A212" s="6">
        <v>6</v>
      </c>
      <c r="C212" s="11" t="s">
        <v>235</v>
      </c>
      <c r="D212" s="106"/>
      <c r="E212" s="109">
        <f>J77</f>
        <v>460956702</v>
      </c>
      <c r="F212" s="107"/>
      <c r="G212" s="107"/>
      <c r="H212" s="108"/>
      <c r="I212" s="23"/>
      <c r="J212" s="37"/>
      <c r="K212" s="23"/>
    </row>
    <row r="213" spans="1:28">
      <c r="A213" s="6">
        <v>7</v>
      </c>
      <c r="C213" s="11" t="s">
        <v>236</v>
      </c>
      <c r="D213" s="106"/>
      <c r="E213" s="109">
        <f>M77</f>
        <v>340810833</v>
      </c>
      <c r="F213" s="107"/>
      <c r="G213" s="107"/>
      <c r="H213" s="108"/>
      <c r="I213" s="23" t="s">
        <v>237</v>
      </c>
      <c r="J213" s="110">
        <f>IF(E213&gt;0,E213/E212,0)</f>
        <v>0.739355413472218</v>
      </c>
      <c r="K213" s="23"/>
    </row>
    <row r="214" spans="1:28">
      <c r="A214" s="6">
        <v>8</v>
      </c>
      <c r="C214" s="11" t="s">
        <v>238</v>
      </c>
      <c r="D214" s="106"/>
      <c r="E214" s="109">
        <f>P77</f>
        <v>120145869</v>
      </c>
      <c r="F214" s="107"/>
      <c r="G214" s="107"/>
      <c r="H214" s="108"/>
      <c r="I214" s="23" t="s">
        <v>239</v>
      </c>
      <c r="J214" s="110">
        <f>IF(E214&gt;0,E214/E212,0)</f>
        <v>0.26064458652778194</v>
      </c>
      <c r="K214" s="23"/>
    </row>
    <row r="215" spans="1:28">
      <c r="A215" s="6"/>
      <c r="C215" s="11"/>
      <c r="D215" s="106"/>
      <c r="E215" s="109"/>
      <c r="F215" s="107"/>
      <c r="G215" s="107"/>
      <c r="H215" s="108"/>
      <c r="I215" s="23"/>
      <c r="J215" s="110"/>
      <c r="K215" s="23"/>
    </row>
    <row r="216" spans="1:28">
      <c r="A216" s="6">
        <v>9</v>
      </c>
      <c r="C216" s="11" t="s">
        <v>240</v>
      </c>
      <c r="D216" s="106"/>
      <c r="E216" s="109">
        <f>J97</f>
        <v>308863845.7486254</v>
      </c>
      <c r="F216" s="107"/>
      <c r="G216" s="107"/>
      <c r="H216" s="108"/>
      <c r="I216" s="23"/>
      <c r="J216" s="37"/>
      <c r="K216" s="23"/>
    </row>
    <row r="217" spans="1:28">
      <c r="A217" s="6">
        <v>10</v>
      </c>
      <c r="C217" s="11" t="s">
        <v>241</v>
      </c>
      <c r="D217" s="106"/>
      <c r="E217" s="109">
        <f>M97</f>
        <v>237373145.61355314</v>
      </c>
      <c r="F217" s="107"/>
      <c r="G217" s="107"/>
      <c r="H217" s="108"/>
      <c r="I217" s="23" t="s">
        <v>242</v>
      </c>
      <c r="J217" s="110">
        <f>IF(E217&gt;0,E217/E216,0)</f>
        <v>0.76853652145076146</v>
      </c>
      <c r="K217" s="23"/>
    </row>
    <row r="218" spans="1:28">
      <c r="A218" s="6">
        <v>11</v>
      </c>
      <c r="C218" s="11" t="s">
        <v>243</v>
      </c>
      <c r="D218" s="106"/>
      <c r="E218" s="109">
        <f>P97</f>
        <v>71490700.135072246</v>
      </c>
      <c r="F218" s="107"/>
      <c r="G218" s="107"/>
      <c r="H218" s="108"/>
      <c r="I218" s="23" t="s">
        <v>244</v>
      </c>
      <c r="J218" s="110">
        <f>IF(E218&gt;0,E218/E216,0)</f>
        <v>0.23146347854923843</v>
      </c>
      <c r="K218" s="23"/>
    </row>
    <row r="219" spans="1:28">
      <c r="A219" s="6"/>
      <c r="C219" s="37"/>
      <c r="D219" s="37"/>
      <c r="E219" s="37"/>
      <c r="F219" s="37"/>
      <c r="G219" s="37"/>
      <c r="H219" s="37"/>
      <c r="I219" s="37"/>
      <c r="J219" s="37"/>
      <c r="K219" s="23"/>
    </row>
    <row r="220" spans="1:28">
      <c r="A220" s="6"/>
      <c r="C220" s="54" t="s">
        <v>245</v>
      </c>
      <c r="D220" s="37"/>
      <c r="E220" s="37"/>
      <c r="F220" s="37"/>
      <c r="G220" s="37"/>
      <c r="H220" s="37"/>
      <c r="I220" s="37"/>
      <c r="J220" s="37"/>
      <c r="K220" s="23"/>
      <c r="L220" s="53"/>
      <c r="U220" s="161" t="s">
        <v>266</v>
      </c>
      <c r="V220" s="162"/>
      <c r="W220" s="162"/>
      <c r="X220" s="162"/>
      <c r="Y220" s="162"/>
      <c r="Z220" s="162"/>
      <c r="AA220" s="162"/>
      <c r="AB220" s="163"/>
    </row>
    <row r="221" spans="1:28">
      <c r="A221" s="6"/>
      <c r="C221" s="37"/>
      <c r="D221" s="37"/>
      <c r="E221" s="37"/>
      <c r="F221" s="37"/>
      <c r="G221" s="37"/>
      <c r="H221" s="37"/>
      <c r="I221" s="37"/>
      <c r="J221" s="37"/>
      <c r="K221" s="37"/>
      <c r="U221" s="164"/>
      <c r="V221" s="118"/>
      <c r="W221" s="118"/>
      <c r="X221" s="118"/>
      <c r="Y221" s="118"/>
      <c r="Z221" s="118"/>
      <c r="AA221" s="118"/>
      <c r="AB221" s="165"/>
    </row>
    <row r="222" spans="1:28">
      <c r="A222" s="6">
        <v>12</v>
      </c>
      <c r="C222" s="37" t="s">
        <v>246</v>
      </c>
      <c r="D222" s="37"/>
      <c r="E222" s="11"/>
      <c r="F222" s="11"/>
      <c r="G222" s="11"/>
      <c r="H222" s="53"/>
      <c r="I222" s="11"/>
      <c r="J222" s="41">
        <f>E137</f>
        <v>65725659</v>
      </c>
      <c r="K222" s="37"/>
      <c r="U222" s="365"/>
      <c r="V222" s="366"/>
      <c r="W222" s="367"/>
      <c r="X222" s="366"/>
      <c r="Y222" s="368"/>
      <c r="Z222" s="369"/>
      <c r="AA222" s="366"/>
      <c r="AB222" s="370"/>
    </row>
    <row r="223" spans="1:28" ht="16.5" thickBot="1">
      <c r="A223" s="6">
        <v>13</v>
      </c>
      <c r="C223" s="103" t="s">
        <v>247</v>
      </c>
      <c r="D223" s="103"/>
      <c r="E223" s="104"/>
      <c r="F223" s="104"/>
      <c r="G223" s="23"/>
      <c r="H223" s="23"/>
      <c r="I223" s="23"/>
      <c r="J223" s="70">
        <v>4884384</v>
      </c>
      <c r="K223" s="37"/>
      <c r="U223" s="371">
        <f>J223</f>
        <v>4884384</v>
      </c>
      <c r="V223" s="368"/>
      <c r="W223" s="372"/>
      <c r="X223" s="373" t="s">
        <v>267</v>
      </c>
      <c r="Y223" s="368"/>
      <c r="Z223" s="369"/>
      <c r="AA223" s="366"/>
      <c r="AB223" s="370"/>
    </row>
    <row r="224" spans="1:28">
      <c r="A224" s="6">
        <v>14</v>
      </c>
      <c r="C224" s="11" t="s">
        <v>248</v>
      </c>
      <c r="D224" s="106"/>
      <c r="E224" s="107"/>
      <c r="F224" s="107"/>
      <c r="G224" s="107"/>
      <c r="H224" s="108"/>
      <c r="I224" s="107"/>
      <c r="J224" s="41">
        <f>+J222-J223</f>
        <v>60841275</v>
      </c>
      <c r="K224" s="37"/>
      <c r="U224" s="374">
        <v>1480571</v>
      </c>
      <c r="V224" s="375"/>
      <c r="W224" s="376"/>
      <c r="X224" s="377" t="s">
        <v>268</v>
      </c>
      <c r="Y224" s="378"/>
      <c r="Z224" s="378"/>
      <c r="AA224" s="366"/>
      <c r="AB224" s="370"/>
    </row>
    <row r="225" spans="1:28">
      <c r="A225" s="6"/>
      <c r="C225" s="11"/>
      <c r="D225" s="11"/>
      <c r="E225" s="23"/>
      <c r="F225" s="23"/>
      <c r="G225" s="23"/>
      <c r="H225" s="23"/>
      <c r="I225" s="37"/>
      <c r="J225" s="37"/>
      <c r="K225" s="37"/>
      <c r="U225" s="379">
        <f>U223-U224</f>
        <v>3403813</v>
      </c>
      <c r="V225" s="366"/>
      <c r="W225" s="367"/>
      <c r="X225" s="377" t="s">
        <v>270</v>
      </c>
      <c r="Y225" s="366"/>
      <c r="Z225" s="366"/>
      <c r="AA225" s="366"/>
      <c r="AB225" s="370"/>
    </row>
    <row r="226" spans="1:28">
      <c r="A226" s="6">
        <v>15</v>
      </c>
      <c r="C226" s="11" t="s">
        <v>249</v>
      </c>
      <c r="D226" s="11"/>
      <c r="E226" s="23"/>
      <c r="F226" s="23"/>
      <c r="G226" s="23"/>
      <c r="H226" s="23"/>
      <c r="I226" s="23"/>
      <c r="J226" s="67">
        <f>IF(J222&gt;0,J224/J222,0)</f>
        <v>0.92568527916928156</v>
      </c>
      <c r="U226" s="380"/>
      <c r="V226" s="369"/>
      <c r="W226" s="381"/>
      <c r="X226" s="382" t="s">
        <v>271</v>
      </c>
      <c r="Y226" s="383"/>
      <c r="Z226" s="383"/>
      <c r="AA226" s="366"/>
      <c r="AB226" s="370"/>
    </row>
    <row r="227" spans="1:28">
      <c r="A227" s="6">
        <v>16</v>
      </c>
      <c r="C227" s="11" t="s">
        <v>250</v>
      </c>
      <c r="D227" s="11"/>
      <c r="E227" s="23"/>
      <c r="F227" s="23"/>
      <c r="G227" s="23"/>
      <c r="H227" s="23"/>
      <c r="I227" s="11" t="s">
        <v>41</v>
      </c>
      <c r="J227" s="111">
        <f>J210</f>
        <v>0.86216451023806917</v>
      </c>
      <c r="K227" s="10"/>
      <c r="U227" s="371">
        <v>0</v>
      </c>
      <c r="V227" s="384"/>
      <c r="W227" s="385"/>
      <c r="X227" s="383" t="s">
        <v>272</v>
      </c>
      <c r="Y227" s="366"/>
      <c r="Z227" s="383"/>
      <c r="AA227" s="366"/>
      <c r="AB227" s="370"/>
    </row>
    <row r="228" spans="1:28">
      <c r="A228" s="6">
        <v>17</v>
      </c>
      <c r="C228" s="11" t="s">
        <v>398</v>
      </c>
      <c r="D228" s="11"/>
      <c r="E228" s="11"/>
      <c r="F228" s="11"/>
      <c r="G228" s="11"/>
      <c r="H228" s="11"/>
      <c r="I228" s="11" t="s">
        <v>251</v>
      </c>
      <c r="J228" s="112">
        <f>+J227*J226</f>
        <v>0.79809299534957401</v>
      </c>
      <c r="K228" s="10"/>
      <c r="U228" s="386"/>
      <c r="V228" s="384"/>
      <c r="W228" s="385"/>
      <c r="X228" s="383"/>
      <c r="Y228" s="366"/>
      <c r="Z228" s="383"/>
      <c r="AA228" s="366"/>
      <c r="AB228" s="370"/>
    </row>
    <row r="229" spans="1:28">
      <c r="A229" s="6"/>
      <c r="D229" s="4"/>
      <c r="E229" s="10"/>
      <c r="F229" s="10"/>
      <c r="G229" s="10"/>
      <c r="H229" s="40"/>
      <c r="I229" s="10"/>
      <c r="K229" s="10"/>
      <c r="M229" s="7"/>
      <c r="N229" s="7"/>
      <c r="U229" s="386">
        <v>13350</v>
      </c>
      <c r="V229" s="368"/>
      <c r="W229" s="372"/>
      <c r="X229" s="383" t="s">
        <v>274</v>
      </c>
      <c r="Y229" s="366"/>
      <c r="Z229" s="383"/>
      <c r="AA229" s="366"/>
      <c r="AB229" s="370"/>
    </row>
    <row r="230" spans="1:28">
      <c r="A230" s="6" t="s">
        <v>3</v>
      </c>
      <c r="C230" s="2" t="s">
        <v>252</v>
      </c>
      <c r="D230" s="10"/>
      <c r="E230" s="10"/>
      <c r="F230" s="10"/>
      <c r="G230" s="10"/>
      <c r="H230" s="10"/>
      <c r="I230" s="10"/>
      <c r="J230" s="10"/>
      <c r="K230" s="10"/>
      <c r="M230" s="7"/>
      <c r="N230" s="7"/>
      <c r="U230" s="374">
        <v>1294298</v>
      </c>
      <c r="V230" s="368"/>
      <c r="W230" s="372"/>
      <c r="X230" s="383" t="s">
        <v>278</v>
      </c>
      <c r="Y230" s="366"/>
      <c r="Z230" s="387"/>
      <c r="AA230" s="366"/>
      <c r="AB230" s="370"/>
    </row>
    <row r="231" spans="1:28" ht="16.5" thickBot="1">
      <c r="A231" s="6" t="s">
        <v>3</v>
      </c>
      <c r="C231" s="2"/>
      <c r="D231" s="113" t="s">
        <v>253</v>
      </c>
      <c r="E231" s="114" t="s">
        <v>254</v>
      </c>
      <c r="F231" s="114" t="s">
        <v>41</v>
      </c>
      <c r="G231" s="10"/>
      <c r="H231" s="114" t="s">
        <v>255</v>
      </c>
      <c r="I231" s="10"/>
      <c r="J231" s="10"/>
      <c r="K231" s="10"/>
      <c r="M231" s="7"/>
      <c r="N231" s="7"/>
      <c r="U231" s="379">
        <f>SUM(U227:U230)</f>
        <v>1307648</v>
      </c>
      <c r="V231" s="375"/>
      <c r="W231" s="376"/>
      <c r="X231" s="377" t="s">
        <v>282</v>
      </c>
      <c r="Y231" s="368"/>
      <c r="Z231" s="369"/>
      <c r="AA231" s="366"/>
      <c r="AB231" s="370"/>
    </row>
    <row r="232" spans="1:28">
      <c r="A232" s="6">
        <v>18</v>
      </c>
      <c r="C232" s="2" t="s">
        <v>122</v>
      </c>
      <c r="D232" s="10" t="s">
        <v>256</v>
      </c>
      <c r="E232" s="27">
        <v>36902070</v>
      </c>
      <c r="F232" s="115">
        <v>0</v>
      </c>
      <c r="G232" s="115"/>
      <c r="H232" s="25">
        <f>E232*F232</f>
        <v>0</v>
      </c>
      <c r="I232" s="10"/>
      <c r="J232" s="10"/>
      <c r="K232" s="10"/>
      <c r="M232" s="7"/>
      <c r="N232" s="7"/>
      <c r="U232" s="388">
        <f>U225-U231</f>
        <v>2096165</v>
      </c>
      <c r="V232" s="389"/>
      <c r="W232" s="390"/>
      <c r="X232" s="391" t="s">
        <v>285</v>
      </c>
      <c r="Y232" s="392"/>
      <c r="Z232" s="393"/>
      <c r="AA232" s="394"/>
      <c r="AB232" s="395"/>
    </row>
    <row r="233" spans="1:28">
      <c r="A233" s="6">
        <v>19</v>
      </c>
      <c r="C233" s="2" t="s">
        <v>125</v>
      </c>
      <c r="D233" s="10" t="s">
        <v>257</v>
      </c>
      <c r="E233" s="27">
        <v>9736128</v>
      </c>
      <c r="F233" s="115">
        <f>+J210</f>
        <v>0.86216451023806917</v>
      </c>
      <c r="G233" s="115"/>
      <c r="H233" s="25">
        <f>E233*F233</f>
        <v>8394144.0287351515</v>
      </c>
      <c r="I233" s="10"/>
      <c r="J233" s="10"/>
      <c r="K233" s="40"/>
      <c r="M233" s="7"/>
      <c r="N233" s="7"/>
    </row>
    <row r="234" spans="1:28">
      <c r="A234" s="6">
        <v>20</v>
      </c>
      <c r="C234" s="2" t="s">
        <v>127</v>
      </c>
      <c r="D234" s="10" t="s">
        <v>258</v>
      </c>
      <c r="E234" s="27">
        <v>12080582</v>
      </c>
      <c r="F234" s="115">
        <v>0</v>
      </c>
      <c r="G234" s="115"/>
      <c r="H234" s="25">
        <f>E234*F234</f>
        <v>0</v>
      </c>
      <c r="I234" s="10"/>
      <c r="J234" s="116" t="s">
        <v>259</v>
      </c>
      <c r="K234" s="10"/>
      <c r="M234" s="7"/>
      <c r="N234" s="7"/>
    </row>
    <row r="235" spans="1:28" ht="16.5" thickBot="1">
      <c r="A235" s="6">
        <v>21</v>
      </c>
      <c r="C235" s="2" t="s">
        <v>260</v>
      </c>
      <c r="D235" s="10" t="s">
        <v>261</v>
      </c>
      <c r="E235" s="70">
        <v>4611978</v>
      </c>
      <c r="F235" s="115">
        <v>0</v>
      </c>
      <c r="G235" s="115"/>
      <c r="H235" s="29">
        <f>E235*F235</f>
        <v>0</v>
      </c>
      <c r="I235" s="10"/>
      <c r="J235" s="18" t="s">
        <v>262</v>
      </c>
      <c r="K235" s="10"/>
      <c r="M235" s="7"/>
      <c r="N235" s="7"/>
    </row>
    <row r="236" spans="1:28">
      <c r="A236" s="6">
        <v>22</v>
      </c>
      <c r="C236" s="2" t="s">
        <v>263</v>
      </c>
      <c r="D236" s="10"/>
      <c r="E236" s="25">
        <f>SUM(E232:E235)</f>
        <v>63330758</v>
      </c>
      <c r="F236" s="10"/>
      <c r="G236" s="10"/>
      <c r="H236" s="25">
        <f>SUM(H232:H235)</f>
        <v>8394144.0287351515</v>
      </c>
      <c r="I236" s="6" t="s">
        <v>264</v>
      </c>
      <c r="J236" s="66">
        <f>IF(H236&gt;0,H236/E236,0)</f>
        <v>0.13254450592135897</v>
      </c>
      <c r="L236" s="117" t="s">
        <v>265</v>
      </c>
      <c r="M236" s="7"/>
      <c r="N236" s="7"/>
      <c r="P236" s="7"/>
      <c r="Q236" s="7"/>
      <c r="R236" s="7"/>
      <c r="S236" s="7"/>
      <c r="T236" s="7"/>
    </row>
    <row r="237" spans="1:28">
      <c r="A237" s="6"/>
      <c r="C237" s="2"/>
      <c r="D237" s="10"/>
      <c r="E237" s="10"/>
      <c r="F237" s="10"/>
      <c r="G237" s="10"/>
      <c r="H237" s="25"/>
      <c r="I237" s="6"/>
      <c r="J237" s="66"/>
      <c r="M237" s="7"/>
      <c r="N237" s="7"/>
      <c r="P237" s="7"/>
      <c r="Q237" s="7"/>
      <c r="R237" s="7"/>
      <c r="S237" s="7"/>
      <c r="T237" s="7"/>
      <c r="U237" s="396"/>
      <c r="V237" s="396"/>
      <c r="W237" s="397"/>
      <c r="X237" s="398"/>
      <c r="Y237" s="399"/>
      <c r="Z237" s="399"/>
      <c r="AA237" s="400"/>
      <c r="AB237" s="400"/>
    </row>
    <row r="238" spans="1:28">
      <c r="A238" s="6"/>
      <c r="C238" s="2"/>
      <c r="D238" s="10"/>
      <c r="E238" s="10"/>
      <c r="F238" s="10"/>
      <c r="G238" s="10"/>
      <c r="H238" s="25"/>
      <c r="I238" s="6"/>
      <c r="J238" s="66"/>
      <c r="M238" s="7"/>
      <c r="N238" s="7"/>
      <c r="P238" s="7"/>
      <c r="Q238" s="7"/>
      <c r="R238" s="7"/>
      <c r="S238" s="7"/>
      <c r="T238" s="7"/>
      <c r="U238" s="396"/>
      <c r="V238" s="396"/>
      <c r="W238" s="397"/>
      <c r="X238" s="398"/>
      <c r="Y238" s="399"/>
      <c r="Z238" s="399"/>
      <c r="AA238" s="400"/>
      <c r="AB238" s="400"/>
    </row>
    <row r="239" spans="1:28">
      <c r="A239" s="6"/>
      <c r="C239" s="2"/>
      <c r="D239" s="10"/>
      <c r="E239" s="10"/>
      <c r="F239" s="10"/>
      <c r="G239" s="10"/>
      <c r="H239" s="25"/>
      <c r="I239" s="6"/>
      <c r="J239" s="66"/>
      <c r="M239" s="7"/>
      <c r="N239" s="7"/>
      <c r="P239" s="7"/>
      <c r="Q239" s="7"/>
      <c r="R239" s="7"/>
      <c r="S239" s="7"/>
      <c r="T239" s="7"/>
      <c r="U239" s="396"/>
      <c r="V239" s="396"/>
      <c r="W239" s="397"/>
      <c r="X239" s="398"/>
      <c r="Y239" s="399"/>
      <c r="Z239" s="399"/>
      <c r="AA239" s="400"/>
      <c r="AB239" s="400"/>
    </row>
    <row r="240" spans="1:28">
      <c r="A240" s="6"/>
      <c r="C240" s="2"/>
      <c r="D240" s="10"/>
      <c r="E240" s="10"/>
      <c r="F240" s="10"/>
      <c r="G240" s="10"/>
      <c r="H240" s="25"/>
      <c r="I240" s="6"/>
      <c r="J240" s="66"/>
      <c r="M240" s="7"/>
      <c r="N240" s="7"/>
      <c r="P240" s="7"/>
      <c r="Q240" s="7"/>
      <c r="R240" s="7"/>
      <c r="S240" s="7"/>
      <c r="T240" s="7"/>
      <c r="U240" s="396"/>
      <c r="V240" s="396"/>
      <c r="W240" s="397"/>
      <c r="X240" s="398"/>
      <c r="Y240" s="399"/>
      <c r="Z240" s="399"/>
      <c r="AA240" s="400"/>
      <c r="AB240" s="400"/>
    </row>
    <row r="241" spans="1:28">
      <c r="A241" s="6"/>
      <c r="C241" s="2"/>
      <c r="D241" s="10"/>
      <c r="E241" s="10"/>
      <c r="F241" s="10"/>
      <c r="G241" s="10"/>
      <c r="H241" s="25"/>
      <c r="I241" s="6"/>
      <c r="J241" s="66"/>
      <c r="M241" s="7"/>
      <c r="N241" s="7"/>
      <c r="P241" s="7"/>
      <c r="Q241" s="7"/>
      <c r="R241" s="7"/>
      <c r="S241" s="7"/>
      <c r="T241" s="7"/>
      <c r="U241" s="396"/>
      <c r="V241" s="396"/>
      <c r="W241" s="397"/>
      <c r="X241" s="398"/>
      <c r="Y241" s="399"/>
      <c r="Z241" s="399"/>
      <c r="AA241" s="400"/>
      <c r="AB241" s="400"/>
    </row>
    <row r="242" spans="1:28">
      <c r="A242" s="6"/>
      <c r="C242" s="2"/>
      <c r="D242" s="10"/>
      <c r="E242" s="10"/>
      <c r="F242" s="10"/>
      <c r="G242" s="10"/>
      <c r="H242" s="25"/>
      <c r="I242" s="6"/>
      <c r="J242" s="66"/>
      <c r="M242" s="7"/>
      <c r="N242" s="7"/>
      <c r="P242" s="7"/>
      <c r="Q242" s="7"/>
      <c r="R242" s="7"/>
      <c r="S242" s="7"/>
      <c r="T242" s="7"/>
      <c r="U242" s="396"/>
      <c r="V242" s="396"/>
      <c r="W242" s="397"/>
      <c r="X242" s="398"/>
      <c r="Y242" s="399"/>
      <c r="Z242" s="399"/>
      <c r="AA242" s="400"/>
      <c r="AB242" s="400"/>
    </row>
    <row r="243" spans="1:28">
      <c r="A243" s="6"/>
      <c r="C243" s="2"/>
      <c r="D243" s="10"/>
      <c r="E243" s="10"/>
      <c r="F243" s="10"/>
      <c r="G243" s="10"/>
      <c r="H243" s="25"/>
      <c r="I243" s="6"/>
      <c r="J243" s="66"/>
      <c r="M243" s="7"/>
      <c r="N243" s="7"/>
      <c r="P243" s="7"/>
      <c r="Q243" s="7"/>
      <c r="R243" s="7"/>
      <c r="S243" s="7"/>
      <c r="T243" s="7"/>
      <c r="U243" s="396"/>
      <c r="V243" s="396"/>
      <c r="W243" s="397"/>
      <c r="X243" s="398"/>
      <c r="Y243" s="399"/>
      <c r="Z243" s="399"/>
      <c r="AA243" s="400"/>
      <c r="AB243" s="400"/>
    </row>
    <row r="244" spans="1:28">
      <c r="A244" s="6"/>
      <c r="C244" s="2"/>
      <c r="D244" s="10"/>
      <c r="E244" s="10"/>
      <c r="F244" s="10"/>
      <c r="G244" s="10"/>
      <c r="H244" s="25"/>
      <c r="I244" s="6"/>
      <c r="J244" s="66"/>
      <c r="M244" s="7"/>
      <c r="N244" s="7"/>
      <c r="P244" s="7"/>
      <c r="Q244" s="7"/>
      <c r="R244" s="7"/>
      <c r="S244" s="7"/>
      <c r="T244" s="7"/>
      <c r="U244" s="396"/>
      <c r="V244" s="396"/>
      <c r="W244" s="397"/>
      <c r="X244" s="398"/>
      <c r="Y244" s="399"/>
      <c r="Z244" s="399"/>
      <c r="AA244" s="400"/>
      <c r="AB244" s="400"/>
    </row>
    <row r="245" spans="1:28">
      <c r="A245" s="6"/>
      <c r="C245" s="2"/>
      <c r="D245" s="10"/>
      <c r="E245" s="10"/>
      <c r="F245" s="10"/>
      <c r="G245" s="10"/>
      <c r="H245" s="25"/>
      <c r="I245" s="6"/>
      <c r="J245" s="66"/>
      <c r="M245" s="7"/>
      <c r="N245" s="7"/>
      <c r="P245" s="7"/>
      <c r="Q245" s="7"/>
      <c r="R245" s="7"/>
      <c r="S245" s="7"/>
      <c r="T245" s="7"/>
      <c r="U245" s="396"/>
      <c r="V245" s="396"/>
      <c r="W245" s="397"/>
      <c r="X245" s="398"/>
      <c r="Y245" s="399"/>
      <c r="Z245" s="399"/>
      <c r="AA245" s="400"/>
      <c r="AB245" s="400"/>
    </row>
    <row r="246" spans="1:28">
      <c r="A246" s="6"/>
      <c r="C246" s="2"/>
      <c r="D246" s="10"/>
      <c r="E246" s="10"/>
      <c r="F246" s="10"/>
      <c r="G246" s="10"/>
      <c r="H246" s="25"/>
      <c r="I246" s="6"/>
      <c r="J246" s="66"/>
      <c r="M246" s="7"/>
      <c r="N246" s="7"/>
      <c r="P246" s="7"/>
      <c r="Q246" s="7"/>
      <c r="R246" s="7"/>
      <c r="S246" s="7"/>
      <c r="T246" s="7"/>
      <c r="U246" s="396"/>
      <c r="V246" s="396"/>
      <c r="W246" s="397"/>
      <c r="X246" s="398"/>
      <c r="Y246" s="399"/>
      <c r="Z246" s="399"/>
      <c r="AA246" s="400"/>
      <c r="AB246" s="400"/>
    </row>
    <row r="247" spans="1:28">
      <c r="A247" s="6"/>
      <c r="C247" s="2"/>
      <c r="D247" s="10"/>
      <c r="E247" s="10"/>
      <c r="F247" s="10"/>
      <c r="G247" s="10"/>
      <c r="H247" s="25"/>
      <c r="I247" s="6"/>
      <c r="J247" s="66"/>
      <c r="M247" s="7"/>
      <c r="N247" s="7"/>
      <c r="P247" s="7"/>
      <c r="Q247" s="7"/>
      <c r="R247" s="7"/>
      <c r="S247" s="7"/>
      <c r="T247" s="7"/>
      <c r="U247" s="396"/>
      <c r="V247" s="396"/>
      <c r="W247" s="397"/>
      <c r="X247" s="398"/>
      <c r="Y247" s="399"/>
      <c r="Z247" s="399"/>
      <c r="AA247" s="400"/>
      <c r="AB247" s="400"/>
    </row>
    <row r="248" spans="1:28">
      <c r="A248" s="6"/>
      <c r="C248" s="2"/>
      <c r="D248" s="10"/>
      <c r="E248" s="10"/>
      <c r="F248" s="10"/>
      <c r="G248" s="10"/>
      <c r="H248" s="25"/>
      <c r="I248" s="6"/>
      <c r="J248" s="66"/>
      <c r="M248" s="7"/>
      <c r="N248" s="7"/>
      <c r="P248" s="7"/>
      <c r="Q248" s="7"/>
      <c r="R248" s="7"/>
      <c r="S248" s="7"/>
      <c r="T248" s="7"/>
      <c r="U248" s="396"/>
      <c r="V248" s="396"/>
      <c r="W248" s="397"/>
      <c r="X248" s="398"/>
      <c r="Y248" s="399"/>
      <c r="Z248" s="399"/>
      <c r="AA248" s="400"/>
      <c r="AB248" s="400"/>
    </row>
    <row r="249" spans="1:28">
      <c r="A249" s="6"/>
      <c r="C249" s="2"/>
      <c r="D249" s="10"/>
      <c r="E249" s="10"/>
      <c r="F249" s="10"/>
      <c r="G249" s="10"/>
      <c r="H249" s="25"/>
      <c r="I249" s="6"/>
      <c r="J249" s="66"/>
      <c r="M249" s="7"/>
      <c r="N249" s="7"/>
      <c r="P249" s="7"/>
      <c r="Q249" s="7"/>
      <c r="R249" s="7"/>
      <c r="S249" s="7"/>
      <c r="T249" s="7"/>
      <c r="U249" s="396"/>
      <c r="V249" s="396"/>
      <c r="W249" s="397"/>
      <c r="X249" s="398"/>
      <c r="Y249" s="399"/>
      <c r="Z249" s="399"/>
      <c r="AA249" s="400"/>
      <c r="AB249" s="400"/>
    </row>
    <row r="250" spans="1:28">
      <c r="A250" s="6"/>
      <c r="C250" s="2"/>
      <c r="D250" s="10"/>
      <c r="E250" s="10"/>
      <c r="F250" s="10"/>
      <c r="G250" s="10"/>
      <c r="H250" s="25"/>
      <c r="I250" s="6"/>
      <c r="J250" s="66"/>
      <c r="M250" s="7"/>
      <c r="N250" s="7"/>
      <c r="P250" s="7"/>
      <c r="Q250" s="7"/>
      <c r="R250" s="7"/>
      <c r="S250" s="7"/>
      <c r="T250" s="7"/>
      <c r="U250" s="396"/>
      <c r="V250" s="396"/>
      <c r="W250" s="397"/>
      <c r="X250" s="398"/>
      <c r="Y250" s="399"/>
      <c r="Z250" s="399"/>
      <c r="AA250" s="400"/>
      <c r="AB250" s="400"/>
    </row>
    <row r="251" spans="1:28">
      <c r="A251" s="6"/>
      <c r="C251" s="2"/>
      <c r="D251" s="10"/>
      <c r="E251" s="10"/>
      <c r="F251" s="10"/>
      <c r="G251" s="10"/>
      <c r="H251" s="25"/>
      <c r="I251" s="6"/>
      <c r="J251" s="66"/>
      <c r="M251" s="7"/>
      <c r="N251" s="7"/>
      <c r="P251" s="7"/>
      <c r="Q251" s="7"/>
      <c r="R251" s="7"/>
      <c r="S251" s="7"/>
      <c r="T251" s="7"/>
      <c r="U251" s="396"/>
      <c r="V251" s="396"/>
      <c r="W251" s="397"/>
      <c r="X251" s="398"/>
      <c r="Y251" s="399"/>
      <c r="Z251" s="399"/>
      <c r="AA251" s="400"/>
      <c r="AB251" s="400"/>
    </row>
    <row r="252" spans="1:28">
      <c r="A252" s="6"/>
      <c r="C252" s="2"/>
      <c r="D252" s="10"/>
      <c r="E252" s="10"/>
      <c r="F252" s="10"/>
      <c r="G252" s="10"/>
      <c r="H252" s="25"/>
      <c r="I252" s="6"/>
      <c r="J252" s="66"/>
      <c r="M252" s="7"/>
      <c r="N252" s="7"/>
      <c r="P252" s="7"/>
      <c r="Q252" s="7"/>
      <c r="R252" s="7"/>
      <c r="S252" s="7"/>
      <c r="T252" s="7"/>
      <c r="U252" s="396"/>
      <c r="V252" s="396"/>
      <c r="W252" s="397"/>
      <c r="X252" s="398"/>
      <c r="Y252" s="399"/>
      <c r="Z252" s="399"/>
      <c r="AA252" s="400"/>
      <c r="AB252" s="400"/>
    </row>
    <row r="253" spans="1:28">
      <c r="A253" s="6"/>
      <c r="C253" s="2"/>
      <c r="D253" s="10"/>
      <c r="E253" s="10"/>
      <c r="F253" s="10"/>
      <c r="G253" s="10"/>
      <c r="H253" s="25"/>
      <c r="I253" s="6"/>
      <c r="J253" s="66"/>
      <c r="M253" s="7"/>
      <c r="N253" s="7"/>
      <c r="P253" s="7"/>
      <c r="Q253" s="7"/>
      <c r="R253" s="7"/>
      <c r="S253" s="7"/>
      <c r="T253" s="7"/>
      <c r="U253" s="396"/>
      <c r="V253" s="396"/>
      <c r="W253" s="397"/>
      <c r="X253" s="398"/>
      <c r="Y253" s="399"/>
      <c r="Z253" s="399"/>
      <c r="AA253" s="400"/>
      <c r="AB253" s="400"/>
    </row>
    <row r="254" spans="1:28">
      <c r="A254" s="6"/>
      <c r="C254" s="2"/>
      <c r="D254" s="10"/>
      <c r="E254" s="10"/>
      <c r="F254" s="10"/>
      <c r="G254" s="10"/>
      <c r="H254" s="25"/>
      <c r="I254" s="6"/>
      <c r="J254" s="66"/>
      <c r="M254" s="7"/>
      <c r="N254" s="7"/>
      <c r="P254" s="7"/>
      <c r="Q254" s="7"/>
      <c r="R254" s="7"/>
      <c r="S254" s="7"/>
      <c r="T254" s="7"/>
      <c r="U254" s="396"/>
      <c r="V254" s="396"/>
      <c r="W254" s="397"/>
      <c r="X254" s="398"/>
      <c r="Y254" s="399"/>
      <c r="Z254" s="399"/>
      <c r="AA254" s="400"/>
      <c r="AB254" s="400"/>
    </row>
    <row r="255" spans="1:28">
      <c r="A255" s="6"/>
      <c r="C255" s="2"/>
      <c r="D255" s="10"/>
      <c r="E255" s="10"/>
      <c r="F255" s="10"/>
      <c r="G255" s="10"/>
      <c r="H255" s="25"/>
      <c r="I255" s="6"/>
      <c r="J255" s="66"/>
      <c r="M255" s="7"/>
      <c r="N255" s="7"/>
      <c r="P255" s="7"/>
      <c r="Q255" s="7"/>
      <c r="R255" s="7"/>
      <c r="S255" s="7"/>
      <c r="T255" s="7"/>
      <c r="U255" s="396"/>
      <c r="V255" s="396"/>
      <c r="W255" s="397"/>
      <c r="X255" s="398"/>
      <c r="Y255" s="399"/>
      <c r="Z255" s="399"/>
      <c r="AA255" s="400"/>
      <c r="AB255" s="400"/>
    </row>
    <row r="256" spans="1:28">
      <c r="A256" s="6"/>
      <c r="C256" s="2"/>
      <c r="D256" s="10"/>
      <c r="E256" s="10"/>
      <c r="F256" s="10"/>
      <c r="G256" s="10"/>
      <c r="H256" s="25"/>
      <c r="I256" s="6"/>
      <c r="J256" s="66"/>
      <c r="M256" s="7"/>
      <c r="N256" s="7"/>
      <c r="P256" s="7"/>
      <c r="Q256" s="7"/>
      <c r="R256" s="7"/>
      <c r="S256" s="7"/>
      <c r="T256" s="7"/>
      <c r="U256" s="396"/>
      <c r="V256" s="396"/>
      <c r="W256" s="397"/>
      <c r="X256" s="398"/>
      <c r="Y256" s="399"/>
      <c r="Z256" s="399"/>
      <c r="AA256" s="400"/>
      <c r="AB256" s="400"/>
    </row>
    <row r="257" spans="1:28">
      <c r="A257" s="6"/>
      <c r="C257" s="2"/>
      <c r="D257" s="10"/>
      <c r="E257" s="10"/>
      <c r="F257" s="10"/>
      <c r="G257" s="10"/>
      <c r="H257" s="10"/>
      <c r="I257" s="6"/>
      <c r="J257" s="66"/>
      <c r="M257" s="7"/>
      <c r="N257" s="7"/>
      <c r="P257" s="7"/>
      <c r="Q257" s="7"/>
      <c r="R257" s="7"/>
      <c r="S257" s="7"/>
      <c r="T257" s="7"/>
      <c r="U257" s="396"/>
      <c r="V257" s="396"/>
      <c r="W257" s="397"/>
      <c r="X257" s="398"/>
      <c r="Y257" s="399"/>
      <c r="Z257" s="399"/>
      <c r="AA257" s="400"/>
      <c r="AB257" s="400"/>
    </row>
    <row r="258" spans="1:28">
      <c r="C258" s="2"/>
      <c r="D258" s="2"/>
      <c r="E258" s="3"/>
      <c r="F258" s="2"/>
      <c r="G258" s="2"/>
      <c r="H258" s="2"/>
      <c r="I258" s="4"/>
      <c r="J258" s="4"/>
      <c r="K258" s="4"/>
      <c r="P258" s="7"/>
      <c r="U258" s="401"/>
      <c r="V258" s="401"/>
      <c r="W258" s="401"/>
      <c r="X258" s="401"/>
      <c r="Y258" s="401"/>
      <c r="Z258" s="401"/>
      <c r="AA258" s="401"/>
      <c r="AB258" s="401"/>
    </row>
    <row r="259" spans="1:28">
      <c r="C259" s="2" t="s">
        <v>26</v>
      </c>
      <c r="D259" s="2"/>
      <c r="E259" s="3" t="s">
        <v>0</v>
      </c>
      <c r="F259" s="2"/>
      <c r="G259" s="2"/>
      <c r="H259" s="2"/>
      <c r="I259" s="4"/>
      <c r="J259" s="11"/>
      <c r="K259" s="11"/>
      <c r="P259" s="7" t="s">
        <v>269</v>
      </c>
      <c r="U259" s="401"/>
      <c r="V259" s="401"/>
      <c r="W259" s="401"/>
      <c r="X259" s="401"/>
      <c r="Y259" s="401"/>
      <c r="Z259" s="401"/>
      <c r="AA259" s="401"/>
      <c r="AB259" s="401"/>
    </row>
    <row r="260" spans="1:28">
      <c r="C260" s="2"/>
      <c r="D260" s="10" t="s">
        <v>3</v>
      </c>
      <c r="E260" s="10" t="s">
        <v>27</v>
      </c>
      <c r="F260" s="10"/>
      <c r="G260" s="10"/>
      <c r="H260" s="10"/>
      <c r="I260" s="4"/>
      <c r="K260" s="11"/>
      <c r="L260" s="21"/>
      <c r="N260" s="9" t="str">
        <f>N2</f>
        <v>For the 12 months ended 12/31/14</v>
      </c>
      <c r="O260" s="177"/>
      <c r="P260" s="176"/>
      <c r="U260" s="401"/>
      <c r="V260" s="401"/>
      <c r="W260" s="401"/>
      <c r="X260" s="401"/>
      <c r="Y260" s="401"/>
      <c r="Z260" s="401"/>
      <c r="AA260" s="401"/>
      <c r="AB260" s="401"/>
    </row>
    <row r="261" spans="1:28" ht="31.5" customHeight="1">
      <c r="A261" s="6"/>
      <c r="C261" s="2"/>
      <c r="D261" s="10"/>
      <c r="E261" s="12" t="str">
        <f>$E$5</f>
        <v>Allete, Inc. dba Minnesota Power</v>
      </c>
      <c r="F261" s="10"/>
      <c r="G261" s="10"/>
      <c r="H261" s="10"/>
      <c r="I261" s="10"/>
      <c r="J261" s="10"/>
      <c r="K261" s="10"/>
      <c r="M261" s="7"/>
      <c r="N261" s="7"/>
      <c r="P261" s="7"/>
      <c r="Q261" s="7"/>
      <c r="R261" s="7"/>
      <c r="S261" s="7"/>
      <c r="T261" s="7"/>
      <c r="U261" s="401"/>
      <c r="V261" s="401"/>
      <c r="W261" s="401"/>
      <c r="X261" s="401"/>
      <c r="Y261" s="401"/>
      <c r="Z261" s="401"/>
      <c r="AA261" s="401"/>
      <c r="AB261" s="401"/>
    </row>
    <row r="262" spans="1:28" ht="15.75" customHeight="1">
      <c r="A262" s="6"/>
      <c r="C262" s="2"/>
      <c r="D262" s="10"/>
      <c r="E262" s="119"/>
      <c r="F262" s="10"/>
      <c r="G262" s="10"/>
      <c r="H262" s="10"/>
      <c r="I262" s="10"/>
      <c r="J262" s="10"/>
      <c r="K262" s="10"/>
      <c r="M262" s="7"/>
      <c r="N262" s="7"/>
      <c r="P262" s="7"/>
      <c r="Q262" s="7"/>
      <c r="R262" s="7"/>
      <c r="S262" s="7"/>
      <c r="T262" s="7"/>
      <c r="U262" s="401"/>
      <c r="V262" s="401"/>
      <c r="W262" s="401"/>
      <c r="X262" s="401"/>
      <c r="Y262" s="401"/>
      <c r="Z262" s="401"/>
      <c r="AA262" s="401"/>
      <c r="AB262" s="401"/>
    </row>
    <row r="263" spans="1:28">
      <c r="A263" s="6" t="s">
        <v>1</v>
      </c>
      <c r="D263" s="10"/>
      <c r="F263" s="10"/>
      <c r="G263" s="10"/>
      <c r="H263" s="40" t="s">
        <v>273</v>
      </c>
      <c r="I263" s="95" t="s">
        <v>3</v>
      </c>
      <c r="J263" s="73" t="str">
        <f>+J234</f>
        <v>W&amp;S Allocator</v>
      </c>
      <c r="K263" s="95"/>
      <c r="M263" s="7"/>
      <c r="N263" s="7"/>
      <c r="P263" s="7"/>
      <c r="Q263" s="7"/>
      <c r="R263" s="7"/>
      <c r="S263" s="7"/>
      <c r="T263" s="7"/>
      <c r="U263" s="401"/>
      <c r="V263" s="401"/>
      <c r="W263" s="401"/>
      <c r="X263" s="401"/>
      <c r="Y263" s="401"/>
      <c r="Z263" s="401"/>
      <c r="AA263" s="401"/>
      <c r="AB263" s="401"/>
    </row>
    <row r="264" spans="1:28" ht="16.5" thickBot="1">
      <c r="A264" s="18" t="s">
        <v>2</v>
      </c>
      <c r="C264" s="2" t="s">
        <v>275</v>
      </c>
      <c r="D264" s="10"/>
      <c r="E264" s="120" t="s">
        <v>254</v>
      </c>
      <c r="H264" s="64" t="s">
        <v>276</v>
      </c>
      <c r="I264" s="95"/>
      <c r="J264" s="64" t="s">
        <v>277</v>
      </c>
      <c r="K264" s="23"/>
      <c r="L264" s="121" t="s">
        <v>136</v>
      </c>
      <c r="M264" s="7"/>
      <c r="N264" s="7"/>
      <c r="P264" s="7"/>
      <c r="Q264" s="7"/>
      <c r="R264" s="7"/>
      <c r="S264" s="7"/>
      <c r="T264" s="7"/>
      <c r="U264" s="401"/>
      <c r="V264" s="401"/>
      <c r="W264" s="401"/>
      <c r="X264" s="401"/>
      <c r="Y264" s="401"/>
      <c r="Z264" s="401"/>
      <c r="AA264" s="401"/>
      <c r="AB264" s="401"/>
    </row>
    <row r="265" spans="1:28">
      <c r="A265" s="6">
        <v>1</v>
      </c>
      <c r="C265" s="2" t="s">
        <v>279</v>
      </c>
      <c r="D265" s="10" t="s">
        <v>280</v>
      </c>
      <c r="E265" s="25">
        <f>E81</f>
        <v>3365332481</v>
      </c>
      <c r="F265" s="10"/>
      <c r="H265" s="26">
        <f>IF(E268&gt;0,E265/E268,0)</f>
        <v>1</v>
      </c>
      <c r="I265" s="40" t="s">
        <v>281</v>
      </c>
      <c r="J265" s="26">
        <f>J236</f>
        <v>0.13254450592135897</v>
      </c>
      <c r="K265" s="122" t="s">
        <v>264</v>
      </c>
      <c r="L265" s="123">
        <f>H265*J265</f>
        <v>0.13254450592135897</v>
      </c>
      <c r="M265" s="7"/>
      <c r="N265" s="7"/>
      <c r="P265" s="7"/>
      <c r="Q265" s="7"/>
      <c r="R265" s="7"/>
      <c r="S265" s="7"/>
      <c r="T265" s="7"/>
      <c r="U265" s="401"/>
      <c r="V265" s="401"/>
      <c r="W265" s="401"/>
      <c r="X265" s="401"/>
      <c r="Y265" s="401"/>
      <c r="Z265" s="401"/>
      <c r="AA265" s="401"/>
      <c r="AB265" s="401"/>
    </row>
    <row r="266" spans="1:28">
      <c r="A266" s="6">
        <v>2</v>
      </c>
      <c r="C266" s="2" t="s">
        <v>283</v>
      </c>
      <c r="D266" s="10" t="s">
        <v>284</v>
      </c>
      <c r="E266" s="27">
        <v>0</v>
      </c>
      <c r="F266" s="10"/>
      <c r="L266" s="1"/>
      <c r="M266" s="7"/>
      <c r="N266" s="7"/>
      <c r="P266" s="7"/>
      <c r="Q266" s="7"/>
      <c r="R266" s="7"/>
      <c r="S266" s="7"/>
      <c r="T266" s="7"/>
      <c r="U266" s="401"/>
      <c r="V266" s="401"/>
      <c r="W266" s="401"/>
      <c r="X266" s="401"/>
      <c r="Y266" s="401"/>
      <c r="Z266" s="401"/>
      <c r="AA266" s="401"/>
      <c r="AB266" s="401"/>
    </row>
    <row r="267" spans="1:28" ht="16.5" thickBot="1">
      <c r="A267" s="6">
        <v>3</v>
      </c>
      <c r="C267" s="124" t="s">
        <v>286</v>
      </c>
      <c r="D267" s="113" t="s">
        <v>287</v>
      </c>
      <c r="E267" s="70">
        <v>0</v>
      </c>
      <c r="F267" s="10"/>
      <c r="G267" s="10"/>
      <c r="H267" s="10" t="s">
        <v>3</v>
      </c>
      <c r="I267" s="10"/>
      <c r="J267" s="10"/>
      <c r="K267" s="10"/>
      <c r="M267" s="2"/>
      <c r="N267" s="2"/>
      <c r="O267" s="6"/>
      <c r="Q267" s="10"/>
      <c r="R267" s="2"/>
      <c r="U267" s="401"/>
      <c r="V267" s="401"/>
      <c r="W267" s="401"/>
      <c r="X267" s="401"/>
      <c r="Y267" s="401"/>
      <c r="Z267" s="401"/>
      <c r="AA267" s="401"/>
      <c r="AB267" s="401"/>
    </row>
    <row r="268" spans="1:28">
      <c r="A268" s="6">
        <v>4</v>
      </c>
      <c r="C268" s="2" t="s">
        <v>288</v>
      </c>
      <c r="D268" s="10"/>
      <c r="E268" s="25">
        <f>E265+E266+E267</f>
        <v>3365332481</v>
      </c>
      <c r="F268" s="10"/>
      <c r="G268" s="10"/>
      <c r="H268" s="10"/>
      <c r="I268" s="10"/>
      <c r="J268" s="10"/>
      <c r="K268" s="10"/>
      <c r="M268" s="2"/>
      <c r="N268" s="2"/>
      <c r="O268" s="6"/>
      <c r="Q268" s="10"/>
      <c r="R268" s="2"/>
    </row>
    <row r="269" spans="1:28">
      <c r="A269" s="6"/>
      <c r="C269" s="2"/>
      <c r="D269" s="10"/>
      <c r="E269" s="25"/>
      <c r="F269" s="10"/>
      <c r="G269" s="10"/>
      <c r="H269" s="10"/>
      <c r="I269" s="10"/>
      <c r="J269" s="10"/>
      <c r="K269" s="10"/>
    </row>
    <row r="270" spans="1:28" ht="16.5" thickBot="1">
      <c r="A270" s="6"/>
      <c r="B270" s="4"/>
      <c r="C270" s="2" t="s">
        <v>289</v>
      </c>
      <c r="D270" s="10"/>
      <c r="E270" s="10"/>
      <c r="F270" s="10"/>
      <c r="G270" s="10"/>
      <c r="H270" s="10"/>
      <c r="I270" s="10"/>
      <c r="J270" s="114" t="s">
        <v>254</v>
      </c>
      <c r="K270" s="10"/>
    </row>
    <row r="271" spans="1:28">
      <c r="A271" s="6">
        <v>5</v>
      </c>
      <c r="B271" s="4"/>
      <c r="C271" s="4"/>
      <c r="D271" s="10" t="s">
        <v>290</v>
      </c>
      <c r="E271" s="10"/>
      <c r="F271" s="10"/>
      <c r="G271" s="10"/>
      <c r="H271" s="10"/>
      <c r="I271" s="10"/>
      <c r="J271" s="27">
        <v>56411521</v>
      </c>
      <c r="K271" s="10"/>
    </row>
    <row r="272" spans="1:28">
      <c r="A272" s="6"/>
      <c r="C272" s="2"/>
      <c r="D272" s="10"/>
      <c r="E272" s="10"/>
      <c r="F272" s="10"/>
      <c r="G272" s="10"/>
      <c r="H272" s="10"/>
      <c r="I272" s="10"/>
      <c r="J272" s="25"/>
      <c r="K272" s="10"/>
    </row>
    <row r="273" spans="1:12">
      <c r="A273" s="6">
        <v>6</v>
      </c>
      <c r="B273" s="4"/>
      <c r="C273" s="2"/>
      <c r="D273" s="10" t="s">
        <v>291</v>
      </c>
      <c r="E273" s="10"/>
      <c r="F273" s="10"/>
      <c r="G273" s="10"/>
      <c r="H273" s="10"/>
      <c r="I273" s="23"/>
      <c r="J273" s="27">
        <v>0</v>
      </c>
      <c r="K273" s="10"/>
    </row>
    <row r="274" spans="1:12">
      <c r="A274" s="6"/>
      <c r="B274" s="4"/>
      <c r="C274" s="2"/>
      <c r="D274" s="10"/>
      <c r="E274" s="10"/>
      <c r="F274" s="10"/>
      <c r="G274" s="10"/>
      <c r="H274" s="10"/>
      <c r="I274" s="10"/>
      <c r="J274" s="25"/>
      <c r="K274" s="10"/>
    </row>
    <row r="275" spans="1:12">
      <c r="A275" s="6"/>
      <c r="B275" s="4"/>
      <c r="C275" s="2" t="s">
        <v>292</v>
      </c>
      <c r="D275" s="10"/>
      <c r="E275" s="10"/>
      <c r="F275" s="10"/>
      <c r="G275" s="10"/>
      <c r="H275" s="10"/>
      <c r="I275" s="10"/>
      <c r="J275" s="25"/>
      <c r="K275" s="10"/>
    </row>
    <row r="276" spans="1:12">
      <c r="A276" s="6">
        <v>7</v>
      </c>
      <c r="B276" s="4"/>
      <c r="C276" s="2"/>
      <c r="D276" s="10" t="s">
        <v>293</v>
      </c>
      <c r="E276" s="4"/>
      <c r="F276" s="10"/>
      <c r="G276" s="10"/>
      <c r="H276" s="10"/>
      <c r="I276" s="10"/>
      <c r="J276" s="27">
        <v>1606492000</v>
      </c>
      <c r="K276" s="10"/>
    </row>
    <row r="277" spans="1:12">
      <c r="A277" s="6">
        <v>8</v>
      </c>
      <c r="B277" s="4"/>
      <c r="C277" s="2"/>
      <c r="D277" s="10" t="s">
        <v>294</v>
      </c>
      <c r="E277" s="10"/>
      <c r="F277" s="10"/>
      <c r="G277" s="10"/>
      <c r="H277" s="10"/>
      <c r="I277" s="10"/>
      <c r="J277" s="41">
        <v>0</v>
      </c>
      <c r="K277" s="10"/>
    </row>
    <row r="278" spans="1:12" ht="16.5" thickBot="1">
      <c r="A278" s="6">
        <v>9</v>
      </c>
      <c r="B278" s="4"/>
      <c r="C278" s="2"/>
      <c r="D278" s="10" t="s">
        <v>295</v>
      </c>
      <c r="E278" s="10"/>
      <c r="F278" s="10"/>
      <c r="G278" s="10"/>
      <c r="H278" s="10"/>
      <c r="I278" s="10"/>
      <c r="J278" s="70">
        <v>-84688835</v>
      </c>
      <c r="K278" s="10"/>
      <c r="L278" s="21"/>
    </row>
    <row r="279" spans="1:12">
      <c r="A279" s="6">
        <v>10</v>
      </c>
      <c r="B279" s="4"/>
      <c r="C279" s="4"/>
      <c r="D279" s="10" t="s">
        <v>296</v>
      </c>
      <c r="E279" s="4" t="s">
        <v>297</v>
      </c>
      <c r="F279" s="4"/>
      <c r="G279" s="4"/>
      <c r="H279" s="4"/>
      <c r="I279" s="4"/>
      <c r="J279" s="25">
        <f>+J276+J277+J278</f>
        <v>1521803165</v>
      </c>
      <c r="K279" s="125" t="s">
        <v>298</v>
      </c>
    </row>
    <row r="280" spans="1:12">
      <c r="A280" s="6"/>
      <c r="C280" s="2"/>
      <c r="D280" s="10"/>
      <c r="E280" s="10"/>
      <c r="F280" s="10"/>
      <c r="G280" s="10"/>
      <c r="H280" s="40" t="s">
        <v>299</v>
      </c>
      <c r="I280" s="10"/>
      <c r="J280" s="10"/>
      <c r="K280" s="10"/>
    </row>
    <row r="281" spans="1:12" ht="16.5" thickBot="1">
      <c r="A281" s="6"/>
      <c r="C281" s="2"/>
      <c r="D281" s="10"/>
      <c r="E281" s="18" t="s">
        <v>254</v>
      </c>
      <c r="F281" s="18" t="s">
        <v>300</v>
      </c>
      <c r="G281" s="10"/>
      <c r="H281" s="18" t="s">
        <v>301</v>
      </c>
      <c r="I281" s="10"/>
      <c r="J281" s="18" t="s">
        <v>302</v>
      </c>
      <c r="K281" s="10"/>
    </row>
    <row r="282" spans="1:12">
      <c r="A282" s="6">
        <v>11</v>
      </c>
      <c r="C282" s="2" t="s">
        <v>303</v>
      </c>
      <c r="E282" s="27">
        <v>1289974000</v>
      </c>
      <c r="F282" s="126">
        <f>IF($E$285&gt;0,E282/$E$285,0)</f>
        <v>0.45877533115253105</v>
      </c>
      <c r="G282" s="127"/>
      <c r="H282" s="127">
        <f>IF(E282&gt;0,J271/E282,0)</f>
        <v>4.3730742635122881E-2</v>
      </c>
      <c r="J282" s="127">
        <f>H282*F282</f>
        <v>2.0062585933974607E-2</v>
      </c>
      <c r="K282" s="37"/>
    </row>
    <row r="283" spans="1:12">
      <c r="A283" s="6">
        <v>12</v>
      </c>
      <c r="C283" s="2" t="s">
        <v>304</v>
      </c>
      <c r="E283" s="27">
        <v>0</v>
      </c>
      <c r="F283" s="126">
        <f>IF($E$285&gt;0,E283/$E$285,0)</f>
        <v>0</v>
      </c>
      <c r="G283" s="127"/>
      <c r="H283" s="127">
        <f>IF(E283&gt;0,J273/E283,0)</f>
        <v>0</v>
      </c>
      <c r="J283" s="127">
        <f>H283*F283</f>
        <v>0</v>
      </c>
      <c r="K283" s="37"/>
    </row>
    <row r="284" spans="1:12" ht="16.5" thickBot="1">
      <c r="A284" s="6">
        <v>13</v>
      </c>
      <c r="C284" s="2" t="s">
        <v>305</v>
      </c>
      <c r="E284" s="29">
        <f>J279</f>
        <v>1521803165</v>
      </c>
      <c r="F284" s="126">
        <f>IF($E$285&gt;0,E284/$E$285,0)</f>
        <v>0.54122466884746889</v>
      </c>
      <c r="G284" s="127"/>
      <c r="H284" s="156">
        <v>0.12379999999999999</v>
      </c>
      <c r="J284" s="128">
        <f>H284*F284</f>
        <v>6.7003614003316642E-2</v>
      </c>
      <c r="K284" s="37"/>
    </row>
    <row r="285" spans="1:12">
      <c r="A285" s="6">
        <v>14</v>
      </c>
      <c r="C285" s="2" t="s">
        <v>306</v>
      </c>
      <c r="E285" s="25">
        <f>E284+E283+E282</f>
        <v>2811777165</v>
      </c>
      <c r="F285" s="10" t="s">
        <v>3</v>
      </c>
      <c r="G285" s="10"/>
      <c r="H285" s="10"/>
      <c r="I285" s="10"/>
      <c r="J285" s="127">
        <f>SUM(J282:J284)</f>
        <v>8.7066199937291255E-2</v>
      </c>
      <c r="K285" s="90" t="s">
        <v>307</v>
      </c>
    </row>
    <row r="286" spans="1:12">
      <c r="F286" s="10"/>
      <c r="G286" s="10"/>
      <c r="H286" s="10"/>
      <c r="I286" s="10"/>
      <c r="K286" s="129"/>
    </row>
    <row r="287" spans="1:12">
      <c r="A287" s="6"/>
      <c r="K287" s="130"/>
    </row>
    <row r="288" spans="1:12">
      <c r="A288" s="6"/>
      <c r="C288" s="2" t="s">
        <v>308</v>
      </c>
      <c r="D288" s="4"/>
      <c r="E288" s="4"/>
      <c r="F288" s="4"/>
      <c r="G288" s="4"/>
      <c r="H288" s="4"/>
      <c r="I288" s="4"/>
      <c r="J288" s="4"/>
      <c r="K288" s="131"/>
    </row>
    <row r="289" spans="1:20" ht="16.5" thickBot="1">
      <c r="A289" s="6"/>
      <c r="C289" s="2"/>
      <c r="D289" s="2"/>
      <c r="E289" s="2"/>
      <c r="F289" s="2"/>
      <c r="G289" s="2"/>
      <c r="H289" s="2"/>
      <c r="I289" s="2"/>
      <c r="J289" s="18" t="s">
        <v>309</v>
      </c>
      <c r="K289" s="132"/>
    </row>
    <row r="290" spans="1:20">
      <c r="A290" s="6"/>
      <c r="C290" s="2" t="s">
        <v>310</v>
      </c>
      <c r="D290" s="4"/>
      <c r="E290" s="4" t="s">
        <v>311</v>
      </c>
      <c r="F290" s="4" t="s">
        <v>312</v>
      </c>
      <c r="G290" s="4"/>
      <c r="H290" s="4" t="s">
        <v>3</v>
      </c>
      <c r="J290" s="130"/>
      <c r="K290" s="131"/>
      <c r="M290" s="133"/>
      <c r="N290" s="133"/>
      <c r="O290" s="134"/>
      <c r="P290" s="133"/>
    </row>
    <row r="291" spans="1:20">
      <c r="A291" s="6">
        <v>15</v>
      </c>
      <c r="C291" s="1" t="s">
        <v>313</v>
      </c>
      <c r="D291" s="4"/>
      <c r="E291" s="4"/>
      <c r="G291" s="4"/>
      <c r="J291" s="135">
        <v>0</v>
      </c>
      <c r="K291" s="130"/>
      <c r="M291" s="133"/>
      <c r="N291" s="133"/>
      <c r="O291" s="134"/>
      <c r="P291" s="133"/>
    </row>
    <row r="292" spans="1:20" ht="16.5" thickBot="1">
      <c r="A292" s="6">
        <v>16</v>
      </c>
      <c r="C292" s="83" t="s">
        <v>314</v>
      </c>
      <c r="D292" s="136"/>
      <c r="E292" s="83"/>
      <c r="F292" s="136"/>
      <c r="G292" s="136"/>
      <c r="H292" s="136"/>
      <c r="I292" s="4"/>
      <c r="J292" s="137">
        <v>0</v>
      </c>
      <c r="K292" s="130"/>
      <c r="N292" s="402"/>
      <c r="O292" s="403"/>
      <c r="P292" s="133"/>
    </row>
    <row r="293" spans="1:20">
      <c r="A293" s="6">
        <v>17</v>
      </c>
      <c r="C293" s="1" t="s">
        <v>315</v>
      </c>
      <c r="D293" s="4"/>
      <c r="F293" s="4"/>
      <c r="G293" s="4"/>
      <c r="H293" s="4"/>
      <c r="I293" s="4"/>
      <c r="J293" s="138">
        <f>+J291-J292</f>
        <v>0</v>
      </c>
      <c r="K293" s="130"/>
      <c r="N293" s="40"/>
      <c r="O293" s="40"/>
      <c r="P293" s="133"/>
    </row>
    <row r="294" spans="1:20">
      <c r="A294" s="6"/>
      <c r="C294" s="1" t="s">
        <v>3</v>
      </c>
      <c r="D294" s="4"/>
      <c r="F294" s="4"/>
      <c r="G294" s="4"/>
      <c r="H294" s="139"/>
      <c r="I294" s="4"/>
      <c r="J294" s="138" t="s">
        <v>3</v>
      </c>
      <c r="N294" s="40"/>
      <c r="O294" s="40"/>
      <c r="P294" s="133"/>
    </row>
    <row r="295" spans="1:20">
      <c r="A295" s="6">
        <v>18</v>
      </c>
      <c r="C295" s="2" t="s">
        <v>316</v>
      </c>
      <c r="D295" s="4"/>
      <c r="F295" s="4"/>
      <c r="G295" s="4"/>
      <c r="H295" s="42"/>
      <c r="I295" s="4"/>
      <c r="J295" s="140">
        <v>693740</v>
      </c>
      <c r="K295" s="141"/>
      <c r="N295" s="402"/>
      <c r="O295" s="403"/>
      <c r="P295" s="133"/>
      <c r="S295" s="37"/>
      <c r="T295" s="404" t="s">
        <v>317</v>
      </c>
    </row>
    <row r="296" spans="1:20">
      <c r="A296" s="6"/>
      <c r="D296" s="4"/>
      <c r="E296" s="4"/>
      <c r="F296" s="4"/>
      <c r="G296" s="4"/>
      <c r="H296" s="4"/>
      <c r="I296" s="4"/>
      <c r="J296" s="138"/>
      <c r="N296" s="402"/>
      <c r="O296" s="403"/>
      <c r="P296" s="133"/>
      <c r="S296" s="37"/>
      <c r="T296" s="105"/>
    </row>
    <row r="297" spans="1:20">
      <c r="C297" s="2" t="s">
        <v>318</v>
      </c>
      <c r="D297" s="4"/>
      <c r="E297" s="4" t="s">
        <v>319</v>
      </c>
      <c r="F297" s="4"/>
      <c r="G297" s="4"/>
      <c r="H297" s="4"/>
      <c r="I297" s="4"/>
      <c r="J297" s="25"/>
      <c r="K297" s="141"/>
      <c r="N297" s="133"/>
      <c r="O297" s="134"/>
      <c r="P297" s="133"/>
      <c r="S297" s="37"/>
      <c r="T297" s="105"/>
    </row>
    <row r="298" spans="1:20">
      <c r="A298" s="6">
        <v>19</v>
      </c>
      <c r="C298" s="2" t="s">
        <v>320</v>
      </c>
      <c r="D298" s="10"/>
      <c r="E298" s="10"/>
      <c r="F298" s="10"/>
      <c r="G298" s="10"/>
      <c r="H298" s="10"/>
      <c r="I298" s="10"/>
      <c r="J298" s="142">
        <v>48958859</v>
      </c>
      <c r="K298" s="141"/>
      <c r="N298" s="133"/>
      <c r="O298" s="134"/>
      <c r="P298" s="133"/>
      <c r="S298" s="37"/>
      <c r="T298" s="404" t="s">
        <v>321</v>
      </c>
    </row>
    <row r="299" spans="1:20">
      <c r="A299" s="6">
        <v>20</v>
      </c>
      <c r="C299" s="143" t="s">
        <v>322</v>
      </c>
      <c r="D299" s="144"/>
      <c r="E299" s="144"/>
      <c r="F299" s="144"/>
      <c r="G299" s="144"/>
      <c r="H299" s="4"/>
      <c r="I299" s="4"/>
      <c r="J299" s="142">
        <v>21521036</v>
      </c>
      <c r="K299" s="141"/>
      <c r="N299" s="133"/>
      <c r="O299" s="134"/>
      <c r="P299" s="133"/>
      <c r="S299" s="37"/>
      <c r="T299" s="404" t="s">
        <v>323</v>
      </c>
    </row>
    <row r="300" spans="1:20">
      <c r="A300" s="53" t="s">
        <v>324</v>
      </c>
      <c r="C300" s="190" t="s">
        <v>450</v>
      </c>
      <c r="D300" s="13"/>
      <c r="E300" s="144"/>
      <c r="F300" s="144"/>
      <c r="G300" s="144"/>
      <c r="H300" s="4"/>
      <c r="I300" s="4"/>
      <c r="J300" s="142">
        <v>17854597.430031419</v>
      </c>
      <c r="K300" s="141"/>
      <c r="N300" s="133"/>
      <c r="O300" s="134"/>
      <c r="P300" s="133"/>
      <c r="T300" s="404"/>
    </row>
    <row r="301" spans="1:20">
      <c r="A301" s="53" t="s">
        <v>423</v>
      </c>
      <c r="C301" s="190" t="s">
        <v>451</v>
      </c>
      <c r="D301" s="197"/>
      <c r="E301" s="144"/>
      <c r="F301" s="144"/>
      <c r="G301" s="144"/>
      <c r="H301" s="4"/>
      <c r="I301" s="4"/>
      <c r="J301" s="142">
        <v>0</v>
      </c>
      <c r="K301" s="141"/>
      <c r="N301" s="133"/>
      <c r="O301" s="134"/>
      <c r="P301" s="133"/>
      <c r="T301" s="404"/>
    </row>
    <row r="302" spans="1:20" ht="16.5" thickBot="1">
      <c r="A302" s="53" t="s">
        <v>459</v>
      </c>
      <c r="C302" s="191" t="s">
        <v>461</v>
      </c>
      <c r="D302" s="192"/>
      <c r="E302" s="10"/>
      <c r="F302" s="10"/>
      <c r="G302" s="10"/>
      <c r="H302" s="10"/>
      <c r="I302" s="4"/>
      <c r="J302" s="145">
        <v>5474326</v>
      </c>
      <c r="K302" s="23"/>
      <c r="M302" s="133"/>
      <c r="N302" s="133"/>
      <c r="O302" s="134"/>
      <c r="P302" s="133"/>
    </row>
    <row r="303" spans="1:20">
      <c r="A303" s="6">
        <v>21</v>
      </c>
      <c r="C303" s="1" t="s">
        <v>460</v>
      </c>
      <c r="D303" s="6"/>
      <c r="E303" s="10"/>
      <c r="F303" s="10"/>
      <c r="G303" s="10"/>
      <c r="H303" s="10"/>
      <c r="I303" s="4"/>
      <c r="J303" s="146">
        <f>+J298-J299-J300-J301-J302</f>
        <v>4108899.5699685812</v>
      </c>
      <c r="K303" s="10"/>
    </row>
    <row r="304" spans="1:20">
      <c r="A304" s="6"/>
      <c r="D304" s="6"/>
      <c r="E304" s="10"/>
      <c r="F304" s="10"/>
      <c r="G304" s="10"/>
      <c r="H304" s="10"/>
      <c r="I304" s="4"/>
      <c r="J304" s="146"/>
      <c r="K304" s="10"/>
    </row>
    <row r="305" spans="1:11">
      <c r="A305" s="6"/>
      <c r="D305" s="6"/>
      <c r="E305" s="10"/>
      <c r="F305" s="10"/>
      <c r="G305" s="10"/>
      <c r="H305" s="10"/>
      <c r="I305" s="4"/>
      <c r="J305" s="146"/>
      <c r="K305" s="10"/>
    </row>
    <row r="306" spans="1:11">
      <c r="A306" s="6"/>
      <c r="D306" s="6"/>
      <c r="E306" s="10"/>
      <c r="F306" s="10"/>
      <c r="G306" s="10"/>
      <c r="H306" s="10"/>
      <c r="I306" s="4"/>
      <c r="J306" s="146"/>
      <c r="K306" s="10"/>
    </row>
    <row r="307" spans="1:11">
      <c r="A307" s="6"/>
      <c r="D307" s="6"/>
      <c r="E307" s="10"/>
      <c r="F307" s="10"/>
      <c r="G307" s="10"/>
      <c r="H307" s="10"/>
      <c r="I307" s="4"/>
      <c r="J307" s="146"/>
      <c r="K307" s="10"/>
    </row>
    <row r="308" spans="1:11">
      <c r="A308" s="6"/>
      <c r="D308" s="6"/>
      <c r="E308" s="10"/>
      <c r="F308" s="10"/>
      <c r="G308" s="10"/>
      <c r="H308" s="10"/>
      <c r="I308" s="4"/>
      <c r="J308" s="146"/>
      <c r="K308" s="10"/>
    </row>
    <row r="309" spans="1:11">
      <c r="A309" s="6"/>
      <c r="D309" s="6"/>
      <c r="E309" s="10"/>
      <c r="F309" s="10"/>
      <c r="G309" s="10"/>
      <c r="H309" s="10"/>
      <c r="I309" s="4"/>
      <c r="J309" s="146"/>
      <c r="K309" s="10"/>
    </row>
    <row r="310" spans="1:11">
      <c r="A310" s="6"/>
      <c r="D310" s="6"/>
      <c r="E310" s="10"/>
      <c r="F310" s="10"/>
      <c r="G310" s="10"/>
      <c r="H310" s="10"/>
      <c r="I310" s="4"/>
      <c r="J310" s="146"/>
      <c r="K310" s="10"/>
    </row>
    <row r="311" spans="1:11">
      <c r="A311" s="6"/>
      <c r="D311" s="6"/>
      <c r="E311" s="10"/>
      <c r="F311" s="10"/>
      <c r="G311" s="10"/>
      <c r="H311" s="10"/>
      <c r="I311" s="4"/>
      <c r="J311" s="146"/>
      <c r="K311" s="10"/>
    </row>
    <row r="312" spans="1:11">
      <c r="A312" s="6"/>
      <c r="D312" s="6"/>
      <c r="E312" s="10"/>
      <c r="F312" s="10"/>
      <c r="G312" s="10"/>
      <c r="H312" s="10"/>
      <c r="I312" s="4"/>
      <c r="J312" s="146"/>
      <c r="K312" s="10"/>
    </row>
    <row r="313" spans="1:11">
      <c r="A313" s="6"/>
      <c r="D313" s="6"/>
      <c r="E313" s="10"/>
      <c r="F313" s="10"/>
      <c r="G313" s="10"/>
      <c r="H313" s="10"/>
      <c r="I313" s="4"/>
      <c r="J313" s="146"/>
      <c r="K313" s="10"/>
    </row>
    <row r="314" spans="1:11">
      <c r="A314" s="6"/>
      <c r="D314" s="6"/>
      <c r="E314" s="10"/>
      <c r="F314" s="10"/>
      <c r="G314" s="10"/>
      <c r="H314" s="10"/>
      <c r="I314" s="4"/>
      <c r="J314" s="146"/>
      <c r="K314" s="10"/>
    </row>
    <row r="315" spans="1:11">
      <c r="A315" s="6"/>
      <c r="D315" s="6"/>
      <c r="E315" s="10"/>
      <c r="F315" s="10"/>
      <c r="G315" s="10"/>
      <c r="H315" s="10"/>
      <c r="I315" s="4"/>
      <c r="J315" s="146"/>
      <c r="K315" s="10"/>
    </row>
    <row r="316" spans="1:11">
      <c r="A316" s="6"/>
      <c r="D316" s="6"/>
      <c r="E316" s="10"/>
      <c r="F316" s="10"/>
      <c r="G316" s="10"/>
      <c r="H316" s="10"/>
      <c r="I316" s="4"/>
      <c r="J316" s="146"/>
      <c r="K316" s="10"/>
    </row>
    <row r="317" spans="1:11">
      <c r="A317" s="6"/>
      <c r="D317" s="6"/>
      <c r="E317" s="10"/>
      <c r="F317" s="10"/>
      <c r="G317" s="10"/>
      <c r="H317" s="10"/>
      <c r="I317" s="4"/>
      <c r="J317" s="146"/>
      <c r="K317" s="10"/>
    </row>
    <row r="318" spans="1:11">
      <c r="A318" s="6"/>
      <c r="D318" s="6"/>
      <c r="E318" s="10"/>
      <c r="F318" s="10"/>
      <c r="G318" s="10"/>
      <c r="H318" s="10"/>
      <c r="I318" s="4"/>
      <c r="J318" s="146"/>
      <c r="K318" s="10"/>
    </row>
    <row r="319" spans="1:11">
      <c r="A319" s="6"/>
      <c r="D319" s="6"/>
      <c r="E319" s="10"/>
      <c r="F319" s="10"/>
      <c r="G319" s="10"/>
      <c r="H319" s="10"/>
      <c r="I319" s="4"/>
      <c r="J319" s="146"/>
      <c r="K319" s="10"/>
    </row>
    <row r="320" spans="1:11">
      <c r="A320" s="6"/>
      <c r="D320" s="6"/>
      <c r="E320" s="10"/>
      <c r="F320" s="10"/>
      <c r="G320" s="10"/>
      <c r="H320" s="10"/>
      <c r="I320" s="4"/>
      <c r="J320" s="146"/>
      <c r="K320" s="10"/>
    </row>
    <row r="321" spans="1:16" s="37" customFormat="1">
      <c r="A321" s="6"/>
      <c r="B321" s="1"/>
      <c r="C321" s="147"/>
      <c r="D321" s="11"/>
      <c r="E321" s="55"/>
      <c r="F321" s="55"/>
      <c r="G321" s="55"/>
      <c r="H321" s="55"/>
      <c r="I321" s="55"/>
      <c r="J321" s="146"/>
      <c r="K321" s="55"/>
      <c r="L321" s="21"/>
      <c r="O321" s="21"/>
    </row>
    <row r="322" spans="1:16">
      <c r="C322" s="2"/>
      <c r="D322" s="2"/>
      <c r="E322" s="3" t="s">
        <v>0</v>
      </c>
      <c r="F322" s="2"/>
      <c r="G322" s="2"/>
      <c r="H322" s="2"/>
      <c r="I322" s="4"/>
      <c r="K322" s="178"/>
      <c r="L322" s="21"/>
      <c r="P322" s="7"/>
    </row>
    <row r="323" spans="1:16">
      <c r="C323" s="2" t="s">
        <v>26</v>
      </c>
      <c r="D323" s="2"/>
      <c r="E323" s="10" t="s">
        <v>27</v>
      </c>
      <c r="F323" s="2"/>
      <c r="G323" s="2"/>
      <c r="H323" s="2"/>
      <c r="I323" s="4"/>
      <c r="J323" s="8"/>
      <c r="K323" s="4"/>
      <c r="P323" s="7" t="s">
        <v>325</v>
      </c>
    </row>
    <row r="324" spans="1:16" ht="31.5">
      <c r="D324" s="10" t="s">
        <v>3</v>
      </c>
      <c r="E324" s="56" t="str">
        <f>E5</f>
        <v>Allete, Inc. dba Minnesota Power</v>
      </c>
      <c r="F324" s="10"/>
      <c r="G324" s="10"/>
      <c r="H324" s="10"/>
      <c r="I324" s="4"/>
      <c r="J324" s="11"/>
      <c r="K324" s="130"/>
      <c r="L324" s="21"/>
      <c r="N324" s="9" t="str">
        <f>N2</f>
        <v>For the 12 months ended 12/31/14</v>
      </c>
      <c r="O324" s="177"/>
      <c r="P324" s="176"/>
    </row>
    <row r="325" spans="1:16">
      <c r="C325" s="2"/>
      <c r="D325" s="6"/>
      <c r="F325" s="10"/>
      <c r="G325" s="10"/>
      <c r="H325" s="10"/>
      <c r="I325" s="4"/>
      <c r="J325" s="4"/>
      <c r="K325" s="4"/>
    </row>
    <row r="326" spans="1:16">
      <c r="A326" s="6"/>
      <c r="B326" s="4"/>
      <c r="C326" s="2" t="s">
        <v>326</v>
      </c>
      <c r="D326" s="6"/>
      <c r="E326" s="10"/>
      <c r="F326" s="10"/>
      <c r="G326" s="10"/>
      <c r="H326" s="10"/>
      <c r="I326" s="4"/>
      <c r="J326" s="10"/>
      <c r="K326" s="11"/>
    </row>
    <row r="327" spans="1:16">
      <c r="A327" s="6"/>
      <c r="B327" s="4"/>
      <c r="C327" s="2" t="s">
        <v>327</v>
      </c>
      <c r="D327" s="4"/>
      <c r="E327" s="10"/>
      <c r="F327" s="10"/>
      <c r="G327" s="10"/>
      <c r="H327" s="10"/>
      <c r="I327" s="4"/>
      <c r="J327" s="10"/>
      <c r="K327" s="11"/>
    </row>
    <row r="328" spans="1:16">
      <c r="A328" s="6" t="s">
        <v>16</v>
      </c>
      <c r="B328" s="4"/>
      <c r="C328" s="2"/>
      <c r="D328" s="4"/>
      <c r="E328" s="10"/>
      <c r="F328" s="10"/>
      <c r="G328" s="10"/>
      <c r="H328" s="10"/>
      <c r="I328" s="4"/>
      <c r="J328" s="10"/>
      <c r="K328" s="11"/>
    </row>
    <row r="329" spans="1:16" s="151" customFormat="1" ht="16.5" thickBot="1">
      <c r="A329" s="18" t="s">
        <v>17</v>
      </c>
      <c r="B329" s="4"/>
      <c r="C329" s="2"/>
      <c r="D329" s="148"/>
      <c r="E329" s="149"/>
      <c r="F329" s="149"/>
      <c r="G329" s="149"/>
      <c r="H329" s="149"/>
      <c r="I329" s="148"/>
      <c r="J329" s="10"/>
      <c r="K329" s="148"/>
      <c r="L329" s="150"/>
      <c r="O329" s="150"/>
    </row>
    <row r="330" spans="1:16" s="151" customFormat="1">
      <c r="A330" s="6" t="s">
        <v>18</v>
      </c>
      <c r="B330" s="4"/>
      <c r="C330" s="54" t="s">
        <v>402</v>
      </c>
      <c r="D330" s="11"/>
      <c r="E330" s="23"/>
      <c r="F330" s="23"/>
      <c r="G330" s="23"/>
      <c r="H330" s="23"/>
      <c r="I330" s="11"/>
      <c r="J330" s="23"/>
      <c r="K330" s="11"/>
      <c r="L330" s="7"/>
      <c r="M330" s="1"/>
      <c r="N330" s="1"/>
      <c r="O330" s="7"/>
      <c r="P330" s="1"/>
    </row>
    <row r="331" spans="1:16" s="151" customFormat="1">
      <c r="A331" s="6" t="s">
        <v>19</v>
      </c>
      <c r="B331" s="4"/>
      <c r="C331" s="54" t="s">
        <v>403</v>
      </c>
      <c r="D331" s="11"/>
      <c r="E331" s="11"/>
      <c r="F331" s="11"/>
      <c r="G331" s="11"/>
      <c r="H331" s="11"/>
      <c r="I331" s="11"/>
      <c r="J331" s="23"/>
      <c r="K331" s="11"/>
      <c r="L331" s="7"/>
      <c r="M331" s="1"/>
      <c r="N331" s="1"/>
      <c r="O331" s="7"/>
      <c r="P331" s="1"/>
    </row>
    <row r="332" spans="1:16" s="151" customFormat="1">
      <c r="A332" s="6" t="s">
        <v>20</v>
      </c>
      <c r="B332" s="4"/>
      <c r="C332" s="54" t="s">
        <v>404</v>
      </c>
      <c r="D332" s="11"/>
      <c r="E332" s="11"/>
      <c r="F332" s="11"/>
      <c r="G332" s="11"/>
      <c r="H332" s="11"/>
      <c r="I332" s="11"/>
      <c r="J332" s="23"/>
      <c r="K332" s="11"/>
      <c r="L332" s="7"/>
      <c r="M332" s="1"/>
      <c r="N332" s="1"/>
      <c r="O332" s="7"/>
      <c r="P332" s="1"/>
    </row>
    <row r="333" spans="1:16" s="151" customFormat="1">
      <c r="A333" s="6" t="s">
        <v>21</v>
      </c>
      <c r="B333" s="4"/>
      <c r="C333" s="54" t="s">
        <v>404</v>
      </c>
      <c r="D333" s="11"/>
      <c r="E333" s="11"/>
      <c r="F333" s="11"/>
      <c r="G333" s="11"/>
      <c r="H333" s="11"/>
      <c r="I333" s="11"/>
      <c r="J333" s="23"/>
      <c r="K333" s="11"/>
      <c r="L333" s="7"/>
      <c r="M333" s="1"/>
      <c r="N333" s="1"/>
      <c r="O333" s="7"/>
      <c r="P333" s="1"/>
    </row>
    <row r="334" spans="1:16" s="151" customFormat="1">
      <c r="A334" s="6" t="s">
        <v>22</v>
      </c>
      <c r="B334" s="4"/>
      <c r="C334" s="11" t="s">
        <v>328</v>
      </c>
      <c r="D334" s="11"/>
      <c r="E334" s="11"/>
      <c r="F334" s="11"/>
      <c r="G334" s="11"/>
      <c r="H334" s="11"/>
      <c r="I334" s="11"/>
      <c r="J334" s="11"/>
      <c r="K334" s="11"/>
      <c r="L334" s="7"/>
      <c r="M334" s="1"/>
      <c r="N334" s="1"/>
      <c r="O334" s="7"/>
      <c r="P334" s="1"/>
    </row>
    <row r="335" spans="1:16" s="151" customFormat="1">
      <c r="A335" s="6" t="s">
        <v>23</v>
      </c>
      <c r="B335" s="4"/>
      <c r="C335" s="11" t="s">
        <v>329</v>
      </c>
      <c r="D335" s="11"/>
      <c r="E335" s="11"/>
      <c r="F335" s="11"/>
      <c r="G335" s="11"/>
      <c r="H335" s="11"/>
      <c r="I335" s="11"/>
      <c r="J335" s="11"/>
      <c r="K335" s="11"/>
      <c r="L335" s="7"/>
      <c r="M335" s="1"/>
      <c r="N335" s="1"/>
      <c r="O335" s="7"/>
      <c r="P335" s="1"/>
    </row>
    <row r="336" spans="1:16" s="151" customFormat="1">
      <c r="A336" s="6"/>
      <c r="B336" s="4"/>
      <c r="C336" s="11" t="s">
        <v>330</v>
      </c>
      <c r="D336" s="11"/>
      <c r="E336" s="11"/>
      <c r="F336" s="11"/>
      <c r="G336" s="11"/>
      <c r="H336" s="11"/>
      <c r="I336" s="11"/>
      <c r="J336" s="11"/>
      <c r="K336" s="11"/>
      <c r="L336" s="7"/>
      <c r="M336" s="1"/>
      <c r="N336" s="1"/>
      <c r="O336" s="7"/>
      <c r="P336" s="1"/>
    </row>
    <row r="337" spans="1:16" s="151" customFormat="1">
      <c r="A337" s="6"/>
      <c r="B337" s="4"/>
      <c r="C337" s="11" t="s">
        <v>331</v>
      </c>
      <c r="D337" s="11"/>
      <c r="E337" s="11"/>
      <c r="F337" s="11"/>
      <c r="G337" s="11"/>
      <c r="H337" s="11"/>
      <c r="I337" s="11"/>
      <c r="J337" s="11"/>
      <c r="K337" s="11"/>
      <c r="L337" s="7"/>
      <c r="M337" s="1"/>
      <c r="N337" s="1"/>
      <c r="O337" s="7"/>
      <c r="P337" s="1"/>
    </row>
    <row r="338" spans="1:16" s="151" customFormat="1">
      <c r="A338" s="6" t="s">
        <v>24</v>
      </c>
      <c r="B338" s="4"/>
      <c r="C338" s="11" t="s">
        <v>332</v>
      </c>
      <c r="D338" s="11"/>
      <c r="E338" s="11"/>
      <c r="F338" s="11"/>
      <c r="G338" s="11"/>
      <c r="H338" s="11"/>
      <c r="I338" s="11"/>
      <c r="J338" s="11"/>
      <c r="K338" s="11"/>
      <c r="L338" s="7"/>
      <c r="M338" s="1"/>
      <c r="N338" s="1"/>
      <c r="O338" s="7"/>
      <c r="P338" s="1"/>
    </row>
    <row r="339" spans="1:16" s="151" customFormat="1">
      <c r="A339" s="6" t="s">
        <v>333</v>
      </c>
      <c r="B339" s="4"/>
      <c r="C339" s="11" t="s">
        <v>334</v>
      </c>
      <c r="D339" s="11"/>
      <c r="E339" s="11"/>
      <c r="F339" s="11"/>
      <c r="G339" s="11"/>
      <c r="H339" s="11"/>
      <c r="I339" s="11"/>
      <c r="J339" s="11"/>
      <c r="K339" s="11"/>
      <c r="L339" s="7"/>
      <c r="M339" s="1"/>
      <c r="N339" s="1"/>
      <c r="O339" s="7"/>
      <c r="P339" s="1"/>
    </row>
    <row r="340" spans="1:16" s="151" customFormat="1">
      <c r="A340" s="6"/>
      <c r="B340" s="4"/>
      <c r="C340" s="11" t="s">
        <v>335</v>
      </c>
      <c r="D340" s="11"/>
      <c r="E340" s="11"/>
      <c r="F340" s="11"/>
      <c r="G340" s="11"/>
      <c r="H340" s="11"/>
      <c r="I340" s="11"/>
      <c r="J340" s="11"/>
      <c r="K340" s="11"/>
      <c r="L340" s="7"/>
      <c r="M340" s="1"/>
      <c r="N340" s="1"/>
      <c r="O340" s="7"/>
      <c r="P340" s="1"/>
    </row>
    <row r="341" spans="1:16" s="151" customFormat="1">
      <c r="A341" s="6" t="s">
        <v>336</v>
      </c>
      <c r="B341" s="4"/>
      <c r="C341" s="11" t="s">
        <v>337</v>
      </c>
      <c r="D341" s="11"/>
      <c r="E341" s="11"/>
      <c r="F341" s="11"/>
      <c r="G341" s="11"/>
      <c r="H341" s="11"/>
      <c r="I341" s="11"/>
      <c r="J341" s="11"/>
      <c r="K341" s="11"/>
      <c r="L341" s="7"/>
      <c r="M341" s="1"/>
      <c r="N341" s="1"/>
      <c r="O341" s="7"/>
      <c r="P341" s="1"/>
    </row>
    <row r="342" spans="1:16" s="151" customFormat="1">
      <c r="A342" s="6"/>
      <c r="B342" s="4"/>
      <c r="C342" s="37" t="s">
        <v>338</v>
      </c>
      <c r="D342" s="11"/>
      <c r="E342" s="11"/>
      <c r="F342" s="11"/>
      <c r="G342" s="11"/>
      <c r="H342" s="11"/>
      <c r="I342" s="11"/>
      <c r="J342" s="11"/>
      <c r="K342" s="11"/>
      <c r="L342" s="7"/>
      <c r="M342" s="1"/>
      <c r="N342" s="1"/>
      <c r="O342" s="7"/>
      <c r="P342" s="1"/>
    </row>
    <row r="343" spans="1:16" s="151" customFormat="1">
      <c r="A343" s="6"/>
      <c r="B343" s="4"/>
      <c r="C343" s="11" t="s">
        <v>339</v>
      </c>
      <c r="D343" s="11"/>
      <c r="E343" s="11"/>
      <c r="F343" s="11"/>
      <c r="G343" s="11"/>
      <c r="H343" s="11"/>
      <c r="I343" s="11"/>
      <c r="J343" s="11"/>
      <c r="K343" s="11"/>
      <c r="L343" s="7"/>
      <c r="M343" s="1"/>
      <c r="N343" s="1"/>
      <c r="O343" s="7"/>
      <c r="P343" s="1"/>
    </row>
    <row r="344" spans="1:16" s="151" customFormat="1">
      <c r="A344" s="6" t="s">
        <v>340</v>
      </c>
      <c r="B344" s="4"/>
      <c r="C344" s="11" t="s">
        <v>341</v>
      </c>
      <c r="D344" s="11"/>
      <c r="E344" s="11"/>
      <c r="F344" s="11"/>
      <c r="G344" s="11"/>
      <c r="H344" s="11"/>
      <c r="I344" s="11"/>
      <c r="J344" s="11"/>
      <c r="K344" s="11"/>
      <c r="L344" s="7"/>
      <c r="M344" s="1"/>
      <c r="N344" s="1"/>
      <c r="O344" s="7"/>
      <c r="P344" s="1"/>
    </row>
    <row r="345" spans="1:16" s="151" customFormat="1">
      <c r="A345" s="6"/>
      <c r="B345" s="4"/>
      <c r="C345" s="11" t="s">
        <v>342</v>
      </c>
      <c r="D345" s="11"/>
      <c r="E345" s="11"/>
      <c r="F345" s="11"/>
      <c r="G345" s="11"/>
      <c r="H345" s="11"/>
      <c r="I345" s="11"/>
      <c r="J345" s="11"/>
      <c r="K345" s="11"/>
      <c r="L345" s="7"/>
      <c r="M345" s="1"/>
      <c r="N345" s="1"/>
      <c r="O345" s="7"/>
      <c r="P345" s="1"/>
    </row>
    <row r="346" spans="1:16" s="151" customFormat="1">
      <c r="A346" s="6"/>
      <c r="B346" s="4"/>
      <c r="C346" s="11" t="s">
        <v>343</v>
      </c>
      <c r="D346" s="11"/>
      <c r="E346" s="11"/>
      <c r="F346" s="11"/>
      <c r="G346" s="11"/>
      <c r="H346" s="11"/>
      <c r="I346" s="11"/>
      <c r="J346" s="11"/>
      <c r="K346" s="11"/>
      <c r="L346" s="7"/>
      <c r="M346" s="1"/>
      <c r="N346" s="1"/>
      <c r="O346" s="7"/>
      <c r="P346" s="1"/>
    </row>
    <row r="347" spans="1:16" s="151" customFormat="1">
      <c r="A347" s="6" t="s">
        <v>344</v>
      </c>
      <c r="B347" s="4"/>
      <c r="C347" s="11" t="s">
        <v>345</v>
      </c>
      <c r="D347" s="11"/>
      <c r="E347" s="11"/>
      <c r="F347" s="11"/>
      <c r="G347" s="11"/>
      <c r="H347" s="11"/>
      <c r="I347" s="11"/>
      <c r="J347" s="11"/>
      <c r="K347" s="11"/>
      <c r="L347" s="7"/>
      <c r="M347" s="1"/>
      <c r="N347" s="1"/>
      <c r="O347" s="7"/>
      <c r="P347" s="1"/>
    </row>
    <row r="348" spans="1:16" s="151" customFormat="1">
      <c r="A348" s="6"/>
      <c r="B348" s="4"/>
      <c r="C348" s="11" t="s">
        <v>346</v>
      </c>
      <c r="D348" s="11"/>
      <c r="E348" s="11"/>
      <c r="F348" s="11"/>
      <c r="G348" s="11"/>
      <c r="H348" s="11"/>
      <c r="I348" s="11"/>
      <c r="J348" s="11"/>
      <c r="K348" s="11"/>
      <c r="L348" s="7"/>
      <c r="M348" s="1"/>
      <c r="N348" s="1"/>
      <c r="O348" s="7"/>
      <c r="P348" s="1"/>
    </row>
    <row r="349" spans="1:16" s="151" customFormat="1">
      <c r="A349" s="6"/>
      <c r="B349" s="4"/>
      <c r="C349" s="11" t="s">
        <v>347</v>
      </c>
      <c r="D349" s="11"/>
      <c r="E349" s="11"/>
      <c r="F349" s="11"/>
      <c r="G349" s="11"/>
      <c r="H349" s="11"/>
      <c r="I349" s="11"/>
      <c r="J349" s="11"/>
      <c r="K349" s="11"/>
      <c r="L349" s="7"/>
      <c r="M349" s="1"/>
      <c r="N349" s="1"/>
      <c r="O349" s="7"/>
      <c r="P349" s="1"/>
    </row>
    <row r="350" spans="1:16" s="151" customFormat="1">
      <c r="A350" s="6"/>
      <c r="B350" s="4"/>
      <c r="C350" s="11" t="s">
        <v>348</v>
      </c>
      <c r="D350" s="11"/>
      <c r="E350" s="11"/>
      <c r="F350" s="11"/>
      <c r="G350" s="11"/>
      <c r="H350" s="11"/>
      <c r="I350" s="11"/>
      <c r="J350" s="11"/>
      <c r="K350" s="11"/>
      <c r="L350" s="7"/>
      <c r="M350" s="1"/>
      <c r="N350" s="405"/>
      <c r="O350" s="406"/>
      <c r="P350" s="1"/>
    </row>
    <row r="351" spans="1:16" s="151" customFormat="1">
      <c r="A351" s="6"/>
      <c r="B351" s="4"/>
      <c r="C351" s="11" t="s">
        <v>349</v>
      </c>
      <c r="D351" s="11"/>
      <c r="E351" s="11"/>
      <c r="F351" s="11"/>
      <c r="G351" s="11"/>
      <c r="H351" s="11"/>
      <c r="I351" s="11"/>
      <c r="J351" s="11"/>
      <c r="K351" s="11"/>
      <c r="L351" s="7"/>
      <c r="M351" s="1"/>
      <c r="N351" s="1"/>
      <c r="O351" s="7"/>
      <c r="P351" s="1"/>
    </row>
    <row r="352" spans="1:16" s="151" customFormat="1">
      <c r="A352" s="6"/>
      <c r="B352" s="4"/>
      <c r="C352" s="11" t="s">
        <v>350</v>
      </c>
      <c r="D352" s="11" t="s">
        <v>351</v>
      </c>
      <c r="E352" s="179">
        <v>0.35</v>
      </c>
      <c r="F352" s="11"/>
      <c r="G352" s="11"/>
      <c r="H352" s="11"/>
      <c r="I352" s="11"/>
      <c r="J352" s="11"/>
      <c r="K352" s="180"/>
      <c r="L352" s="7"/>
      <c r="M352" s="1"/>
      <c r="N352" s="1"/>
      <c r="O352" s="7"/>
      <c r="P352" s="1"/>
    </row>
    <row r="353" spans="1:18" s="151" customFormat="1">
      <c r="A353" s="6" t="s">
        <v>3</v>
      </c>
      <c r="B353" s="4"/>
      <c r="C353" s="11" t="s">
        <v>352</v>
      </c>
      <c r="D353" s="11" t="s">
        <v>353</v>
      </c>
      <c r="E353" s="179">
        <v>9.8000000000000004E-2</v>
      </c>
      <c r="F353" s="11" t="s">
        <v>354</v>
      </c>
      <c r="G353" s="11"/>
      <c r="H353" s="11"/>
      <c r="I353" s="11"/>
      <c r="J353" s="11"/>
      <c r="K353" s="11"/>
      <c r="L353" s="7"/>
      <c r="M353" s="1"/>
      <c r="N353" s="1"/>
      <c r="O353" s="7"/>
      <c r="P353" s="1"/>
      <c r="R353" s="407" t="s">
        <v>355</v>
      </c>
    </row>
    <row r="354" spans="1:18" s="151" customFormat="1">
      <c r="A354" s="6"/>
      <c r="B354" s="4"/>
      <c r="C354" s="11"/>
      <c r="D354" s="11" t="s">
        <v>356</v>
      </c>
      <c r="E354" s="179">
        <v>0</v>
      </c>
      <c r="F354" s="11" t="s">
        <v>357</v>
      </c>
      <c r="G354" s="11"/>
      <c r="H354" s="11"/>
      <c r="I354" s="11"/>
      <c r="J354" s="11"/>
      <c r="K354" s="11"/>
      <c r="L354" s="7"/>
      <c r="M354" s="1"/>
      <c r="N354" s="1"/>
      <c r="O354" s="7"/>
      <c r="P354" s="1"/>
    </row>
    <row r="355" spans="1:18" s="151" customFormat="1">
      <c r="A355" s="6" t="s">
        <v>358</v>
      </c>
      <c r="B355" s="4"/>
      <c r="C355" s="11" t="s">
        <v>440</v>
      </c>
      <c r="D355" s="11"/>
      <c r="E355" s="11"/>
      <c r="F355" s="11"/>
      <c r="G355" s="11"/>
      <c r="H355" s="11"/>
      <c r="I355" s="11"/>
      <c r="J355" s="180"/>
      <c r="K355" s="11"/>
      <c r="L355" s="7"/>
      <c r="M355" s="1"/>
      <c r="N355" s="1"/>
      <c r="O355" s="7"/>
      <c r="P355" s="1"/>
    </row>
    <row r="356" spans="1:18" s="151" customFormat="1">
      <c r="A356" s="6" t="s">
        <v>359</v>
      </c>
      <c r="B356" s="4"/>
      <c r="C356" s="11" t="s">
        <v>360</v>
      </c>
      <c r="D356" s="11"/>
      <c r="E356" s="11"/>
      <c r="F356" s="11"/>
      <c r="G356" s="11"/>
      <c r="H356" s="11"/>
      <c r="I356" s="11"/>
      <c r="J356" s="11"/>
      <c r="K356" s="11"/>
      <c r="L356" s="7"/>
      <c r="M356" s="1"/>
      <c r="N356" s="1"/>
      <c r="O356" s="7"/>
      <c r="P356" s="1"/>
    </row>
    <row r="357" spans="1:18" s="151" customFormat="1">
      <c r="A357" s="6"/>
      <c r="B357" s="4"/>
      <c r="C357" s="11" t="s">
        <v>361</v>
      </c>
      <c r="D357" s="11"/>
      <c r="E357" s="11"/>
      <c r="F357" s="11"/>
      <c r="G357" s="11"/>
      <c r="H357" s="11"/>
      <c r="I357" s="11"/>
      <c r="J357" s="11"/>
      <c r="K357" s="11"/>
      <c r="L357" s="7"/>
      <c r="M357" s="1"/>
      <c r="N357" s="1"/>
      <c r="O357" s="7"/>
      <c r="P357" s="1"/>
    </row>
    <row r="358" spans="1:18" s="151" customFormat="1">
      <c r="A358" s="6" t="s">
        <v>362</v>
      </c>
      <c r="B358" s="4"/>
      <c r="C358" s="11" t="s">
        <v>363</v>
      </c>
      <c r="D358" s="11"/>
      <c r="E358" s="11"/>
      <c r="F358" s="11"/>
      <c r="G358" s="11"/>
      <c r="H358" s="11"/>
      <c r="I358" s="11"/>
      <c r="J358" s="11"/>
      <c r="K358" s="11"/>
      <c r="L358" s="7"/>
      <c r="M358" s="1"/>
      <c r="N358" s="1"/>
      <c r="O358" s="7"/>
      <c r="P358" s="1"/>
    </row>
    <row r="359" spans="1:18" s="151" customFormat="1">
      <c r="A359" s="6"/>
      <c r="B359" s="4"/>
      <c r="C359" s="11" t="s">
        <v>364</v>
      </c>
      <c r="D359" s="11"/>
      <c r="E359" s="11"/>
      <c r="F359" s="11"/>
      <c r="G359" s="11"/>
      <c r="H359" s="11"/>
      <c r="I359" s="11"/>
      <c r="J359" s="11"/>
      <c r="K359" s="11"/>
      <c r="L359" s="7"/>
      <c r="M359" s="1"/>
      <c r="N359" s="1"/>
      <c r="O359" s="7"/>
      <c r="P359" s="1"/>
    </row>
    <row r="360" spans="1:18" s="151" customFormat="1">
      <c r="A360" s="6"/>
      <c r="B360" s="4"/>
      <c r="C360" s="11" t="s">
        <v>365</v>
      </c>
      <c r="D360" s="11"/>
      <c r="E360" s="11"/>
      <c r="F360" s="11"/>
      <c r="G360" s="11"/>
      <c r="H360" s="11"/>
      <c r="I360" s="11"/>
      <c r="J360" s="11"/>
      <c r="K360" s="11"/>
      <c r="L360" s="7"/>
      <c r="M360" s="1"/>
      <c r="N360" s="1"/>
      <c r="O360" s="7"/>
      <c r="P360" s="1"/>
    </row>
    <row r="361" spans="1:18" s="151" customFormat="1">
      <c r="A361" s="6" t="s">
        <v>366</v>
      </c>
      <c r="B361" s="4"/>
      <c r="C361" s="11" t="s">
        <v>367</v>
      </c>
      <c r="D361" s="11"/>
      <c r="E361" s="11"/>
      <c r="F361" s="11"/>
      <c r="G361" s="11"/>
      <c r="H361" s="11"/>
      <c r="I361" s="11"/>
      <c r="J361" s="11"/>
      <c r="K361" s="11"/>
      <c r="L361" s="7"/>
      <c r="M361" s="1"/>
      <c r="N361" s="1"/>
      <c r="O361" s="7"/>
      <c r="P361" s="1"/>
    </row>
    <row r="362" spans="1:18" s="151" customFormat="1">
      <c r="A362" s="6" t="s">
        <v>368</v>
      </c>
      <c r="B362" s="4"/>
      <c r="C362" s="11" t="s">
        <v>369</v>
      </c>
      <c r="D362" s="11"/>
      <c r="E362" s="11"/>
      <c r="F362" s="11"/>
      <c r="G362" s="11"/>
      <c r="H362" s="11"/>
      <c r="I362" s="11"/>
      <c r="J362" s="11"/>
      <c r="K362" s="11"/>
      <c r="L362" s="7"/>
      <c r="M362" s="1"/>
      <c r="N362" s="1"/>
      <c r="O362" s="7"/>
      <c r="P362" s="1"/>
    </row>
    <row r="363" spans="1:18" s="151" customFormat="1">
      <c r="A363" s="6"/>
      <c r="B363" s="4"/>
      <c r="C363" s="11" t="s">
        <v>370</v>
      </c>
      <c r="D363" s="11"/>
      <c r="E363" s="11"/>
      <c r="F363" s="11"/>
      <c r="G363" s="11"/>
      <c r="H363" s="11"/>
      <c r="I363" s="11"/>
      <c r="J363" s="11"/>
      <c r="K363" s="11"/>
      <c r="L363" s="7"/>
      <c r="M363" s="1"/>
      <c r="N363" s="1"/>
      <c r="O363" s="7"/>
      <c r="P363" s="1"/>
    </row>
    <row r="364" spans="1:18" s="151" customFormat="1">
      <c r="A364" s="6"/>
      <c r="B364" s="4"/>
      <c r="C364" s="11" t="s">
        <v>371</v>
      </c>
      <c r="D364" s="11"/>
      <c r="E364" s="11"/>
      <c r="F364" s="11"/>
      <c r="G364" s="11"/>
      <c r="H364" s="11"/>
      <c r="I364" s="11"/>
      <c r="J364" s="11"/>
      <c r="K364" s="11"/>
      <c r="L364" s="7"/>
      <c r="M364" s="1"/>
      <c r="N364" s="1"/>
      <c r="O364" s="7"/>
      <c r="P364" s="1"/>
    </row>
    <row r="365" spans="1:18" s="151" customFormat="1">
      <c r="A365" s="6" t="s">
        <v>372</v>
      </c>
      <c r="B365" s="4"/>
      <c r="C365" s="11" t="s">
        <v>373</v>
      </c>
      <c r="D365" s="11"/>
      <c r="E365" s="11"/>
      <c r="F365" s="11"/>
      <c r="G365" s="11"/>
      <c r="H365" s="11"/>
      <c r="I365" s="11"/>
      <c r="J365" s="11"/>
      <c r="K365" s="11"/>
      <c r="L365" s="7"/>
      <c r="M365" s="1"/>
      <c r="N365" s="1"/>
      <c r="O365" s="7"/>
      <c r="P365" s="1"/>
    </row>
    <row r="366" spans="1:18" s="151" customFormat="1">
      <c r="A366" s="6"/>
      <c r="B366" s="4"/>
      <c r="C366" s="11" t="s">
        <v>374</v>
      </c>
      <c r="D366" s="11"/>
      <c r="E366" s="11"/>
      <c r="F366" s="11"/>
      <c r="G366" s="11"/>
      <c r="H366" s="11"/>
      <c r="I366" s="11"/>
      <c r="J366" s="11"/>
      <c r="K366" s="11"/>
      <c r="L366" s="7"/>
      <c r="M366" s="1"/>
      <c r="N366" s="1"/>
      <c r="O366" s="7"/>
      <c r="P366" s="1"/>
    </row>
    <row r="367" spans="1:18" s="151" customFormat="1">
      <c r="A367" s="6" t="s">
        <v>375</v>
      </c>
      <c r="B367" s="4"/>
      <c r="C367" s="11" t="s">
        <v>376</v>
      </c>
      <c r="D367" s="11"/>
      <c r="E367" s="11"/>
      <c r="F367" s="11"/>
      <c r="G367" s="11"/>
      <c r="H367" s="11"/>
      <c r="I367" s="11"/>
      <c r="J367" s="11"/>
      <c r="K367" s="11"/>
      <c r="L367" s="7"/>
      <c r="M367" s="1"/>
      <c r="N367" s="1"/>
      <c r="O367" s="7"/>
      <c r="P367" s="1"/>
    </row>
    <row r="368" spans="1:18" s="151" customFormat="1">
      <c r="A368" s="6" t="s">
        <v>377</v>
      </c>
      <c r="B368" s="4"/>
      <c r="C368" s="11" t="s">
        <v>378</v>
      </c>
      <c r="D368" s="11"/>
      <c r="E368" s="11"/>
      <c r="F368" s="11"/>
      <c r="G368" s="11"/>
      <c r="H368" s="11"/>
      <c r="I368" s="11"/>
      <c r="J368" s="11"/>
      <c r="K368" s="11"/>
      <c r="L368" s="7"/>
      <c r="M368" s="1"/>
      <c r="N368" s="1"/>
      <c r="O368" s="7"/>
      <c r="P368" s="1"/>
    </row>
    <row r="369" spans="1:16" s="151" customFormat="1">
      <c r="A369" s="1"/>
      <c r="B369" s="4"/>
      <c r="C369" s="11" t="s">
        <v>441</v>
      </c>
      <c r="D369" s="11"/>
      <c r="E369" s="11"/>
      <c r="F369" s="11"/>
      <c r="G369" s="11"/>
      <c r="H369" s="11"/>
      <c r="I369" s="11"/>
      <c r="J369" s="11"/>
      <c r="K369" s="11"/>
      <c r="L369" s="7"/>
      <c r="M369" s="1"/>
      <c r="N369" s="1"/>
      <c r="O369" s="7"/>
      <c r="P369" s="1"/>
    </row>
    <row r="370" spans="1:16" s="151" customFormat="1">
      <c r="A370" s="1"/>
      <c r="B370" s="1"/>
      <c r="C370" s="11" t="s">
        <v>379</v>
      </c>
      <c r="D370" s="11"/>
      <c r="E370" s="11"/>
      <c r="F370" s="11"/>
      <c r="G370" s="11"/>
      <c r="H370" s="11"/>
      <c r="I370" s="11"/>
      <c r="J370" s="11"/>
      <c r="K370" s="11"/>
      <c r="L370" s="7"/>
      <c r="M370" s="1"/>
      <c r="N370" s="1"/>
      <c r="O370" s="7"/>
      <c r="P370" s="1"/>
    </row>
    <row r="371" spans="1:16" s="151" customFormat="1">
      <c r="A371" s="7" t="s">
        <v>380</v>
      </c>
      <c r="B371" s="1"/>
      <c r="C371" s="11" t="s">
        <v>381</v>
      </c>
      <c r="D371" s="181"/>
      <c r="E371" s="11"/>
      <c r="F371" s="11"/>
      <c r="G371" s="11"/>
      <c r="H371" s="11"/>
      <c r="I371" s="11"/>
      <c r="J371" s="11"/>
      <c r="K371" s="11"/>
      <c r="L371" s="7"/>
      <c r="M371" s="1"/>
      <c r="N371" s="1"/>
      <c r="O371" s="7"/>
      <c r="P371" s="1"/>
    </row>
    <row r="372" spans="1:16" s="152" customFormat="1">
      <c r="A372" s="1"/>
      <c r="B372" s="1"/>
      <c r="C372" s="11" t="s">
        <v>382</v>
      </c>
      <c r="D372" s="11"/>
      <c r="E372" s="11"/>
      <c r="F372" s="11"/>
      <c r="G372" s="11"/>
      <c r="H372" s="11"/>
      <c r="I372" s="11"/>
      <c r="J372" s="11"/>
      <c r="K372" s="11"/>
      <c r="L372" s="21"/>
      <c r="M372" s="37"/>
      <c r="N372" s="37"/>
      <c r="O372" s="21"/>
      <c r="P372" s="37"/>
    </row>
    <row r="373" spans="1:16" s="152" customFormat="1">
      <c r="A373" s="1"/>
      <c r="B373" s="1"/>
      <c r="C373" s="11" t="s">
        <v>383</v>
      </c>
      <c r="D373" s="11"/>
      <c r="E373" s="181"/>
      <c r="F373" s="11"/>
      <c r="G373" s="11"/>
      <c r="H373" s="11"/>
      <c r="I373" s="11"/>
      <c r="J373" s="11"/>
      <c r="K373" s="11"/>
      <c r="L373" s="21"/>
      <c r="M373" s="37"/>
      <c r="N373" s="37"/>
      <c r="O373" s="21"/>
      <c r="P373" s="37"/>
    </row>
    <row r="374" spans="1:16" s="151" customFormat="1">
      <c r="A374" s="1"/>
      <c r="B374" s="1"/>
      <c r="C374" s="11" t="s">
        <v>384</v>
      </c>
      <c r="D374" s="4"/>
      <c r="E374" s="4"/>
      <c r="F374" s="4"/>
      <c r="G374" s="4"/>
      <c r="H374" s="4"/>
      <c r="I374" s="4"/>
      <c r="J374" s="11"/>
      <c r="K374" s="11"/>
      <c r="L374" s="7"/>
      <c r="M374" s="1"/>
      <c r="N374" s="1"/>
      <c r="O374" s="7"/>
      <c r="P374" s="1"/>
    </row>
    <row r="375" spans="1:16" s="151" customFormat="1">
      <c r="A375" s="1"/>
      <c r="B375" s="1"/>
      <c r="C375" s="11" t="s">
        <v>385</v>
      </c>
      <c r="D375" s="4"/>
      <c r="E375" s="4"/>
      <c r="F375" s="4"/>
      <c r="G375" s="4"/>
      <c r="H375" s="4"/>
      <c r="I375" s="4"/>
      <c r="J375" s="11"/>
      <c r="K375" s="11"/>
      <c r="L375" s="7"/>
      <c r="M375" s="1"/>
      <c r="N375" s="1"/>
      <c r="O375" s="7"/>
      <c r="P375" s="1"/>
    </row>
    <row r="376" spans="1:16" s="151" customFormat="1">
      <c r="A376" s="7" t="s">
        <v>386</v>
      </c>
      <c r="B376" s="1"/>
      <c r="C376" s="11" t="s">
        <v>387</v>
      </c>
      <c r="D376" s="11"/>
      <c r="E376" s="11"/>
      <c r="F376" s="11"/>
      <c r="G376" s="11"/>
      <c r="H376" s="11"/>
      <c r="I376" s="11"/>
      <c r="J376" s="11"/>
      <c r="K376" s="11"/>
      <c r="L376" s="7"/>
      <c r="M376" s="1"/>
      <c r="N376" s="1"/>
      <c r="O376" s="7"/>
      <c r="P376" s="1"/>
    </row>
    <row r="377" spans="1:16">
      <c r="A377" s="21" t="s">
        <v>388</v>
      </c>
      <c r="B377" s="37"/>
      <c r="C377" s="11" t="s">
        <v>433</v>
      </c>
      <c r="D377" s="11"/>
      <c r="E377" s="11"/>
      <c r="F377" s="11"/>
      <c r="G377" s="11"/>
      <c r="H377" s="11"/>
      <c r="I377" s="11"/>
      <c r="J377" s="11"/>
      <c r="K377" s="11"/>
    </row>
    <row r="378" spans="1:16">
      <c r="A378" s="21"/>
      <c r="B378" s="37"/>
      <c r="C378" s="11" t="s">
        <v>389</v>
      </c>
      <c r="D378" s="4"/>
      <c r="E378" s="4"/>
      <c r="F378" s="4"/>
      <c r="G378" s="4"/>
      <c r="H378" s="4"/>
      <c r="I378" s="4"/>
      <c r="J378" s="11"/>
      <c r="K378" s="11"/>
    </row>
    <row r="379" spans="1:16" ht="16.5" customHeight="1">
      <c r="A379" s="186" t="s">
        <v>390</v>
      </c>
      <c r="B379" s="182"/>
      <c r="C379" s="436" t="s">
        <v>446</v>
      </c>
      <c r="D379" s="436"/>
      <c r="E379" s="436"/>
      <c r="F379" s="436"/>
      <c r="G379" s="436"/>
      <c r="H379" s="436"/>
      <c r="I379" s="436"/>
      <c r="J379" s="436"/>
      <c r="K379" s="436"/>
      <c r="L379" s="436"/>
      <c r="M379" s="436"/>
      <c r="N379" s="37"/>
      <c r="O379" s="21"/>
      <c r="P379" s="37"/>
    </row>
    <row r="380" spans="1:16" s="37" customFormat="1" ht="33.75" customHeight="1">
      <c r="A380" s="183" t="s">
        <v>391</v>
      </c>
      <c r="B380" s="182"/>
      <c r="C380" s="435" t="s">
        <v>452</v>
      </c>
      <c r="D380" s="435"/>
      <c r="E380" s="435"/>
      <c r="F380" s="435"/>
      <c r="G380" s="435"/>
      <c r="H380" s="435"/>
      <c r="I380" s="435"/>
      <c r="J380" s="435"/>
      <c r="K380" s="435"/>
      <c r="L380" s="435"/>
      <c r="M380" s="435"/>
      <c r="O380" s="21"/>
    </row>
    <row r="381" spans="1:16">
      <c r="A381" s="7" t="s">
        <v>392</v>
      </c>
      <c r="C381" s="11" t="s">
        <v>443</v>
      </c>
      <c r="D381" s="11"/>
      <c r="E381" s="11"/>
      <c r="F381" s="11"/>
      <c r="G381" s="11"/>
      <c r="H381" s="11"/>
      <c r="I381" s="11"/>
      <c r="J381" s="11"/>
      <c r="K381" s="11"/>
      <c r="L381" s="21"/>
      <c r="M381" s="37"/>
      <c r="N381" s="37"/>
      <c r="O381" s="21"/>
      <c r="P381" s="37"/>
    </row>
    <row r="382" spans="1:16">
      <c r="A382" s="7" t="s">
        <v>393</v>
      </c>
      <c r="C382" s="11" t="s">
        <v>442</v>
      </c>
      <c r="D382" s="11"/>
      <c r="E382" s="11"/>
      <c r="F382" s="11"/>
      <c r="G382" s="11"/>
      <c r="H382" s="11"/>
      <c r="I382" s="11"/>
      <c r="J382" s="11"/>
      <c r="K382" s="11"/>
      <c r="L382" s="21"/>
      <c r="M382" s="37"/>
      <c r="N382" s="37"/>
      <c r="O382" s="21"/>
      <c r="P382" s="37"/>
    </row>
    <row r="383" spans="1:16">
      <c r="A383" s="7" t="s">
        <v>394</v>
      </c>
      <c r="C383" s="193" t="s">
        <v>395</v>
      </c>
      <c r="D383" s="11"/>
      <c r="E383" s="11"/>
      <c r="F383" s="11"/>
      <c r="G383" s="11"/>
      <c r="H383" s="11"/>
      <c r="I383" s="11"/>
      <c r="J383" s="11"/>
      <c r="K383" s="11"/>
      <c r="L383" s="21"/>
      <c r="M383" s="37"/>
      <c r="N383" s="37"/>
      <c r="O383" s="21"/>
      <c r="P383" s="37"/>
    </row>
    <row r="384" spans="1:16">
      <c r="A384" s="7" t="s">
        <v>396</v>
      </c>
      <c r="C384" s="193" t="s">
        <v>397</v>
      </c>
      <c r="D384" s="11"/>
      <c r="E384" s="11"/>
      <c r="F384" s="194"/>
      <c r="G384" s="194"/>
      <c r="H384" s="194"/>
      <c r="I384" s="194"/>
      <c r="J384" s="194"/>
      <c r="K384" s="194"/>
      <c r="L384" s="195"/>
      <c r="M384" s="196"/>
      <c r="N384" s="37"/>
      <c r="O384" s="21"/>
      <c r="P384" s="37"/>
    </row>
    <row r="385" spans="1:16" s="37" customFormat="1">
      <c r="A385" s="7" t="s">
        <v>114</v>
      </c>
      <c r="B385" s="1"/>
      <c r="C385" s="193" t="s">
        <v>407</v>
      </c>
      <c r="D385" s="11"/>
      <c r="E385" s="55"/>
      <c r="F385" s="55"/>
      <c r="G385" s="55"/>
      <c r="H385" s="55"/>
      <c r="I385" s="55"/>
      <c r="J385" s="55"/>
      <c r="K385" s="55"/>
      <c r="L385" s="21"/>
      <c r="O385" s="21"/>
    </row>
    <row r="386" spans="1:16" ht="53.25" customHeight="1">
      <c r="A386" s="184" t="s">
        <v>406</v>
      </c>
      <c r="B386" s="37"/>
      <c r="C386" s="437" t="s">
        <v>415</v>
      </c>
      <c r="D386" s="437"/>
      <c r="E386" s="437"/>
      <c r="F386" s="437"/>
      <c r="G386" s="437"/>
      <c r="H386" s="437"/>
      <c r="I386" s="437"/>
      <c r="J386" s="437"/>
      <c r="K386" s="437"/>
      <c r="L386" s="437"/>
      <c r="M386" s="437"/>
      <c r="N386" s="437"/>
      <c r="O386" s="437"/>
      <c r="P386" s="37"/>
    </row>
    <row r="387" spans="1:16" ht="19.5" customHeight="1">
      <c r="A387" s="183" t="s">
        <v>424</v>
      </c>
      <c r="B387" s="182"/>
      <c r="C387" s="435" t="s">
        <v>447</v>
      </c>
      <c r="D387" s="435"/>
      <c r="E387" s="435"/>
      <c r="F387" s="435"/>
      <c r="G387" s="435"/>
      <c r="H387" s="435"/>
      <c r="I387" s="435"/>
      <c r="J387" s="435"/>
      <c r="K387" s="435"/>
      <c r="L387" s="435"/>
      <c r="M387" s="435"/>
      <c r="N387" s="435"/>
      <c r="O387" s="435"/>
      <c r="P387" s="435"/>
    </row>
    <row r="388" spans="1:16" ht="36" customHeight="1">
      <c r="A388" s="183" t="s">
        <v>425</v>
      </c>
      <c r="B388" s="182"/>
      <c r="C388" s="435" t="s">
        <v>453</v>
      </c>
      <c r="D388" s="435"/>
      <c r="E388" s="435"/>
      <c r="F388" s="435"/>
      <c r="G388" s="435"/>
      <c r="H388" s="435"/>
      <c r="I388" s="435"/>
      <c r="J388" s="435"/>
      <c r="K388" s="435"/>
      <c r="L388" s="435"/>
      <c r="M388" s="435"/>
      <c r="N388" s="435"/>
      <c r="O388" s="435"/>
      <c r="P388" s="435"/>
    </row>
    <row r="389" spans="1:16">
      <c r="A389" s="7" t="s">
        <v>434</v>
      </c>
      <c r="C389" s="11" t="s">
        <v>439</v>
      </c>
      <c r="D389" s="11"/>
      <c r="E389" s="11"/>
      <c r="F389" s="11"/>
      <c r="G389" s="11"/>
      <c r="H389" s="11"/>
      <c r="I389" s="11"/>
      <c r="J389" s="11"/>
      <c r="K389" s="11"/>
      <c r="L389" s="21"/>
      <c r="M389" s="37"/>
      <c r="N389" s="37"/>
      <c r="O389" s="21"/>
      <c r="P389" s="37"/>
    </row>
    <row r="390" spans="1:16">
      <c r="A390" s="7" t="s">
        <v>435</v>
      </c>
      <c r="C390" s="11" t="s">
        <v>444</v>
      </c>
      <c r="D390" s="11"/>
      <c r="E390" s="11"/>
      <c r="F390" s="11"/>
      <c r="G390" s="11"/>
      <c r="H390" s="11"/>
      <c r="I390" s="11"/>
      <c r="J390" s="11"/>
      <c r="K390" s="11"/>
      <c r="L390" s="21"/>
      <c r="M390" s="37"/>
      <c r="N390" s="37"/>
      <c r="O390" s="21"/>
      <c r="P390" s="37"/>
    </row>
    <row r="391" spans="1:16">
      <c r="A391" s="7" t="s">
        <v>436</v>
      </c>
      <c r="C391" s="11" t="s">
        <v>445</v>
      </c>
      <c r="D391" s="4"/>
      <c r="E391" s="4"/>
      <c r="F391" s="4"/>
      <c r="G391" s="4"/>
      <c r="H391" s="4"/>
      <c r="I391" s="4"/>
      <c r="J391" s="11"/>
      <c r="K391" s="10"/>
    </row>
    <row r="392" spans="1:16">
      <c r="A392" s="7"/>
      <c r="C392" s="11" t="s">
        <v>437</v>
      </c>
      <c r="D392" s="4"/>
      <c r="E392" s="4"/>
      <c r="F392" s="4"/>
      <c r="G392" s="4"/>
      <c r="H392" s="4"/>
      <c r="I392" s="4"/>
      <c r="J392" s="11"/>
      <c r="K392" s="10"/>
    </row>
    <row r="393" spans="1:16">
      <c r="A393" s="183" t="s">
        <v>424</v>
      </c>
      <c r="B393" s="182"/>
      <c r="C393" s="435" t="s">
        <v>462</v>
      </c>
      <c r="D393" s="435"/>
      <c r="E393" s="435"/>
      <c r="F393" s="435"/>
      <c r="G393" s="435"/>
      <c r="H393" s="435"/>
      <c r="I393" s="435"/>
      <c r="J393" s="435"/>
      <c r="K393" s="435"/>
      <c r="L393" s="435"/>
      <c r="M393" s="435"/>
      <c r="N393" s="435"/>
      <c r="O393" s="435"/>
      <c r="P393" s="435"/>
    </row>
    <row r="394" spans="1:16" ht="33" customHeight="1">
      <c r="A394" s="183" t="s">
        <v>425</v>
      </c>
      <c r="B394" s="182"/>
      <c r="C394" s="435" t="s">
        <v>463</v>
      </c>
      <c r="D394" s="435"/>
      <c r="E394" s="435"/>
      <c r="F394" s="435"/>
      <c r="G394" s="435"/>
      <c r="H394" s="435"/>
      <c r="I394" s="435"/>
      <c r="J394" s="435"/>
      <c r="K394" s="435"/>
      <c r="L394" s="435"/>
      <c r="M394" s="435"/>
      <c r="N394" s="435"/>
      <c r="O394" s="435"/>
      <c r="P394" s="435"/>
    </row>
    <row r="395" spans="1:16">
      <c r="A395" s="7"/>
      <c r="C395" s="11"/>
      <c r="D395" s="10"/>
      <c r="E395" s="31"/>
      <c r="F395" s="10"/>
      <c r="G395" s="10"/>
      <c r="H395" s="73"/>
      <c r="I395" s="10"/>
      <c r="J395" s="31"/>
      <c r="K395" s="4"/>
    </row>
    <row r="396" spans="1:16">
      <c r="A396" s="7"/>
      <c r="C396" s="11"/>
      <c r="D396" s="4"/>
      <c r="E396" s="4"/>
      <c r="F396" s="4"/>
      <c r="G396" s="4"/>
      <c r="H396" s="4"/>
      <c r="I396" s="4"/>
      <c r="J396" s="31"/>
    </row>
    <row r="397" spans="1:16">
      <c r="A397" s="2"/>
      <c r="C397" s="2"/>
      <c r="D397" s="4"/>
      <c r="E397" s="4"/>
      <c r="F397" s="4"/>
      <c r="G397" s="4"/>
      <c r="H397" s="4"/>
      <c r="I397" s="4"/>
      <c r="J397" s="4"/>
    </row>
    <row r="398" spans="1:16">
      <c r="A398" s="2"/>
      <c r="C398" s="2"/>
      <c r="D398" s="4"/>
      <c r="E398" s="4"/>
      <c r="F398" s="4"/>
      <c r="G398" s="4"/>
      <c r="H398" s="4"/>
      <c r="I398" s="4"/>
      <c r="J398" s="4"/>
    </row>
    <row r="399" spans="1:16">
      <c r="C399" s="4"/>
      <c r="J399" s="4"/>
    </row>
    <row r="400" spans="1:16">
      <c r="C400" s="4"/>
    </row>
    <row r="401" spans="3:3">
      <c r="C401" s="4"/>
    </row>
    <row r="402" spans="3:3">
      <c r="C402" s="37"/>
    </row>
  </sheetData>
  <mergeCells count="7">
    <mergeCell ref="C393:P393"/>
    <mergeCell ref="C394:P394"/>
    <mergeCell ref="C387:P387"/>
    <mergeCell ref="C388:P388"/>
    <mergeCell ref="C379:M379"/>
    <mergeCell ref="C380:M380"/>
    <mergeCell ref="C386:O386"/>
  </mergeCells>
  <phoneticPr fontId="24" type="noConversion"/>
  <pageMargins left="0.5" right="0.5" top="0.53" bottom="0.5" header="0.5" footer="0.5"/>
  <pageSetup scale="50" fitToHeight="0" orientation="landscape" r:id="rId1"/>
  <headerFooter alignWithMargins="0">
    <oddHeader xml:space="preserve">&amp;C&amp;"Arial,Bold"&amp;14 </oddHeader>
  </headerFooter>
  <rowBreaks count="4" manualBreakCount="4">
    <brk id="65" max="15" man="1"/>
    <brk id="126" max="15" man="1"/>
    <brk id="258" max="15" man="1"/>
    <brk id="321"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topLeftCell="A73" zoomScale="70" zoomScaleNormal="70" workbookViewId="0">
      <selection activeCell="N82" sqref="N82"/>
    </sheetView>
  </sheetViews>
  <sheetFormatPr defaultRowHeight="15"/>
  <cols>
    <col min="1" max="1" width="10.44140625" style="201" bestFit="1" customWidth="1"/>
    <col min="2" max="2" width="1.44140625" style="201" customWidth="1"/>
    <col min="3" max="3" width="39.109375" style="201" customWidth="1"/>
    <col min="4" max="4" width="50.33203125" style="201" customWidth="1"/>
    <col min="5" max="5" width="12" style="201" customWidth="1"/>
    <col min="6" max="6" width="14" style="201" customWidth="1"/>
    <col min="7" max="7" width="14.109375" style="201" customWidth="1"/>
    <col min="8" max="8" width="13.88671875" style="201" customWidth="1"/>
    <col min="9" max="9" width="13.109375" style="201" customWidth="1"/>
    <col min="10" max="10" width="14.5546875" style="201" customWidth="1"/>
    <col min="11" max="11" width="13.5546875" style="201" customWidth="1"/>
    <col min="12" max="12" width="15.6640625" style="201" customWidth="1"/>
    <col min="13" max="13" width="12.77734375" style="201" customWidth="1"/>
    <col min="14" max="14" width="13.88671875" style="201" customWidth="1"/>
    <col min="15" max="15" width="1.88671875" style="201" customWidth="1"/>
    <col min="16" max="16" width="13" style="201" customWidth="1"/>
    <col min="17" max="256" width="8.88671875" style="201"/>
    <col min="257" max="257" width="7.33203125" style="201" customWidth="1"/>
    <col min="258" max="258" width="1.44140625" style="201" customWidth="1"/>
    <col min="259" max="259" width="39.109375" style="201" customWidth="1"/>
    <col min="260" max="260" width="50.33203125" style="201" customWidth="1"/>
    <col min="261" max="261" width="12" style="201" customWidth="1"/>
    <col min="262" max="262" width="14" style="201" customWidth="1"/>
    <col min="263" max="263" width="14.109375" style="201" customWidth="1"/>
    <col min="264" max="264" width="13.88671875" style="201" customWidth="1"/>
    <col min="265" max="265" width="13.109375" style="201" customWidth="1"/>
    <col min="266" max="266" width="14.5546875" style="201" customWidth="1"/>
    <col min="267" max="267" width="13.5546875" style="201" customWidth="1"/>
    <col min="268" max="268" width="15.6640625" style="201" customWidth="1"/>
    <col min="269" max="269" width="12.77734375" style="201" customWidth="1"/>
    <col min="270" max="270" width="13.88671875" style="201" customWidth="1"/>
    <col min="271" max="271" width="1.88671875" style="201" customWidth="1"/>
    <col min="272" max="272" width="13" style="201" customWidth="1"/>
    <col min="273" max="512" width="8.88671875" style="201"/>
    <col min="513" max="513" width="7.33203125" style="201" customWidth="1"/>
    <col min="514" max="514" width="1.44140625" style="201" customWidth="1"/>
    <col min="515" max="515" width="39.109375" style="201" customWidth="1"/>
    <col min="516" max="516" width="50.33203125" style="201" customWidth="1"/>
    <col min="517" max="517" width="12" style="201" customWidth="1"/>
    <col min="518" max="518" width="14" style="201" customWidth="1"/>
    <col min="519" max="519" width="14.109375" style="201" customWidth="1"/>
    <col min="520" max="520" width="13.88671875" style="201" customWidth="1"/>
    <col min="521" max="521" width="13.109375" style="201" customWidth="1"/>
    <col min="522" max="522" width="14.5546875" style="201" customWidth="1"/>
    <col min="523" max="523" width="13.5546875" style="201" customWidth="1"/>
    <col min="524" max="524" width="15.6640625" style="201" customWidth="1"/>
    <col min="525" max="525" width="12.77734375" style="201" customWidth="1"/>
    <col min="526" max="526" width="13.88671875" style="201" customWidth="1"/>
    <col min="527" max="527" width="1.88671875" style="201" customWidth="1"/>
    <col min="528" max="528" width="13" style="201" customWidth="1"/>
    <col min="529" max="768" width="8.88671875" style="201"/>
    <col min="769" max="769" width="7.33203125" style="201" customWidth="1"/>
    <col min="770" max="770" width="1.44140625" style="201" customWidth="1"/>
    <col min="771" max="771" width="39.109375" style="201" customWidth="1"/>
    <col min="772" max="772" width="50.33203125" style="201" customWidth="1"/>
    <col min="773" max="773" width="12" style="201" customWidth="1"/>
    <col min="774" max="774" width="14" style="201" customWidth="1"/>
    <col min="775" max="775" width="14.109375" style="201" customWidth="1"/>
    <col min="776" max="776" width="13.88671875" style="201" customWidth="1"/>
    <col min="777" max="777" width="13.109375" style="201" customWidth="1"/>
    <col min="778" max="778" width="14.5546875" style="201" customWidth="1"/>
    <col min="779" max="779" width="13.5546875" style="201" customWidth="1"/>
    <col min="780" max="780" width="15.6640625" style="201" customWidth="1"/>
    <col min="781" max="781" width="12.77734375" style="201" customWidth="1"/>
    <col min="782" max="782" width="13.88671875" style="201" customWidth="1"/>
    <col min="783" max="783" width="1.88671875" style="201" customWidth="1"/>
    <col min="784" max="784" width="13" style="201" customWidth="1"/>
    <col min="785" max="1024" width="8.88671875" style="201"/>
    <col min="1025" max="1025" width="7.33203125" style="201" customWidth="1"/>
    <col min="1026" max="1026" width="1.44140625" style="201" customWidth="1"/>
    <col min="1027" max="1027" width="39.109375" style="201" customWidth="1"/>
    <col min="1028" max="1028" width="50.33203125" style="201" customWidth="1"/>
    <col min="1029" max="1029" width="12" style="201" customWidth="1"/>
    <col min="1030" max="1030" width="14" style="201" customWidth="1"/>
    <col min="1031" max="1031" width="14.109375" style="201" customWidth="1"/>
    <col min="1032" max="1032" width="13.88671875" style="201" customWidth="1"/>
    <col min="1033" max="1033" width="13.109375" style="201" customWidth="1"/>
    <col min="1034" max="1034" width="14.5546875" style="201" customWidth="1"/>
    <col min="1035" max="1035" width="13.5546875" style="201" customWidth="1"/>
    <col min="1036" max="1036" width="15.6640625" style="201" customWidth="1"/>
    <col min="1037" max="1037" width="12.77734375" style="201" customWidth="1"/>
    <col min="1038" max="1038" width="13.88671875" style="201" customWidth="1"/>
    <col min="1039" max="1039" width="1.88671875" style="201" customWidth="1"/>
    <col min="1040" max="1040" width="13" style="201" customWidth="1"/>
    <col min="1041" max="1280" width="8.88671875" style="201"/>
    <col min="1281" max="1281" width="7.33203125" style="201" customWidth="1"/>
    <col min="1282" max="1282" width="1.44140625" style="201" customWidth="1"/>
    <col min="1283" max="1283" width="39.109375" style="201" customWidth="1"/>
    <col min="1284" max="1284" width="50.33203125" style="201" customWidth="1"/>
    <col min="1285" max="1285" width="12" style="201" customWidth="1"/>
    <col min="1286" max="1286" width="14" style="201" customWidth="1"/>
    <col min="1287" max="1287" width="14.109375" style="201" customWidth="1"/>
    <col min="1288" max="1288" width="13.88671875" style="201" customWidth="1"/>
    <col min="1289" max="1289" width="13.109375" style="201" customWidth="1"/>
    <col min="1290" max="1290" width="14.5546875" style="201" customWidth="1"/>
    <col min="1291" max="1291" width="13.5546875" style="201" customWidth="1"/>
    <col min="1292" max="1292" width="15.6640625" style="201" customWidth="1"/>
    <col min="1293" max="1293" width="12.77734375" style="201" customWidth="1"/>
    <col min="1294" max="1294" width="13.88671875" style="201" customWidth="1"/>
    <col min="1295" max="1295" width="1.88671875" style="201" customWidth="1"/>
    <col min="1296" max="1296" width="13" style="201" customWidth="1"/>
    <col min="1297" max="1536" width="8.88671875" style="201"/>
    <col min="1537" max="1537" width="7.33203125" style="201" customWidth="1"/>
    <col min="1538" max="1538" width="1.44140625" style="201" customWidth="1"/>
    <col min="1539" max="1539" width="39.109375" style="201" customWidth="1"/>
    <col min="1540" max="1540" width="50.33203125" style="201" customWidth="1"/>
    <col min="1541" max="1541" width="12" style="201" customWidth="1"/>
    <col min="1542" max="1542" width="14" style="201" customWidth="1"/>
    <col min="1543" max="1543" width="14.109375" style="201" customWidth="1"/>
    <col min="1544" max="1544" width="13.88671875" style="201" customWidth="1"/>
    <col min="1545" max="1545" width="13.109375" style="201" customWidth="1"/>
    <col min="1546" max="1546" width="14.5546875" style="201" customWidth="1"/>
    <col min="1547" max="1547" width="13.5546875" style="201" customWidth="1"/>
    <col min="1548" max="1548" width="15.6640625" style="201" customWidth="1"/>
    <col min="1549" max="1549" width="12.77734375" style="201" customWidth="1"/>
    <col min="1550" max="1550" width="13.88671875" style="201" customWidth="1"/>
    <col min="1551" max="1551" width="1.88671875" style="201" customWidth="1"/>
    <col min="1552" max="1552" width="13" style="201" customWidth="1"/>
    <col min="1553" max="1792" width="8.88671875" style="201"/>
    <col min="1793" max="1793" width="7.33203125" style="201" customWidth="1"/>
    <col min="1794" max="1794" width="1.44140625" style="201" customWidth="1"/>
    <col min="1795" max="1795" width="39.109375" style="201" customWidth="1"/>
    <col min="1796" max="1796" width="50.33203125" style="201" customWidth="1"/>
    <col min="1797" max="1797" width="12" style="201" customWidth="1"/>
    <col min="1798" max="1798" width="14" style="201" customWidth="1"/>
    <col min="1799" max="1799" width="14.109375" style="201" customWidth="1"/>
    <col min="1800" max="1800" width="13.88671875" style="201" customWidth="1"/>
    <col min="1801" max="1801" width="13.109375" style="201" customWidth="1"/>
    <col min="1802" max="1802" width="14.5546875" style="201" customWidth="1"/>
    <col min="1803" max="1803" width="13.5546875" style="201" customWidth="1"/>
    <col min="1804" max="1804" width="15.6640625" style="201" customWidth="1"/>
    <col min="1805" max="1805" width="12.77734375" style="201" customWidth="1"/>
    <col min="1806" max="1806" width="13.88671875" style="201" customWidth="1"/>
    <col min="1807" max="1807" width="1.88671875" style="201" customWidth="1"/>
    <col min="1808" max="1808" width="13" style="201" customWidth="1"/>
    <col min="1809" max="2048" width="8.88671875" style="201"/>
    <col min="2049" max="2049" width="7.33203125" style="201" customWidth="1"/>
    <col min="2050" max="2050" width="1.44140625" style="201" customWidth="1"/>
    <col min="2051" max="2051" width="39.109375" style="201" customWidth="1"/>
    <col min="2052" max="2052" width="50.33203125" style="201" customWidth="1"/>
    <col min="2053" max="2053" width="12" style="201" customWidth="1"/>
    <col min="2054" max="2054" width="14" style="201" customWidth="1"/>
    <col min="2055" max="2055" width="14.109375" style="201" customWidth="1"/>
    <col min="2056" max="2056" width="13.88671875" style="201" customWidth="1"/>
    <col min="2057" max="2057" width="13.109375" style="201" customWidth="1"/>
    <col min="2058" max="2058" width="14.5546875" style="201" customWidth="1"/>
    <col min="2059" max="2059" width="13.5546875" style="201" customWidth="1"/>
    <col min="2060" max="2060" width="15.6640625" style="201" customWidth="1"/>
    <col min="2061" max="2061" width="12.77734375" style="201" customWidth="1"/>
    <col min="2062" max="2062" width="13.88671875" style="201" customWidth="1"/>
    <col min="2063" max="2063" width="1.88671875" style="201" customWidth="1"/>
    <col min="2064" max="2064" width="13" style="201" customWidth="1"/>
    <col min="2065" max="2304" width="8.88671875" style="201"/>
    <col min="2305" max="2305" width="7.33203125" style="201" customWidth="1"/>
    <col min="2306" max="2306" width="1.44140625" style="201" customWidth="1"/>
    <col min="2307" max="2307" width="39.109375" style="201" customWidth="1"/>
    <col min="2308" max="2308" width="50.33203125" style="201" customWidth="1"/>
    <col min="2309" max="2309" width="12" style="201" customWidth="1"/>
    <col min="2310" max="2310" width="14" style="201" customWidth="1"/>
    <col min="2311" max="2311" width="14.109375" style="201" customWidth="1"/>
    <col min="2312" max="2312" width="13.88671875" style="201" customWidth="1"/>
    <col min="2313" max="2313" width="13.109375" style="201" customWidth="1"/>
    <col min="2314" max="2314" width="14.5546875" style="201" customWidth="1"/>
    <col min="2315" max="2315" width="13.5546875" style="201" customWidth="1"/>
    <col min="2316" max="2316" width="15.6640625" style="201" customWidth="1"/>
    <col min="2317" max="2317" width="12.77734375" style="201" customWidth="1"/>
    <col min="2318" max="2318" width="13.88671875" style="201" customWidth="1"/>
    <col min="2319" max="2319" width="1.88671875" style="201" customWidth="1"/>
    <col min="2320" max="2320" width="13" style="201" customWidth="1"/>
    <col min="2321" max="2560" width="8.88671875" style="201"/>
    <col min="2561" max="2561" width="7.33203125" style="201" customWidth="1"/>
    <col min="2562" max="2562" width="1.44140625" style="201" customWidth="1"/>
    <col min="2563" max="2563" width="39.109375" style="201" customWidth="1"/>
    <col min="2564" max="2564" width="50.33203125" style="201" customWidth="1"/>
    <col min="2565" max="2565" width="12" style="201" customWidth="1"/>
    <col min="2566" max="2566" width="14" style="201" customWidth="1"/>
    <col min="2567" max="2567" width="14.109375" style="201" customWidth="1"/>
    <col min="2568" max="2568" width="13.88671875" style="201" customWidth="1"/>
    <col min="2569" max="2569" width="13.109375" style="201" customWidth="1"/>
    <col min="2570" max="2570" width="14.5546875" style="201" customWidth="1"/>
    <col min="2571" max="2571" width="13.5546875" style="201" customWidth="1"/>
    <col min="2572" max="2572" width="15.6640625" style="201" customWidth="1"/>
    <col min="2573" max="2573" width="12.77734375" style="201" customWidth="1"/>
    <col min="2574" max="2574" width="13.88671875" style="201" customWidth="1"/>
    <col min="2575" max="2575" width="1.88671875" style="201" customWidth="1"/>
    <col min="2576" max="2576" width="13" style="201" customWidth="1"/>
    <col min="2577" max="2816" width="8.88671875" style="201"/>
    <col min="2817" max="2817" width="7.33203125" style="201" customWidth="1"/>
    <col min="2818" max="2818" width="1.44140625" style="201" customWidth="1"/>
    <col min="2819" max="2819" width="39.109375" style="201" customWidth="1"/>
    <col min="2820" max="2820" width="50.33203125" style="201" customWidth="1"/>
    <col min="2821" max="2821" width="12" style="201" customWidth="1"/>
    <col min="2822" max="2822" width="14" style="201" customWidth="1"/>
    <col min="2823" max="2823" width="14.109375" style="201" customWidth="1"/>
    <col min="2824" max="2824" width="13.88671875" style="201" customWidth="1"/>
    <col min="2825" max="2825" width="13.109375" style="201" customWidth="1"/>
    <col min="2826" max="2826" width="14.5546875" style="201" customWidth="1"/>
    <col min="2827" max="2827" width="13.5546875" style="201" customWidth="1"/>
    <col min="2828" max="2828" width="15.6640625" style="201" customWidth="1"/>
    <col min="2829" max="2829" width="12.77734375" style="201" customWidth="1"/>
    <col min="2830" max="2830" width="13.88671875" style="201" customWidth="1"/>
    <col min="2831" max="2831" width="1.88671875" style="201" customWidth="1"/>
    <col min="2832" max="2832" width="13" style="201" customWidth="1"/>
    <col min="2833" max="3072" width="8.88671875" style="201"/>
    <col min="3073" max="3073" width="7.33203125" style="201" customWidth="1"/>
    <col min="3074" max="3074" width="1.44140625" style="201" customWidth="1"/>
    <col min="3075" max="3075" width="39.109375" style="201" customWidth="1"/>
    <col min="3076" max="3076" width="50.33203125" style="201" customWidth="1"/>
    <col min="3077" max="3077" width="12" style="201" customWidth="1"/>
    <col min="3078" max="3078" width="14" style="201" customWidth="1"/>
    <col min="3079" max="3079" width="14.109375" style="201" customWidth="1"/>
    <col min="3080" max="3080" width="13.88671875" style="201" customWidth="1"/>
    <col min="3081" max="3081" width="13.109375" style="201" customWidth="1"/>
    <col min="3082" max="3082" width="14.5546875" style="201" customWidth="1"/>
    <col min="3083" max="3083" width="13.5546875" style="201" customWidth="1"/>
    <col min="3084" max="3084" width="15.6640625" style="201" customWidth="1"/>
    <col min="3085" max="3085" width="12.77734375" style="201" customWidth="1"/>
    <col min="3086" max="3086" width="13.88671875" style="201" customWidth="1"/>
    <col min="3087" max="3087" width="1.88671875" style="201" customWidth="1"/>
    <col min="3088" max="3088" width="13" style="201" customWidth="1"/>
    <col min="3089" max="3328" width="8.88671875" style="201"/>
    <col min="3329" max="3329" width="7.33203125" style="201" customWidth="1"/>
    <col min="3330" max="3330" width="1.44140625" style="201" customWidth="1"/>
    <col min="3331" max="3331" width="39.109375" style="201" customWidth="1"/>
    <col min="3332" max="3332" width="50.33203125" style="201" customWidth="1"/>
    <col min="3333" max="3333" width="12" style="201" customWidth="1"/>
    <col min="3334" max="3334" width="14" style="201" customWidth="1"/>
    <col min="3335" max="3335" width="14.109375" style="201" customWidth="1"/>
    <col min="3336" max="3336" width="13.88671875" style="201" customWidth="1"/>
    <col min="3337" max="3337" width="13.109375" style="201" customWidth="1"/>
    <col min="3338" max="3338" width="14.5546875" style="201" customWidth="1"/>
    <col min="3339" max="3339" width="13.5546875" style="201" customWidth="1"/>
    <col min="3340" max="3340" width="15.6640625" style="201" customWidth="1"/>
    <col min="3341" max="3341" width="12.77734375" style="201" customWidth="1"/>
    <col min="3342" max="3342" width="13.88671875" style="201" customWidth="1"/>
    <col min="3343" max="3343" width="1.88671875" style="201" customWidth="1"/>
    <col min="3344" max="3344" width="13" style="201" customWidth="1"/>
    <col min="3345" max="3584" width="8.88671875" style="201"/>
    <col min="3585" max="3585" width="7.33203125" style="201" customWidth="1"/>
    <col min="3586" max="3586" width="1.44140625" style="201" customWidth="1"/>
    <col min="3587" max="3587" width="39.109375" style="201" customWidth="1"/>
    <col min="3588" max="3588" width="50.33203125" style="201" customWidth="1"/>
    <col min="3589" max="3589" width="12" style="201" customWidth="1"/>
    <col min="3590" max="3590" width="14" style="201" customWidth="1"/>
    <col min="3591" max="3591" width="14.109375" style="201" customWidth="1"/>
    <col min="3592" max="3592" width="13.88671875" style="201" customWidth="1"/>
    <col min="3593" max="3593" width="13.109375" style="201" customWidth="1"/>
    <col min="3594" max="3594" width="14.5546875" style="201" customWidth="1"/>
    <col min="3595" max="3595" width="13.5546875" style="201" customWidth="1"/>
    <col min="3596" max="3596" width="15.6640625" style="201" customWidth="1"/>
    <col min="3597" max="3597" width="12.77734375" style="201" customWidth="1"/>
    <col min="3598" max="3598" width="13.88671875" style="201" customWidth="1"/>
    <col min="3599" max="3599" width="1.88671875" style="201" customWidth="1"/>
    <col min="3600" max="3600" width="13" style="201" customWidth="1"/>
    <col min="3601" max="3840" width="8.88671875" style="201"/>
    <col min="3841" max="3841" width="7.33203125" style="201" customWidth="1"/>
    <col min="3842" max="3842" width="1.44140625" style="201" customWidth="1"/>
    <col min="3843" max="3843" width="39.109375" style="201" customWidth="1"/>
    <col min="3844" max="3844" width="50.33203125" style="201" customWidth="1"/>
    <col min="3845" max="3845" width="12" style="201" customWidth="1"/>
    <col min="3846" max="3846" width="14" style="201" customWidth="1"/>
    <col min="3847" max="3847" width="14.109375" style="201" customWidth="1"/>
    <col min="3848" max="3848" width="13.88671875" style="201" customWidth="1"/>
    <col min="3849" max="3849" width="13.109375" style="201" customWidth="1"/>
    <col min="3850" max="3850" width="14.5546875" style="201" customWidth="1"/>
    <col min="3851" max="3851" width="13.5546875" style="201" customWidth="1"/>
    <col min="3852" max="3852" width="15.6640625" style="201" customWidth="1"/>
    <col min="3853" max="3853" width="12.77734375" style="201" customWidth="1"/>
    <col min="3854" max="3854" width="13.88671875" style="201" customWidth="1"/>
    <col min="3855" max="3855" width="1.88671875" style="201" customWidth="1"/>
    <col min="3856" max="3856" width="13" style="201" customWidth="1"/>
    <col min="3857" max="4096" width="8.88671875" style="201"/>
    <col min="4097" max="4097" width="7.33203125" style="201" customWidth="1"/>
    <col min="4098" max="4098" width="1.44140625" style="201" customWidth="1"/>
    <col min="4099" max="4099" width="39.109375" style="201" customWidth="1"/>
    <col min="4100" max="4100" width="50.33203125" style="201" customWidth="1"/>
    <col min="4101" max="4101" width="12" style="201" customWidth="1"/>
    <col min="4102" max="4102" width="14" style="201" customWidth="1"/>
    <col min="4103" max="4103" width="14.109375" style="201" customWidth="1"/>
    <col min="4104" max="4104" width="13.88671875" style="201" customWidth="1"/>
    <col min="4105" max="4105" width="13.109375" style="201" customWidth="1"/>
    <col min="4106" max="4106" width="14.5546875" style="201" customWidth="1"/>
    <col min="4107" max="4107" width="13.5546875" style="201" customWidth="1"/>
    <col min="4108" max="4108" width="15.6640625" style="201" customWidth="1"/>
    <col min="4109" max="4109" width="12.77734375" style="201" customWidth="1"/>
    <col min="4110" max="4110" width="13.88671875" style="201" customWidth="1"/>
    <col min="4111" max="4111" width="1.88671875" style="201" customWidth="1"/>
    <col min="4112" max="4112" width="13" style="201" customWidth="1"/>
    <col min="4113" max="4352" width="8.88671875" style="201"/>
    <col min="4353" max="4353" width="7.33203125" style="201" customWidth="1"/>
    <col min="4354" max="4354" width="1.44140625" style="201" customWidth="1"/>
    <col min="4355" max="4355" width="39.109375" style="201" customWidth="1"/>
    <col min="4356" max="4356" width="50.33203125" style="201" customWidth="1"/>
    <col min="4357" max="4357" width="12" style="201" customWidth="1"/>
    <col min="4358" max="4358" width="14" style="201" customWidth="1"/>
    <col min="4359" max="4359" width="14.109375" style="201" customWidth="1"/>
    <col min="4360" max="4360" width="13.88671875" style="201" customWidth="1"/>
    <col min="4361" max="4361" width="13.109375" style="201" customWidth="1"/>
    <col min="4362" max="4362" width="14.5546875" style="201" customWidth="1"/>
    <col min="4363" max="4363" width="13.5546875" style="201" customWidth="1"/>
    <col min="4364" max="4364" width="15.6640625" style="201" customWidth="1"/>
    <col min="4365" max="4365" width="12.77734375" style="201" customWidth="1"/>
    <col min="4366" max="4366" width="13.88671875" style="201" customWidth="1"/>
    <col min="4367" max="4367" width="1.88671875" style="201" customWidth="1"/>
    <col min="4368" max="4368" width="13" style="201" customWidth="1"/>
    <col min="4369" max="4608" width="8.88671875" style="201"/>
    <col min="4609" max="4609" width="7.33203125" style="201" customWidth="1"/>
    <col min="4610" max="4610" width="1.44140625" style="201" customWidth="1"/>
    <col min="4611" max="4611" width="39.109375" style="201" customWidth="1"/>
    <col min="4612" max="4612" width="50.33203125" style="201" customWidth="1"/>
    <col min="4613" max="4613" width="12" style="201" customWidth="1"/>
    <col min="4614" max="4614" width="14" style="201" customWidth="1"/>
    <col min="4615" max="4615" width="14.109375" style="201" customWidth="1"/>
    <col min="4616" max="4616" width="13.88671875" style="201" customWidth="1"/>
    <col min="4617" max="4617" width="13.109375" style="201" customWidth="1"/>
    <col min="4618" max="4618" width="14.5546875" style="201" customWidth="1"/>
    <col min="4619" max="4619" width="13.5546875" style="201" customWidth="1"/>
    <col min="4620" max="4620" width="15.6640625" style="201" customWidth="1"/>
    <col min="4621" max="4621" width="12.77734375" style="201" customWidth="1"/>
    <col min="4622" max="4622" width="13.88671875" style="201" customWidth="1"/>
    <col min="4623" max="4623" width="1.88671875" style="201" customWidth="1"/>
    <col min="4624" max="4624" width="13" style="201" customWidth="1"/>
    <col min="4625" max="4864" width="8.88671875" style="201"/>
    <col min="4865" max="4865" width="7.33203125" style="201" customWidth="1"/>
    <col min="4866" max="4866" width="1.44140625" style="201" customWidth="1"/>
    <col min="4867" max="4867" width="39.109375" style="201" customWidth="1"/>
    <col min="4868" max="4868" width="50.33203125" style="201" customWidth="1"/>
    <col min="4869" max="4869" width="12" style="201" customWidth="1"/>
    <col min="4870" max="4870" width="14" style="201" customWidth="1"/>
    <col min="4871" max="4871" width="14.109375" style="201" customWidth="1"/>
    <col min="4872" max="4872" width="13.88671875" style="201" customWidth="1"/>
    <col min="4873" max="4873" width="13.109375" style="201" customWidth="1"/>
    <col min="4874" max="4874" width="14.5546875" style="201" customWidth="1"/>
    <col min="4875" max="4875" width="13.5546875" style="201" customWidth="1"/>
    <col min="4876" max="4876" width="15.6640625" style="201" customWidth="1"/>
    <col min="4877" max="4877" width="12.77734375" style="201" customWidth="1"/>
    <col min="4878" max="4878" width="13.88671875" style="201" customWidth="1"/>
    <col min="4879" max="4879" width="1.88671875" style="201" customWidth="1"/>
    <col min="4880" max="4880" width="13" style="201" customWidth="1"/>
    <col min="4881" max="5120" width="8.88671875" style="201"/>
    <col min="5121" max="5121" width="7.33203125" style="201" customWidth="1"/>
    <col min="5122" max="5122" width="1.44140625" style="201" customWidth="1"/>
    <col min="5123" max="5123" width="39.109375" style="201" customWidth="1"/>
    <col min="5124" max="5124" width="50.33203125" style="201" customWidth="1"/>
    <col min="5125" max="5125" width="12" style="201" customWidth="1"/>
    <col min="5126" max="5126" width="14" style="201" customWidth="1"/>
    <col min="5127" max="5127" width="14.109375" style="201" customWidth="1"/>
    <col min="5128" max="5128" width="13.88671875" style="201" customWidth="1"/>
    <col min="5129" max="5129" width="13.109375" style="201" customWidth="1"/>
    <col min="5130" max="5130" width="14.5546875" style="201" customWidth="1"/>
    <col min="5131" max="5131" width="13.5546875" style="201" customWidth="1"/>
    <col min="5132" max="5132" width="15.6640625" style="201" customWidth="1"/>
    <col min="5133" max="5133" width="12.77734375" style="201" customWidth="1"/>
    <col min="5134" max="5134" width="13.88671875" style="201" customWidth="1"/>
    <col min="5135" max="5135" width="1.88671875" style="201" customWidth="1"/>
    <col min="5136" max="5136" width="13" style="201" customWidth="1"/>
    <col min="5137" max="5376" width="8.88671875" style="201"/>
    <col min="5377" max="5377" width="7.33203125" style="201" customWidth="1"/>
    <col min="5378" max="5378" width="1.44140625" style="201" customWidth="1"/>
    <col min="5379" max="5379" width="39.109375" style="201" customWidth="1"/>
    <col min="5380" max="5380" width="50.33203125" style="201" customWidth="1"/>
    <col min="5381" max="5381" width="12" style="201" customWidth="1"/>
    <col min="5382" max="5382" width="14" style="201" customWidth="1"/>
    <col min="5383" max="5383" width="14.109375" style="201" customWidth="1"/>
    <col min="5384" max="5384" width="13.88671875" style="201" customWidth="1"/>
    <col min="5385" max="5385" width="13.109375" style="201" customWidth="1"/>
    <col min="5386" max="5386" width="14.5546875" style="201" customWidth="1"/>
    <col min="5387" max="5387" width="13.5546875" style="201" customWidth="1"/>
    <col min="5388" max="5388" width="15.6640625" style="201" customWidth="1"/>
    <col min="5389" max="5389" width="12.77734375" style="201" customWidth="1"/>
    <col min="5390" max="5390" width="13.88671875" style="201" customWidth="1"/>
    <col min="5391" max="5391" width="1.88671875" style="201" customWidth="1"/>
    <col min="5392" max="5392" width="13" style="201" customWidth="1"/>
    <col min="5393" max="5632" width="8.88671875" style="201"/>
    <col min="5633" max="5633" width="7.33203125" style="201" customWidth="1"/>
    <col min="5634" max="5634" width="1.44140625" style="201" customWidth="1"/>
    <col min="5635" max="5635" width="39.109375" style="201" customWidth="1"/>
    <col min="5636" max="5636" width="50.33203125" style="201" customWidth="1"/>
    <col min="5637" max="5637" width="12" style="201" customWidth="1"/>
    <col min="5638" max="5638" width="14" style="201" customWidth="1"/>
    <col min="5639" max="5639" width="14.109375" style="201" customWidth="1"/>
    <col min="5640" max="5640" width="13.88671875" style="201" customWidth="1"/>
    <col min="5641" max="5641" width="13.109375" style="201" customWidth="1"/>
    <col min="5642" max="5642" width="14.5546875" style="201" customWidth="1"/>
    <col min="5643" max="5643" width="13.5546875" style="201" customWidth="1"/>
    <col min="5644" max="5644" width="15.6640625" style="201" customWidth="1"/>
    <col min="5645" max="5645" width="12.77734375" style="201" customWidth="1"/>
    <col min="5646" max="5646" width="13.88671875" style="201" customWidth="1"/>
    <col min="5647" max="5647" width="1.88671875" style="201" customWidth="1"/>
    <col min="5648" max="5648" width="13" style="201" customWidth="1"/>
    <col min="5649" max="5888" width="8.88671875" style="201"/>
    <col min="5889" max="5889" width="7.33203125" style="201" customWidth="1"/>
    <col min="5890" max="5890" width="1.44140625" style="201" customWidth="1"/>
    <col min="5891" max="5891" width="39.109375" style="201" customWidth="1"/>
    <col min="5892" max="5892" width="50.33203125" style="201" customWidth="1"/>
    <col min="5893" max="5893" width="12" style="201" customWidth="1"/>
    <col min="5894" max="5894" width="14" style="201" customWidth="1"/>
    <col min="5895" max="5895" width="14.109375" style="201" customWidth="1"/>
    <col min="5896" max="5896" width="13.88671875" style="201" customWidth="1"/>
    <col min="5897" max="5897" width="13.109375" style="201" customWidth="1"/>
    <col min="5898" max="5898" width="14.5546875" style="201" customWidth="1"/>
    <col min="5899" max="5899" width="13.5546875" style="201" customWidth="1"/>
    <col min="5900" max="5900" width="15.6640625" style="201" customWidth="1"/>
    <col min="5901" max="5901" width="12.77734375" style="201" customWidth="1"/>
    <col min="5902" max="5902" width="13.88671875" style="201" customWidth="1"/>
    <col min="5903" max="5903" width="1.88671875" style="201" customWidth="1"/>
    <col min="5904" max="5904" width="13" style="201" customWidth="1"/>
    <col min="5905" max="6144" width="8.88671875" style="201"/>
    <col min="6145" max="6145" width="7.33203125" style="201" customWidth="1"/>
    <col min="6146" max="6146" width="1.44140625" style="201" customWidth="1"/>
    <col min="6147" max="6147" width="39.109375" style="201" customWidth="1"/>
    <col min="6148" max="6148" width="50.33203125" style="201" customWidth="1"/>
    <col min="6149" max="6149" width="12" style="201" customWidth="1"/>
    <col min="6150" max="6150" width="14" style="201" customWidth="1"/>
    <col min="6151" max="6151" width="14.109375" style="201" customWidth="1"/>
    <col min="6152" max="6152" width="13.88671875" style="201" customWidth="1"/>
    <col min="6153" max="6153" width="13.109375" style="201" customWidth="1"/>
    <col min="6154" max="6154" width="14.5546875" style="201" customWidth="1"/>
    <col min="6155" max="6155" width="13.5546875" style="201" customWidth="1"/>
    <col min="6156" max="6156" width="15.6640625" style="201" customWidth="1"/>
    <col min="6157" max="6157" width="12.77734375" style="201" customWidth="1"/>
    <col min="6158" max="6158" width="13.88671875" style="201" customWidth="1"/>
    <col min="6159" max="6159" width="1.88671875" style="201" customWidth="1"/>
    <col min="6160" max="6160" width="13" style="201" customWidth="1"/>
    <col min="6161" max="6400" width="8.88671875" style="201"/>
    <col min="6401" max="6401" width="7.33203125" style="201" customWidth="1"/>
    <col min="6402" max="6402" width="1.44140625" style="201" customWidth="1"/>
    <col min="6403" max="6403" width="39.109375" style="201" customWidth="1"/>
    <col min="6404" max="6404" width="50.33203125" style="201" customWidth="1"/>
    <col min="6405" max="6405" width="12" style="201" customWidth="1"/>
    <col min="6406" max="6406" width="14" style="201" customWidth="1"/>
    <col min="6407" max="6407" width="14.109375" style="201" customWidth="1"/>
    <col min="6408" max="6408" width="13.88671875" style="201" customWidth="1"/>
    <col min="6409" max="6409" width="13.109375" style="201" customWidth="1"/>
    <col min="6410" max="6410" width="14.5546875" style="201" customWidth="1"/>
    <col min="6411" max="6411" width="13.5546875" style="201" customWidth="1"/>
    <col min="6412" max="6412" width="15.6640625" style="201" customWidth="1"/>
    <col min="6413" max="6413" width="12.77734375" style="201" customWidth="1"/>
    <col min="6414" max="6414" width="13.88671875" style="201" customWidth="1"/>
    <col min="6415" max="6415" width="1.88671875" style="201" customWidth="1"/>
    <col min="6416" max="6416" width="13" style="201" customWidth="1"/>
    <col min="6417" max="6656" width="8.88671875" style="201"/>
    <col min="6657" max="6657" width="7.33203125" style="201" customWidth="1"/>
    <col min="6658" max="6658" width="1.44140625" style="201" customWidth="1"/>
    <col min="6659" max="6659" width="39.109375" style="201" customWidth="1"/>
    <col min="6660" max="6660" width="50.33203125" style="201" customWidth="1"/>
    <col min="6661" max="6661" width="12" style="201" customWidth="1"/>
    <col min="6662" max="6662" width="14" style="201" customWidth="1"/>
    <col min="6663" max="6663" width="14.109375" style="201" customWidth="1"/>
    <col min="6664" max="6664" width="13.88671875" style="201" customWidth="1"/>
    <col min="6665" max="6665" width="13.109375" style="201" customWidth="1"/>
    <col min="6666" max="6666" width="14.5546875" style="201" customWidth="1"/>
    <col min="6667" max="6667" width="13.5546875" style="201" customWidth="1"/>
    <col min="6668" max="6668" width="15.6640625" style="201" customWidth="1"/>
    <col min="6669" max="6669" width="12.77734375" style="201" customWidth="1"/>
    <col min="6670" max="6670" width="13.88671875" style="201" customWidth="1"/>
    <col min="6671" max="6671" width="1.88671875" style="201" customWidth="1"/>
    <col min="6672" max="6672" width="13" style="201" customWidth="1"/>
    <col min="6673" max="6912" width="8.88671875" style="201"/>
    <col min="6913" max="6913" width="7.33203125" style="201" customWidth="1"/>
    <col min="6914" max="6914" width="1.44140625" style="201" customWidth="1"/>
    <col min="6915" max="6915" width="39.109375" style="201" customWidth="1"/>
    <col min="6916" max="6916" width="50.33203125" style="201" customWidth="1"/>
    <col min="6917" max="6917" width="12" style="201" customWidth="1"/>
    <col min="6918" max="6918" width="14" style="201" customWidth="1"/>
    <col min="6919" max="6919" width="14.109375" style="201" customWidth="1"/>
    <col min="6920" max="6920" width="13.88671875" style="201" customWidth="1"/>
    <col min="6921" max="6921" width="13.109375" style="201" customWidth="1"/>
    <col min="6922" max="6922" width="14.5546875" style="201" customWidth="1"/>
    <col min="6923" max="6923" width="13.5546875" style="201" customWidth="1"/>
    <col min="6924" max="6924" width="15.6640625" style="201" customWidth="1"/>
    <col min="6925" max="6925" width="12.77734375" style="201" customWidth="1"/>
    <col min="6926" max="6926" width="13.88671875" style="201" customWidth="1"/>
    <col min="6927" max="6927" width="1.88671875" style="201" customWidth="1"/>
    <col min="6928" max="6928" width="13" style="201" customWidth="1"/>
    <col min="6929" max="7168" width="8.88671875" style="201"/>
    <col min="7169" max="7169" width="7.33203125" style="201" customWidth="1"/>
    <col min="7170" max="7170" width="1.44140625" style="201" customWidth="1"/>
    <col min="7171" max="7171" width="39.109375" style="201" customWidth="1"/>
    <col min="7172" max="7172" width="50.33203125" style="201" customWidth="1"/>
    <col min="7173" max="7173" width="12" style="201" customWidth="1"/>
    <col min="7174" max="7174" width="14" style="201" customWidth="1"/>
    <col min="7175" max="7175" width="14.109375" style="201" customWidth="1"/>
    <col min="7176" max="7176" width="13.88671875" style="201" customWidth="1"/>
    <col min="7177" max="7177" width="13.109375" style="201" customWidth="1"/>
    <col min="7178" max="7178" width="14.5546875" style="201" customWidth="1"/>
    <col min="7179" max="7179" width="13.5546875" style="201" customWidth="1"/>
    <col min="7180" max="7180" width="15.6640625" style="201" customWidth="1"/>
    <col min="7181" max="7181" width="12.77734375" style="201" customWidth="1"/>
    <col min="7182" max="7182" width="13.88671875" style="201" customWidth="1"/>
    <col min="7183" max="7183" width="1.88671875" style="201" customWidth="1"/>
    <col min="7184" max="7184" width="13" style="201" customWidth="1"/>
    <col min="7185" max="7424" width="8.88671875" style="201"/>
    <col min="7425" max="7425" width="7.33203125" style="201" customWidth="1"/>
    <col min="7426" max="7426" width="1.44140625" style="201" customWidth="1"/>
    <col min="7427" max="7427" width="39.109375" style="201" customWidth="1"/>
    <col min="7428" max="7428" width="50.33203125" style="201" customWidth="1"/>
    <col min="7429" max="7429" width="12" style="201" customWidth="1"/>
    <col min="7430" max="7430" width="14" style="201" customWidth="1"/>
    <col min="7431" max="7431" width="14.109375" style="201" customWidth="1"/>
    <col min="7432" max="7432" width="13.88671875" style="201" customWidth="1"/>
    <col min="7433" max="7433" width="13.109375" style="201" customWidth="1"/>
    <col min="7434" max="7434" width="14.5546875" style="201" customWidth="1"/>
    <col min="7435" max="7435" width="13.5546875" style="201" customWidth="1"/>
    <col min="7436" max="7436" width="15.6640625" style="201" customWidth="1"/>
    <col min="7437" max="7437" width="12.77734375" style="201" customWidth="1"/>
    <col min="7438" max="7438" width="13.88671875" style="201" customWidth="1"/>
    <col min="7439" max="7439" width="1.88671875" style="201" customWidth="1"/>
    <col min="7440" max="7440" width="13" style="201" customWidth="1"/>
    <col min="7441" max="7680" width="8.88671875" style="201"/>
    <col min="7681" max="7681" width="7.33203125" style="201" customWidth="1"/>
    <col min="7682" max="7682" width="1.44140625" style="201" customWidth="1"/>
    <col min="7683" max="7683" width="39.109375" style="201" customWidth="1"/>
    <col min="7684" max="7684" width="50.33203125" style="201" customWidth="1"/>
    <col min="7685" max="7685" width="12" style="201" customWidth="1"/>
    <col min="7686" max="7686" width="14" style="201" customWidth="1"/>
    <col min="7687" max="7687" width="14.109375" style="201" customWidth="1"/>
    <col min="7688" max="7688" width="13.88671875" style="201" customWidth="1"/>
    <col min="7689" max="7689" width="13.109375" style="201" customWidth="1"/>
    <col min="7690" max="7690" width="14.5546875" style="201" customWidth="1"/>
    <col min="7691" max="7691" width="13.5546875" style="201" customWidth="1"/>
    <col min="7692" max="7692" width="15.6640625" style="201" customWidth="1"/>
    <col min="7693" max="7693" width="12.77734375" style="201" customWidth="1"/>
    <col min="7694" max="7694" width="13.88671875" style="201" customWidth="1"/>
    <col min="7695" max="7695" width="1.88671875" style="201" customWidth="1"/>
    <col min="7696" max="7696" width="13" style="201" customWidth="1"/>
    <col min="7697" max="7936" width="8.88671875" style="201"/>
    <col min="7937" max="7937" width="7.33203125" style="201" customWidth="1"/>
    <col min="7938" max="7938" width="1.44140625" style="201" customWidth="1"/>
    <col min="7939" max="7939" width="39.109375" style="201" customWidth="1"/>
    <col min="7940" max="7940" width="50.33203125" style="201" customWidth="1"/>
    <col min="7941" max="7941" width="12" style="201" customWidth="1"/>
    <col min="7942" max="7942" width="14" style="201" customWidth="1"/>
    <col min="7943" max="7943" width="14.109375" style="201" customWidth="1"/>
    <col min="7944" max="7944" width="13.88671875" style="201" customWidth="1"/>
    <col min="7945" max="7945" width="13.109375" style="201" customWidth="1"/>
    <col min="7946" max="7946" width="14.5546875" style="201" customWidth="1"/>
    <col min="7947" max="7947" width="13.5546875" style="201" customWidth="1"/>
    <col min="7948" max="7948" width="15.6640625" style="201" customWidth="1"/>
    <col min="7949" max="7949" width="12.77734375" style="201" customWidth="1"/>
    <col min="7950" max="7950" width="13.88671875" style="201" customWidth="1"/>
    <col min="7951" max="7951" width="1.88671875" style="201" customWidth="1"/>
    <col min="7952" max="7952" width="13" style="201" customWidth="1"/>
    <col min="7953" max="8192" width="8.88671875" style="201"/>
    <col min="8193" max="8193" width="7.33203125" style="201" customWidth="1"/>
    <col min="8194" max="8194" width="1.44140625" style="201" customWidth="1"/>
    <col min="8195" max="8195" width="39.109375" style="201" customWidth="1"/>
    <col min="8196" max="8196" width="50.33203125" style="201" customWidth="1"/>
    <col min="8197" max="8197" width="12" style="201" customWidth="1"/>
    <col min="8198" max="8198" width="14" style="201" customWidth="1"/>
    <col min="8199" max="8199" width="14.109375" style="201" customWidth="1"/>
    <col min="8200" max="8200" width="13.88671875" style="201" customWidth="1"/>
    <col min="8201" max="8201" width="13.109375" style="201" customWidth="1"/>
    <col min="8202" max="8202" width="14.5546875" style="201" customWidth="1"/>
    <col min="8203" max="8203" width="13.5546875" style="201" customWidth="1"/>
    <col min="8204" max="8204" width="15.6640625" style="201" customWidth="1"/>
    <col min="8205" max="8205" width="12.77734375" style="201" customWidth="1"/>
    <col min="8206" max="8206" width="13.88671875" style="201" customWidth="1"/>
    <col min="8207" max="8207" width="1.88671875" style="201" customWidth="1"/>
    <col min="8208" max="8208" width="13" style="201" customWidth="1"/>
    <col min="8209" max="8448" width="8.88671875" style="201"/>
    <col min="8449" max="8449" width="7.33203125" style="201" customWidth="1"/>
    <col min="8450" max="8450" width="1.44140625" style="201" customWidth="1"/>
    <col min="8451" max="8451" width="39.109375" style="201" customWidth="1"/>
    <col min="8452" max="8452" width="50.33203125" style="201" customWidth="1"/>
    <col min="8453" max="8453" width="12" style="201" customWidth="1"/>
    <col min="8454" max="8454" width="14" style="201" customWidth="1"/>
    <col min="8455" max="8455" width="14.109375" style="201" customWidth="1"/>
    <col min="8456" max="8456" width="13.88671875" style="201" customWidth="1"/>
    <col min="8457" max="8457" width="13.109375" style="201" customWidth="1"/>
    <col min="8458" max="8458" width="14.5546875" style="201" customWidth="1"/>
    <col min="8459" max="8459" width="13.5546875" style="201" customWidth="1"/>
    <col min="8460" max="8460" width="15.6640625" style="201" customWidth="1"/>
    <col min="8461" max="8461" width="12.77734375" style="201" customWidth="1"/>
    <col min="8462" max="8462" width="13.88671875" style="201" customWidth="1"/>
    <col min="8463" max="8463" width="1.88671875" style="201" customWidth="1"/>
    <col min="8464" max="8464" width="13" style="201" customWidth="1"/>
    <col min="8465" max="8704" width="8.88671875" style="201"/>
    <col min="8705" max="8705" width="7.33203125" style="201" customWidth="1"/>
    <col min="8706" max="8706" width="1.44140625" style="201" customWidth="1"/>
    <col min="8707" max="8707" width="39.109375" style="201" customWidth="1"/>
    <col min="8708" max="8708" width="50.33203125" style="201" customWidth="1"/>
    <col min="8709" max="8709" width="12" style="201" customWidth="1"/>
    <col min="8710" max="8710" width="14" style="201" customWidth="1"/>
    <col min="8711" max="8711" width="14.109375" style="201" customWidth="1"/>
    <col min="8712" max="8712" width="13.88671875" style="201" customWidth="1"/>
    <col min="8713" max="8713" width="13.109375" style="201" customWidth="1"/>
    <col min="8714" max="8714" width="14.5546875" style="201" customWidth="1"/>
    <col min="8715" max="8715" width="13.5546875" style="201" customWidth="1"/>
    <col min="8716" max="8716" width="15.6640625" style="201" customWidth="1"/>
    <col min="8717" max="8717" width="12.77734375" style="201" customWidth="1"/>
    <col min="8718" max="8718" width="13.88671875" style="201" customWidth="1"/>
    <col min="8719" max="8719" width="1.88671875" style="201" customWidth="1"/>
    <col min="8720" max="8720" width="13" style="201" customWidth="1"/>
    <col min="8721" max="8960" width="8.88671875" style="201"/>
    <col min="8961" max="8961" width="7.33203125" style="201" customWidth="1"/>
    <col min="8962" max="8962" width="1.44140625" style="201" customWidth="1"/>
    <col min="8963" max="8963" width="39.109375" style="201" customWidth="1"/>
    <col min="8964" max="8964" width="50.33203125" style="201" customWidth="1"/>
    <col min="8965" max="8965" width="12" style="201" customWidth="1"/>
    <col min="8966" max="8966" width="14" style="201" customWidth="1"/>
    <col min="8967" max="8967" width="14.109375" style="201" customWidth="1"/>
    <col min="8968" max="8968" width="13.88671875" style="201" customWidth="1"/>
    <col min="8969" max="8969" width="13.109375" style="201" customWidth="1"/>
    <col min="8970" max="8970" width="14.5546875" style="201" customWidth="1"/>
    <col min="8971" max="8971" width="13.5546875" style="201" customWidth="1"/>
    <col min="8972" max="8972" width="15.6640625" style="201" customWidth="1"/>
    <col min="8973" max="8973" width="12.77734375" style="201" customWidth="1"/>
    <col min="8974" max="8974" width="13.88671875" style="201" customWidth="1"/>
    <col min="8975" max="8975" width="1.88671875" style="201" customWidth="1"/>
    <col min="8976" max="8976" width="13" style="201" customWidth="1"/>
    <col min="8977" max="9216" width="8.88671875" style="201"/>
    <col min="9217" max="9217" width="7.33203125" style="201" customWidth="1"/>
    <col min="9218" max="9218" width="1.44140625" style="201" customWidth="1"/>
    <col min="9219" max="9219" width="39.109375" style="201" customWidth="1"/>
    <col min="9220" max="9220" width="50.33203125" style="201" customWidth="1"/>
    <col min="9221" max="9221" width="12" style="201" customWidth="1"/>
    <col min="9222" max="9222" width="14" style="201" customWidth="1"/>
    <col min="9223" max="9223" width="14.109375" style="201" customWidth="1"/>
    <col min="9224" max="9224" width="13.88671875" style="201" customWidth="1"/>
    <col min="9225" max="9225" width="13.109375" style="201" customWidth="1"/>
    <col min="9226" max="9226" width="14.5546875" style="201" customWidth="1"/>
    <col min="9227" max="9227" width="13.5546875" style="201" customWidth="1"/>
    <col min="9228" max="9228" width="15.6640625" style="201" customWidth="1"/>
    <col min="9229" max="9229" width="12.77734375" style="201" customWidth="1"/>
    <col min="9230" max="9230" width="13.88671875" style="201" customWidth="1"/>
    <col min="9231" max="9231" width="1.88671875" style="201" customWidth="1"/>
    <col min="9232" max="9232" width="13" style="201" customWidth="1"/>
    <col min="9233" max="9472" width="8.88671875" style="201"/>
    <col min="9473" max="9473" width="7.33203125" style="201" customWidth="1"/>
    <col min="9474" max="9474" width="1.44140625" style="201" customWidth="1"/>
    <col min="9475" max="9475" width="39.109375" style="201" customWidth="1"/>
    <col min="9476" max="9476" width="50.33203125" style="201" customWidth="1"/>
    <col min="9477" max="9477" width="12" style="201" customWidth="1"/>
    <col min="9478" max="9478" width="14" style="201" customWidth="1"/>
    <col min="9479" max="9479" width="14.109375" style="201" customWidth="1"/>
    <col min="9480" max="9480" width="13.88671875" style="201" customWidth="1"/>
    <col min="9481" max="9481" width="13.109375" style="201" customWidth="1"/>
    <col min="9482" max="9482" width="14.5546875" style="201" customWidth="1"/>
    <col min="9483" max="9483" width="13.5546875" style="201" customWidth="1"/>
    <col min="9484" max="9484" width="15.6640625" style="201" customWidth="1"/>
    <col min="9485" max="9485" width="12.77734375" style="201" customWidth="1"/>
    <col min="9486" max="9486" width="13.88671875" style="201" customWidth="1"/>
    <col min="9487" max="9487" width="1.88671875" style="201" customWidth="1"/>
    <col min="9488" max="9488" width="13" style="201" customWidth="1"/>
    <col min="9489" max="9728" width="8.88671875" style="201"/>
    <col min="9729" max="9729" width="7.33203125" style="201" customWidth="1"/>
    <col min="9730" max="9730" width="1.44140625" style="201" customWidth="1"/>
    <col min="9731" max="9731" width="39.109375" style="201" customWidth="1"/>
    <col min="9732" max="9732" width="50.33203125" style="201" customWidth="1"/>
    <col min="9733" max="9733" width="12" style="201" customWidth="1"/>
    <col min="9734" max="9734" width="14" style="201" customWidth="1"/>
    <col min="9735" max="9735" width="14.109375" style="201" customWidth="1"/>
    <col min="9736" max="9736" width="13.88671875" style="201" customWidth="1"/>
    <col min="9737" max="9737" width="13.109375" style="201" customWidth="1"/>
    <col min="9738" max="9738" width="14.5546875" style="201" customWidth="1"/>
    <col min="9739" max="9739" width="13.5546875" style="201" customWidth="1"/>
    <col min="9740" max="9740" width="15.6640625" style="201" customWidth="1"/>
    <col min="9741" max="9741" width="12.77734375" style="201" customWidth="1"/>
    <col min="9742" max="9742" width="13.88671875" style="201" customWidth="1"/>
    <col min="9743" max="9743" width="1.88671875" style="201" customWidth="1"/>
    <col min="9744" max="9744" width="13" style="201" customWidth="1"/>
    <col min="9745" max="9984" width="8.88671875" style="201"/>
    <col min="9985" max="9985" width="7.33203125" style="201" customWidth="1"/>
    <col min="9986" max="9986" width="1.44140625" style="201" customWidth="1"/>
    <col min="9987" max="9987" width="39.109375" style="201" customWidth="1"/>
    <col min="9988" max="9988" width="50.33203125" style="201" customWidth="1"/>
    <col min="9989" max="9989" width="12" style="201" customWidth="1"/>
    <col min="9990" max="9990" width="14" style="201" customWidth="1"/>
    <col min="9991" max="9991" width="14.109375" style="201" customWidth="1"/>
    <col min="9992" max="9992" width="13.88671875" style="201" customWidth="1"/>
    <col min="9993" max="9993" width="13.109375" style="201" customWidth="1"/>
    <col min="9994" max="9994" width="14.5546875" style="201" customWidth="1"/>
    <col min="9995" max="9995" width="13.5546875" style="201" customWidth="1"/>
    <col min="9996" max="9996" width="15.6640625" style="201" customWidth="1"/>
    <col min="9997" max="9997" width="12.77734375" style="201" customWidth="1"/>
    <col min="9998" max="9998" width="13.88671875" style="201" customWidth="1"/>
    <col min="9999" max="9999" width="1.88671875" style="201" customWidth="1"/>
    <col min="10000" max="10000" width="13" style="201" customWidth="1"/>
    <col min="10001" max="10240" width="8.88671875" style="201"/>
    <col min="10241" max="10241" width="7.33203125" style="201" customWidth="1"/>
    <col min="10242" max="10242" width="1.44140625" style="201" customWidth="1"/>
    <col min="10243" max="10243" width="39.109375" style="201" customWidth="1"/>
    <col min="10244" max="10244" width="50.33203125" style="201" customWidth="1"/>
    <col min="10245" max="10245" width="12" style="201" customWidth="1"/>
    <col min="10246" max="10246" width="14" style="201" customWidth="1"/>
    <col min="10247" max="10247" width="14.109375" style="201" customWidth="1"/>
    <col min="10248" max="10248" width="13.88671875" style="201" customWidth="1"/>
    <col min="10249" max="10249" width="13.109375" style="201" customWidth="1"/>
    <col min="10250" max="10250" width="14.5546875" style="201" customWidth="1"/>
    <col min="10251" max="10251" width="13.5546875" style="201" customWidth="1"/>
    <col min="10252" max="10252" width="15.6640625" style="201" customWidth="1"/>
    <col min="10253" max="10253" width="12.77734375" style="201" customWidth="1"/>
    <col min="10254" max="10254" width="13.88671875" style="201" customWidth="1"/>
    <col min="10255" max="10255" width="1.88671875" style="201" customWidth="1"/>
    <col min="10256" max="10256" width="13" style="201" customWidth="1"/>
    <col min="10257" max="10496" width="8.88671875" style="201"/>
    <col min="10497" max="10497" width="7.33203125" style="201" customWidth="1"/>
    <col min="10498" max="10498" width="1.44140625" style="201" customWidth="1"/>
    <col min="10499" max="10499" width="39.109375" style="201" customWidth="1"/>
    <col min="10500" max="10500" width="50.33203125" style="201" customWidth="1"/>
    <col min="10501" max="10501" width="12" style="201" customWidth="1"/>
    <col min="10502" max="10502" width="14" style="201" customWidth="1"/>
    <col min="10503" max="10503" width="14.109375" style="201" customWidth="1"/>
    <col min="10504" max="10504" width="13.88671875" style="201" customWidth="1"/>
    <col min="10505" max="10505" width="13.109375" style="201" customWidth="1"/>
    <col min="10506" max="10506" width="14.5546875" style="201" customWidth="1"/>
    <col min="10507" max="10507" width="13.5546875" style="201" customWidth="1"/>
    <col min="10508" max="10508" width="15.6640625" style="201" customWidth="1"/>
    <col min="10509" max="10509" width="12.77734375" style="201" customWidth="1"/>
    <col min="10510" max="10510" width="13.88671875" style="201" customWidth="1"/>
    <col min="10511" max="10511" width="1.88671875" style="201" customWidth="1"/>
    <col min="10512" max="10512" width="13" style="201" customWidth="1"/>
    <col min="10513" max="10752" width="8.88671875" style="201"/>
    <col min="10753" max="10753" width="7.33203125" style="201" customWidth="1"/>
    <col min="10754" max="10754" width="1.44140625" style="201" customWidth="1"/>
    <col min="10755" max="10755" width="39.109375" style="201" customWidth="1"/>
    <col min="10756" max="10756" width="50.33203125" style="201" customWidth="1"/>
    <col min="10757" max="10757" width="12" style="201" customWidth="1"/>
    <col min="10758" max="10758" width="14" style="201" customWidth="1"/>
    <col min="10759" max="10759" width="14.109375" style="201" customWidth="1"/>
    <col min="10760" max="10760" width="13.88671875" style="201" customWidth="1"/>
    <col min="10761" max="10761" width="13.109375" style="201" customWidth="1"/>
    <col min="10762" max="10762" width="14.5546875" style="201" customWidth="1"/>
    <col min="10763" max="10763" width="13.5546875" style="201" customWidth="1"/>
    <col min="10764" max="10764" width="15.6640625" style="201" customWidth="1"/>
    <col min="10765" max="10765" width="12.77734375" style="201" customWidth="1"/>
    <col min="10766" max="10766" width="13.88671875" style="201" customWidth="1"/>
    <col min="10767" max="10767" width="1.88671875" style="201" customWidth="1"/>
    <col min="10768" max="10768" width="13" style="201" customWidth="1"/>
    <col min="10769" max="11008" width="8.88671875" style="201"/>
    <col min="11009" max="11009" width="7.33203125" style="201" customWidth="1"/>
    <col min="11010" max="11010" width="1.44140625" style="201" customWidth="1"/>
    <col min="11011" max="11011" width="39.109375" style="201" customWidth="1"/>
    <col min="11012" max="11012" width="50.33203125" style="201" customWidth="1"/>
    <col min="11013" max="11013" width="12" style="201" customWidth="1"/>
    <col min="11014" max="11014" width="14" style="201" customWidth="1"/>
    <col min="11015" max="11015" width="14.109375" style="201" customWidth="1"/>
    <col min="11016" max="11016" width="13.88671875" style="201" customWidth="1"/>
    <col min="11017" max="11017" width="13.109375" style="201" customWidth="1"/>
    <col min="11018" max="11018" width="14.5546875" style="201" customWidth="1"/>
    <col min="11019" max="11019" width="13.5546875" style="201" customWidth="1"/>
    <col min="11020" max="11020" width="15.6640625" style="201" customWidth="1"/>
    <col min="11021" max="11021" width="12.77734375" style="201" customWidth="1"/>
    <col min="11022" max="11022" width="13.88671875" style="201" customWidth="1"/>
    <col min="11023" max="11023" width="1.88671875" style="201" customWidth="1"/>
    <col min="11024" max="11024" width="13" style="201" customWidth="1"/>
    <col min="11025" max="11264" width="8.88671875" style="201"/>
    <col min="11265" max="11265" width="7.33203125" style="201" customWidth="1"/>
    <col min="11266" max="11266" width="1.44140625" style="201" customWidth="1"/>
    <col min="11267" max="11267" width="39.109375" style="201" customWidth="1"/>
    <col min="11268" max="11268" width="50.33203125" style="201" customWidth="1"/>
    <col min="11269" max="11269" width="12" style="201" customWidth="1"/>
    <col min="11270" max="11270" width="14" style="201" customWidth="1"/>
    <col min="11271" max="11271" width="14.109375" style="201" customWidth="1"/>
    <col min="11272" max="11272" width="13.88671875" style="201" customWidth="1"/>
    <col min="11273" max="11273" width="13.109375" style="201" customWidth="1"/>
    <col min="11274" max="11274" width="14.5546875" style="201" customWidth="1"/>
    <col min="11275" max="11275" width="13.5546875" style="201" customWidth="1"/>
    <col min="11276" max="11276" width="15.6640625" style="201" customWidth="1"/>
    <col min="11277" max="11277" width="12.77734375" style="201" customWidth="1"/>
    <col min="11278" max="11278" width="13.88671875" style="201" customWidth="1"/>
    <col min="11279" max="11279" width="1.88671875" style="201" customWidth="1"/>
    <col min="11280" max="11280" width="13" style="201" customWidth="1"/>
    <col min="11281" max="11520" width="8.88671875" style="201"/>
    <col min="11521" max="11521" width="7.33203125" style="201" customWidth="1"/>
    <col min="11522" max="11522" width="1.44140625" style="201" customWidth="1"/>
    <col min="11523" max="11523" width="39.109375" style="201" customWidth="1"/>
    <col min="11524" max="11524" width="50.33203125" style="201" customWidth="1"/>
    <col min="11525" max="11525" width="12" style="201" customWidth="1"/>
    <col min="11526" max="11526" width="14" style="201" customWidth="1"/>
    <col min="11527" max="11527" width="14.109375" style="201" customWidth="1"/>
    <col min="11528" max="11528" width="13.88671875" style="201" customWidth="1"/>
    <col min="11529" max="11529" width="13.109375" style="201" customWidth="1"/>
    <col min="11530" max="11530" width="14.5546875" style="201" customWidth="1"/>
    <col min="11531" max="11531" width="13.5546875" style="201" customWidth="1"/>
    <col min="11532" max="11532" width="15.6640625" style="201" customWidth="1"/>
    <col min="11533" max="11533" width="12.77734375" style="201" customWidth="1"/>
    <col min="11534" max="11534" width="13.88671875" style="201" customWidth="1"/>
    <col min="11535" max="11535" width="1.88671875" style="201" customWidth="1"/>
    <col min="11536" max="11536" width="13" style="201" customWidth="1"/>
    <col min="11537" max="11776" width="8.88671875" style="201"/>
    <col min="11777" max="11777" width="7.33203125" style="201" customWidth="1"/>
    <col min="11778" max="11778" width="1.44140625" style="201" customWidth="1"/>
    <col min="11779" max="11779" width="39.109375" style="201" customWidth="1"/>
    <col min="11780" max="11780" width="50.33203125" style="201" customWidth="1"/>
    <col min="11781" max="11781" width="12" style="201" customWidth="1"/>
    <col min="11782" max="11782" width="14" style="201" customWidth="1"/>
    <col min="11783" max="11783" width="14.109375" style="201" customWidth="1"/>
    <col min="11784" max="11784" width="13.88671875" style="201" customWidth="1"/>
    <col min="11785" max="11785" width="13.109375" style="201" customWidth="1"/>
    <col min="11786" max="11786" width="14.5546875" style="201" customWidth="1"/>
    <col min="11787" max="11787" width="13.5546875" style="201" customWidth="1"/>
    <col min="11788" max="11788" width="15.6640625" style="201" customWidth="1"/>
    <col min="11789" max="11789" width="12.77734375" style="201" customWidth="1"/>
    <col min="11790" max="11790" width="13.88671875" style="201" customWidth="1"/>
    <col min="11791" max="11791" width="1.88671875" style="201" customWidth="1"/>
    <col min="11792" max="11792" width="13" style="201" customWidth="1"/>
    <col min="11793" max="12032" width="8.88671875" style="201"/>
    <col min="12033" max="12033" width="7.33203125" style="201" customWidth="1"/>
    <col min="12034" max="12034" width="1.44140625" style="201" customWidth="1"/>
    <col min="12035" max="12035" width="39.109375" style="201" customWidth="1"/>
    <col min="12036" max="12036" width="50.33203125" style="201" customWidth="1"/>
    <col min="12037" max="12037" width="12" style="201" customWidth="1"/>
    <col min="12038" max="12038" width="14" style="201" customWidth="1"/>
    <col min="12039" max="12039" width="14.109375" style="201" customWidth="1"/>
    <col min="12040" max="12040" width="13.88671875" style="201" customWidth="1"/>
    <col min="12041" max="12041" width="13.109375" style="201" customWidth="1"/>
    <col min="12042" max="12042" width="14.5546875" style="201" customWidth="1"/>
    <col min="12043" max="12043" width="13.5546875" style="201" customWidth="1"/>
    <col min="12044" max="12044" width="15.6640625" style="201" customWidth="1"/>
    <col min="12045" max="12045" width="12.77734375" style="201" customWidth="1"/>
    <col min="12046" max="12046" width="13.88671875" style="201" customWidth="1"/>
    <col min="12047" max="12047" width="1.88671875" style="201" customWidth="1"/>
    <col min="12048" max="12048" width="13" style="201" customWidth="1"/>
    <col min="12049" max="12288" width="8.88671875" style="201"/>
    <col min="12289" max="12289" width="7.33203125" style="201" customWidth="1"/>
    <col min="12290" max="12290" width="1.44140625" style="201" customWidth="1"/>
    <col min="12291" max="12291" width="39.109375" style="201" customWidth="1"/>
    <col min="12292" max="12292" width="50.33203125" style="201" customWidth="1"/>
    <col min="12293" max="12293" width="12" style="201" customWidth="1"/>
    <col min="12294" max="12294" width="14" style="201" customWidth="1"/>
    <col min="12295" max="12295" width="14.109375" style="201" customWidth="1"/>
    <col min="12296" max="12296" width="13.88671875" style="201" customWidth="1"/>
    <col min="12297" max="12297" width="13.109375" style="201" customWidth="1"/>
    <col min="12298" max="12298" width="14.5546875" style="201" customWidth="1"/>
    <col min="12299" max="12299" width="13.5546875" style="201" customWidth="1"/>
    <col min="12300" max="12300" width="15.6640625" style="201" customWidth="1"/>
    <col min="12301" max="12301" width="12.77734375" style="201" customWidth="1"/>
    <col min="12302" max="12302" width="13.88671875" style="201" customWidth="1"/>
    <col min="12303" max="12303" width="1.88671875" style="201" customWidth="1"/>
    <col min="12304" max="12304" width="13" style="201" customWidth="1"/>
    <col min="12305" max="12544" width="8.88671875" style="201"/>
    <col min="12545" max="12545" width="7.33203125" style="201" customWidth="1"/>
    <col min="12546" max="12546" width="1.44140625" style="201" customWidth="1"/>
    <col min="12547" max="12547" width="39.109375" style="201" customWidth="1"/>
    <col min="12548" max="12548" width="50.33203125" style="201" customWidth="1"/>
    <col min="12549" max="12549" width="12" style="201" customWidth="1"/>
    <col min="12550" max="12550" width="14" style="201" customWidth="1"/>
    <col min="12551" max="12551" width="14.109375" style="201" customWidth="1"/>
    <col min="12552" max="12552" width="13.88671875" style="201" customWidth="1"/>
    <col min="12553" max="12553" width="13.109375" style="201" customWidth="1"/>
    <col min="12554" max="12554" width="14.5546875" style="201" customWidth="1"/>
    <col min="12555" max="12555" width="13.5546875" style="201" customWidth="1"/>
    <col min="12556" max="12556" width="15.6640625" style="201" customWidth="1"/>
    <col min="12557" max="12557" width="12.77734375" style="201" customWidth="1"/>
    <col min="12558" max="12558" width="13.88671875" style="201" customWidth="1"/>
    <col min="12559" max="12559" width="1.88671875" style="201" customWidth="1"/>
    <col min="12560" max="12560" width="13" style="201" customWidth="1"/>
    <col min="12561" max="12800" width="8.88671875" style="201"/>
    <col min="12801" max="12801" width="7.33203125" style="201" customWidth="1"/>
    <col min="12802" max="12802" width="1.44140625" style="201" customWidth="1"/>
    <col min="12803" max="12803" width="39.109375" style="201" customWidth="1"/>
    <col min="12804" max="12804" width="50.33203125" style="201" customWidth="1"/>
    <col min="12805" max="12805" width="12" style="201" customWidth="1"/>
    <col min="12806" max="12806" width="14" style="201" customWidth="1"/>
    <col min="12807" max="12807" width="14.109375" style="201" customWidth="1"/>
    <col min="12808" max="12808" width="13.88671875" style="201" customWidth="1"/>
    <col min="12809" max="12809" width="13.109375" style="201" customWidth="1"/>
    <col min="12810" max="12810" width="14.5546875" style="201" customWidth="1"/>
    <col min="12811" max="12811" width="13.5546875" style="201" customWidth="1"/>
    <col min="12812" max="12812" width="15.6640625" style="201" customWidth="1"/>
    <col min="12813" max="12813" width="12.77734375" style="201" customWidth="1"/>
    <col min="12814" max="12814" width="13.88671875" style="201" customWidth="1"/>
    <col min="12815" max="12815" width="1.88671875" style="201" customWidth="1"/>
    <col min="12816" max="12816" width="13" style="201" customWidth="1"/>
    <col min="12817" max="13056" width="8.88671875" style="201"/>
    <col min="13057" max="13057" width="7.33203125" style="201" customWidth="1"/>
    <col min="13058" max="13058" width="1.44140625" style="201" customWidth="1"/>
    <col min="13059" max="13059" width="39.109375" style="201" customWidth="1"/>
    <col min="13060" max="13060" width="50.33203125" style="201" customWidth="1"/>
    <col min="13061" max="13061" width="12" style="201" customWidth="1"/>
    <col min="13062" max="13062" width="14" style="201" customWidth="1"/>
    <col min="13063" max="13063" width="14.109375" style="201" customWidth="1"/>
    <col min="13064" max="13064" width="13.88671875" style="201" customWidth="1"/>
    <col min="13065" max="13065" width="13.109375" style="201" customWidth="1"/>
    <col min="13066" max="13066" width="14.5546875" style="201" customWidth="1"/>
    <col min="13067" max="13067" width="13.5546875" style="201" customWidth="1"/>
    <col min="13068" max="13068" width="15.6640625" style="201" customWidth="1"/>
    <col min="13069" max="13069" width="12.77734375" style="201" customWidth="1"/>
    <col min="13070" max="13070" width="13.88671875" style="201" customWidth="1"/>
    <col min="13071" max="13071" width="1.88671875" style="201" customWidth="1"/>
    <col min="13072" max="13072" width="13" style="201" customWidth="1"/>
    <col min="13073" max="13312" width="8.88671875" style="201"/>
    <col min="13313" max="13313" width="7.33203125" style="201" customWidth="1"/>
    <col min="13314" max="13314" width="1.44140625" style="201" customWidth="1"/>
    <col min="13315" max="13315" width="39.109375" style="201" customWidth="1"/>
    <col min="13316" max="13316" width="50.33203125" style="201" customWidth="1"/>
    <col min="13317" max="13317" width="12" style="201" customWidth="1"/>
    <col min="13318" max="13318" width="14" style="201" customWidth="1"/>
    <col min="13319" max="13319" width="14.109375" style="201" customWidth="1"/>
    <col min="13320" max="13320" width="13.88671875" style="201" customWidth="1"/>
    <col min="13321" max="13321" width="13.109375" style="201" customWidth="1"/>
    <col min="13322" max="13322" width="14.5546875" style="201" customWidth="1"/>
    <col min="13323" max="13323" width="13.5546875" style="201" customWidth="1"/>
    <col min="13324" max="13324" width="15.6640625" style="201" customWidth="1"/>
    <col min="13325" max="13325" width="12.77734375" style="201" customWidth="1"/>
    <col min="13326" max="13326" width="13.88671875" style="201" customWidth="1"/>
    <col min="13327" max="13327" width="1.88671875" style="201" customWidth="1"/>
    <col min="13328" max="13328" width="13" style="201" customWidth="1"/>
    <col min="13329" max="13568" width="8.88671875" style="201"/>
    <col min="13569" max="13569" width="7.33203125" style="201" customWidth="1"/>
    <col min="13570" max="13570" width="1.44140625" style="201" customWidth="1"/>
    <col min="13571" max="13571" width="39.109375" style="201" customWidth="1"/>
    <col min="13572" max="13572" width="50.33203125" style="201" customWidth="1"/>
    <col min="13573" max="13573" width="12" style="201" customWidth="1"/>
    <col min="13574" max="13574" width="14" style="201" customWidth="1"/>
    <col min="13575" max="13575" width="14.109375" style="201" customWidth="1"/>
    <col min="13576" max="13576" width="13.88671875" style="201" customWidth="1"/>
    <col min="13577" max="13577" width="13.109375" style="201" customWidth="1"/>
    <col min="13578" max="13578" width="14.5546875" style="201" customWidth="1"/>
    <col min="13579" max="13579" width="13.5546875" style="201" customWidth="1"/>
    <col min="13580" max="13580" width="15.6640625" style="201" customWidth="1"/>
    <col min="13581" max="13581" width="12.77734375" style="201" customWidth="1"/>
    <col min="13582" max="13582" width="13.88671875" style="201" customWidth="1"/>
    <col min="13583" max="13583" width="1.88671875" style="201" customWidth="1"/>
    <col min="13584" max="13584" width="13" style="201" customWidth="1"/>
    <col min="13585" max="13824" width="8.88671875" style="201"/>
    <col min="13825" max="13825" width="7.33203125" style="201" customWidth="1"/>
    <col min="13826" max="13826" width="1.44140625" style="201" customWidth="1"/>
    <col min="13827" max="13827" width="39.109375" style="201" customWidth="1"/>
    <col min="13828" max="13828" width="50.33203125" style="201" customWidth="1"/>
    <col min="13829" max="13829" width="12" style="201" customWidth="1"/>
    <col min="13830" max="13830" width="14" style="201" customWidth="1"/>
    <col min="13831" max="13831" width="14.109375" style="201" customWidth="1"/>
    <col min="13832" max="13832" width="13.88671875" style="201" customWidth="1"/>
    <col min="13833" max="13833" width="13.109375" style="201" customWidth="1"/>
    <col min="13834" max="13834" width="14.5546875" style="201" customWidth="1"/>
    <col min="13835" max="13835" width="13.5546875" style="201" customWidth="1"/>
    <col min="13836" max="13836" width="15.6640625" style="201" customWidth="1"/>
    <col min="13837" max="13837" width="12.77734375" style="201" customWidth="1"/>
    <col min="13838" max="13838" width="13.88671875" style="201" customWidth="1"/>
    <col min="13839" max="13839" width="1.88671875" style="201" customWidth="1"/>
    <col min="13840" max="13840" width="13" style="201" customWidth="1"/>
    <col min="13841" max="14080" width="8.88671875" style="201"/>
    <col min="14081" max="14081" width="7.33203125" style="201" customWidth="1"/>
    <col min="14082" max="14082" width="1.44140625" style="201" customWidth="1"/>
    <col min="14083" max="14083" width="39.109375" style="201" customWidth="1"/>
    <col min="14084" max="14084" width="50.33203125" style="201" customWidth="1"/>
    <col min="14085" max="14085" width="12" style="201" customWidth="1"/>
    <col min="14086" max="14086" width="14" style="201" customWidth="1"/>
    <col min="14087" max="14087" width="14.109375" style="201" customWidth="1"/>
    <col min="14088" max="14088" width="13.88671875" style="201" customWidth="1"/>
    <col min="14089" max="14089" width="13.109375" style="201" customWidth="1"/>
    <col min="14090" max="14090" width="14.5546875" style="201" customWidth="1"/>
    <col min="14091" max="14091" width="13.5546875" style="201" customWidth="1"/>
    <col min="14092" max="14092" width="15.6640625" style="201" customWidth="1"/>
    <col min="14093" max="14093" width="12.77734375" style="201" customWidth="1"/>
    <col min="14094" max="14094" width="13.88671875" style="201" customWidth="1"/>
    <col min="14095" max="14095" width="1.88671875" style="201" customWidth="1"/>
    <col min="14096" max="14096" width="13" style="201" customWidth="1"/>
    <col min="14097" max="14336" width="8.88671875" style="201"/>
    <col min="14337" max="14337" width="7.33203125" style="201" customWidth="1"/>
    <col min="14338" max="14338" width="1.44140625" style="201" customWidth="1"/>
    <col min="14339" max="14339" width="39.109375" style="201" customWidth="1"/>
    <col min="14340" max="14340" width="50.33203125" style="201" customWidth="1"/>
    <col min="14341" max="14341" width="12" style="201" customWidth="1"/>
    <col min="14342" max="14342" width="14" style="201" customWidth="1"/>
    <col min="14343" max="14343" width="14.109375" style="201" customWidth="1"/>
    <col min="14344" max="14344" width="13.88671875" style="201" customWidth="1"/>
    <col min="14345" max="14345" width="13.109375" style="201" customWidth="1"/>
    <col min="14346" max="14346" width="14.5546875" style="201" customWidth="1"/>
    <col min="14347" max="14347" width="13.5546875" style="201" customWidth="1"/>
    <col min="14348" max="14348" width="15.6640625" style="201" customWidth="1"/>
    <col min="14349" max="14349" width="12.77734375" style="201" customWidth="1"/>
    <col min="14350" max="14350" width="13.88671875" style="201" customWidth="1"/>
    <col min="14351" max="14351" width="1.88671875" style="201" customWidth="1"/>
    <col min="14352" max="14352" width="13" style="201" customWidth="1"/>
    <col min="14353" max="14592" width="8.88671875" style="201"/>
    <col min="14593" max="14593" width="7.33203125" style="201" customWidth="1"/>
    <col min="14594" max="14594" width="1.44140625" style="201" customWidth="1"/>
    <col min="14595" max="14595" width="39.109375" style="201" customWidth="1"/>
    <col min="14596" max="14596" width="50.33203125" style="201" customWidth="1"/>
    <col min="14597" max="14597" width="12" style="201" customWidth="1"/>
    <col min="14598" max="14598" width="14" style="201" customWidth="1"/>
    <col min="14599" max="14599" width="14.109375" style="201" customWidth="1"/>
    <col min="14600" max="14600" width="13.88671875" style="201" customWidth="1"/>
    <col min="14601" max="14601" width="13.109375" style="201" customWidth="1"/>
    <col min="14602" max="14602" width="14.5546875" style="201" customWidth="1"/>
    <col min="14603" max="14603" width="13.5546875" style="201" customWidth="1"/>
    <col min="14604" max="14604" width="15.6640625" style="201" customWidth="1"/>
    <col min="14605" max="14605" width="12.77734375" style="201" customWidth="1"/>
    <col min="14606" max="14606" width="13.88671875" style="201" customWidth="1"/>
    <col min="14607" max="14607" width="1.88671875" style="201" customWidth="1"/>
    <col min="14608" max="14608" width="13" style="201" customWidth="1"/>
    <col min="14609" max="14848" width="8.88671875" style="201"/>
    <col min="14849" max="14849" width="7.33203125" style="201" customWidth="1"/>
    <col min="14850" max="14850" width="1.44140625" style="201" customWidth="1"/>
    <col min="14851" max="14851" width="39.109375" style="201" customWidth="1"/>
    <col min="14852" max="14852" width="50.33203125" style="201" customWidth="1"/>
    <col min="14853" max="14853" width="12" style="201" customWidth="1"/>
    <col min="14854" max="14854" width="14" style="201" customWidth="1"/>
    <col min="14855" max="14855" width="14.109375" style="201" customWidth="1"/>
    <col min="14856" max="14856" width="13.88671875" style="201" customWidth="1"/>
    <col min="14857" max="14857" width="13.109375" style="201" customWidth="1"/>
    <col min="14858" max="14858" width="14.5546875" style="201" customWidth="1"/>
    <col min="14859" max="14859" width="13.5546875" style="201" customWidth="1"/>
    <col min="14860" max="14860" width="15.6640625" style="201" customWidth="1"/>
    <col min="14861" max="14861" width="12.77734375" style="201" customWidth="1"/>
    <col min="14862" max="14862" width="13.88671875" style="201" customWidth="1"/>
    <col min="14863" max="14863" width="1.88671875" style="201" customWidth="1"/>
    <col min="14864" max="14864" width="13" style="201" customWidth="1"/>
    <col min="14865" max="15104" width="8.88671875" style="201"/>
    <col min="15105" max="15105" width="7.33203125" style="201" customWidth="1"/>
    <col min="15106" max="15106" width="1.44140625" style="201" customWidth="1"/>
    <col min="15107" max="15107" width="39.109375" style="201" customWidth="1"/>
    <col min="15108" max="15108" width="50.33203125" style="201" customWidth="1"/>
    <col min="15109" max="15109" width="12" style="201" customWidth="1"/>
    <col min="15110" max="15110" width="14" style="201" customWidth="1"/>
    <col min="15111" max="15111" width="14.109375" style="201" customWidth="1"/>
    <col min="15112" max="15112" width="13.88671875" style="201" customWidth="1"/>
    <col min="15113" max="15113" width="13.109375" style="201" customWidth="1"/>
    <col min="15114" max="15114" width="14.5546875" style="201" customWidth="1"/>
    <col min="15115" max="15115" width="13.5546875" style="201" customWidth="1"/>
    <col min="15116" max="15116" width="15.6640625" style="201" customWidth="1"/>
    <col min="15117" max="15117" width="12.77734375" style="201" customWidth="1"/>
    <col min="15118" max="15118" width="13.88671875" style="201" customWidth="1"/>
    <col min="15119" max="15119" width="1.88671875" style="201" customWidth="1"/>
    <col min="15120" max="15120" width="13" style="201" customWidth="1"/>
    <col min="15121" max="15360" width="8.88671875" style="201"/>
    <col min="15361" max="15361" width="7.33203125" style="201" customWidth="1"/>
    <col min="15362" max="15362" width="1.44140625" style="201" customWidth="1"/>
    <col min="15363" max="15363" width="39.109375" style="201" customWidth="1"/>
    <col min="15364" max="15364" width="50.33203125" style="201" customWidth="1"/>
    <col min="15365" max="15365" width="12" style="201" customWidth="1"/>
    <col min="15366" max="15366" width="14" style="201" customWidth="1"/>
    <col min="15367" max="15367" width="14.109375" style="201" customWidth="1"/>
    <col min="15368" max="15368" width="13.88671875" style="201" customWidth="1"/>
    <col min="15369" max="15369" width="13.109375" style="201" customWidth="1"/>
    <col min="15370" max="15370" width="14.5546875" style="201" customWidth="1"/>
    <col min="15371" max="15371" width="13.5546875" style="201" customWidth="1"/>
    <col min="15372" max="15372" width="15.6640625" style="201" customWidth="1"/>
    <col min="15373" max="15373" width="12.77734375" style="201" customWidth="1"/>
    <col min="15374" max="15374" width="13.88671875" style="201" customWidth="1"/>
    <col min="15375" max="15375" width="1.88671875" style="201" customWidth="1"/>
    <col min="15376" max="15376" width="13" style="201" customWidth="1"/>
    <col min="15377" max="15616" width="8.88671875" style="201"/>
    <col min="15617" max="15617" width="7.33203125" style="201" customWidth="1"/>
    <col min="15618" max="15618" width="1.44140625" style="201" customWidth="1"/>
    <col min="15619" max="15619" width="39.109375" style="201" customWidth="1"/>
    <col min="15620" max="15620" width="50.33203125" style="201" customWidth="1"/>
    <col min="15621" max="15621" width="12" style="201" customWidth="1"/>
    <col min="15622" max="15622" width="14" style="201" customWidth="1"/>
    <col min="15623" max="15623" width="14.109375" style="201" customWidth="1"/>
    <col min="15624" max="15624" width="13.88671875" style="201" customWidth="1"/>
    <col min="15625" max="15625" width="13.109375" style="201" customWidth="1"/>
    <col min="15626" max="15626" width="14.5546875" style="201" customWidth="1"/>
    <col min="15627" max="15627" width="13.5546875" style="201" customWidth="1"/>
    <col min="15628" max="15628" width="15.6640625" style="201" customWidth="1"/>
    <col min="15629" max="15629" width="12.77734375" style="201" customWidth="1"/>
    <col min="15630" max="15630" width="13.88671875" style="201" customWidth="1"/>
    <col min="15631" max="15631" width="1.88671875" style="201" customWidth="1"/>
    <col min="15632" max="15632" width="13" style="201" customWidth="1"/>
    <col min="15633" max="15872" width="8.88671875" style="201"/>
    <col min="15873" max="15873" width="7.33203125" style="201" customWidth="1"/>
    <col min="15874" max="15874" width="1.44140625" style="201" customWidth="1"/>
    <col min="15875" max="15875" width="39.109375" style="201" customWidth="1"/>
    <col min="15876" max="15876" width="50.33203125" style="201" customWidth="1"/>
    <col min="15877" max="15877" width="12" style="201" customWidth="1"/>
    <col min="15878" max="15878" width="14" style="201" customWidth="1"/>
    <col min="15879" max="15879" width="14.109375" style="201" customWidth="1"/>
    <col min="15880" max="15880" width="13.88671875" style="201" customWidth="1"/>
    <col min="15881" max="15881" width="13.109375" style="201" customWidth="1"/>
    <col min="15882" max="15882" width="14.5546875" style="201" customWidth="1"/>
    <col min="15883" max="15883" width="13.5546875" style="201" customWidth="1"/>
    <col min="15884" max="15884" width="15.6640625" style="201" customWidth="1"/>
    <col min="15885" max="15885" width="12.77734375" style="201" customWidth="1"/>
    <col min="15886" max="15886" width="13.88671875" style="201" customWidth="1"/>
    <col min="15887" max="15887" width="1.88671875" style="201" customWidth="1"/>
    <col min="15888" max="15888" width="13" style="201" customWidth="1"/>
    <col min="15889" max="16128" width="8.88671875" style="201"/>
    <col min="16129" max="16129" width="7.33203125" style="201" customWidth="1"/>
    <col min="16130" max="16130" width="1.44140625" style="201" customWidth="1"/>
    <col min="16131" max="16131" width="39.109375" style="201" customWidth="1"/>
    <col min="16132" max="16132" width="50.33203125" style="201" customWidth="1"/>
    <col min="16133" max="16133" width="12" style="201" customWidth="1"/>
    <col min="16134" max="16134" width="14" style="201" customWidth="1"/>
    <col min="16135" max="16135" width="14.109375" style="201" customWidth="1"/>
    <col min="16136" max="16136" width="13.88671875" style="201" customWidth="1"/>
    <col min="16137" max="16137" width="13.109375" style="201" customWidth="1"/>
    <col min="16138" max="16138" width="14.5546875" style="201" customWidth="1"/>
    <col min="16139" max="16139" width="13.5546875" style="201" customWidth="1"/>
    <col min="16140" max="16140" width="15.6640625" style="201" customWidth="1"/>
    <col min="16141" max="16141" width="12.77734375" style="201" customWidth="1"/>
    <col min="16142" max="16142" width="13.88671875" style="201" customWidth="1"/>
    <col min="16143" max="16143" width="1.88671875" style="201" customWidth="1"/>
    <col min="16144" max="16144" width="13" style="201" customWidth="1"/>
    <col min="16145" max="16384" width="8.88671875" style="201"/>
  </cols>
  <sheetData>
    <row r="1" spans="1:18" ht="15.75">
      <c r="A1" s="198"/>
      <c r="B1" s="198"/>
      <c r="C1" s="198"/>
      <c r="D1" s="198"/>
      <c r="E1" s="198"/>
      <c r="F1" s="199"/>
      <c r="G1" s="198"/>
      <c r="H1" s="198"/>
      <c r="I1" s="198"/>
      <c r="J1" s="198"/>
      <c r="K1" s="198"/>
      <c r="L1" s="198"/>
      <c r="M1" s="198"/>
      <c r="N1" s="198"/>
      <c r="O1" s="200"/>
      <c r="P1" s="200"/>
    </row>
    <row r="2" spans="1:18" ht="15.75">
      <c r="A2" s="198"/>
      <c r="B2" s="198"/>
      <c r="C2" s="198"/>
      <c r="D2" s="198"/>
      <c r="E2" s="198"/>
      <c r="F2" s="198"/>
      <c r="G2" s="198"/>
      <c r="H2" s="198"/>
      <c r="I2" s="198"/>
      <c r="J2" s="198"/>
      <c r="K2" s="198"/>
      <c r="L2" s="198"/>
      <c r="M2" s="198"/>
      <c r="N2" s="198"/>
      <c r="O2" s="200"/>
      <c r="P2" s="200"/>
    </row>
    <row r="3" spans="1:18" ht="15.75">
      <c r="A3" s="198"/>
      <c r="B3" s="198"/>
      <c r="C3" s="198"/>
      <c r="D3" s="198"/>
      <c r="E3" s="198"/>
      <c r="F3" s="198"/>
      <c r="G3" s="198"/>
      <c r="H3" s="198"/>
      <c r="I3" s="198"/>
      <c r="J3" s="198"/>
      <c r="K3" s="198"/>
      <c r="L3" s="198"/>
      <c r="M3" s="198"/>
      <c r="N3" s="200" t="s">
        <v>464</v>
      </c>
      <c r="O3" s="200"/>
      <c r="P3" s="200"/>
      <c r="R3" s="202"/>
    </row>
    <row r="4" spans="1:18" ht="15.75">
      <c r="A4" s="198"/>
      <c r="B4" s="198"/>
      <c r="C4" s="198" t="s">
        <v>465</v>
      </c>
      <c r="D4" s="198"/>
      <c r="E4" s="198"/>
      <c r="F4" s="203" t="s">
        <v>0</v>
      </c>
      <c r="G4" s="198"/>
      <c r="H4" s="198"/>
      <c r="I4" s="198"/>
      <c r="J4" s="204"/>
      <c r="K4" s="204"/>
      <c r="L4" s="204"/>
      <c r="M4" s="205"/>
      <c r="N4" s="206" t="s">
        <v>562</v>
      </c>
      <c r="O4" s="200"/>
      <c r="P4" s="207"/>
      <c r="R4" s="202"/>
    </row>
    <row r="5" spans="1:18" ht="15.75">
      <c r="A5" s="198"/>
      <c r="B5" s="198"/>
      <c r="C5" s="198"/>
      <c r="D5" s="208" t="s">
        <v>3</v>
      </c>
      <c r="E5" s="208"/>
      <c r="F5" s="208" t="s">
        <v>466</v>
      </c>
      <c r="G5" s="208"/>
      <c r="H5" s="208"/>
      <c r="I5" s="208"/>
      <c r="J5" s="204"/>
      <c r="K5" s="204"/>
      <c r="L5" s="204"/>
      <c r="M5" s="204"/>
      <c r="N5" s="204"/>
      <c r="O5" s="200"/>
      <c r="P5" s="204"/>
    </row>
    <row r="6" spans="1:18" ht="15.75">
      <c r="A6" s="198"/>
      <c r="B6" s="198"/>
      <c r="C6" s="204"/>
      <c r="D6" s="204"/>
      <c r="E6" s="204"/>
      <c r="F6" s="204"/>
      <c r="G6" s="204"/>
      <c r="H6" s="204"/>
      <c r="I6" s="204"/>
      <c r="J6" s="204"/>
      <c r="L6" s="204"/>
      <c r="M6" s="204"/>
      <c r="N6" s="204" t="s">
        <v>467</v>
      </c>
      <c r="O6" s="200"/>
      <c r="P6" s="204"/>
    </row>
    <row r="7" spans="1:18" ht="15.75">
      <c r="A7" s="209"/>
      <c r="B7" s="198"/>
      <c r="C7" s="204"/>
      <c r="D7" s="204"/>
      <c r="E7" s="204"/>
      <c r="F7" s="319" t="s">
        <v>28</v>
      </c>
      <c r="G7" s="320"/>
      <c r="H7" s="204"/>
      <c r="I7" s="204"/>
      <c r="J7" s="204"/>
      <c r="K7" s="204"/>
      <c r="L7" s="204"/>
      <c r="M7" s="204"/>
      <c r="N7" s="204"/>
      <c r="O7" s="204"/>
      <c r="P7" s="204"/>
    </row>
    <row r="8" spans="1:18" ht="15.75">
      <c r="A8" s="209"/>
      <c r="B8" s="198"/>
      <c r="C8" s="204"/>
      <c r="D8" s="204"/>
      <c r="E8" s="204"/>
      <c r="F8" s="210"/>
      <c r="G8" s="204"/>
      <c r="H8" s="204"/>
      <c r="I8" s="204"/>
      <c r="J8" s="204"/>
      <c r="K8" s="204"/>
      <c r="L8" s="204"/>
      <c r="M8" s="204"/>
      <c r="N8" s="204"/>
      <c r="O8" s="204"/>
      <c r="P8" s="204"/>
    </row>
    <row r="9" spans="1:18" ht="15.75">
      <c r="A9" s="209"/>
      <c r="B9" s="198"/>
      <c r="C9" s="204" t="s">
        <v>468</v>
      </c>
      <c r="D9" s="204"/>
      <c r="E9" s="204"/>
      <c r="F9" s="210"/>
      <c r="G9" s="204"/>
      <c r="H9" s="204"/>
      <c r="I9" s="204"/>
      <c r="J9" s="204"/>
      <c r="K9" s="204"/>
      <c r="L9" s="204"/>
      <c r="M9" s="204"/>
      <c r="N9" s="204"/>
      <c r="O9" s="204"/>
      <c r="P9" s="204"/>
    </row>
    <row r="10" spans="1:18" ht="15.75">
      <c r="A10" s="211"/>
      <c r="B10" s="212"/>
      <c r="C10" s="204" t="s">
        <v>3</v>
      </c>
      <c r="D10" s="213"/>
      <c r="E10" s="213"/>
      <c r="F10" s="214"/>
      <c r="G10" s="213"/>
      <c r="H10" s="213"/>
      <c r="I10" s="213"/>
      <c r="J10" s="213"/>
      <c r="K10" s="213"/>
      <c r="L10" s="213"/>
      <c r="M10" s="213"/>
      <c r="N10" s="213"/>
      <c r="O10" s="213"/>
      <c r="P10" s="213"/>
    </row>
    <row r="11" spans="1:18">
      <c r="A11" s="211"/>
      <c r="B11" s="212"/>
      <c r="C11" s="213"/>
      <c r="D11" s="213"/>
      <c r="E11" s="213"/>
      <c r="F11" s="213"/>
      <c r="G11" s="213"/>
      <c r="H11" s="213"/>
      <c r="I11" s="213"/>
      <c r="J11" s="213"/>
      <c r="K11" s="215"/>
      <c r="L11" s="215"/>
      <c r="M11" s="215"/>
      <c r="N11" s="213"/>
      <c r="O11" s="213"/>
      <c r="P11" s="213"/>
    </row>
    <row r="12" spans="1:18" ht="15.75">
      <c r="A12" s="212"/>
      <c r="B12" s="212"/>
      <c r="C12" s="209" t="s">
        <v>7</v>
      </c>
      <c r="D12" s="209" t="s">
        <v>8</v>
      </c>
      <c r="E12" s="216" t="s">
        <v>9</v>
      </c>
      <c r="F12" s="209" t="s">
        <v>10</v>
      </c>
      <c r="G12" s="209"/>
      <c r="H12" s="209" t="s">
        <v>108</v>
      </c>
      <c r="I12" s="217"/>
      <c r="J12" s="218" t="s">
        <v>109</v>
      </c>
      <c r="K12" s="217"/>
      <c r="L12" s="219" t="s">
        <v>110</v>
      </c>
      <c r="M12" s="219"/>
      <c r="N12" s="219" t="s">
        <v>111</v>
      </c>
      <c r="O12" s="219"/>
      <c r="P12" s="219"/>
    </row>
    <row r="13" spans="1:18" ht="15.75">
      <c r="A13" s="212"/>
      <c r="B13" s="212"/>
      <c r="C13" s="220"/>
      <c r="D13" s="221" t="s">
        <v>469</v>
      </c>
      <c r="E13" s="221"/>
      <c r="F13" s="208"/>
      <c r="G13" s="208"/>
      <c r="H13" s="222"/>
      <c r="I13" s="217"/>
      <c r="J13" s="221" t="s">
        <v>30</v>
      </c>
      <c r="K13" s="208"/>
      <c r="L13" s="222"/>
      <c r="M13" s="208"/>
      <c r="N13" s="199" t="s">
        <v>32</v>
      </c>
      <c r="O13" s="223"/>
      <c r="P13" s="223"/>
    </row>
    <row r="14" spans="1:18" ht="15.75">
      <c r="A14" s="211" t="s">
        <v>1</v>
      </c>
      <c r="B14" s="212"/>
      <c r="C14" s="220"/>
      <c r="D14" s="199" t="s">
        <v>12</v>
      </c>
      <c r="E14" s="199"/>
      <c r="F14" s="199" t="s">
        <v>11</v>
      </c>
      <c r="G14" s="224"/>
      <c r="H14" s="221" t="s">
        <v>30</v>
      </c>
      <c r="I14" s="225"/>
      <c r="J14" s="226" t="s">
        <v>4</v>
      </c>
      <c r="K14" s="208"/>
      <c r="L14" s="199" t="s">
        <v>32</v>
      </c>
      <c r="M14" s="208"/>
      <c r="N14" s="227" t="s">
        <v>4</v>
      </c>
      <c r="O14" s="223"/>
      <c r="P14" s="223"/>
    </row>
    <row r="15" spans="1:18" ht="16.5" thickBot="1">
      <c r="A15" s="228" t="s">
        <v>2</v>
      </c>
      <c r="B15" s="212"/>
      <c r="C15" s="229"/>
      <c r="D15" s="217"/>
      <c r="E15" s="217"/>
      <c r="F15" s="217"/>
      <c r="G15" s="217"/>
      <c r="H15" s="217"/>
      <c r="I15" s="217"/>
      <c r="J15" s="217"/>
      <c r="K15" s="217"/>
      <c r="L15" s="217"/>
      <c r="M15" s="217"/>
      <c r="N15" s="217"/>
      <c r="O15" s="217"/>
      <c r="P15" s="217"/>
    </row>
    <row r="16" spans="1:18">
      <c r="A16" s="211"/>
      <c r="B16" s="212"/>
      <c r="C16" s="220"/>
      <c r="D16" s="217"/>
      <c r="E16" s="217"/>
      <c r="F16" s="217"/>
      <c r="G16" s="217"/>
      <c r="H16" s="217"/>
      <c r="I16" s="217"/>
      <c r="J16" s="230"/>
      <c r="K16" s="217"/>
      <c r="L16" s="217"/>
      <c r="M16" s="217"/>
      <c r="N16" s="217"/>
      <c r="O16" s="217"/>
      <c r="P16" s="217"/>
    </row>
    <row r="17" spans="1:16" ht="15.75">
      <c r="A17" s="231">
        <v>1</v>
      </c>
      <c r="B17" s="212"/>
      <c r="C17" s="198" t="s">
        <v>470</v>
      </c>
      <c r="D17" s="232" t="s">
        <v>471</v>
      </c>
      <c r="E17" s="232"/>
      <c r="F17" s="233">
        <f>'MP Attach O'!J77+'MP Attach O'!J100+'MP Attach O'!J108</f>
        <v>502915353</v>
      </c>
      <c r="G17" s="217"/>
      <c r="H17" s="233">
        <f>'MP Attach O'!M77+'MP Attach O'!M100+'MP Attach O'!M108</f>
        <v>382769484</v>
      </c>
      <c r="I17" s="234"/>
      <c r="J17" s="230"/>
      <c r="K17" s="217"/>
      <c r="L17" s="233">
        <f>'MP Attach O'!P77+'MP Attach O'!P100+'MP Attach O'!P108</f>
        <v>120145869</v>
      </c>
      <c r="M17" s="217"/>
      <c r="N17" s="217"/>
      <c r="O17" s="217"/>
      <c r="P17" s="217"/>
    </row>
    <row r="18" spans="1:16" ht="15.75">
      <c r="A18" s="231">
        <v>2</v>
      </c>
      <c r="B18" s="212"/>
      <c r="C18" s="198" t="s">
        <v>472</v>
      </c>
      <c r="D18" s="232" t="s">
        <v>473</v>
      </c>
      <c r="E18" s="232"/>
      <c r="F18" s="233">
        <f>'MP Attach O'!J93+'MP Attach O'!J100+'MP Attach O'!J108</f>
        <v>338732281.57457513</v>
      </c>
      <c r="G18" s="217"/>
      <c r="H18" s="233">
        <f>'MP Attach O'!M93+'MP Attach O'!M100+'MP Attach O'!M108</f>
        <v>270392830.57457513</v>
      </c>
      <c r="I18" s="212"/>
      <c r="J18" s="230"/>
      <c r="K18" s="212"/>
      <c r="L18" s="233">
        <f>'MP Attach O'!P93+'MP Attach O'!P100+'MP Attach O'!P108</f>
        <v>68339451</v>
      </c>
      <c r="M18" s="212"/>
      <c r="N18" s="217"/>
      <c r="O18" s="217"/>
      <c r="P18" s="217"/>
    </row>
    <row r="19" spans="1:16" ht="15.75">
      <c r="A19" s="231"/>
      <c r="B19" s="212"/>
      <c r="C19" s="198"/>
      <c r="D19" s="232"/>
      <c r="E19" s="232"/>
      <c r="F19" s="235"/>
      <c r="G19" s="217"/>
      <c r="H19" s="217"/>
      <c r="I19" s="217"/>
      <c r="J19" s="230"/>
      <c r="K19" s="235"/>
      <c r="L19" s="217"/>
      <c r="M19" s="235"/>
      <c r="N19" s="217"/>
      <c r="O19" s="217"/>
      <c r="P19" s="217"/>
    </row>
    <row r="20" spans="1:16" ht="15.75">
      <c r="A20" s="231"/>
      <c r="B20" s="212"/>
      <c r="C20" s="198"/>
      <c r="D20" s="232"/>
      <c r="E20" s="232"/>
      <c r="F20" s="217"/>
      <c r="G20" s="217"/>
      <c r="H20" s="217"/>
      <c r="I20" s="217"/>
      <c r="J20" s="230"/>
      <c r="K20" s="217"/>
      <c r="L20" s="217"/>
      <c r="M20" s="217"/>
      <c r="N20" s="217"/>
      <c r="O20" s="217"/>
      <c r="P20" s="217"/>
    </row>
    <row r="21" spans="1:16" ht="15.75">
      <c r="A21" s="231"/>
      <c r="B21" s="212"/>
      <c r="C21" s="198" t="s">
        <v>474</v>
      </c>
      <c r="D21" s="232"/>
      <c r="E21" s="232"/>
      <c r="F21" s="217"/>
      <c r="G21" s="217"/>
      <c r="H21" s="217"/>
      <c r="I21" s="217"/>
      <c r="J21" s="230"/>
      <c r="K21" s="217"/>
      <c r="L21" s="217"/>
      <c r="M21" s="217"/>
      <c r="N21" s="217"/>
      <c r="O21" s="217"/>
      <c r="P21" s="217"/>
    </row>
    <row r="22" spans="1:16" ht="15.75">
      <c r="A22" s="231">
        <v>3</v>
      </c>
      <c r="B22" s="212"/>
      <c r="C22" s="198" t="s">
        <v>475</v>
      </c>
      <c r="D22" s="232" t="s">
        <v>476</v>
      </c>
      <c r="E22" s="232"/>
      <c r="F22" s="233">
        <f>'MP Attach O'!J146</f>
        <v>25116080.455001339</v>
      </c>
      <c r="G22" s="217"/>
      <c r="H22" s="233">
        <f>'MP Attach O'!M146</f>
        <v>22112654.153471109</v>
      </c>
      <c r="I22" s="217"/>
      <c r="J22" s="230"/>
      <c r="K22" s="212"/>
      <c r="L22" s="233">
        <f>'MP Attach O'!P146</f>
        <v>3003426.3015302271</v>
      </c>
      <c r="M22" s="212"/>
      <c r="N22" s="217"/>
      <c r="O22" s="217"/>
      <c r="P22" s="217"/>
    </row>
    <row r="23" spans="1:16" ht="15.75">
      <c r="A23" s="231">
        <v>4</v>
      </c>
      <c r="B23" s="212"/>
      <c r="C23" s="198" t="s">
        <v>477</v>
      </c>
      <c r="D23" s="232" t="s">
        <v>478</v>
      </c>
      <c r="E23" s="232"/>
      <c r="F23" s="230">
        <f>IF(F22=0,0,F22/F17)</f>
        <v>4.9940969797757077E-2</v>
      </c>
      <c r="G23" s="217"/>
      <c r="H23" s="230">
        <f>IF(H22=0,0,H22/H17)</f>
        <v>5.7770159528890523E-2</v>
      </c>
      <c r="I23" s="217"/>
      <c r="J23" s="230">
        <f>H23</f>
        <v>5.7770159528890523E-2</v>
      </c>
      <c r="K23" s="212"/>
      <c r="L23" s="230">
        <f>IF(L22=0,0,L22/L17)</f>
        <v>2.4998165367884826E-2</v>
      </c>
      <c r="M23" s="212"/>
      <c r="N23" s="230">
        <f>L23</f>
        <v>2.4998165367884826E-2</v>
      </c>
      <c r="O23" s="236"/>
      <c r="P23" s="236"/>
    </row>
    <row r="24" spans="1:16" ht="15.75">
      <c r="A24" s="231"/>
      <c r="B24" s="212"/>
      <c r="C24" s="198"/>
      <c r="D24" s="232" t="s">
        <v>479</v>
      </c>
      <c r="E24" s="232"/>
      <c r="F24" s="217"/>
      <c r="G24" s="217"/>
      <c r="H24" s="217"/>
      <c r="I24" s="230"/>
      <c r="J24" s="230"/>
      <c r="K24" s="217"/>
      <c r="L24" s="217"/>
      <c r="M24" s="217"/>
      <c r="N24" s="230"/>
      <c r="O24" s="212"/>
      <c r="P24" s="212"/>
    </row>
    <row r="25" spans="1:16" ht="15.75">
      <c r="A25" s="231"/>
      <c r="B25" s="212"/>
      <c r="C25" s="198"/>
      <c r="D25" s="232"/>
      <c r="E25" s="232"/>
      <c r="F25" s="217"/>
      <c r="G25" s="217"/>
      <c r="H25" s="217"/>
      <c r="I25" s="230"/>
      <c r="J25" s="230"/>
      <c r="K25" s="217"/>
      <c r="L25" s="217"/>
      <c r="M25" s="217"/>
      <c r="N25" s="230"/>
      <c r="O25" s="212"/>
      <c r="P25" s="212"/>
    </row>
    <row r="26" spans="1:16" ht="15.75">
      <c r="A26" s="231"/>
      <c r="B26" s="212"/>
      <c r="C26" s="237" t="s">
        <v>480</v>
      </c>
      <c r="D26" s="232"/>
      <c r="E26" s="232"/>
      <c r="F26" s="217"/>
      <c r="G26" s="217"/>
      <c r="H26" s="217"/>
      <c r="I26" s="230"/>
      <c r="J26" s="230"/>
      <c r="K26" s="217"/>
      <c r="L26" s="217"/>
      <c r="M26" s="217"/>
      <c r="N26" s="230"/>
      <c r="O26" s="212"/>
      <c r="P26" s="212"/>
    </row>
    <row r="27" spans="1:16" ht="15.75">
      <c r="A27" s="231">
        <v>5</v>
      </c>
      <c r="B27" s="212"/>
      <c r="C27" s="198" t="s">
        <v>481</v>
      </c>
      <c r="D27" s="232" t="s">
        <v>482</v>
      </c>
      <c r="E27" s="232"/>
      <c r="F27" s="233">
        <f>'MP Attach O'!J152+'MP Attach O'!J153</f>
        <v>1382737.686987109</v>
      </c>
      <c r="G27" s="217"/>
      <c r="H27" s="233">
        <f>'MP Attach O'!M152+'MP Attach O'!M153</f>
        <v>1022334.5942859724</v>
      </c>
      <c r="I27" s="217"/>
      <c r="J27" s="230"/>
      <c r="K27" s="212"/>
      <c r="L27" s="233">
        <f>'MP Attach O'!P152+'MP Attach O'!P153</f>
        <v>360403.0927011366</v>
      </c>
      <c r="M27" s="212"/>
      <c r="N27" s="217"/>
      <c r="O27" s="217"/>
      <c r="P27" s="212"/>
    </row>
    <row r="28" spans="1:16" ht="15.75">
      <c r="A28" s="231">
        <v>6</v>
      </c>
      <c r="B28" s="212"/>
      <c r="C28" s="238" t="s">
        <v>483</v>
      </c>
      <c r="D28" s="232" t="s">
        <v>484</v>
      </c>
      <c r="E28" s="232"/>
      <c r="F28" s="230">
        <f>IF(F27=0,0,F27/F17)</f>
        <v>2.7494441733360822E-3</v>
      </c>
      <c r="G28" s="217"/>
      <c r="H28" s="230">
        <f>IF(H27=0,0,H27/H17)</f>
        <v>2.6708884511963144E-3</v>
      </c>
      <c r="I28" s="217"/>
      <c r="J28" s="230">
        <f>H28</f>
        <v>2.6708884511963144E-3</v>
      </c>
      <c r="K28" s="212"/>
      <c r="L28" s="230">
        <f>IF(L27=0,0,L27/L17)</f>
        <v>2.9997127300409854E-3</v>
      </c>
      <c r="M28" s="212"/>
      <c r="N28" s="230">
        <f>L28</f>
        <v>2.9997127300409854E-3</v>
      </c>
      <c r="O28" s="236"/>
      <c r="P28" s="212"/>
    </row>
    <row r="29" spans="1:16" ht="15.75">
      <c r="A29" s="231"/>
      <c r="B29" s="212"/>
      <c r="C29" s="238" t="s">
        <v>485</v>
      </c>
      <c r="D29" s="232" t="s">
        <v>486</v>
      </c>
      <c r="E29" s="232"/>
      <c r="F29" s="217"/>
      <c r="G29" s="217"/>
      <c r="H29" s="217"/>
      <c r="I29" s="230"/>
      <c r="J29" s="230"/>
      <c r="K29" s="217"/>
      <c r="L29" s="217"/>
      <c r="M29" s="217"/>
      <c r="N29" s="230"/>
      <c r="O29" s="212"/>
      <c r="P29" s="212"/>
    </row>
    <row r="30" spans="1:16" ht="15.75">
      <c r="A30" s="231"/>
      <c r="B30" s="212"/>
      <c r="C30" s="198"/>
      <c r="D30" s="232"/>
      <c r="E30" s="232"/>
      <c r="F30" s="217"/>
      <c r="G30" s="217"/>
      <c r="H30" s="217"/>
      <c r="I30" s="230"/>
      <c r="J30" s="230"/>
      <c r="K30" s="217"/>
      <c r="L30" s="217"/>
      <c r="M30" s="217"/>
      <c r="N30" s="230"/>
      <c r="O30" s="212"/>
      <c r="P30" s="212"/>
    </row>
    <row r="31" spans="1:16" ht="15.75">
      <c r="A31" s="239"/>
      <c r="B31" s="212"/>
      <c r="C31" s="198" t="s">
        <v>487</v>
      </c>
      <c r="D31" s="209"/>
      <c r="E31" s="209"/>
      <c r="F31" s="217"/>
      <c r="G31" s="217"/>
      <c r="H31" s="217"/>
      <c r="I31" s="217"/>
      <c r="J31" s="230"/>
      <c r="K31" s="217"/>
      <c r="L31" s="217"/>
      <c r="M31" s="217"/>
      <c r="N31" s="230"/>
      <c r="O31" s="217"/>
      <c r="P31" s="217"/>
    </row>
    <row r="32" spans="1:16" ht="15.75">
      <c r="A32" s="239" t="s">
        <v>488</v>
      </c>
      <c r="B32" s="212"/>
      <c r="C32" s="198" t="s">
        <v>489</v>
      </c>
      <c r="D32" s="232" t="s">
        <v>490</v>
      </c>
      <c r="E32" s="232"/>
      <c r="F32" s="240">
        <f>'MP Attach O'!J165</f>
        <v>5508649.7825416271</v>
      </c>
      <c r="G32" s="217"/>
      <c r="H32" s="240">
        <f>'MP Attach O'!M165</f>
        <v>4522241.0470116418</v>
      </c>
      <c r="I32" s="241"/>
      <c r="J32" s="230"/>
      <c r="K32" s="212"/>
      <c r="L32" s="240">
        <f>'MP Attach O'!P165</f>
        <v>986408.73552998551</v>
      </c>
      <c r="M32" s="212"/>
      <c r="N32" s="230"/>
      <c r="O32" s="242"/>
      <c r="P32" s="242"/>
    </row>
    <row r="33" spans="1:16" ht="15.75">
      <c r="A33" s="239" t="s">
        <v>491</v>
      </c>
      <c r="B33" s="212"/>
      <c r="C33" s="198" t="s">
        <v>492</v>
      </c>
      <c r="D33" s="232" t="s">
        <v>493</v>
      </c>
      <c r="E33" s="232"/>
      <c r="F33" s="230">
        <f>IF(F32=0,0,F32/F17)</f>
        <v>1.0953433315728634E-2</v>
      </c>
      <c r="G33" s="217"/>
      <c r="H33" s="230">
        <f>IF(H32=0,0,H32/H17)</f>
        <v>1.1814528681214414E-2</v>
      </c>
      <c r="I33" s="217"/>
      <c r="J33" s="230">
        <f>H33</f>
        <v>1.1814528681214414E-2</v>
      </c>
      <c r="K33" s="212"/>
      <c r="L33" s="230">
        <f>IF(L32=0,0,L32/L17)</f>
        <v>8.2100928125126427E-3</v>
      </c>
      <c r="M33" s="212"/>
      <c r="N33" s="230">
        <f>L33</f>
        <v>8.2100928125126427E-3</v>
      </c>
      <c r="O33" s="236"/>
      <c r="P33" s="236"/>
    </row>
    <row r="34" spans="1:16" ht="15.75">
      <c r="A34" s="239"/>
      <c r="B34" s="212"/>
      <c r="C34" s="198"/>
      <c r="D34" s="232" t="s">
        <v>494</v>
      </c>
      <c r="E34" s="232"/>
      <c r="F34" s="230"/>
      <c r="G34" s="217"/>
      <c r="H34" s="230"/>
      <c r="I34" s="217"/>
      <c r="J34" s="230"/>
      <c r="K34" s="212"/>
      <c r="L34" s="230"/>
      <c r="M34" s="212"/>
      <c r="N34" s="230"/>
      <c r="O34" s="236"/>
      <c r="P34" s="236"/>
    </row>
    <row r="35" spans="1:16" ht="15.75">
      <c r="A35" s="239"/>
      <c r="B35" s="212"/>
      <c r="C35" s="198"/>
      <c r="D35" s="232"/>
      <c r="E35" s="232"/>
      <c r="F35" s="230"/>
      <c r="G35" s="217"/>
      <c r="H35" s="217"/>
      <c r="I35" s="217"/>
      <c r="J35" s="230"/>
      <c r="K35" s="212"/>
      <c r="L35" s="217"/>
      <c r="M35" s="212"/>
      <c r="N35" s="230"/>
      <c r="O35" s="236"/>
      <c r="P35" s="236"/>
    </row>
    <row r="36" spans="1:16" ht="15.75">
      <c r="A36" s="239" t="s">
        <v>495</v>
      </c>
      <c r="B36" s="212"/>
      <c r="C36" s="198" t="s">
        <v>496</v>
      </c>
      <c r="D36" s="232" t="s">
        <v>497</v>
      </c>
      <c r="E36" s="232"/>
      <c r="F36" s="230">
        <f>F23+F28+F33</f>
        <v>6.3643847286821792E-2</v>
      </c>
      <c r="G36" s="217"/>
      <c r="H36" s="230">
        <f>H23+H28+H33</f>
        <v>7.2255576661301252E-2</v>
      </c>
      <c r="I36" s="217"/>
      <c r="J36" s="230">
        <f>H36</f>
        <v>7.2255576661301252E-2</v>
      </c>
      <c r="K36" s="212"/>
      <c r="L36" s="230">
        <f>L23+L28+L33</f>
        <v>3.6207970910438453E-2</v>
      </c>
      <c r="M36" s="212"/>
      <c r="N36" s="230">
        <f>L36</f>
        <v>3.6207970910438453E-2</v>
      </c>
      <c r="O36" s="236"/>
      <c r="P36" s="236"/>
    </row>
    <row r="37" spans="1:16" ht="15.75">
      <c r="A37" s="239"/>
      <c r="B37" s="212"/>
      <c r="C37" s="198"/>
      <c r="D37" s="232" t="s">
        <v>498</v>
      </c>
      <c r="E37" s="232"/>
      <c r="F37" s="230"/>
      <c r="G37" s="217"/>
      <c r="H37" s="230"/>
      <c r="I37" s="217"/>
      <c r="J37" s="230"/>
      <c r="K37" s="212"/>
      <c r="L37" s="230"/>
      <c r="M37" s="212"/>
      <c r="N37" s="230"/>
      <c r="O37" s="236"/>
      <c r="P37" s="236"/>
    </row>
    <row r="38" spans="1:16" ht="15.75">
      <c r="A38" s="239"/>
      <c r="B38" s="212"/>
      <c r="C38" s="198"/>
      <c r="D38" s="232"/>
      <c r="E38" s="232"/>
      <c r="F38" s="217"/>
      <c r="G38" s="217"/>
      <c r="H38" s="217"/>
      <c r="I38" s="241"/>
      <c r="J38" s="230"/>
      <c r="K38" s="217"/>
      <c r="L38" s="217"/>
      <c r="M38" s="217"/>
      <c r="N38" s="230"/>
      <c r="O38" s="217"/>
      <c r="P38" s="217"/>
    </row>
    <row r="39" spans="1:16" ht="15.75">
      <c r="A39" s="243"/>
      <c r="B39" s="244"/>
      <c r="C39" s="208" t="s">
        <v>499</v>
      </c>
      <c r="D39" s="232"/>
      <c r="E39" s="232"/>
      <c r="F39" s="217"/>
      <c r="G39" s="245"/>
      <c r="H39" s="217"/>
      <c r="I39" s="230"/>
      <c r="J39" s="230"/>
      <c r="K39" s="217"/>
      <c r="L39" s="246"/>
      <c r="M39" s="217"/>
      <c r="N39" s="230"/>
      <c r="O39" s="244"/>
      <c r="P39" s="244"/>
    </row>
    <row r="40" spans="1:16" ht="15.75">
      <c r="A40" s="239" t="s">
        <v>500</v>
      </c>
      <c r="B40" s="244"/>
      <c r="C40" s="208" t="s">
        <v>14</v>
      </c>
      <c r="D40" s="232" t="s">
        <v>501</v>
      </c>
      <c r="E40" s="232"/>
      <c r="F40" s="233">
        <f>'MP Attach O'!J178</f>
        <v>13661639.047942631</v>
      </c>
      <c r="G40" s="245"/>
      <c r="H40" s="233">
        <f>'MP Attach O'!M178</f>
        <v>10922808.422470935</v>
      </c>
      <c r="I40" s="230"/>
      <c r="J40" s="230"/>
      <c r="K40" s="217"/>
      <c r="L40" s="233">
        <f>'MP Attach O'!P178</f>
        <v>2738830.6254716939</v>
      </c>
      <c r="M40" s="217"/>
      <c r="N40" s="230"/>
      <c r="O40" s="244"/>
      <c r="P40" s="244"/>
    </row>
    <row r="41" spans="1:16" ht="15.75">
      <c r="A41" s="239" t="s">
        <v>502</v>
      </c>
      <c r="B41" s="244"/>
      <c r="C41" s="208" t="s">
        <v>503</v>
      </c>
      <c r="D41" s="232" t="s">
        <v>504</v>
      </c>
      <c r="E41" s="232"/>
      <c r="F41" s="230">
        <f>IF(F40=0,0,F40/F18)</f>
        <v>4.033167132591374E-2</v>
      </c>
      <c r="G41" s="245"/>
      <c r="H41" s="230">
        <f>IF(H40=0,0,H40/H18)</f>
        <v>4.0396072629811805E-2</v>
      </c>
      <c r="I41" s="230"/>
      <c r="J41" s="230">
        <f>H41</f>
        <v>4.0396072629811805E-2</v>
      </c>
      <c r="K41" s="217"/>
      <c r="L41" s="230">
        <f>IF(L40=0,0,L40/L18)</f>
        <v>4.0076860223411712E-2</v>
      </c>
      <c r="M41" s="217"/>
      <c r="N41" s="230">
        <f>L41</f>
        <v>4.0076860223411712E-2</v>
      </c>
      <c r="O41" s="244"/>
      <c r="P41" s="244"/>
    </row>
    <row r="42" spans="1:16" ht="15.75">
      <c r="A42" s="239"/>
      <c r="B42" s="244"/>
      <c r="C42" s="208"/>
      <c r="D42" s="232" t="s">
        <v>505</v>
      </c>
      <c r="E42" s="232"/>
      <c r="F42" s="230"/>
      <c r="G42" s="245"/>
      <c r="H42" s="230"/>
      <c r="I42" s="230"/>
      <c r="J42" s="230"/>
      <c r="K42" s="217"/>
      <c r="L42" s="230"/>
      <c r="M42" s="217"/>
      <c r="N42" s="230"/>
      <c r="O42" s="244"/>
      <c r="P42" s="244"/>
    </row>
    <row r="43" spans="1:16" ht="15.75">
      <c r="A43" s="243"/>
      <c r="B43" s="244"/>
      <c r="C43" s="208"/>
      <c r="D43" s="232"/>
      <c r="E43" s="232"/>
      <c r="F43" s="230"/>
      <c r="G43" s="245"/>
      <c r="H43" s="217"/>
      <c r="I43" s="230"/>
      <c r="J43" s="230"/>
      <c r="K43" s="217"/>
      <c r="L43" s="246"/>
      <c r="M43" s="217"/>
      <c r="N43" s="230"/>
      <c r="O43" s="244"/>
      <c r="P43" s="244"/>
    </row>
    <row r="44" spans="1:16" ht="15.75">
      <c r="A44" s="239"/>
      <c r="B44" s="212"/>
      <c r="C44" s="198" t="s">
        <v>15</v>
      </c>
      <c r="D44" s="247"/>
      <c r="E44" s="247"/>
      <c r="F44" s="212"/>
      <c r="G44" s="217"/>
      <c r="H44" s="217"/>
      <c r="I44" s="212"/>
      <c r="J44" s="230"/>
      <c r="K44" s="212"/>
      <c r="L44" s="217"/>
      <c r="M44" s="212"/>
      <c r="N44" s="230"/>
      <c r="O44" s="212"/>
      <c r="P44" s="212"/>
    </row>
    <row r="45" spans="1:16" ht="15.75">
      <c r="A45" s="239" t="s">
        <v>506</v>
      </c>
      <c r="B45" s="212"/>
      <c r="C45" s="198" t="s">
        <v>507</v>
      </c>
      <c r="D45" s="209" t="s">
        <v>508</v>
      </c>
      <c r="E45" s="209"/>
      <c r="F45" s="233">
        <f>'MP Attach O'!J180</f>
        <v>25541846.274210479</v>
      </c>
      <c r="G45" s="248"/>
      <c r="H45" s="233">
        <f>'MP Attach O'!M180</f>
        <v>20498126.952305559</v>
      </c>
      <c r="I45" s="248"/>
      <c r="J45" s="230"/>
      <c r="K45" s="212"/>
      <c r="L45" s="233">
        <f>'MP Attach O'!P180</f>
        <v>5043719.3219049154</v>
      </c>
      <c r="M45" s="212"/>
      <c r="N45" s="230"/>
      <c r="O45" s="236"/>
      <c r="P45" s="236"/>
    </row>
    <row r="46" spans="1:16" ht="15.75">
      <c r="A46" s="239" t="s">
        <v>509</v>
      </c>
      <c r="B46" s="212"/>
      <c r="C46" s="198" t="s">
        <v>510</v>
      </c>
      <c r="D46" s="232" t="s">
        <v>511</v>
      </c>
      <c r="E46" s="247"/>
      <c r="F46" s="230">
        <f>IF(F45=0,0,F45/F18)</f>
        <v>7.5404228246215149E-2</v>
      </c>
      <c r="G46" s="217"/>
      <c r="H46" s="230">
        <f>IF(H45=0,0,H45/H18)</f>
        <v>7.5808692518761572E-2</v>
      </c>
      <c r="I46" s="249"/>
      <c r="J46" s="230">
        <f>H46</f>
        <v>7.5808692518761572E-2</v>
      </c>
      <c r="K46" s="250"/>
      <c r="L46" s="230">
        <f>IF(L45=0,0,L45/L18)</f>
        <v>7.380391923114682E-2</v>
      </c>
      <c r="M46" s="250"/>
      <c r="N46" s="230">
        <f>L46</f>
        <v>7.380391923114682E-2</v>
      </c>
      <c r="O46" s="212"/>
      <c r="P46" s="212"/>
    </row>
    <row r="47" spans="1:16" ht="15.75">
      <c r="A47" s="239"/>
      <c r="B47" s="212"/>
      <c r="C47" s="198"/>
      <c r="D47" s="232" t="s">
        <v>512</v>
      </c>
      <c r="E47" s="247"/>
      <c r="F47" s="230"/>
      <c r="G47" s="217"/>
      <c r="H47" s="230"/>
      <c r="I47" s="249"/>
      <c r="J47" s="230"/>
      <c r="K47" s="250"/>
      <c r="L47" s="230"/>
      <c r="M47" s="250"/>
      <c r="N47" s="230"/>
      <c r="O47" s="212"/>
      <c r="P47" s="212"/>
    </row>
    <row r="48" spans="1:16" ht="15.75">
      <c r="A48" s="243"/>
      <c r="B48" s="244"/>
      <c r="C48" s="198"/>
      <c r="D48" s="247"/>
      <c r="E48" s="247"/>
      <c r="F48" s="217"/>
      <c r="G48" s="217"/>
      <c r="H48" s="250"/>
      <c r="I48" s="249"/>
      <c r="J48" s="230"/>
      <c r="K48" s="250"/>
      <c r="L48" s="217"/>
      <c r="M48" s="250"/>
      <c r="N48" s="230"/>
      <c r="O48" s="212"/>
      <c r="P48" s="212"/>
    </row>
    <row r="49" spans="1:16" ht="15.75">
      <c r="A49" s="239" t="s">
        <v>513</v>
      </c>
      <c r="B49" s="244"/>
      <c r="C49" s="198" t="s">
        <v>514</v>
      </c>
      <c r="D49" s="232" t="s">
        <v>515</v>
      </c>
      <c r="E49" s="247"/>
      <c r="F49" s="251"/>
      <c r="G49" s="217"/>
      <c r="H49" s="249">
        <f>H41+H46</f>
        <v>0.11620476514857338</v>
      </c>
      <c r="I49" s="249"/>
      <c r="J49" s="230"/>
      <c r="K49" s="250"/>
      <c r="L49" s="249">
        <f>L41+L46</f>
        <v>0.11388077945455853</v>
      </c>
      <c r="M49" s="250"/>
      <c r="N49" s="230"/>
      <c r="O49" s="212"/>
      <c r="P49" s="212"/>
    </row>
    <row r="50" spans="1:16" ht="15.75">
      <c r="A50" s="243"/>
      <c r="B50" s="244"/>
      <c r="C50" s="198"/>
      <c r="D50" s="232" t="s">
        <v>516</v>
      </c>
      <c r="E50" s="247"/>
      <c r="F50" s="217" t="s">
        <v>3</v>
      </c>
      <c r="G50" s="217"/>
      <c r="H50" s="217"/>
      <c r="I50" s="249"/>
      <c r="J50" s="217"/>
      <c r="K50" s="250"/>
      <c r="L50" s="250"/>
      <c r="M50" s="250"/>
      <c r="N50" s="217" t="s">
        <v>3</v>
      </c>
      <c r="O50" s="212"/>
      <c r="P50" s="212"/>
    </row>
    <row r="51" spans="1:16" ht="15.75">
      <c r="A51" s="243"/>
      <c r="B51" s="244"/>
      <c r="C51" s="198"/>
      <c r="D51" s="247"/>
      <c r="E51" s="247"/>
      <c r="F51" s="217"/>
      <c r="G51" s="217"/>
      <c r="H51" s="217"/>
      <c r="I51" s="249"/>
      <c r="J51" s="217"/>
      <c r="K51" s="250"/>
      <c r="L51" s="250"/>
      <c r="M51" s="250"/>
      <c r="N51" s="217"/>
      <c r="O51" s="212"/>
      <c r="P51" s="212"/>
    </row>
    <row r="52" spans="1:16" ht="15.75">
      <c r="A52" s="243"/>
      <c r="B52" s="244"/>
      <c r="C52" s="220"/>
      <c r="D52" s="252"/>
      <c r="E52" s="252"/>
      <c r="F52" s="217"/>
      <c r="G52" s="220"/>
      <c r="H52" s="220"/>
      <c r="I52" s="230"/>
      <c r="J52" s="217"/>
      <c r="K52" s="217"/>
      <c r="L52" s="217"/>
      <c r="M52" s="217"/>
      <c r="N52" s="217"/>
      <c r="O52" s="236"/>
      <c r="P52" s="236"/>
    </row>
    <row r="53" spans="1:16" ht="15.75">
      <c r="A53" s="253"/>
      <c r="B53" s="244"/>
      <c r="C53" s="218"/>
      <c r="D53" s="209"/>
      <c r="E53" s="209"/>
      <c r="F53" s="208"/>
      <c r="G53" s="198"/>
      <c r="H53" s="198"/>
      <c r="I53" s="254"/>
      <c r="J53" s="217"/>
      <c r="K53" s="208"/>
      <c r="M53" s="208"/>
      <c r="N53" s="217"/>
      <c r="O53" s="255"/>
      <c r="P53" s="256"/>
    </row>
    <row r="54" spans="1:16" ht="15.75">
      <c r="A54" s="253"/>
      <c r="B54" s="257"/>
      <c r="C54" s="218"/>
      <c r="D54" s="209"/>
      <c r="E54" s="209"/>
      <c r="F54" s="208"/>
      <c r="G54" s="198"/>
      <c r="H54" s="198"/>
      <c r="I54" s="254"/>
      <c r="J54" s="217"/>
      <c r="K54" s="208"/>
      <c r="L54" s="208"/>
      <c r="M54" s="208"/>
      <c r="N54" s="217"/>
      <c r="O54" s="258"/>
      <c r="P54" s="258"/>
    </row>
    <row r="55" spans="1:16">
      <c r="A55" s="211"/>
      <c r="B55" s="212"/>
      <c r="C55" s="220"/>
      <c r="D55" s="220"/>
      <c r="E55" s="220"/>
      <c r="F55" s="217"/>
      <c r="G55" s="220"/>
      <c r="H55" s="220"/>
      <c r="I55" s="220"/>
      <c r="J55" s="222"/>
      <c r="K55" s="220"/>
      <c r="L55" s="220"/>
      <c r="M55" s="220"/>
      <c r="N55" s="217"/>
      <c r="O55" s="217"/>
      <c r="P55" s="217"/>
    </row>
    <row r="58" spans="1:16">
      <c r="A58" s="259"/>
      <c r="B58" s="259"/>
      <c r="C58" s="259"/>
      <c r="D58" s="259"/>
      <c r="E58" s="259"/>
      <c r="F58" s="259"/>
      <c r="G58" s="259"/>
      <c r="H58" s="259"/>
      <c r="I58" s="259"/>
      <c r="J58" s="259"/>
      <c r="K58" s="259"/>
      <c r="L58" s="259"/>
      <c r="M58" s="259"/>
      <c r="N58" s="260"/>
      <c r="O58" s="259"/>
    </row>
    <row r="59" spans="1:16">
      <c r="A59" s="259"/>
      <c r="B59" s="259"/>
      <c r="C59" s="259"/>
      <c r="D59" s="259"/>
      <c r="E59" s="259"/>
      <c r="F59" s="259"/>
      <c r="G59" s="259"/>
      <c r="H59" s="259"/>
      <c r="I59" s="259"/>
      <c r="J59" s="259"/>
      <c r="K59" s="259"/>
      <c r="L59" s="259"/>
      <c r="M59" s="259"/>
      <c r="N59" s="260"/>
      <c r="O59" s="259"/>
    </row>
    <row r="60" spans="1:16">
      <c r="A60" s="259"/>
      <c r="B60" s="259"/>
      <c r="C60" s="259"/>
      <c r="D60" s="259"/>
      <c r="E60" s="259"/>
      <c r="F60" s="259"/>
      <c r="G60" s="259"/>
      <c r="H60" s="259"/>
      <c r="I60" s="259"/>
      <c r="J60" s="259"/>
      <c r="K60" s="259"/>
      <c r="L60" s="259"/>
      <c r="M60" s="259"/>
      <c r="N60" s="259"/>
      <c r="O60" s="259"/>
    </row>
    <row r="61" spans="1:16">
      <c r="A61" s="261"/>
      <c r="B61" s="259"/>
      <c r="C61" s="262"/>
      <c r="D61" s="262"/>
      <c r="E61" s="262"/>
      <c r="F61" s="262"/>
      <c r="G61" s="263"/>
      <c r="H61" s="262"/>
      <c r="I61" s="262"/>
      <c r="J61" s="262"/>
      <c r="K61" s="262"/>
      <c r="L61" s="259"/>
      <c r="M61" s="263"/>
      <c r="N61" s="264" t="s">
        <v>464</v>
      </c>
      <c r="O61" s="265"/>
    </row>
    <row r="62" spans="1:16">
      <c r="A62" s="261"/>
      <c r="B62" s="259"/>
      <c r="C62" s="262" t="str">
        <f>+C4</f>
        <v>Formula Rate calculation</v>
      </c>
      <c r="D62" s="262"/>
      <c r="E62" s="262"/>
      <c r="F62" s="262"/>
      <c r="G62" s="266" t="str">
        <f>+F4</f>
        <v xml:space="preserve">     Rate Formula Template</v>
      </c>
      <c r="H62" s="262"/>
      <c r="I62" s="262"/>
      <c r="J62" s="262"/>
      <c r="K62" s="262"/>
      <c r="L62" s="259"/>
      <c r="M62" s="323"/>
      <c r="N62" s="324" t="str">
        <f>+N4</f>
        <v>For the 12 months ended 12/31/14</v>
      </c>
      <c r="O62" s="265"/>
    </row>
    <row r="63" spans="1:16">
      <c r="A63" s="261"/>
      <c r="B63" s="259"/>
      <c r="C63" s="262"/>
      <c r="D63" s="262"/>
      <c r="E63" s="262"/>
      <c r="F63" s="262"/>
      <c r="G63" s="266" t="str">
        <f>+F5</f>
        <v xml:space="preserve"> Utilizing Attachment O Data</v>
      </c>
      <c r="H63" s="262"/>
      <c r="I63" s="262"/>
      <c r="J63" s="262"/>
      <c r="K63" s="262"/>
      <c r="L63" s="263"/>
      <c r="M63" s="263"/>
      <c r="N63" s="259"/>
      <c r="O63" s="265"/>
    </row>
    <row r="64" spans="1:16">
      <c r="A64" s="261"/>
      <c r="B64" s="259"/>
      <c r="C64" s="262"/>
      <c r="D64" s="262"/>
      <c r="E64" s="262"/>
      <c r="F64" s="262"/>
      <c r="G64" s="262"/>
      <c r="H64" s="262"/>
      <c r="I64" s="262"/>
      <c r="J64" s="262"/>
      <c r="K64" s="262"/>
      <c r="L64" s="259"/>
      <c r="M64" s="263"/>
      <c r="N64" s="262" t="s">
        <v>517</v>
      </c>
      <c r="O64" s="265"/>
    </row>
    <row r="65" spans="1:15">
      <c r="A65" s="261"/>
      <c r="B65" s="259"/>
      <c r="C65" s="259"/>
      <c r="D65" s="259"/>
      <c r="E65" s="262"/>
      <c r="F65" s="262"/>
      <c r="G65" s="321" t="str">
        <f>+F7</f>
        <v>Allete, Inc. dba Minnesota Power</v>
      </c>
      <c r="H65" s="322"/>
      <c r="I65" s="262"/>
      <c r="J65" s="262"/>
      <c r="K65" s="262"/>
      <c r="L65" s="262"/>
      <c r="M65" s="263"/>
      <c r="N65" s="263"/>
      <c r="O65" s="265"/>
    </row>
    <row r="66" spans="1:15">
      <c r="A66" s="261"/>
      <c r="B66" s="259"/>
      <c r="C66" s="259"/>
      <c r="D66" s="259"/>
      <c r="E66" s="262"/>
      <c r="F66" s="262"/>
      <c r="G66" s="262"/>
      <c r="H66" s="262"/>
      <c r="I66" s="262"/>
      <c r="J66" s="262"/>
      <c r="K66" s="262"/>
      <c r="L66" s="262"/>
      <c r="M66" s="262"/>
      <c r="N66" s="262"/>
      <c r="O66" s="265"/>
    </row>
    <row r="67" spans="1:15" ht="15.75">
      <c r="A67" s="261"/>
      <c r="B67" s="259"/>
      <c r="C67" s="262"/>
      <c r="D67" s="262"/>
      <c r="E67" s="267" t="s">
        <v>518</v>
      </c>
      <c r="F67" s="267"/>
      <c r="G67" s="259"/>
      <c r="H67" s="268"/>
      <c r="I67" s="268"/>
      <c r="J67" s="268"/>
      <c r="K67" s="268"/>
      <c r="L67" s="268"/>
      <c r="M67" s="263"/>
      <c r="N67" s="263"/>
      <c r="O67" s="265"/>
    </row>
    <row r="68" spans="1:15" ht="15.75">
      <c r="A68" s="261"/>
      <c r="B68" s="259"/>
      <c r="C68" s="262"/>
      <c r="D68" s="262"/>
      <c r="E68" s="267"/>
      <c r="F68" s="267"/>
      <c r="G68" s="259"/>
      <c r="H68" s="268"/>
      <c r="I68" s="268"/>
      <c r="J68" s="268"/>
      <c r="K68" s="268"/>
      <c r="L68" s="268"/>
      <c r="M68" s="263"/>
      <c r="N68" s="263"/>
      <c r="O68" s="265"/>
    </row>
    <row r="69" spans="1:15" ht="14.25" customHeight="1">
      <c r="A69" s="261"/>
      <c r="B69" s="259"/>
      <c r="C69" s="269">
        <v>-1</v>
      </c>
      <c r="D69" s="269">
        <v>-2</v>
      </c>
      <c r="E69" s="269">
        <v>-3</v>
      </c>
      <c r="F69" s="269">
        <v>-4</v>
      </c>
      <c r="G69" s="269">
        <v>-5</v>
      </c>
      <c r="H69" s="269">
        <v>-6</v>
      </c>
      <c r="I69" s="269">
        <v>-7</v>
      </c>
      <c r="J69" s="269">
        <v>-8</v>
      </c>
      <c r="K69" s="269">
        <v>-9</v>
      </c>
      <c r="L69" s="269">
        <v>-10</v>
      </c>
      <c r="M69" s="269">
        <v>-11</v>
      </c>
      <c r="N69" s="269">
        <v>-12</v>
      </c>
      <c r="O69" s="265"/>
    </row>
    <row r="70" spans="1:15" ht="63">
      <c r="A70" s="270" t="s">
        <v>519</v>
      </c>
      <c r="B70" s="271"/>
      <c r="C70" s="271" t="s">
        <v>520</v>
      </c>
      <c r="D70" s="272" t="s">
        <v>521</v>
      </c>
      <c r="E70" s="410" t="s">
        <v>522</v>
      </c>
      <c r="F70" s="410" t="s">
        <v>523</v>
      </c>
      <c r="G70" s="274" t="s">
        <v>524</v>
      </c>
      <c r="H70" s="273" t="s">
        <v>525</v>
      </c>
      <c r="I70" s="410" t="s">
        <v>514</v>
      </c>
      <c r="J70" s="274" t="s">
        <v>526</v>
      </c>
      <c r="K70" s="273" t="s">
        <v>527</v>
      </c>
      <c r="L70" s="275" t="s">
        <v>528</v>
      </c>
      <c r="M70" s="276" t="s">
        <v>529</v>
      </c>
      <c r="N70" s="275" t="s">
        <v>530</v>
      </c>
      <c r="O70" s="277"/>
    </row>
    <row r="71" spans="1:15" ht="48.75" customHeight="1">
      <c r="A71" s="278" t="s">
        <v>531</v>
      </c>
      <c r="B71" s="279"/>
      <c r="C71" s="279"/>
      <c r="D71" s="279"/>
      <c r="E71" s="282" t="s">
        <v>5</v>
      </c>
      <c r="F71" s="411" t="s">
        <v>532</v>
      </c>
      <c r="G71" s="282" t="s">
        <v>533</v>
      </c>
      <c r="H71" s="280" t="s">
        <v>6</v>
      </c>
      <c r="I71" s="411" t="s">
        <v>534</v>
      </c>
      <c r="J71" s="282" t="s">
        <v>535</v>
      </c>
      <c r="K71" s="280" t="s">
        <v>536</v>
      </c>
      <c r="L71" s="282" t="s">
        <v>537</v>
      </c>
      <c r="M71" s="283" t="s">
        <v>538</v>
      </c>
      <c r="N71" s="284" t="s">
        <v>539</v>
      </c>
      <c r="O71" s="265"/>
    </row>
    <row r="72" spans="1:15">
      <c r="A72" s="408"/>
      <c r="B72" s="268"/>
      <c r="C72" s="268"/>
      <c r="D72" s="268"/>
      <c r="E72" s="424"/>
      <c r="F72" s="424"/>
      <c r="G72" s="424"/>
      <c r="H72" s="425"/>
      <c r="I72" s="424"/>
      <c r="J72" s="424"/>
      <c r="K72" s="425"/>
      <c r="L72" s="424"/>
      <c r="M72" s="426"/>
      <c r="N72" s="427"/>
      <c r="O72" s="265"/>
    </row>
    <row r="73" spans="1:15">
      <c r="A73" s="288" t="s">
        <v>13</v>
      </c>
      <c r="B73" s="259"/>
      <c r="C73" s="262" t="s">
        <v>583</v>
      </c>
      <c r="D73" s="358">
        <v>277</v>
      </c>
      <c r="E73" s="420">
        <v>20869491</v>
      </c>
      <c r="F73" s="428">
        <f>+$H$36</f>
        <v>7.2255576661301252E-2</v>
      </c>
      <c r="G73" s="429">
        <f>E73*F73</f>
        <v>1507937.1068328365</v>
      </c>
      <c r="H73" s="421">
        <v>18936253</v>
      </c>
      <c r="I73" s="428">
        <f>+$H$49</f>
        <v>0.11620476514857338</v>
      </c>
      <c r="J73" s="429">
        <f>H73*I73</f>
        <v>2200482.8326589679</v>
      </c>
      <c r="K73" s="421">
        <v>521737</v>
      </c>
      <c r="L73" s="429">
        <f>G73+J73+K73</f>
        <v>4230156.9394918047</v>
      </c>
      <c r="M73" s="421">
        <v>-627569.62938946101</v>
      </c>
      <c r="N73" s="359">
        <f t="shared" ref="N73:N79" si="0">L73+M73</f>
        <v>3602587.3101023436</v>
      </c>
      <c r="O73" s="294"/>
    </row>
    <row r="74" spans="1:15">
      <c r="A74" s="288" t="s">
        <v>540</v>
      </c>
      <c r="B74" s="259"/>
      <c r="C74" s="262" t="s">
        <v>584</v>
      </c>
      <c r="D74" s="358">
        <v>279</v>
      </c>
      <c r="E74" s="420">
        <v>10631700</v>
      </c>
      <c r="F74" s="428">
        <f>+$H$36</f>
        <v>7.2255576661301252E-2</v>
      </c>
      <c r="G74" s="429">
        <f>E74*F74</f>
        <v>768199.61438995646</v>
      </c>
      <c r="H74" s="421">
        <v>10096164</v>
      </c>
      <c r="I74" s="428">
        <f>+$H$49</f>
        <v>0.11620476514857338</v>
      </c>
      <c r="J74" s="429">
        <f>H74*I74</f>
        <v>1173222.3665214812</v>
      </c>
      <c r="K74" s="421">
        <v>265793</v>
      </c>
      <c r="L74" s="429">
        <f>G74+J74+K74</f>
        <v>2207214.9809114374</v>
      </c>
      <c r="M74" s="421">
        <v>-205108.08362587288</v>
      </c>
      <c r="N74" s="359">
        <f t="shared" si="0"/>
        <v>2002106.8972855646</v>
      </c>
      <c r="O74" s="294"/>
    </row>
    <row r="75" spans="1:15">
      <c r="A75" s="288" t="s">
        <v>541</v>
      </c>
      <c r="B75" s="259"/>
      <c r="C75" s="262" t="s">
        <v>585</v>
      </c>
      <c r="D75" s="358" t="s">
        <v>590</v>
      </c>
      <c r="E75" s="420">
        <v>11881235</v>
      </c>
      <c r="F75" s="428">
        <f>+$H$36</f>
        <v>7.2255576661301252E-2</v>
      </c>
      <c r="G75" s="429">
        <f>E75*F75</f>
        <v>858485.48637343559</v>
      </c>
      <c r="H75" s="421">
        <v>10985976</v>
      </c>
      <c r="I75" s="428">
        <f>+$H$49</f>
        <v>0.11620476514857338</v>
      </c>
      <c r="J75" s="429">
        <f>H75*I75</f>
        <v>1276622.7610078636</v>
      </c>
      <c r="K75" s="421">
        <v>297031</v>
      </c>
      <c r="L75" s="429">
        <f>G75+J75+K75</f>
        <v>2432139.2473812993</v>
      </c>
      <c r="M75" s="430">
        <v>-237846.98435966039</v>
      </c>
      <c r="N75" s="359">
        <f t="shared" si="0"/>
        <v>2194292.2630216391</v>
      </c>
      <c r="O75" s="294"/>
    </row>
    <row r="76" spans="1:15">
      <c r="A76" s="288"/>
      <c r="B76" s="259"/>
      <c r="C76" s="262" t="s">
        <v>586</v>
      </c>
      <c r="D76" s="358" t="s">
        <v>591</v>
      </c>
      <c r="E76" s="420">
        <v>33654969</v>
      </c>
      <c r="F76" s="428">
        <f>+$H$36</f>
        <v>7.2255576661301252E-2</v>
      </c>
      <c r="G76" s="429">
        <f>E76*F76</f>
        <v>2431759.192613217</v>
      </c>
      <c r="H76" s="421">
        <v>33480871</v>
      </c>
      <c r="I76" s="428">
        <f>+$H$49</f>
        <v>0.11620476514857338</v>
      </c>
      <c r="J76" s="429">
        <f>H76*I76</f>
        <v>3890636.7515246812</v>
      </c>
      <c r="K76" s="421">
        <v>530454</v>
      </c>
      <c r="L76" s="429">
        <f>G76+J76+K76</f>
        <v>6852849.9441378983</v>
      </c>
      <c r="M76" s="421">
        <v>-2314538.3083190783</v>
      </c>
      <c r="N76" s="359">
        <f t="shared" si="0"/>
        <v>4538311.6358188204</v>
      </c>
      <c r="O76" s="294"/>
    </row>
    <row r="77" spans="1:15">
      <c r="A77" s="288"/>
      <c r="B77" s="259"/>
      <c r="C77" s="262" t="s">
        <v>587</v>
      </c>
      <c r="D77" s="358" t="s">
        <v>592</v>
      </c>
      <c r="E77" s="420">
        <v>30772675</v>
      </c>
      <c r="F77" s="428">
        <f t="shared" ref="F77:F80" si="1">+$H$36</f>
        <v>7.2255576661301252E-2</v>
      </c>
      <c r="G77" s="429">
        <f t="shared" ref="G77:G80" si="2">E77*F77</f>
        <v>2223497.3775358084</v>
      </c>
      <c r="H77" s="421">
        <v>30772675</v>
      </c>
      <c r="I77" s="428">
        <f t="shared" ref="I77:I80" si="3">+$H$49</f>
        <v>0.11620476514857338</v>
      </c>
      <c r="J77" s="429">
        <f t="shared" ref="J77:J80" si="4">H77*I77</f>
        <v>3575931.4713683752</v>
      </c>
      <c r="K77" s="421">
        <v>0</v>
      </c>
      <c r="L77" s="431">
        <f t="shared" ref="L77:L80" si="5">G77+J77+K77</f>
        <v>5799428.8489041831</v>
      </c>
      <c r="M77" s="434">
        <v>-282129.52510113269</v>
      </c>
      <c r="N77" s="422">
        <f t="shared" si="0"/>
        <v>5517299.3238030504</v>
      </c>
      <c r="O77" s="294"/>
    </row>
    <row r="78" spans="1:15">
      <c r="A78" s="288" t="s">
        <v>572</v>
      </c>
      <c r="B78" s="259"/>
      <c r="C78" s="262" t="s">
        <v>593</v>
      </c>
      <c r="D78" s="260">
        <v>2634</v>
      </c>
      <c r="E78" s="420"/>
      <c r="F78" s="428">
        <f t="shared" si="1"/>
        <v>7.2255576661301252E-2</v>
      </c>
      <c r="G78" s="429">
        <f>E78*F78</f>
        <v>0</v>
      </c>
      <c r="H78" s="421"/>
      <c r="I78" s="428">
        <f t="shared" si="3"/>
        <v>0.11620476514857338</v>
      </c>
      <c r="J78" s="429">
        <f>H78*I78</f>
        <v>0</v>
      </c>
      <c r="K78" s="421"/>
      <c r="L78" s="429">
        <f>G78+J78+K78</f>
        <v>0</v>
      </c>
      <c r="M78" s="421"/>
      <c r="N78" s="359">
        <f t="shared" si="0"/>
        <v>0</v>
      </c>
      <c r="O78" s="294"/>
    </row>
    <row r="79" spans="1:15">
      <c r="A79" s="409" t="s">
        <v>542</v>
      </c>
      <c r="B79" s="317"/>
      <c r="C79" s="317" t="s">
        <v>588</v>
      </c>
      <c r="D79" s="317">
        <v>3373</v>
      </c>
      <c r="E79" s="420">
        <v>0</v>
      </c>
      <c r="F79" s="428">
        <f t="shared" si="1"/>
        <v>7.2255576661301252E-2</v>
      </c>
      <c r="G79" s="429">
        <f>E79*F79</f>
        <v>0</v>
      </c>
      <c r="H79" s="421">
        <v>0</v>
      </c>
      <c r="I79" s="428">
        <f t="shared" si="3"/>
        <v>0.11620476514857338</v>
      </c>
      <c r="J79" s="429">
        <f>H79*I79</f>
        <v>0</v>
      </c>
      <c r="K79" s="421">
        <v>0</v>
      </c>
      <c r="L79" s="429">
        <f>G79+J79+K79</f>
        <v>0</v>
      </c>
      <c r="M79" s="421">
        <v>0</v>
      </c>
      <c r="N79" s="359">
        <f t="shared" si="0"/>
        <v>0</v>
      </c>
      <c r="O79" s="294"/>
    </row>
    <row r="80" spans="1:15">
      <c r="A80" s="409" t="s">
        <v>571</v>
      </c>
      <c r="B80" s="317"/>
      <c r="C80" s="262" t="s">
        <v>589</v>
      </c>
      <c r="D80" s="317">
        <v>1025</v>
      </c>
      <c r="E80" s="420">
        <v>0</v>
      </c>
      <c r="F80" s="428">
        <f t="shared" si="1"/>
        <v>7.2255576661301252E-2</v>
      </c>
      <c r="G80" s="429">
        <f t="shared" si="2"/>
        <v>0</v>
      </c>
      <c r="H80" s="421">
        <v>0</v>
      </c>
      <c r="I80" s="428">
        <f t="shared" si="3"/>
        <v>0.11620476514857338</v>
      </c>
      <c r="J80" s="429">
        <f t="shared" si="4"/>
        <v>0</v>
      </c>
      <c r="K80" s="421">
        <v>0</v>
      </c>
      <c r="L80" s="429">
        <f t="shared" si="5"/>
        <v>0</v>
      </c>
      <c r="M80" s="421">
        <v>0</v>
      </c>
      <c r="N80" s="359">
        <f t="shared" ref="N80" si="6">L80+M80</f>
        <v>0</v>
      </c>
      <c r="O80" s="294"/>
    </row>
    <row r="81" spans="1:16">
      <c r="A81" s="297"/>
      <c r="B81" s="298"/>
      <c r="C81" s="299"/>
      <c r="D81" s="299"/>
      <c r="E81" s="300"/>
      <c r="F81" s="300"/>
      <c r="G81" s="300"/>
      <c r="H81" s="299"/>
      <c r="I81" s="300"/>
      <c r="J81" s="300"/>
      <c r="K81" s="299"/>
      <c r="L81" s="300"/>
      <c r="M81" s="299"/>
      <c r="N81" s="300"/>
      <c r="O81" s="294"/>
    </row>
    <row r="82" spans="1:16">
      <c r="A82" s="301" t="s">
        <v>543</v>
      </c>
      <c r="B82" s="302"/>
      <c r="C82" s="262" t="s">
        <v>544</v>
      </c>
      <c r="D82" s="262"/>
      <c r="E82" s="432"/>
      <c r="F82" s="432"/>
      <c r="G82" s="426"/>
      <c r="H82" s="426"/>
      <c r="I82" s="426"/>
      <c r="J82" s="426"/>
      <c r="K82" s="426"/>
      <c r="L82" s="433">
        <f>SUM(L73:L81)</f>
        <v>21521789.96082662</v>
      </c>
      <c r="M82" s="433">
        <f>SUM(M73:M81)</f>
        <v>-3667192.5307952054</v>
      </c>
      <c r="N82" s="433">
        <f>SUM(N73:N81)</f>
        <v>17854597.430031419</v>
      </c>
      <c r="O82" s="294"/>
      <c r="P82" s="360"/>
    </row>
    <row r="83" spans="1:16">
      <c r="A83" s="301"/>
      <c r="B83" s="302"/>
      <c r="C83" s="262"/>
      <c r="D83" s="262"/>
      <c r="E83" s="303"/>
      <c r="F83" s="303"/>
      <c r="G83" s="263"/>
      <c r="H83" s="263"/>
      <c r="I83" s="263"/>
      <c r="J83" s="263"/>
      <c r="K83" s="263"/>
      <c r="L83" s="304"/>
      <c r="M83" s="304"/>
      <c r="N83" s="304"/>
      <c r="O83" s="294"/>
    </row>
    <row r="84" spans="1:16">
      <c r="A84" s="301"/>
      <c r="B84" s="302"/>
      <c r="C84" s="262"/>
      <c r="D84" s="262"/>
      <c r="E84" s="303"/>
      <c r="F84" s="303"/>
      <c r="G84" s="263"/>
      <c r="H84" s="263"/>
      <c r="I84" s="263"/>
      <c r="J84" s="263"/>
      <c r="K84" s="263"/>
      <c r="L84" s="304"/>
      <c r="M84" s="304"/>
      <c r="N84" s="304"/>
      <c r="O84" s="294"/>
    </row>
    <row r="85" spans="1:16" ht="30">
      <c r="A85" s="278" t="s">
        <v>545</v>
      </c>
      <c r="B85" s="279"/>
      <c r="C85" s="279"/>
      <c r="D85" s="279"/>
      <c r="E85" s="413" t="s">
        <v>5</v>
      </c>
      <c r="F85" s="281" t="s">
        <v>546</v>
      </c>
      <c r="G85" s="282" t="s">
        <v>533</v>
      </c>
      <c r="H85" s="280" t="s">
        <v>6</v>
      </c>
      <c r="I85" s="411" t="s">
        <v>547</v>
      </c>
      <c r="J85" s="282" t="s">
        <v>535</v>
      </c>
      <c r="K85" s="280" t="s">
        <v>536</v>
      </c>
      <c r="L85" s="282" t="s">
        <v>537</v>
      </c>
      <c r="M85" s="283" t="s">
        <v>538</v>
      </c>
      <c r="N85" s="284" t="s">
        <v>539</v>
      </c>
      <c r="O85" s="294"/>
    </row>
    <row r="86" spans="1:16">
      <c r="A86" s="285"/>
      <c r="B86" s="268"/>
      <c r="C86" s="268"/>
      <c r="D86" s="268"/>
      <c r="E86" s="285"/>
      <c r="F86" s="268"/>
      <c r="G86" s="286"/>
      <c r="H86" s="268"/>
      <c r="I86" s="286"/>
      <c r="J86" s="286"/>
      <c r="K86" s="268"/>
      <c r="L86" s="286"/>
      <c r="M86" s="263"/>
      <c r="N86" s="287"/>
      <c r="O86" s="294"/>
    </row>
    <row r="87" spans="1:16">
      <c r="A87" s="305" t="s">
        <v>548</v>
      </c>
      <c r="B87" s="259"/>
      <c r="C87" s="306"/>
      <c r="D87" s="289"/>
      <c r="E87" s="414">
        <v>0</v>
      </c>
      <c r="F87" s="291">
        <f>+$L$36</f>
        <v>3.6207970910438453E-2</v>
      </c>
      <c r="G87" s="292">
        <f>E87*F87</f>
        <v>0</v>
      </c>
      <c r="H87" s="290">
        <v>0</v>
      </c>
      <c r="I87" s="412">
        <f>+$L$49</f>
        <v>0.11388077945455853</v>
      </c>
      <c r="J87" s="292">
        <f>H87*I87</f>
        <v>0</v>
      </c>
      <c r="K87" s="290">
        <v>0</v>
      </c>
      <c r="L87" s="292">
        <f>G87+J87+K87</f>
        <v>0</v>
      </c>
      <c r="M87" s="290">
        <v>0</v>
      </c>
      <c r="N87" s="293">
        <f>L87+M87</f>
        <v>0</v>
      </c>
      <c r="O87" s="294"/>
    </row>
    <row r="88" spans="1:16">
      <c r="A88" s="305" t="s">
        <v>549</v>
      </c>
      <c r="B88" s="259"/>
      <c r="C88" s="259"/>
      <c r="D88" s="289"/>
      <c r="E88" s="414">
        <v>0</v>
      </c>
      <c r="F88" s="291">
        <f>+$L$36</f>
        <v>3.6207970910438453E-2</v>
      </c>
      <c r="G88" s="292">
        <f>E88*F88</f>
        <v>0</v>
      </c>
      <c r="H88" s="290">
        <v>0</v>
      </c>
      <c r="I88" s="412">
        <f>+$L$49</f>
        <v>0.11388077945455853</v>
      </c>
      <c r="J88" s="292">
        <f>H88*I88</f>
        <v>0</v>
      </c>
      <c r="K88" s="290">
        <v>0</v>
      </c>
      <c r="L88" s="292">
        <f>G88+J88+K88</f>
        <v>0</v>
      </c>
      <c r="M88" s="290">
        <v>0</v>
      </c>
      <c r="N88" s="293">
        <f>L88+M88</f>
        <v>0</v>
      </c>
      <c r="O88" s="294"/>
    </row>
    <row r="89" spans="1:16">
      <c r="A89" s="305" t="s">
        <v>550</v>
      </c>
      <c r="B89" s="259"/>
      <c r="C89" s="259"/>
      <c r="D89" s="289"/>
      <c r="E89" s="414">
        <v>0</v>
      </c>
      <c r="F89" s="291">
        <f>+$L$36</f>
        <v>3.6207970910438453E-2</v>
      </c>
      <c r="G89" s="292">
        <f>E89*F89</f>
        <v>0</v>
      </c>
      <c r="H89" s="290">
        <v>0</v>
      </c>
      <c r="I89" s="412">
        <f>+$L$49</f>
        <v>0.11388077945455853</v>
      </c>
      <c r="J89" s="292">
        <f>H89*I89</f>
        <v>0</v>
      </c>
      <c r="K89" s="290">
        <v>0</v>
      </c>
      <c r="L89" s="292">
        <f>G89+J89+K89</f>
        <v>0</v>
      </c>
      <c r="M89" s="290">
        <v>0</v>
      </c>
      <c r="N89" s="293">
        <f>L89+M89</f>
        <v>0</v>
      </c>
      <c r="O89" s="294"/>
    </row>
    <row r="90" spans="1:16">
      <c r="A90" s="288"/>
      <c r="B90" s="259"/>
      <c r="C90" s="294"/>
      <c r="D90" s="295"/>
      <c r="E90" s="415"/>
      <c r="F90" s="294"/>
      <c r="G90" s="296"/>
      <c r="H90" s="294"/>
      <c r="I90" s="296"/>
      <c r="J90" s="296"/>
      <c r="K90" s="294"/>
      <c r="L90" s="296"/>
      <c r="M90" s="294"/>
      <c r="N90" s="296"/>
      <c r="O90" s="294"/>
    </row>
    <row r="91" spans="1:16">
      <c r="A91" s="297"/>
      <c r="B91" s="298"/>
      <c r="C91" s="299"/>
      <c r="D91" s="299"/>
      <c r="E91" s="416"/>
      <c r="F91" s="299"/>
      <c r="G91" s="300"/>
      <c r="H91" s="299"/>
      <c r="I91" s="300"/>
      <c r="J91" s="300"/>
      <c r="K91" s="299"/>
      <c r="L91" s="300"/>
      <c r="M91" s="299"/>
      <c r="N91" s="300"/>
      <c r="O91" s="294"/>
    </row>
    <row r="92" spans="1:16">
      <c r="A92" s="301" t="s">
        <v>551</v>
      </c>
      <c r="B92" s="302"/>
      <c r="C92" s="262" t="s">
        <v>552</v>
      </c>
      <c r="D92" s="262"/>
      <c r="E92" s="303"/>
      <c r="F92" s="303"/>
      <c r="G92" s="263"/>
      <c r="H92" s="263"/>
      <c r="I92" s="263"/>
      <c r="J92" s="263"/>
      <c r="K92" s="263"/>
      <c r="L92" s="304">
        <f>SUM(L87:L91)</f>
        <v>0</v>
      </c>
      <c r="M92" s="304">
        <f>SUM(M87:M91)</f>
        <v>0</v>
      </c>
      <c r="N92" s="304">
        <f>SUM(N87:N91)</f>
        <v>0</v>
      </c>
      <c r="O92" s="294"/>
    </row>
    <row r="93" spans="1:16">
      <c r="A93" s="301"/>
      <c r="B93" s="302"/>
      <c r="C93" s="262"/>
      <c r="D93" s="262"/>
      <c r="E93" s="303"/>
      <c r="F93" s="303"/>
      <c r="G93" s="263"/>
      <c r="H93" s="263"/>
      <c r="I93" s="263"/>
      <c r="J93" s="263"/>
      <c r="K93" s="263"/>
      <c r="L93" s="304"/>
      <c r="M93" s="304"/>
      <c r="N93" s="304"/>
      <c r="O93" s="294"/>
    </row>
    <row r="94" spans="1:16">
      <c r="A94" s="307">
        <v>5</v>
      </c>
      <c r="B94" s="294"/>
      <c r="C94" s="262" t="s">
        <v>553</v>
      </c>
      <c r="D94" s="294"/>
      <c r="E94" s="294"/>
      <c r="F94" s="294"/>
      <c r="G94" s="294"/>
      <c r="H94" s="294"/>
      <c r="I94" s="294"/>
      <c r="J94" s="294"/>
      <c r="K94" s="294"/>
      <c r="L94" s="304">
        <f>+L82+L92</f>
        <v>21521789.96082662</v>
      </c>
      <c r="M94" s="294"/>
      <c r="N94" s="304">
        <f>+N82+N92</f>
        <v>17854597.430031419</v>
      </c>
      <c r="O94" s="294"/>
    </row>
    <row r="95" spans="1:16">
      <c r="A95" s="294"/>
      <c r="B95" s="294"/>
      <c r="C95" s="294"/>
      <c r="D95" s="294"/>
      <c r="E95" s="294"/>
      <c r="F95" s="294"/>
      <c r="G95" s="294"/>
      <c r="H95" s="294"/>
      <c r="I95" s="294"/>
      <c r="J95" s="294"/>
      <c r="K95" s="294"/>
      <c r="L95" s="294"/>
      <c r="M95" s="294"/>
      <c r="N95" s="294"/>
      <c r="O95" s="294"/>
    </row>
    <row r="96" spans="1:16">
      <c r="A96" s="294"/>
      <c r="B96" s="294"/>
      <c r="C96" s="294"/>
      <c r="D96" s="294"/>
      <c r="E96" s="294"/>
      <c r="F96" s="294"/>
      <c r="G96" s="294"/>
      <c r="H96" s="294"/>
      <c r="I96" s="294"/>
      <c r="J96" s="294"/>
      <c r="K96" s="294"/>
      <c r="L96" s="294"/>
      <c r="M96" s="294"/>
      <c r="N96" s="294"/>
      <c r="O96" s="294"/>
    </row>
    <row r="97" spans="1:15">
      <c r="A97" s="262" t="s">
        <v>16</v>
      </c>
      <c r="B97" s="294"/>
      <c r="C97" s="294"/>
      <c r="D97" s="294"/>
      <c r="E97" s="294"/>
      <c r="F97" s="294"/>
      <c r="G97" s="294"/>
      <c r="H97" s="294"/>
      <c r="I97" s="294"/>
      <c r="J97" s="294"/>
      <c r="K97" s="294"/>
      <c r="L97" s="294"/>
      <c r="M97" s="294"/>
      <c r="N97" s="294"/>
      <c r="O97" s="294"/>
    </row>
    <row r="98" spans="1:15" ht="15.75" thickBot="1">
      <c r="A98" s="308" t="s">
        <v>17</v>
      </c>
      <c r="B98" s="294"/>
      <c r="C98" s="294"/>
      <c r="D98" s="294"/>
      <c r="E98" s="294"/>
      <c r="F98" s="294"/>
      <c r="G98" s="294"/>
      <c r="H98" s="294"/>
      <c r="I98" s="294"/>
      <c r="J98" s="294"/>
      <c r="K98" s="294"/>
      <c r="L98" s="294"/>
      <c r="M98" s="294"/>
      <c r="N98" s="294"/>
      <c r="O98" s="294"/>
    </row>
    <row r="99" spans="1:15">
      <c r="A99" s="309" t="s">
        <v>18</v>
      </c>
      <c r="B99" s="310"/>
      <c r="C99" s="438" t="s">
        <v>554</v>
      </c>
      <c r="D99" s="438"/>
      <c r="E99" s="438"/>
      <c r="F99" s="438"/>
      <c r="G99" s="438"/>
      <c r="H99" s="438"/>
      <c r="I99" s="438"/>
      <c r="J99" s="438"/>
      <c r="K99" s="438"/>
      <c r="L99" s="438"/>
      <c r="M99" s="438"/>
      <c r="N99" s="438"/>
      <c r="O99" s="294"/>
    </row>
    <row r="100" spans="1:15">
      <c r="A100" s="309" t="s">
        <v>19</v>
      </c>
      <c r="B100" s="310"/>
      <c r="C100" s="438" t="s">
        <v>555</v>
      </c>
      <c r="D100" s="438"/>
      <c r="E100" s="438"/>
      <c r="F100" s="438"/>
      <c r="G100" s="438"/>
      <c r="H100" s="438"/>
      <c r="I100" s="438"/>
      <c r="J100" s="438"/>
      <c r="K100" s="438"/>
      <c r="L100" s="438"/>
      <c r="M100" s="438"/>
      <c r="N100" s="438"/>
      <c r="O100" s="294"/>
    </row>
    <row r="101" spans="1:15" ht="31.5" customHeight="1">
      <c r="A101" s="311" t="s">
        <v>20</v>
      </c>
      <c r="B101" s="310"/>
      <c r="C101" s="439" t="s">
        <v>556</v>
      </c>
      <c r="D101" s="439"/>
      <c r="E101" s="439"/>
      <c r="F101" s="439"/>
      <c r="G101" s="439"/>
      <c r="H101" s="439"/>
      <c r="I101" s="439"/>
      <c r="J101" s="439"/>
      <c r="K101" s="439"/>
      <c r="L101" s="439"/>
      <c r="M101" s="439"/>
      <c r="N101" s="439"/>
      <c r="O101" s="294"/>
    </row>
    <row r="102" spans="1:15" ht="18" customHeight="1">
      <c r="A102" s="309" t="s">
        <v>21</v>
      </c>
      <c r="B102" s="310"/>
      <c r="C102" s="439" t="s">
        <v>557</v>
      </c>
      <c r="D102" s="439"/>
      <c r="E102" s="439"/>
      <c r="F102" s="439"/>
      <c r="G102" s="439"/>
      <c r="H102" s="439"/>
      <c r="I102" s="439"/>
      <c r="J102" s="439"/>
      <c r="K102" s="439"/>
      <c r="L102" s="439"/>
      <c r="M102" s="439"/>
      <c r="N102" s="439"/>
      <c r="O102" s="294"/>
    </row>
    <row r="103" spans="1:15">
      <c r="A103" s="309" t="s">
        <v>22</v>
      </c>
      <c r="B103" s="312"/>
      <c r="C103" s="438" t="s">
        <v>558</v>
      </c>
      <c r="D103" s="438"/>
      <c r="E103" s="438"/>
      <c r="F103" s="438"/>
      <c r="G103" s="438"/>
      <c r="H103" s="438"/>
      <c r="I103" s="438"/>
      <c r="J103" s="438"/>
      <c r="K103" s="438"/>
      <c r="L103" s="438"/>
      <c r="M103" s="438"/>
      <c r="N103" s="438"/>
      <c r="O103" s="294"/>
    </row>
    <row r="104" spans="1:15">
      <c r="A104" s="309" t="s">
        <v>23</v>
      </c>
      <c r="B104" s="312"/>
      <c r="C104" s="438" t="s">
        <v>559</v>
      </c>
      <c r="D104" s="438"/>
      <c r="E104" s="438"/>
      <c r="F104" s="438"/>
      <c r="G104" s="438"/>
      <c r="H104" s="438"/>
      <c r="I104" s="438"/>
      <c r="J104" s="438"/>
      <c r="K104" s="438"/>
      <c r="L104" s="438"/>
      <c r="M104" s="438"/>
      <c r="N104" s="438"/>
      <c r="O104" s="294"/>
    </row>
    <row r="105" spans="1:15">
      <c r="A105" s="309" t="s">
        <v>24</v>
      </c>
      <c r="B105" s="312"/>
      <c r="C105" s="438" t="s">
        <v>560</v>
      </c>
      <c r="D105" s="438"/>
      <c r="E105" s="438"/>
      <c r="F105" s="438"/>
      <c r="G105" s="438"/>
      <c r="H105" s="438"/>
      <c r="I105" s="438"/>
      <c r="J105" s="438"/>
      <c r="K105" s="438"/>
      <c r="L105" s="438"/>
      <c r="M105" s="438"/>
      <c r="N105" s="438"/>
      <c r="O105" s="294"/>
    </row>
    <row r="106" spans="1:15" ht="17.25" customHeight="1">
      <c r="A106" s="313" t="s">
        <v>333</v>
      </c>
      <c r="B106" s="294"/>
      <c r="C106" s="438" t="s">
        <v>561</v>
      </c>
      <c r="D106" s="438"/>
      <c r="E106" s="438"/>
      <c r="F106" s="438"/>
      <c r="G106" s="438"/>
      <c r="H106" s="438"/>
      <c r="I106" s="438"/>
      <c r="J106" s="438"/>
      <c r="K106" s="438"/>
      <c r="L106" s="438"/>
      <c r="M106" s="438"/>
      <c r="N106" s="438"/>
      <c r="O106" s="294"/>
    </row>
    <row r="107" spans="1:15" ht="15.75">
      <c r="A107" s="253"/>
      <c r="B107" s="237"/>
      <c r="C107" s="314"/>
      <c r="D107" s="315"/>
      <c r="E107" s="303"/>
      <c r="F107" s="303"/>
      <c r="G107" s="263"/>
      <c r="H107" s="262"/>
      <c r="I107" s="262"/>
      <c r="J107" s="316"/>
      <c r="K107" s="262"/>
      <c r="L107" s="317"/>
      <c r="M107" s="263"/>
      <c r="N107" s="255"/>
      <c r="O107" s="294"/>
    </row>
    <row r="108" spans="1:15" ht="15.75">
      <c r="A108" s="253"/>
      <c r="B108" s="237"/>
      <c r="C108" s="314"/>
      <c r="D108" s="315"/>
      <c r="E108" s="303"/>
      <c r="F108" s="303"/>
      <c r="G108" s="263"/>
      <c r="H108" s="262"/>
      <c r="I108" s="262"/>
      <c r="J108" s="316"/>
      <c r="K108" s="262"/>
      <c r="L108" s="259"/>
      <c r="M108" s="263"/>
      <c r="N108" s="318"/>
      <c r="O108" s="294"/>
    </row>
    <row r="109" spans="1:15">
      <c r="A109" s="259"/>
      <c r="B109" s="259"/>
      <c r="C109" s="294"/>
      <c r="D109" s="294"/>
      <c r="E109" s="294"/>
      <c r="F109" s="294"/>
      <c r="G109" s="294"/>
      <c r="H109" s="294"/>
      <c r="I109" s="294"/>
      <c r="J109" s="294"/>
      <c r="K109" s="294"/>
      <c r="L109" s="294"/>
      <c r="M109" s="294"/>
      <c r="N109" s="294"/>
      <c r="O109" s="294"/>
    </row>
    <row r="110" spans="1:15">
      <c r="D110" s="201" t="s">
        <v>3</v>
      </c>
    </row>
  </sheetData>
  <mergeCells count="8">
    <mergeCell ref="C105:N105"/>
    <mergeCell ref="C106:N106"/>
    <mergeCell ref="C99:N99"/>
    <mergeCell ref="C100:N100"/>
    <mergeCell ref="C101:N101"/>
    <mergeCell ref="C102:N102"/>
    <mergeCell ref="C103:N103"/>
    <mergeCell ref="C104:N104"/>
  </mergeCells>
  <pageMargins left="0.5" right="0.5" top="0.75" bottom="0.75" header="0.3" footer="0.3"/>
  <pageSetup scale="45" fitToHeight="2" orientation="landscape"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107"/>
  <sheetViews>
    <sheetView topLeftCell="A76" zoomScale="70" zoomScaleNormal="70" workbookViewId="0">
      <selection activeCell="S104" sqref="S104"/>
    </sheetView>
  </sheetViews>
  <sheetFormatPr defaultRowHeight="15"/>
  <cols>
    <col min="1" max="1" width="10.44140625" bestFit="1" customWidth="1"/>
    <col min="2" max="2" width="1.33203125" customWidth="1"/>
    <col min="3" max="3" width="45.44140625" customWidth="1"/>
    <col min="4" max="4" width="38.44140625" customWidth="1"/>
    <col min="5" max="5" width="20" customWidth="1"/>
    <col min="6" max="6" width="15.21875" customWidth="1"/>
    <col min="7" max="7" width="12.44140625" customWidth="1"/>
    <col min="8" max="8" width="14.88671875" customWidth="1"/>
    <col min="9" max="9" width="10.44140625" customWidth="1"/>
    <col min="10" max="10" width="13" customWidth="1"/>
    <col min="11" max="11" width="12" customWidth="1"/>
    <col min="12" max="12" width="15.5546875" customWidth="1"/>
    <col min="14" max="14" width="11.109375" customWidth="1"/>
  </cols>
  <sheetData>
    <row r="3" spans="1:17">
      <c r="N3" s="417" t="s">
        <v>563</v>
      </c>
    </row>
    <row r="4" spans="1:17">
      <c r="C4" t="s">
        <v>465</v>
      </c>
      <c r="F4" t="s">
        <v>0</v>
      </c>
      <c r="L4" s="328"/>
      <c r="M4" s="328"/>
      <c r="N4" s="418" t="s">
        <v>564</v>
      </c>
      <c r="O4" s="419"/>
      <c r="P4" s="419"/>
      <c r="Q4" s="419"/>
    </row>
    <row r="5" spans="1:17">
      <c r="D5" t="s">
        <v>3</v>
      </c>
      <c r="F5" t="s">
        <v>466</v>
      </c>
      <c r="O5" s="419"/>
      <c r="P5" s="419"/>
      <c r="Q5" s="419"/>
    </row>
    <row r="6" spans="1:17">
      <c r="N6" t="s">
        <v>467</v>
      </c>
    </row>
    <row r="7" spans="1:17">
      <c r="F7" t="s">
        <v>28</v>
      </c>
    </row>
    <row r="9" spans="1:17">
      <c r="C9" t="s">
        <v>565</v>
      </c>
    </row>
    <row r="10" spans="1:17">
      <c r="C10" t="s">
        <v>3</v>
      </c>
    </row>
    <row r="12" spans="1:17">
      <c r="C12" s="357" t="s">
        <v>7</v>
      </c>
      <c r="D12" s="357" t="s">
        <v>8</v>
      </c>
      <c r="E12" s="357" t="s">
        <v>9</v>
      </c>
      <c r="F12" s="357" t="s">
        <v>10</v>
      </c>
      <c r="G12" s="357"/>
      <c r="H12" s="357" t="s">
        <v>108</v>
      </c>
      <c r="I12" s="357"/>
      <c r="J12" s="357" t="s">
        <v>109</v>
      </c>
      <c r="K12" s="357"/>
      <c r="L12" s="357" t="s">
        <v>110</v>
      </c>
      <c r="M12" s="357"/>
      <c r="N12" s="357" t="s">
        <v>111</v>
      </c>
    </row>
    <row r="13" spans="1:17" ht="15.75">
      <c r="C13" s="329"/>
      <c r="D13" s="329" t="s">
        <v>566</v>
      </c>
      <c r="E13" s="329"/>
      <c r="F13" s="329"/>
      <c r="G13" s="329"/>
      <c r="H13" s="329"/>
      <c r="I13" s="329"/>
      <c r="J13" s="329" t="s">
        <v>30</v>
      </c>
      <c r="K13" s="329"/>
      <c r="L13" s="329"/>
      <c r="M13" s="329"/>
      <c r="N13" s="329" t="s">
        <v>32</v>
      </c>
    </row>
    <row r="14" spans="1:17" ht="15.75">
      <c r="A14" t="s">
        <v>1</v>
      </c>
      <c r="C14" s="329"/>
      <c r="D14" s="329" t="s">
        <v>12</v>
      </c>
      <c r="E14" s="329"/>
      <c r="F14" s="329" t="s">
        <v>11</v>
      </c>
      <c r="G14" s="329"/>
      <c r="H14" s="329" t="s">
        <v>30</v>
      </c>
      <c r="I14" s="329"/>
      <c r="J14" s="329" t="s">
        <v>4</v>
      </c>
      <c r="K14" s="329"/>
      <c r="L14" s="329" t="s">
        <v>32</v>
      </c>
      <c r="M14" s="329"/>
      <c r="N14" s="329" t="s">
        <v>4</v>
      </c>
    </row>
    <row r="15" spans="1:17">
      <c r="A15" t="s">
        <v>2</v>
      </c>
    </row>
    <row r="17" spans="1:14">
      <c r="A17" s="326">
        <v>1</v>
      </c>
      <c r="C17" t="s">
        <v>470</v>
      </c>
      <c r="D17" t="s">
        <v>471</v>
      </c>
      <c r="F17" s="327">
        <f>'MP Attach O'!J77 + 'MP Attach O'!J100 + 'MP Attach O'!J108</f>
        <v>502915353</v>
      </c>
      <c r="G17" s="325"/>
      <c r="H17" s="327">
        <f>'MP Attach O'!M77 + 'MP Attach O'!M100 + 'MP Attach O'!M108</f>
        <v>382769484</v>
      </c>
      <c r="I17" s="325"/>
      <c r="J17" s="325"/>
      <c r="K17" s="325"/>
      <c r="L17" s="327">
        <f>'MP Attach O'!P77 + 'MP Attach O'!P100 + 'MP Attach O'!P108</f>
        <v>120145869</v>
      </c>
    </row>
    <row r="18" spans="1:14">
      <c r="A18" s="326">
        <v>2</v>
      </c>
      <c r="C18" t="s">
        <v>472</v>
      </c>
      <c r="D18" t="s">
        <v>473</v>
      </c>
      <c r="F18" s="327">
        <f>'MP Attach O'!J93 + 'MP Attach O'!J100 + 'MP Attach O'!J108</f>
        <v>338732281.57457513</v>
      </c>
      <c r="G18" s="325"/>
      <c r="H18" s="327">
        <f>'MP Attach O'!M93 + 'MP Attach O'!M100 +'MP Attach O'!M108</f>
        <v>270392830.57457513</v>
      </c>
      <c r="I18" s="325"/>
      <c r="J18" s="325"/>
      <c r="K18" s="325"/>
      <c r="L18" s="327">
        <f>'MP Attach O'!P93 + 'MP Attach O'!P100 +'MP Attach O'!P108</f>
        <v>68339451</v>
      </c>
    </row>
    <row r="19" spans="1:14">
      <c r="A19" s="326"/>
    </row>
    <row r="20" spans="1:14">
      <c r="A20" s="326"/>
    </row>
    <row r="21" spans="1:14">
      <c r="A21" s="326"/>
      <c r="C21" t="s">
        <v>474</v>
      </c>
    </row>
    <row r="22" spans="1:14">
      <c r="A22" s="326">
        <v>3</v>
      </c>
      <c r="C22" t="s">
        <v>475</v>
      </c>
      <c r="D22" t="s">
        <v>476</v>
      </c>
      <c r="F22" s="327">
        <f>'MP Attach O'!J146</f>
        <v>25116080.455001339</v>
      </c>
      <c r="G22" s="325"/>
      <c r="H22" s="327">
        <f>'MP Attach O'!M146</f>
        <v>22112654.153471109</v>
      </c>
      <c r="I22" s="325"/>
      <c r="J22" s="325"/>
      <c r="K22" s="325"/>
      <c r="L22" s="327">
        <f>'MP Attach O'!P146</f>
        <v>3003426.3015302271</v>
      </c>
    </row>
    <row r="23" spans="1:14">
      <c r="A23" s="326">
        <v>4</v>
      </c>
      <c r="C23" t="s">
        <v>477</v>
      </c>
      <c r="D23" t="s">
        <v>478</v>
      </c>
      <c r="F23" s="356">
        <f>IF(F22=0,0,F22/F17)</f>
        <v>4.9940969797757077E-2</v>
      </c>
      <c r="H23" s="356">
        <f>IF(H22=0,0,H22/H17)</f>
        <v>5.7770159528890523E-2</v>
      </c>
      <c r="J23" s="356">
        <f>H23</f>
        <v>5.7770159528890523E-2</v>
      </c>
      <c r="L23" s="356">
        <f>IF(L22=0,0,L22/L17)</f>
        <v>2.4998165367884826E-2</v>
      </c>
      <c r="N23" s="356">
        <f>L23</f>
        <v>2.4998165367884826E-2</v>
      </c>
    </row>
    <row r="24" spans="1:14">
      <c r="A24" s="326"/>
      <c r="D24" t="s">
        <v>479</v>
      </c>
    </row>
    <row r="25" spans="1:14">
      <c r="A25" s="326"/>
    </row>
    <row r="26" spans="1:14">
      <c r="A26" s="326"/>
      <c r="C26" t="s">
        <v>480</v>
      </c>
    </row>
    <row r="27" spans="1:14">
      <c r="A27" s="326">
        <v>5</v>
      </c>
      <c r="C27" t="s">
        <v>481</v>
      </c>
      <c r="D27" t="s">
        <v>482</v>
      </c>
      <c r="F27" s="327">
        <f>'MP Attach O'!J152+'MP Attach O'!J153</f>
        <v>1382737.686987109</v>
      </c>
      <c r="G27" s="325"/>
      <c r="H27" s="327">
        <f>'MP Attach O'!M152+'MP Attach O'!M153</f>
        <v>1022334.5942859724</v>
      </c>
      <c r="I27" s="325"/>
      <c r="J27" s="325"/>
      <c r="K27" s="325"/>
      <c r="L27" s="327">
        <f>'MP Attach O'!P152+'MP Attach O'!P153</f>
        <v>360403.0927011366</v>
      </c>
    </row>
    <row r="28" spans="1:14">
      <c r="A28" s="326">
        <v>6</v>
      </c>
      <c r="C28" t="s">
        <v>483</v>
      </c>
      <c r="D28" t="s">
        <v>484</v>
      </c>
      <c r="F28" s="356">
        <f>IF(F27=0,0,F27/F17)</f>
        <v>2.7494441733360822E-3</v>
      </c>
      <c r="H28" s="356">
        <f>IF(H27=0,0,H27/H17)</f>
        <v>2.6708884511963144E-3</v>
      </c>
      <c r="J28" s="356">
        <f>H28</f>
        <v>2.6708884511963144E-3</v>
      </c>
      <c r="L28" s="356">
        <f>IF(L27=0,0,L27/L17)</f>
        <v>2.9997127300409854E-3</v>
      </c>
      <c r="N28" s="356">
        <f>L28</f>
        <v>2.9997127300409854E-3</v>
      </c>
    </row>
    <row r="29" spans="1:14">
      <c r="A29" s="326"/>
      <c r="C29" t="s">
        <v>485</v>
      </c>
      <c r="D29" t="s">
        <v>486</v>
      </c>
    </row>
    <row r="30" spans="1:14">
      <c r="A30" s="326"/>
    </row>
    <row r="31" spans="1:14">
      <c r="A31" s="326"/>
      <c r="C31" t="s">
        <v>487</v>
      </c>
    </row>
    <row r="32" spans="1:14">
      <c r="A32" s="326" t="s">
        <v>488</v>
      </c>
      <c r="C32" t="s">
        <v>489</v>
      </c>
      <c r="D32" t="s">
        <v>490</v>
      </c>
      <c r="F32" s="327">
        <f>'MP Attach O'!J165</f>
        <v>5508649.7825416271</v>
      </c>
      <c r="G32" s="325"/>
      <c r="H32" s="327">
        <f>'MP Attach O'!M165</f>
        <v>4522241.0470116418</v>
      </c>
      <c r="I32" s="325"/>
      <c r="J32" s="325"/>
      <c r="K32" s="325"/>
      <c r="L32" s="327">
        <f>'MP Attach O'!P165</f>
        <v>986408.73552998551</v>
      </c>
    </row>
    <row r="33" spans="1:14">
      <c r="A33" s="326" t="s">
        <v>491</v>
      </c>
      <c r="C33" t="s">
        <v>492</v>
      </c>
      <c r="D33" t="s">
        <v>493</v>
      </c>
      <c r="F33" s="356">
        <f>IF(F32=0,0,F32/F17)</f>
        <v>1.0953433315728634E-2</v>
      </c>
      <c r="H33" s="356">
        <f>IF(H32=0,0,H32/H17)</f>
        <v>1.1814528681214414E-2</v>
      </c>
      <c r="J33" s="356">
        <f>H33</f>
        <v>1.1814528681214414E-2</v>
      </c>
      <c r="L33" s="356">
        <f>IF(L32=0,0,L32/L17)</f>
        <v>8.2100928125126427E-3</v>
      </c>
      <c r="N33" s="356">
        <f>L33</f>
        <v>8.2100928125126427E-3</v>
      </c>
    </row>
    <row r="34" spans="1:14">
      <c r="A34" s="326"/>
      <c r="D34" t="s">
        <v>494</v>
      </c>
    </row>
    <row r="35" spans="1:14">
      <c r="A35" s="326"/>
    </row>
    <row r="36" spans="1:14">
      <c r="A36" s="326" t="s">
        <v>495</v>
      </c>
      <c r="C36" t="s">
        <v>496</v>
      </c>
      <c r="D36" t="s">
        <v>497</v>
      </c>
      <c r="F36" s="356">
        <f>F23+F28+F33</f>
        <v>6.3643847286821792E-2</v>
      </c>
      <c r="H36" s="356">
        <f>H23+H28+H33</f>
        <v>7.2255576661301252E-2</v>
      </c>
      <c r="J36" s="356">
        <f>H36</f>
        <v>7.2255576661301252E-2</v>
      </c>
      <c r="L36" s="356">
        <f>L23+L28+L33</f>
        <v>3.6207970910438453E-2</v>
      </c>
      <c r="N36" s="356">
        <f>L36</f>
        <v>3.6207970910438453E-2</v>
      </c>
    </row>
    <row r="37" spans="1:14">
      <c r="A37" s="326"/>
      <c r="D37" t="s">
        <v>498</v>
      </c>
    </row>
    <row r="38" spans="1:14">
      <c r="A38" s="326"/>
    </row>
    <row r="39" spans="1:14">
      <c r="A39" s="326"/>
      <c r="C39" t="s">
        <v>499</v>
      </c>
    </row>
    <row r="40" spans="1:14">
      <c r="A40" s="326" t="s">
        <v>500</v>
      </c>
      <c r="C40" t="s">
        <v>14</v>
      </c>
      <c r="D40" t="s">
        <v>501</v>
      </c>
      <c r="F40" s="327">
        <f>'MP Attach O'!J178</f>
        <v>13661639.047942631</v>
      </c>
      <c r="G40" s="325"/>
      <c r="H40" s="327">
        <f>'MP Attach O'!M178</f>
        <v>10922808.422470935</v>
      </c>
      <c r="I40" s="325"/>
      <c r="J40" s="325"/>
      <c r="K40" s="325"/>
      <c r="L40" s="327">
        <f>'MP Attach O'!P178</f>
        <v>2738830.6254716939</v>
      </c>
    </row>
    <row r="41" spans="1:14">
      <c r="A41" s="326" t="s">
        <v>502</v>
      </c>
      <c r="C41" t="s">
        <v>503</v>
      </c>
      <c r="D41" t="s">
        <v>504</v>
      </c>
      <c r="F41" s="356">
        <f>IF(F40=0,0,F40/F18)</f>
        <v>4.033167132591374E-2</v>
      </c>
      <c r="H41" s="356">
        <f>IF(H40=0,0,H40/H18)</f>
        <v>4.0396072629811805E-2</v>
      </c>
      <c r="J41" s="356">
        <f>H41</f>
        <v>4.0396072629811805E-2</v>
      </c>
      <c r="L41" s="356">
        <f>IF(L40=0,0,L40/L18)</f>
        <v>4.0076860223411712E-2</v>
      </c>
      <c r="N41" s="356">
        <f>L41</f>
        <v>4.0076860223411712E-2</v>
      </c>
    </row>
    <row r="42" spans="1:14">
      <c r="A42" s="326"/>
      <c r="D42" t="s">
        <v>505</v>
      </c>
    </row>
    <row r="43" spans="1:14">
      <c r="A43" s="326"/>
    </row>
    <row r="44" spans="1:14">
      <c r="A44" s="326"/>
      <c r="C44" t="s">
        <v>15</v>
      </c>
    </row>
    <row r="45" spans="1:14">
      <c r="A45" s="326" t="s">
        <v>506</v>
      </c>
      <c r="C45" t="s">
        <v>507</v>
      </c>
      <c r="D45" t="s">
        <v>508</v>
      </c>
      <c r="F45" s="327">
        <f>'MP Attach O'!J180</f>
        <v>25541846.274210479</v>
      </c>
      <c r="G45" s="325"/>
      <c r="H45" s="327">
        <f>'MP Attach O'!M180</f>
        <v>20498126.952305559</v>
      </c>
      <c r="I45" s="325"/>
      <c r="J45" s="325"/>
      <c r="K45" s="325"/>
      <c r="L45" s="327">
        <f>'MP Attach O'!P180</f>
        <v>5043719.3219049154</v>
      </c>
    </row>
    <row r="46" spans="1:14">
      <c r="A46" s="326" t="s">
        <v>509</v>
      </c>
      <c r="C46" t="s">
        <v>510</v>
      </c>
      <c r="D46" t="s">
        <v>511</v>
      </c>
      <c r="F46" s="356">
        <f>IF(F45=0,0,F45/F18)</f>
        <v>7.5404228246215149E-2</v>
      </c>
      <c r="H46" s="356">
        <f>IF(H45=0,0,H45/H18)</f>
        <v>7.5808692518761572E-2</v>
      </c>
      <c r="J46" s="356">
        <f>H46</f>
        <v>7.5808692518761572E-2</v>
      </c>
      <c r="L46" s="356">
        <f>IF(L45=0,0,L45/L18)</f>
        <v>7.380391923114682E-2</v>
      </c>
      <c r="N46" s="356">
        <f>L46</f>
        <v>7.380391923114682E-2</v>
      </c>
    </row>
    <row r="47" spans="1:14">
      <c r="A47" s="326"/>
      <c r="D47" t="s">
        <v>512</v>
      </c>
    </row>
    <row r="48" spans="1:14">
      <c r="A48" s="326"/>
    </row>
    <row r="49" spans="1:17">
      <c r="A49" s="326" t="s">
        <v>513</v>
      </c>
      <c r="C49" t="s">
        <v>514</v>
      </c>
      <c r="D49" t="s">
        <v>515</v>
      </c>
      <c r="H49" s="356">
        <f>H41 + H46</f>
        <v>0.11620476514857338</v>
      </c>
      <c r="L49" s="356">
        <f>L41+L46</f>
        <v>0.11388077945455853</v>
      </c>
    </row>
    <row r="50" spans="1:17">
      <c r="A50" s="326"/>
      <c r="D50" t="s">
        <v>516</v>
      </c>
      <c r="F50" t="s">
        <v>3</v>
      </c>
      <c r="N50" t="s">
        <v>3</v>
      </c>
    </row>
    <row r="61" spans="1:17">
      <c r="N61" s="417" t="s">
        <v>563</v>
      </c>
    </row>
    <row r="62" spans="1:17">
      <c r="C62" t="s">
        <v>465</v>
      </c>
      <c r="G62" t="s">
        <v>0</v>
      </c>
      <c r="L62" s="328"/>
      <c r="M62" s="328"/>
      <c r="N62" s="418" t="s">
        <v>564</v>
      </c>
      <c r="O62" s="419"/>
      <c r="P62" s="419"/>
      <c r="Q62" s="419"/>
    </row>
    <row r="63" spans="1:17">
      <c r="G63" t="s">
        <v>466</v>
      </c>
    </row>
    <row r="64" spans="1:17">
      <c r="N64" t="s">
        <v>517</v>
      </c>
    </row>
    <row r="65" spans="1:24">
      <c r="G65" t="s">
        <v>28</v>
      </c>
    </row>
    <row r="67" spans="1:24" ht="15.75">
      <c r="E67" s="329" t="s">
        <v>518</v>
      </c>
    </row>
    <row r="69" spans="1:24" ht="15.75">
      <c r="A69" s="329"/>
      <c r="B69" s="329"/>
      <c r="C69" s="330">
        <v>-1</v>
      </c>
      <c r="D69" s="330">
        <v>-2</v>
      </c>
      <c r="E69" s="330">
        <v>-3</v>
      </c>
      <c r="F69" s="330">
        <v>-4</v>
      </c>
      <c r="G69" s="330">
        <v>-5</v>
      </c>
      <c r="H69" s="330">
        <v>-6</v>
      </c>
      <c r="I69" s="330">
        <v>-7</v>
      </c>
      <c r="J69" s="330">
        <v>-8</v>
      </c>
      <c r="K69" s="330">
        <v>-9</v>
      </c>
      <c r="L69" s="330">
        <v>-10</v>
      </c>
      <c r="M69" s="330">
        <v>-11</v>
      </c>
      <c r="N69" s="330">
        <v>-12</v>
      </c>
      <c r="O69" s="329"/>
    </row>
    <row r="70" spans="1:24" ht="63">
      <c r="A70" s="332" t="s">
        <v>519</v>
      </c>
      <c r="B70" s="349"/>
      <c r="C70" s="350" t="s">
        <v>520</v>
      </c>
      <c r="D70" s="347" t="s">
        <v>521</v>
      </c>
      <c r="E70" s="332" t="s">
        <v>522</v>
      </c>
      <c r="F70" s="332" t="s">
        <v>523</v>
      </c>
      <c r="G70" s="332" t="s">
        <v>524</v>
      </c>
      <c r="H70" s="332" t="s">
        <v>525</v>
      </c>
      <c r="I70" s="332" t="s">
        <v>514</v>
      </c>
      <c r="J70" s="332" t="s">
        <v>526</v>
      </c>
      <c r="K70" s="332" t="s">
        <v>527</v>
      </c>
      <c r="L70" s="332" t="s">
        <v>528</v>
      </c>
      <c r="M70" s="332" t="s">
        <v>529</v>
      </c>
      <c r="N70" s="332" t="s">
        <v>530</v>
      </c>
      <c r="O70" s="331"/>
      <c r="X70" t="s">
        <v>3</v>
      </c>
    </row>
    <row r="71" spans="1:24" ht="45">
      <c r="A71" s="333" t="s">
        <v>531</v>
      </c>
      <c r="B71" s="352"/>
      <c r="C71" s="348"/>
      <c r="D71" s="348"/>
      <c r="E71" s="333" t="s">
        <v>5</v>
      </c>
      <c r="F71" s="333" t="s">
        <v>532</v>
      </c>
      <c r="G71" s="333" t="s">
        <v>533</v>
      </c>
      <c r="H71" s="333" t="s">
        <v>6</v>
      </c>
      <c r="I71" s="333" t="s">
        <v>534</v>
      </c>
      <c r="J71" s="333" t="s">
        <v>535</v>
      </c>
      <c r="K71" s="333" t="s">
        <v>536</v>
      </c>
      <c r="L71" s="333" t="s">
        <v>537</v>
      </c>
      <c r="M71" s="333" t="s">
        <v>538</v>
      </c>
      <c r="N71" s="333" t="s">
        <v>539</v>
      </c>
    </row>
    <row r="72" spans="1:24">
      <c r="A72" s="335"/>
      <c r="B72" s="339"/>
      <c r="C72" s="340"/>
      <c r="D72" s="334"/>
      <c r="E72" s="334"/>
      <c r="F72" s="334"/>
      <c r="G72" s="334"/>
      <c r="H72" s="334"/>
      <c r="I72" s="334"/>
      <c r="J72" s="334"/>
      <c r="K72" s="334"/>
      <c r="L72" s="334"/>
      <c r="M72" s="334"/>
      <c r="N72" s="334"/>
    </row>
    <row r="73" spans="1:24">
      <c r="A73" s="335" t="s">
        <v>13</v>
      </c>
      <c r="B73" s="339"/>
      <c r="C73" s="340" t="s">
        <v>567</v>
      </c>
      <c r="D73" s="353" t="s">
        <v>568</v>
      </c>
      <c r="E73" s="354">
        <v>11705576.908384617</v>
      </c>
      <c r="F73" s="344">
        <f>+$H$36</f>
        <v>7.2255576661301252E-2</v>
      </c>
      <c r="G73" s="343">
        <f>E73*F73</f>
        <v>845793.20966854237</v>
      </c>
      <c r="H73" s="354">
        <v>11546035.029758414</v>
      </c>
      <c r="I73" s="344">
        <f>+$H$49</f>
        <v>0.11620476514857338</v>
      </c>
      <c r="J73" s="335">
        <f>H73*I73</f>
        <v>1341704.2890302779</v>
      </c>
      <c r="K73" s="354">
        <v>294954.9407104167</v>
      </c>
      <c r="L73" s="343">
        <f>G73+J73+K73</f>
        <v>2482452.4394092369</v>
      </c>
      <c r="M73" s="354">
        <v>0</v>
      </c>
      <c r="N73" s="343">
        <f>L73+M73</f>
        <v>2482452.4394092369</v>
      </c>
    </row>
    <row r="74" spans="1:24">
      <c r="A74" s="335" t="s">
        <v>540</v>
      </c>
      <c r="B74" s="339"/>
      <c r="C74" s="340" t="s">
        <v>569</v>
      </c>
      <c r="D74" s="353" t="s">
        <v>570</v>
      </c>
      <c r="E74" s="354">
        <v>10870249.772307694</v>
      </c>
      <c r="F74" s="344">
        <f t="shared" ref="F74:F80" si="0">+$H$36</f>
        <v>7.2255576661301252E-2</v>
      </c>
      <c r="G74" s="343">
        <f t="shared" ref="G74:G80" si="1">E74*F74</f>
        <v>785436.16575047106</v>
      </c>
      <c r="H74" s="354">
        <v>10798789.742403848</v>
      </c>
      <c r="I74" s="344">
        <f t="shared" ref="I74:I80" si="2">+$H$49</f>
        <v>0.11620476514857338</v>
      </c>
      <c r="J74" s="335">
        <f t="shared" ref="J74:J80" si="3">H74*I74</f>
        <v>1254870.8259048623</v>
      </c>
      <c r="K74" s="354">
        <v>253319.73908333329</v>
      </c>
      <c r="L74" s="343">
        <f t="shared" ref="L74:L80" si="4">G74+J74+K74</f>
        <v>2293626.7307386668</v>
      </c>
      <c r="M74" s="354">
        <v>0</v>
      </c>
      <c r="N74" s="343">
        <f t="shared" ref="N74:N80" si="5">L74+M74</f>
        <v>2293626.7307386668</v>
      </c>
    </row>
    <row r="75" spans="1:24">
      <c r="A75" s="335" t="s">
        <v>541</v>
      </c>
      <c r="B75" s="339"/>
      <c r="C75" s="340"/>
      <c r="D75" s="335"/>
      <c r="E75" s="354">
        <v>0</v>
      </c>
      <c r="F75" s="344">
        <f t="shared" si="0"/>
        <v>7.2255576661301252E-2</v>
      </c>
      <c r="G75" s="343">
        <f t="shared" si="1"/>
        <v>0</v>
      </c>
      <c r="H75" s="354">
        <v>0</v>
      </c>
      <c r="I75" s="344">
        <f t="shared" si="2"/>
        <v>0.11620476514857338</v>
      </c>
      <c r="J75" s="335">
        <f t="shared" si="3"/>
        <v>0</v>
      </c>
      <c r="K75" s="354">
        <v>0</v>
      </c>
      <c r="L75" s="343">
        <f t="shared" si="4"/>
        <v>0</v>
      </c>
      <c r="M75" s="354">
        <v>0</v>
      </c>
      <c r="N75" s="343">
        <f t="shared" si="5"/>
        <v>0</v>
      </c>
    </row>
    <row r="76" spans="1:24">
      <c r="A76" s="335" t="s">
        <v>542</v>
      </c>
      <c r="B76" s="339"/>
      <c r="C76" s="340"/>
      <c r="D76" s="335"/>
      <c r="E76" s="354">
        <v>0</v>
      </c>
      <c r="F76" s="344">
        <f t="shared" si="0"/>
        <v>7.2255576661301252E-2</v>
      </c>
      <c r="G76" s="343">
        <f t="shared" si="1"/>
        <v>0</v>
      </c>
      <c r="H76" s="354">
        <v>0</v>
      </c>
      <c r="I76" s="344">
        <f t="shared" si="2"/>
        <v>0.11620476514857338</v>
      </c>
      <c r="J76" s="335">
        <f t="shared" si="3"/>
        <v>0</v>
      </c>
      <c r="K76" s="354">
        <v>0</v>
      </c>
      <c r="L76" s="343">
        <f t="shared" si="4"/>
        <v>0</v>
      </c>
      <c r="M76" s="354">
        <v>0</v>
      </c>
      <c r="N76" s="343">
        <f t="shared" si="5"/>
        <v>0</v>
      </c>
    </row>
    <row r="77" spans="1:24">
      <c r="A77" s="335" t="s">
        <v>571</v>
      </c>
      <c r="B77" s="339"/>
      <c r="C77" s="340"/>
      <c r="D77" s="335"/>
      <c r="E77" s="354">
        <v>0</v>
      </c>
      <c r="F77" s="344">
        <f t="shared" si="0"/>
        <v>7.2255576661301252E-2</v>
      </c>
      <c r="G77" s="343">
        <f t="shared" si="1"/>
        <v>0</v>
      </c>
      <c r="H77" s="354">
        <v>0</v>
      </c>
      <c r="I77" s="344">
        <f t="shared" si="2"/>
        <v>0.11620476514857338</v>
      </c>
      <c r="J77" s="335">
        <f t="shared" si="3"/>
        <v>0</v>
      </c>
      <c r="K77" s="354">
        <v>0</v>
      </c>
      <c r="L77" s="343">
        <f t="shared" si="4"/>
        <v>0</v>
      </c>
      <c r="M77" s="354">
        <v>0</v>
      </c>
      <c r="N77" s="343">
        <f t="shared" si="5"/>
        <v>0</v>
      </c>
    </row>
    <row r="78" spans="1:24">
      <c r="A78" s="335" t="s">
        <v>572</v>
      </c>
      <c r="B78" s="339"/>
      <c r="C78" s="340"/>
      <c r="D78" s="335"/>
      <c r="E78" s="354">
        <v>0</v>
      </c>
      <c r="F78" s="344">
        <f t="shared" si="0"/>
        <v>7.2255576661301252E-2</v>
      </c>
      <c r="G78" s="343">
        <f t="shared" si="1"/>
        <v>0</v>
      </c>
      <c r="H78" s="354">
        <v>0</v>
      </c>
      <c r="I78" s="344">
        <f t="shared" si="2"/>
        <v>0.11620476514857338</v>
      </c>
      <c r="J78" s="335">
        <f t="shared" si="3"/>
        <v>0</v>
      </c>
      <c r="K78" s="354">
        <v>0</v>
      </c>
      <c r="L78" s="343">
        <f t="shared" si="4"/>
        <v>0</v>
      </c>
      <c r="M78" s="354">
        <v>0</v>
      </c>
      <c r="N78" s="343">
        <f t="shared" si="5"/>
        <v>0</v>
      </c>
    </row>
    <row r="79" spans="1:24">
      <c r="A79" s="335" t="s">
        <v>573</v>
      </c>
      <c r="B79" s="339"/>
      <c r="C79" s="340"/>
      <c r="D79" s="335"/>
      <c r="E79" s="354">
        <v>0</v>
      </c>
      <c r="F79" s="344">
        <f t="shared" si="0"/>
        <v>7.2255576661301252E-2</v>
      </c>
      <c r="G79" s="343">
        <f t="shared" si="1"/>
        <v>0</v>
      </c>
      <c r="H79" s="354">
        <v>0</v>
      </c>
      <c r="I79" s="344">
        <f t="shared" si="2"/>
        <v>0.11620476514857338</v>
      </c>
      <c r="J79" s="335">
        <f t="shared" si="3"/>
        <v>0</v>
      </c>
      <c r="K79" s="354">
        <v>0</v>
      </c>
      <c r="L79" s="343">
        <f t="shared" si="4"/>
        <v>0</v>
      </c>
      <c r="M79" s="354">
        <v>0</v>
      </c>
      <c r="N79" s="343">
        <f t="shared" si="5"/>
        <v>0</v>
      </c>
    </row>
    <row r="80" spans="1:24">
      <c r="A80" s="336" t="s">
        <v>574</v>
      </c>
      <c r="B80" s="341"/>
      <c r="C80" s="342"/>
      <c r="D80" s="336"/>
      <c r="E80" s="355">
        <v>0</v>
      </c>
      <c r="F80" s="345">
        <f t="shared" si="0"/>
        <v>7.2255576661301252E-2</v>
      </c>
      <c r="G80" s="346">
        <f t="shared" si="1"/>
        <v>0</v>
      </c>
      <c r="H80" s="355">
        <v>0</v>
      </c>
      <c r="I80" s="345">
        <f t="shared" si="2"/>
        <v>0.11620476514857338</v>
      </c>
      <c r="J80" s="336">
        <f t="shared" si="3"/>
        <v>0</v>
      </c>
      <c r="K80" s="355">
        <v>0</v>
      </c>
      <c r="L80" s="346">
        <f t="shared" si="4"/>
        <v>0</v>
      </c>
      <c r="M80" s="355">
        <v>0</v>
      </c>
      <c r="N80" s="346">
        <f t="shared" si="5"/>
        <v>0</v>
      </c>
    </row>
    <row r="83" spans="1:14">
      <c r="A83" t="s">
        <v>543</v>
      </c>
      <c r="C83" t="s">
        <v>575</v>
      </c>
      <c r="L83" s="325">
        <f>SUM(L73:L80)</f>
        <v>4776079.1701479033</v>
      </c>
      <c r="M83">
        <f>SUM(M73:M80)</f>
        <v>0</v>
      </c>
      <c r="N83" s="325">
        <f>SUM(N73:N80)</f>
        <v>4776079.1701479033</v>
      </c>
    </row>
    <row r="86" spans="1:14" ht="45">
      <c r="A86" s="333" t="s">
        <v>545</v>
      </c>
      <c r="B86" s="351"/>
      <c r="C86" s="348"/>
      <c r="D86" s="333"/>
      <c r="E86" s="333" t="s">
        <v>5</v>
      </c>
      <c r="F86" s="333" t="s">
        <v>546</v>
      </c>
      <c r="G86" s="333" t="s">
        <v>533</v>
      </c>
      <c r="H86" s="333" t="s">
        <v>6</v>
      </c>
      <c r="I86" s="333" t="s">
        <v>547</v>
      </c>
      <c r="J86" s="333" t="s">
        <v>535</v>
      </c>
      <c r="K86" s="333" t="s">
        <v>536</v>
      </c>
      <c r="L86" s="333" t="s">
        <v>537</v>
      </c>
      <c r="M86" s="333" t="s">
        <v>538</v>
      </c>
      <c r="N86" s="333" t="s">
        <v>539</v>
      </c>
    </row>
    <row r="87" spans="1:14">
      <c r="A87" s="334"/>
      <c r="B87" s="337"/>
      <c r="C87" s="338"/>
      <c r="D87" s="334"/>
      <c r="E87" s="334"/>
      <c r="F87" s="334"/>
      <c r="G87" s="334"/>
      <c r="H87" s="334"/>
      <c r="I87" s="334"/>
      <c r="J87" s="334"/>
      <c r="K87" s="334"/>
      <c r="L87" s="334"/>
      <c r="M87" s="334"/>
      <c r="N87" s="334"/>
    </row>
    <row r="88" spans="1:14">
      <c r="A88" s="335" t="s">
        <v>548</v>
      </c>
      <c r="B88" s="339"/>
      <c r="C88" s="340" t="s">
        <v>567</v>
      </c>
      <c r="D88" s="353" t="s">
        <v>576</v>
      </c>
      <c r="E88" s="354">
        <v>4001785.1753846165</v>
      </c>
      <c r="F88" s="344">
        <f>+$L$36</f>
        <v>3.6207970910438453E-2</v>
      </c>
      <c r="G88" s="343">
        <f>E88*F88</f>
        <v>144896.52122015003</v>
      </c>
      <c r="H88" s="354">
        <v>3955931.3869166672</v>
      </c>
      <c r="I88" s="344">
        <f>+$L$49</f>
        <v>0.11388077945455853</v>
      </c>
      <c r="J88" s="335">
        <f>H88*I88</f>
        <v>450504.54981082282</v>
      </c>
      <c r="K88" s="354">
        <v>103455.24175</v>
      </c>
      <c r="L88" s="343">
        <f>G88+J88+K88</f>
        <v>698856.31278097292</v>
      </c>
      <c r="M88" s="354">
        <v>0</v>
      </c>
      <c r="N88" s="343">
        <f>L88+M88</f>
        <v>698856.31278097292</v>
      </c>
    </row>
    <row r="89" spans="1:14">
      <c r="A89" s="335" t="s">
        <v>549</v>
      </c>
      <c r="B89" s="339"/>
      <c r="C89" s="340"/>
      <c r="D89" s="335"/>
      <c r="E89" s="354">
        <v>0</v>
      </c>
      <c r="F89" s="344">
        <f>+$L$36</f>
        <v>3.6207970910438453E-2</v>
      </c>
      <c r="G89" s="343">
        <f>E89*F89</f>
        <v>0</v>
      </c>
      <c r="H89" s="354">
        <v>0</v>
      </c>
      <c r="I89" s="344">
        <f>+$L$49</f>
        <v>0.11388077945455853</v>
      </c>
      <c r="J89" s="335">
        <f>H89*I89</f>
        <v>0</v>
      </c>
      <c r="K89" s="354">
        <v>0</v>
      </c>
      <c r="L89" s="343">
        <f>G89+J89+K89</f>
        <v>0</v>
      </c>
      <c r="M89" s="354">
        <v>0</v>
      </c>
      <c r="N89" s="343">
        <f>L89+M89</f>
        <v>0</v>
      </c>
    </row>
    <row r="90" spans="1:14">
      <c r="A90" s="336" t="s">
        <v>550</v>
      </c>
      <c r="B90" s="341"/>
      <c r="C90" s="342"/>
      <c r="D90" s="336"/>
      <c r="E90" s="355">
        <v>0</v>
      </c>
      <c r="F90" s="345">
        <f>+$L$36</f>
        <v>3.6207970910438453E-2</v>
      </c>
      <c r="G90" s="346">
        <f>E90*F90</f>
        <v>0</v>
      </c>
      <c r="H90" s="355">
        <v>0</v>
      </c>
      <c r="I90" s="345">
        <f>+$L$49</f>
        <v>0.11388077945455853</v>
      </c>
      <c r="J90" s="336">
        <f>H90*I90</f>
        <v>0</v>
      </c>
      <c r="K90" s="355">
        <v>0</v>
      </c>
      <c r="L90" s="346">
        <f>G90+J90+K90</f>
        <v>0</v>
      </c>
      <c r="M90" s="355">
        <v>0</v>
      </c>
      <c r="N90" s="346">
        <f>L90+M90</f>
        <v>0</v>
      </c>
    </row>
    <row r="91" spans="1:14">
      <c r="L91" s="325"/>
    </row>
    <row r="93" spans="1:14">
      <c r="A93" t="s">
        <v>551</v>
      </c>
      <c r="C93" t="s">
        <v>552</v>
      </c>
      <c r="L93" s="325">
        <f>SUM(L88:L90)</f>
        <v>698856.31278097292</v>
      </c>
      <c r="M93" s="325">
        <f>SUM(M88:M90)</f>
        <v>0</v>
      </c>
      <c r="N93" s="325">
        <f>SUM(N88:N90)</f>
        <v>698856.31278097292</v>
      </c>
    </row>
    <row r="94" spans="1:14">
      <c r="L94" s="325"/>
    </row>
    <row r="95" spans="1:14">
      <c r="A95" s="326">
        <v>5</v>
      </c>
      <c r="C95" t="s">
        <v>553</v>
      </c>
      <c r="L95" s="325">
        <f>L83+L93</f>
        <v>5474935.4829288758</v>
      </c>
      <c r="N95" s="325">
        <f>N83+N93</f>
        <v>5474935.4829288758</v>
      </c>
    </row>
    <row r="98" spans="1:3">
      <c r="A98" t="s">
        <v>16</v>
      </c>
    </row>
    <row r="99" spans="1:3">
      <c r="A99" t="s">
        <v>17</v>
      </c>
    </row>
    <row r="100" spans="1:3">
      <c r="A100" t="s">
        <v>18</v>
      </c>
      <c r="C100" t="s">
        <v>577</v>
      </c>
    </row>
    <row r="101" spans="1:3">
      <c r="A101" t="s">
        <v>19</v>
      </c>
      <c r="C101" t="s">
        <v>578</v>
      </c>
    </row>
    <row r="102" spans="1:3">
      <c r="A102" t="s">
        <v>20</v>
      </c>
      <c r="C102" t="s">
        <v>579</v>
      </c>
    </row>
    <row r="103" spans="1:3">
      <c r="A103" t="s">
        <v>21</v>
      </c>
      <c r="C103" t="s">
        <v>580</v>
      </c>
    </row>
    <row r="104" spans="1:3">
      <c r="A104" t="s">
        <v>22</v>
      </c>
      <c r="C104" t="s">
        <v>581</v>
      </c>
    </row>
    <row r="105" spans="1:3">
      <c r="A105" t="s">
        <v>23</v>
      </c>
      <c r="C105" t="s">
        <v>559</v>
      </c>
    </row>
    <row r="106" spans="1:3">
      <c r="A106" t="s">
        <v>24</v>
      </c>
      <c r="C106" t="s">
        <v>582</v>
      </c>
    </row>
    <row r="107" spans="1:3">
      <c r="A107" t="s">
        <v>333</v>
      </c>
      <c r="C107" t="s">
        <v>561</v>
      </c>
    </row>
  </sheetData>
  <pageMargins left="0.5" right="0.5" top="0.75" bottom="0.75" header="0.3" footer="0.3"/>
  <pageSetup scale="45" orientation="landscape" r:id="rId1"/>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MP Attach O</vt:lpstr>
      <vt:lpstr>MP Attach GG</vt:lpstr>
      <vt:lpstr>MP Attach ZZ</vt:lpstr>
      <vt:lpstr>'MP Attach GG'!Print_Area</vt:lpstr>
      <vt:lpstr>'MP Attach O'!Print_Area</vt:lpstr>
      <vt:lpstr>'MP Attach ZZ'!Print_Area</vt:lpstr>
    </vt:vector>
  </TitlesOfParts>
  <Company>American Transmission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Jeanne Kallberg (MP)</cp:lastModifiedBy>
  <cp:lastPrinted>2014-01-31T18:42:13Z</cp:lastPrinted>
  <dcterms:created xsi:type="dcterms:W3CDTF">2009-07-01T14:12:33Z</dcterms:created>
  <dcterms:modified xsi:type="dcterms:W3CDTF">2014-01-31T18:57:27Z</dcterms:modified>
</cp:coreProperties>
</file>