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45" yWindow="-135" windowWidth="17610" windowHeight="13830"/>
  </bookViews>
  <sheets>
    <sheet name="Attach O True Up Summary" sheetId="1" r:id="rId1"/>
    <sheet name="Borrowing Rate-2014" sheetId="6" r:id="rId2"/>
    <sheet name="Interest Calculation-2014" sheetId="5" r:id="rId3"/>
  </sheets>
  <definedNames>
    <definedName name="_xlnm.Print_Area" localSheetId="0">'Attach O True Up Summary'!$A$7:$I$57</definedName>
    <definedName name="_xlnm.Print_Area" localSheetId="1">'Borrowing Rate-2014'!#REF!</definedName>
  </definedNames>
  <calcPr calcId="145621"/>
</workbook>
</file>

<file path=xl/calcChain.xml><?xml version="1.0" encoding="utf-8"?>
<calcChain xmlns="http://schemas.openxmlformats.org/spreadsheetml/2006/main">
  <c r="I27" i="1" l="1"/>
  <c r="G27" i="1" l="1"/>
  <c r="F36" i="5"/>
  <c r="D36" i="5"/>
  <c r="C16" i="6"/>
  <c r="D38" i="6" s="1"/>
  <c r="E38" i="6" s="1"/>
  <c r="C15" i="6"/>
  <c r="D37" i="5" l="1"/>
  <c r="D23" i="6"/>
  <c r="E23" i="6" s="1"/>
  <c r="D27" i="6"/>
  <c r="E27" i="6" s="1"/>
  <c r="D31" i="6"/>
  <c r="E31" i="6" s="1"/>
  <c r="D35" i="6"/>
  <c r="E35" i="6" s="1"/>
  <c r="D26" i="6"/>
  <c r="E26" i="6" s="1"/>
  <c r="D34" i="6"/>
  <c r="E34" i="6" s="1"/>
  <c r="D24" i="6"/>
  <c r="E24" i="6" s="1"/>
  <c r="D28" i="6"/>
  <c r="E28" i="6" s="1"/>
  <c r="D32" i="6"/>
  <c r="E32" i="6" s="1"/>
  <c r="D36" i="6"/>
  <c r="E36" i="6" s="1"/>
  <c r="D25" i="6"/>
  <c r="E25" i="6" s="1"/>
  <c r="D29" i="6"/>
  <c r="E29" i="6" s="1"/>
  <c r="D33" i="6"/>
  <c r="E33" i="6" s="1"/>
  <c r="D37" i="6"/>
  <c r="E37" i="6" s="1"/>
  <c r="D30" i="6"/>
  <c r="E30" i="6" s="1"/>
  <c r="G17" i="1" l="1"/>
  <c r="G32" i="1" l="1"/>
  <c r="I17" i="1"/>
  <c r="I32" i="1" s="1"/>
  <c r="B44" i="1"/>
  <c r="I23" i="1"/>
  <c r="G23" i="1"/>
  <c r="I33" i="1"/>
  <c r="I34" i="1" l="1"/>
  <c r="G33" i="1"/>
  <c r="G34" i="1" s="1"/>
  <c r="F7" i="5" l="1"/>
  <c r="F5" i="5"/>
  <c r="L11" i="5" s="1"/>
  <c r="N24" i="5" l="1"/>
  <c r="N31" i="5"/>
  <c r="N16" i="5"/>
  <c r="N18" i="5"/>
  <c r="N26" i="5"/>
  <c r="N34" i="5"/>
  <c r="N19" i="5"/>
  <c r="N27" i="5"/>
  <c r="N11" i="5"/>
  <c r="N12" i="5"/>
  <c r="N20" i="5"/>
  <c r="N28" i="5"/>
  <c r="N13" i="5"/>
  <c r="N21" i="5"/>
  <c r="N29" i="5"/>
  <c r="N14" i="5"/>
  <c r="N22" i="5"/>
  <c r="N30" i="5"/>
  <c r="N15" i="5"/>
  <c r="N23" i="5"/>
  <c r="N32" i="5"/>
  <c r="N17" i="5"/>
  <c r="N25" i="5"/>
  <c r="N33" i="5"/>
  <c r="L18" i="5"/>
  <c r="L26" i="5"/>
  <c r="L34" i="5"/>
  <c r="L19" i="5"/>
  <c r="L27" i="5"/>
  <c r="L12" i="5"/>
  <c r="L20" i="5"/>
  <c r="L28" i="5"/>
  <c r="L22" i="5"/>
  <c r="L15" i="5"/>
  <c r="L13" i="5"/>
  <c r="L21" i="5"/>
  <c r="L29" i="5"/>
  <c r="L14" i="5"/>
  <c r="L30" i="5"/>
  <c r="L23" i="5"/>
  <c r="L31" i="5"/>
  <c r="L25" i="5"/>
  <c r="L16" i="5"/>
  <c r="L24" i="5"/>
  <c r="L32" i="5"/>
  <c r="L17" i="5"/>
  <c r="L33" i="5"/>
  <c r="N36" i="5" l="1"/>
  <c r="I37" i="1" s="1"/>
  <c r="I47" i="1" s="1"/>
  <c r="L36" i="5"/>
  <c r="G37" i="1" s="1"/>
  <c r="G47" i="1" s="1"/>
</calcChain>
</file>

<file path=xl/sharedStrings.xml><?xml version="1.0" encoding="utf-8"?>
<sst xmlns="http://schemas.openxmlformats.org/spreadsheetml/2006/main" count="90" uniqueCount="84">
  <si>
    <t>A) Annual Transmission Revenue Requirement True Up</t>
  </si>
  <si>
    <t>AC System</t>
  </si>
  <si>
    <t>DC System</t>
  </si>
  <si>
    <t>Historic Year Actual RR</t>
  </si>
  <si>
    <t>B) Divisor True Up</t>
  </si>
  <si>
    <t>Historic Year Actual Divisor</t>
  </si>
  <si>
    <t>Historic Year Projected Divisor</t>
  </si>
  <si>
    <t>Difference in Divisor</t>
  </si>
  <si>
    <t>Historic Year Divisor True Up</t>
  </si>
  <si>
    <t>C) Summary</t>
  </si>
  <si>
    <t>Revenue Requirement True Up</t>
  </si>
  <si>
    <t>Divisor True Up</t>
  </si>
  <si>
    <t>D) Interest Calculation</t>
  </si>
  <si>
    <t xml:space="preserve">Prime Rate </t>
  </si>
  <si>
    <t>Historic Year Projected RR</t>
  </si>
  <si>
    <t xml:space="preserve">Historic Year Projected Annual Cost ($/kw/yr) </t>
  </si>
  <si>
    <t>Minnesota Power Short Term Interest Rate</t>
  </si>
  <si>
    <t>6a</t>
  </si>
  <si>
    <t>6b</t>
  </si>
  <si>
    <t>6c</t>
  </si>
  <si>
    <t>(Line 6a-Line 6b)</t>
  </si>
  <si>
    <t>6e</t>
  </si>
  <si>
    <t>6f</t>
  </si>
  <si>
    <t>(Line 6e-Line 6d)</t>
  </si>
  <si>
    <t>6g</t>
  </si>
  <si>
    <t>6h</t>
  </si>
  <si>
    <t>(Line 6f * Line 6g)</t>
  </si>
  <si>
    <t xml:space="preserve">Historic Year True Up  </t>
  </si>
  <si>
    <t>6d</t>
  </si>
  <si>
    <t>Line 7b of Attach O</t>
  </si>
  <si>
    <t xml:space="preserve">The interest payable shall be calculated using an average interest rate for the twenty-four (24) months during </t>
  </si>
  <si>
    <t xml:space="preserve">which the over or under recovery in the revenue requirement or volume changes exists.  The interest rate to be </t>
  </si>
  <si>
    <t xml:space="preserve">applied to the over or under recovery amounts will be determined using the average rate for the nineteen (19) </t>
  </si>
  <si>
    <t xml:space="preserve">months preceding August of the current year.  The interest amount will be included in the projected costs made </t>
  </si>
  <si>
    <t xml:space="preserve">available on September 1.  If ALLETE has over collected during a given rate year, the interest on the over collection </t>
  </si>
  <si>
    <t>will be calculated in accordance with the Commission’s interest rate for refunds as provided in 18 C.F.R. § 35.19a.</t>
  </si>
  <si>
    <t xml:space="preserve">If ALLETE has under collected during a given rate year, the interest on the under collection will be calculated based </t>
  </si>
  <si>
    <t>on ALLETE’s actual short term debt cost, capped at the applicable refund interest rate under 18 C.F.R. § 35.19a</t>
  </si>
  <si>
    <t>E) Total True Up (C+D)</t>
  </si>
  <si>
    <t>ALLETE, Inc., d/b/a Minnesota Power</t>
  </si>
  <si>
    <t xml:space="preserve"> </t>
  </si>
  <si>
    <t>Prime Rate</t>
  </si>
  <si>
    <t>Average Interest Rate</t>
  </si>
  <si>
    <t>AC Interest</t>
  </si>
  <si>
    <t>DC Interest</t>
  </si>
  <si>
    <t>Short Term Interest Rate</t>
  </si>
  <si>
    <t>Interest Calculation</t>
  </si>
  <si>
    <t>Borrowing Rate Calculation</t>
  </si>
  <si>
    <t>Short Term Borrowing Rates</t>
  </si>
  <si>
    <t>Date of 
Expiration</t>
  </si>
  <si>
    <t>Date 
Issued</t>
  </si>
  <si>
    <t>Amount</t>
  </si>
  <si>
    <t>Credit Facility</t>
  </si>
  <si>
    <t xml:space="preserve">Issuer </t>
  </si>
  <si>
    <t>JPMorgan-Lead Arranger</t>
  </si>
  <si>
    <t>Borrowing Rates</t>
  </si>
  <si>
    <t>Libor Rate</t>
  </si>
  <si>
    <t>Prime</t>
  </si>
  <si>
    <t>Month</t>
  </si>
  <si>
    <t>Margin</t>
  </si>
  <si>
    <t>MISO Attachment O True-up Calculation</t>
  </si>
  <si>
    <t>Total Interest</t>
  </si>
  <si>
    <t>AC System 2013 True Up Before Interest</t>
  </si>
  <si>
    <t xml:space="preserve">DC System 2013 True Up Before Interest </t>
  </si>
  <si>
    <t>1 Month Libor + 1.125% spread</t>
  </si>
  <si>
    <t>(%)</t>
  </si>
  <si>
    <t>$400 margin</t>
  </si>
  <si>
    <t>2014 Attachment O True Up Summary</t>
  </si>
  <si>
    <t>2014 Minnesota Power</t>
  </si>
  <si>
    <t>Revolving Line of Credit</t>
  </si>
  <si>
    <t>1 Month Libor + 1.250% spread</t>
  </si>
  <si>
    <r>
      <t>Margin</t>
    </r>
    <r>
      <rPr>
        <b/>
        <u/>
        <vertAlign val="superscript"/>
        <sz val="10"/>
        <color theme="1"/>
        <rFont val="Arial"/>
        <family val="2"/>
      </rPr>
      <t>1</t>
    </r>
  </si>
  <si>
    <r>
      <t>$400 margin</t>
    </r>
    <r>
      <rPr>
        <i/>
        <vertAlign val="superscript"/>
        <sz val="10"/>
        <color theme="1"/>
        <rFont val="Arial"/>
        <family val="2"/>
      </rPr>
      <t>2</t>
    </r>
  </si>
  <si>
    <t xml:space="preserve">Revolver $400 Million </t>
  </si>
  <si>
    <r>
      <t>1 M Libor</t>
    </r>
    <r>
      <rPr>
        <b/>
        <vertAlign val="superscript"/>
        <sz val="10"/>
        <color theme="1"/>
        <rFont val="Arial"/>
        <family val="2"/>
      </rPr>
      <t>3</t>
    </r>
  </si>
  <si>
    <t>Libor Interest Rate</t>
  </si>
  <si>
    <t>1) Margin for Eurodollar Rate loan and facility fee</t>
  </si>
  <si>
    <t>2) Moody's upgraded ALLETE on January 30, 2014, to A3 from Baa1 changing its pricing level in the credit agreement</t>
  </si>
  <si>
    <t>3) 1 Month Libor Rates downloaded from Bloomberg using US001M Index</t>
  </si>
  <si>
    <t>Average Monthly Interest Rate</t>
  </si>
  <si>
    <t>2014  Attachment GG True Up Work paper</t>
  </si>
  <si>
    <t>2014 Attachment O True Up Work paper</t>
  </si>
  <si>
    <t>Interest for 24 Months (Jan-14 to Dec-15)</t>
  </si>
  <si>
    <t>Total 2014 True up Before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</si>
</sst>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.000"/>
    <numFmt numFmtId="167" formatCode="[$-409]mmm\-yy;@"/>
    <numFmt numFmtId="168" formatCode="&quot;$&quot;#,##0.00"/>
    <numFmt numFmtId="169" formatCode="_(&quot;$&quot;* #,##0.000_);_(&quot;$&quot;* \(#,##0.000\);_(&quot;$&quot;* &quot;-&quot;??_);_(@_)"/>
    <numFmt numFmtId="170" formatCode="0.0000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2"/>
      <name val="Arial MT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6"/>
      <color theme="0"/>
      <name val="Arial"/>
      <family val="2"/>
    </font>
    <font>
      <i/>
      <vertAlign val="superscript"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F81BD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0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31" fillId="0" borderId="0">
      <alignment vertical="top"/>
    </xf>
    <xf numFmtId="0" fontId="25" fillId="0" borderId="0"/>
    <xf numFmtId="0" fontId="25" fillId="0" borderId="0"/>
    <xf numFmtId="0" fontId="24" fillId="0" borderId="0"/>
    <xf numFmtId="0" fontId="3" fillId="0" borderId="0"/>
    <xf numFmtId="0" fontId="29" fillId="0" borderId="0"/>
    <xf numFmtId="0" fontId="25" fillId="0" borderId="0"/>
    <xf numFmtId="0" fontId="25" fillId="23" borderId="7" applyNumberFormat="0" applyFont="0" applyAlignment="0" applyProtection="0"/>
    <xf numFmtId="0" fontId="16" fillId="20" borderId="8" applyNumberFormat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168" fontId="32" fillId="0" borderId="0" applyProtection="0"/>
    <xf numFmtId="43" fontId="25" fillId="0" borderId="0" applyFont="0" applyFill="0" applyBorder="0" applyAlignment="0" applyProtection="0"/>
    <xf numFmtId="0" fontId="32" fillId="23" borderId="7" applyNumberFormat="0" applyFont="0" applyAlignment="0" applyProtection="0"/>
    <xf numFmtId="9" fontId="25" fillId="0" borderId="0" applyFont="0" applyFill="0" applyBorder="0" applyAlignment="0" applyProtection="0"/>
    <xf numFmtId="168" fontId="32" fillId="0" borderId="0" applyProtection="0"/>
    <xf numFmtId="168" fontId="32" fillId="0" borderId="0" applyProtection="0"/>
    <xf numFmtId="168" fontId="32" fillId="0" borderId="0" applyProtection="0"/>
    <xf numFmtId="168" fontId="32" fillId="0" borderId="0" applyProtection="0"/>
    <xf numFmtId="168" fontId="32" fillId="0" borderId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9" fontId="3" fillId="0" borderId="0" applyFont="0" applyFill="0" applyBorder="0" applyAlignment="0" applyProtection="0"/>
    <xf numFmtId="0" fontId="19" fillId="26" borderId="0"/>
    <xf numFmtId="0" fontId="1" fillId="0" borderId="0"/>
    <xf numFmtId="0" fontId="36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31" fillId="0" borderId="0">
      <alignment vertical="top"/>
    </xf>
    <xf numFmtId="0" fontId="3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110">
    <xf numFmtId="0" fontId="0" fillId="0" borderId="0" xfId="0"/>
    <xf numFmtId="0" fontId="4" fillId="0" borderId="0" xfId="0" applyFont="1"/>
    <xf numFmtId="38" fontId="0" fillId="0" borderId="0" xfId="0" applyNumberFormat="1"/>
    <xf numFmtId="164" fontId="0" fillId="0" borderId="0" xfId="0" applyNumberFormat="1"/>
    <xf numFmtId="38" fontId="0" fillId="0" borderId="0" xfId="0" applyNumberFormat="1" applyAlignment="1">
      <alignment horizontal="right"/>
    </xf>
    <xf numFmtId="0" fontId="6" fillId="0" borderId="0" xfId="0" applyFont="1"/>
    <xf numFmtId="0" fontId="7" fillId="0" borderId="0" xfId="0" applyFont="1"/>
    <xf numFmtId="0" fontId="26" fillId="0" borderId="0" xfId="48" applyNumberFormat="1" applyFont="1"/>
    <xf numFmtId="38" fontId="0" fillId="0" borderId="10" xfId="0" applyNumberFormat="1" applyBorder="1"/>
    <xf numFmtId="38" fontId="0" fillId="0" borderId="0" xfId="0" applyNumberFormat="1" applyBorder="1"/>
    <xf numFmtId="0" fontId="25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9" fillId="0" borderId="0" xfId="47"/>
    <xf numFmtId="0" fontId="0" fillId="0" borderId="0" xfId="0" applyFill="1"/>
    <xf numFmtId="0" fontId="25" fillId="0" borderId="0" xfId="0" applyFont="1" applyFill="1"/>
    <xf numFmtId="38" fontId="0" fillId="0" borderId="10" xfId="0" applyNumberFormat="1" applyFill="1" applyBorder="1"/>
    <xf numFmtId="38" fontId="0" fillId="0" borderId="0" xfId="0" applyNumberFormat="1" applyFill="1"/>
    <xf numFmtId="38" fontId="25" fillId="0" borderId="0" xfId="0" applyNumberFormat="1" applyFont="1"/>
    <xf numFmtId="10" fontId="0" fillId="0" borderId="0" xfId="51" applyNumberFormat="1" applyFont="1" applyFill="1"/>
    <xf numFmtId="38" fontId="25" fillId="0" borderId="0" xfId="0" applyNumberFormat="1" applyFont="1" applyFill="1"/>
    <xf numFmtId="165" fontId="25" fillId="0" borderId="0" xfId="58" applyNumberFormat="1" applyFont="1" applyAlignment="1"/>
    <xf numFmtId="169" fontId="25" fillId="0" borderId="0" xfId="48" applyNumberFormat="1" applyFont="1" applyAlignment="1"/>
    <xf numFmtId="165" fontId="25" fillId="0" borderId="0" xfId="58" applyNumberFormat="1" applyFont="1" applyFill="1" applyAlignment="1"/>
    <xf numFmtId="0" fontId="4" fillId="0" borderId="0" xfId="0" applyFont="1" applyAlignment="1">
      <alignment horizontal="center"/>
    </xf>
    <xf numFmtId="38" fontId="25" fillId="0" borderId="0" xfId="0" applyNumberFormat="1" applyFont="1" applyAlignment="1">
      <alignment horizontal="right"/>
    </xf>
    <xf numFmtId="0" fontId="29" fillId="0" borderId="0" xfId="47" applyFont="1"/>
    <xf numFmtId="169" fontId="26" fillId="0" borderId="0" xfId="48" applyNumberFormat="1" applyFont="1" applyAlignment="1"/>
    <xf numFmtId="6" fontId="0" fillId="0" borderId="0" xfId="0" applyNumberFormat="1"/>
    <xf numFmtId="0" fontId="4" fillId="0" borderId="0" xfId="0" applyNumberFormat="1" applyFont="1" applyAlignment="1">
      <alignment horizontal="center" wrapText="1"/>
    </xf>
    <xf numFmtId="16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/>
    <xf numFmtId="38" fontId="0" fillId="0" borderId="0" xfId="29" applyNumberFormat="1" applyFont="1"/>
    <xf numFmtId="43" fontId="6" fillId="0" borderId="0" xfId="0" applyNumberFormat="1" applyFont="1"/>
    <xf numFmtId="165" fontId="25" fillId="0" borderId="10" xfId="58" applyNumberFormat="1" applyFont="1" applyBorder="1" applyAlignment="1"/>
    <xf numFmtId="38" fontId="25" fillId="0" borderId="0" xfId="0" applyNumberFormat="1" applyFont="1" applyBorder="1"/>
    <xf numFmtId="165" fontId="3" fillId="0" borderId="0" xfId="66" applyNumberFormat="1" applyFont="1" applyAlignment="1"/>
    <xf numFmtId="0" fontId="3" fillId="0" borderId="0" xfId="0" applyFont="1"/>
    <xf numFmtId="0" fontId="3" fillId="0" borderId="0" xfId="0" applyFont="1"/>
    <xf numFmtId="6" fontId="0" fillId="0" borderId="0" xfId="0" applyNumberFormat="1"/>
    <xf numFmtId="167" fontId="2" fillId="0" borderId="0" xfId="74" applyNumberFormat="1"/>
    <xf numFmtId="167" fontId="2" fillId="0" borderId="0" xfId="74" applyNumberFormat="1" applyBorder="1"/>
    <xf numFmtId="167" fontId="2" fillId="0" borderId="0" xfId="74" applyNumberFormat="1" applyFill="1"/>
    <xf numFmtId="0" fontId="2" fillId="0" borderId="0" xfId="73"/>
    <xf numFmtId="0" fontId="2" fillId="25" borderId="11" xfId="73" applyFill="1" applyBorder="1" applyAlignment="1">
      <alignment horizontal="center" wrapText="1"/>
    </xf>
    <xf numFmtId="0" fontId="2" fillId="25" borderId="12" xfId="73" applyFill="1" applyBorder="1" applyAlignment="1">
      <alignment horizontal="center" wrapText="1"/>
    </xf>
    <xf numFmtId="14" fontId="2" fillId="0" borderId="0" xfId="73" applyNumberFormat="1" applyAlignment="1">
      <alignment horizontal="center"/>
    </xf>
    <xf numFmtId="14" fontId="2" fillId="0" borderId="0" xfId="73" applyNumberFormat="1"/>
    <xf numFmtId="3" fontId="38" fillId="0" borderId="0" xfId="129" applyNumberFormat="1" applyFont="1" applyFill="1" applyAlignment="1">
      <alignment horizontal="left"/>
    </xf>
    <xf numFmtId="3" fontId="34" fillId="0" borderId="0" xfId="73" applyNumberFormat="1" applyFont="1" applyAlignment="1">
      <alignment horizontal="center"/>
    </xf>
    <xf numFmtId="3" fontId="39" fillId="0" borderId="20" xfId="73" applyNumberFormat="1" applyFont="1" applyBorder="1" applyAlignment="1">
      <alignment horizontal="center"/>
    </xf>
    <xf numFmtId="3" fontId="40" fillId="0" borderId="14" xfId="73" applyNumberFormat="1" applyFont="1" applyBorder="1" applyAlignment="1">
      <alignment horizontal="center"/>
    </xf>
    <xf numFmtId="0" fontId="34" fillId="0" borderId="21" xfId="73" applyFont="1" applyFill="1" applyBorder="1" applyAlignment="1">
      <alignment horizontal="center"/>
    </xf>
    <xf numFmtId="0" fontId="34" fillId="0" borderId="0" xfId="73" applyFont="1" applyFill="1" applyBorder="1" applyAlignment="1">
      <alignment horizontal="center"/>
    </xf>
    <xf numFmtId="0" fontId="34" fillId="0" borderId="16" xfId="73" applyFont="1" applyBorder="1" applyAlignment="1">
      <alignment horizontal="center"/>
    </xf>
    <xf numFmtId="0" fontId="34" fillId="0" borderId="17" xfId="73" applyFont="1" applyFill="1" applyBorder="1" applyAlignment="1">
      <alignment horizontal="center"/>
    </xf>
    <xf numFmtId="0" fontId="34" fillId="0" borderId="18" xfId="73" applyFont="1" applyBorder="1" applyAlignment="1">
      <alignment horizontal="center"/>
    </xf>
    <xf numFmtId="0" fontId="34" fillId="0" borderId="10" xfId="73" applyFont="1" applyFill="1" applyBorder="1" applyAlignment="1">
      <alignment horizontal="center"/>
    </xf>
    <xf numFmtId="0" fontId="34" fillId="0" borderId="19" xfId="73" applyFont="1" applyFill="1" applyBorder="1" applyAlignment="1">
      <alignment horizontal="center"/>
    </xf>
    <xf numFmtId="0" fontId="33" fillId="0" borderId="0" xfId="74" applyFont="1" applyAlignment="1">
      <alignment horizontal="center"/>
    </xf>
    <xf numFmtId="4" fontId="35" fillId="0" borderId="0" xfId="74" applyNumberFormat="1" applyFont="1"/>
    <xf numFmtId="164" fontId="0" fillId="0" borderId="0" xfId="51" applyNumberFormat="1" applyFont="1"/>
    <xf numFmtId="4" fontId="35" fillId="0" borderId="0" xfId="74" applyNumberFormat="1" applyFont="1" applyBorder="1"/>
    <xf numFmtId="0" fontId="2" fillId="0" borderId="0" xfId="70" applyBorder="1"/>
    <xf numFmtId="4" fontId="35" fillId="0" borderId="0" xfId="74" applyNumberFormat="1" applyFont="1" applyFill="1" applyBorder="1"/>
    <xf numFmtId="166" fontId="0" fillId="0" borderId="0" xfId="0" applyNumberFormat="1" applyFill="1"/>
    <xf numFmtId="166" fontId="2" fillId="0" borderId="0" xfId="70" applyNumberFormat="1" applyFill="1" applyBorder="1"/>
    <xf numFmtId="4" fontId="35" fillId="0" borderId="0" xfId="74" applyNumberFormat="1" applyFont="1" applyFill="1"/>
    <xf numFmtId="0" fontId="3" fillId="0" borderId="0" xfId="129"/>
    <xf numFmtId="0" fontId="34" fillId="0" borderId="14" xfId="73" applyFont="1" applyFill="1" applyBorder="1" applyAlignment="1">
      <alignment horizontal="center"/>
    </xf>
    <xf numFmtId="0" fontId="34" fillId="0" borderId="0" xfId="73" applyFont="1" applyFill="1" applyAlignment="1">
      <alignment horizontal="center"/>
    </xf>
    <xf numFmtId="0" fontId="34" fillId="0" borderId="0" xfId="73" applyFont="1" applyAlignment="1">
      <alignment horizontal="center"/>
    </xf>
    <xf numFmtId="0" fontId="33" fillId="25" borderId="11" xfId="73" applyFont="1" applyFill="1" applyBorder="1" applyAlignment="1">
      <alignment horizontal="center"/>
    </xf>
    <xf numFmtId="0" fontId="33" fillId="25" borderId="12" xfId="73" applyFont="1" applyFill="1" applyBorder="1" applyAlignment="1">
      <alignment horizontal="center"/>
    </xf>
    <xf numFmtId="0" fontId="2" fillId="25" borderId="12" xfId="73" applyFill="1" applyBorder="1" applyAlignment="1">
      <alignment horizontal="center"/>
    </xf>
    <xf numFmtId="0" fontId="33" fillId="25" borderId="13" xfId="73" applyFont="1" applyFill="1" applyBorder="1" applyAlignment="1">
      <alignment horizontal="center"/>
    </xf>
    <xf numFmtId="0" fontId="2" fillId="25" borderId="13" xfId="73" applyFill="1" applyBorder="1" applyAlignment="1">
      <alignment horizontal="center"/>
    </xf>
    <xf numFmtId="38" fontId="2" fillId="0" borderId="0" xfId="73" applyNumberFormat="1" applyAlignment="1">
      <alignment horizontal="center"/>
    </xf>
    <xf numFmtId="0" fontId="33" fillId="25" borderId="12" xfId="73" applyFont="1" applyFill="1" applyBorder="1" applyAlignment="1"/>
    <xf numFmtId="3" fontId="34" fillId="0" borderId="0" xfId="73" applyNumberFormat="1" applyFont="1" applyAlignment="1">
      <alignment horizontal="right"/>
    </xf>
    <xf numFmtId="3" fontId="34" fillId="0" borderId="0" xfId="73" applyNumberFormat="1" applyFont="1" applyAlignment="1">
      <alignment horizontal="left"/>
    </xf>
    <xf numFmtId="166" fontId="34" fillId="0" borderId="0" xfId="73" applyNumberFormat="1" applyFont="1" applyBorder="1" applyAlignment="1">
      <alignment horizontal="center"/>
    </xf>
    <xf numFmtId="166" fontId="34" fillId="0" borderId="10" xfId="73" applyNumberFormat="1" applyFont="1" applyBorder="1" applyAlignment="1">
      <alignment horizontal="center"/>
    </xf>
    <xf numFmtId="0" fontId="33" fillId="0" borderId="15" xfId="74" applyFont="1" applyBorder="1" applyAlignment="1">
      <alignment horizontal="center"/>
    </xf>
    <xf numFmtId="0" fontId="33" fillId="0" borderId="15" xfId="70" applyFont="1" applyFill="1" applyBorder="1" applyAlignment="1">
      <alignment horizontal="center"/>
    </xf>
    <xf numFmtId="0" fontId="0" fillId="0" borderId="15" xfId="0" applyBorder="1"/>
    <xf numFmtId="167" fontId="0" fillId="0" borderId="0" xfId="0" applyNumberFormat="1"/>
    <xf numFmtId="166" fontId="35" fillId="0" borderId="0" xfId="0" applyNumberFormat="1" applyFont="1"/>
    <xf numFmtId="16" fontId="4" fillId="0" borderId="0" xfId="0" applyNumberFormat="1" applyFont="1"/>
    <xf numFmtId="164" fontId="35" fillId="0" borderId="0" xfId="0" applyNumberFormat="1" applyFont="1"/>
    <xf numFmtId="10" fontId="35" fillId="0" borderId="0" xfId="51" applyNumberFormat="1" applyFont="1"/>
    <xf numFmtId="10" fontId="35" fillId="0" borderId="0" xfId="51" applyNumberFormat="1" applyFont="1" applyFill="1"/>
    <xf numFmtId="16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170" fontId="0" fillId="0" borderId="0" xfId="51" applyNumberFormat="1" applyFont="1"/>
    <xf numFmtId="10" fontId="0" fillId="0" borderId="0" xfId="0" applyNumberFormat="1"/>
    <xf numFmtId="0" fontId="34" fillId="0" borderId="15" xfId="70" applyFont="1" applyBorder="1" applyAlignment="1">
      <alignment horizontal="center"/>
    </xf>
    <xf numFmtId="0" fontId="37" fillId="24" borderId="11" xfId="73" applyFont="1" applyFill="1" applyBorder="1" applyAlignment="1">
      <alignment horizontal="center"/>
    </xf>
    <xf numFmtId="0" fontId="37" fillId="24" borderId="12" xfId="73" applyFont="1" applyFill="1" applyBorder="1" applyAlignment="1">
      <alignment horizontal="center"/>
    </xf>
    <xf numFmtId="0" fontId="37" fillId="24" borderId="13" xfId="73" applyFont="1" applyFill="1" applyBorder="1" applyAlignment="1">
      <alignment horizontal="center"/>
    </xf>
    <xf numFmtId="0" fontId="2" fillId="25" borderId="12" xfId="73" applyFill="1" applyBorder="1" applyAlignment="1">
      <alignment horizontal="center"/>
    </xf>
    <xf numFmtId="0" fontId="2" fillId="0" borderId="14" xfId="73" applyBorder="1" applyAlignment="1">
      <alignment horizontal="center"/>
    </xf>
    <xf numFmtId="0" fontId="33" fillId="25" borderId="12" xfId="73" applyFont="1" applyFill="1" applyBorder="1" applyAlignment="1">
      <alignment horizontal="center"/>
    </xf>
    <xf numFmtId="0" fontId="34" fillId="0" borderId="14" xfId="73" applyFont="1" applyBorder="1" applyAlignment="1">
      <alignment horizontal="center"/>
    </xf>
    <xf numFmtId="0" fontId="34" fillId="0" borderId="0" xfId="73" applyFont="1" applyAlignment="1">
      <alignment horizontal="center"/>
    </xf>
  </cellXfs>
  <cellStyles count="130">
    <cellStyle name="20% - Accent1 2" xfId="1"/>
    <cellStyle name="20% - Accent1 3" xfId="80"/>
    <cellStyle name="20% - Accent2 2" xfId="2"/>
    <cellStyle name="20% - Accent2 3" xfId="81"/>
    <cellStyle name="20% - Accent3 2" xfId="3"/>
    <cellStyle name="20% - Accent3 3" xfId="82"/>
    <cellStyle name="20% - Accent4 2" xfId="4"/>
    <cellStyle name="20% - Accent4 3" xfId="83"/>
    <cellStyle name="20% - Accent5 2" xfId="5"/>
    <cellStyle name="20% - Accent5 3" xfId="84"/>
    <cellStyle name="20% - Accent6 2" xfId="6"/>
    <cellStyle name="20% - Accent6 3" xfId="85"/>
    <cellStyle name="40% - Accent1 2" xfId="7"/>
    <cellStyle name="40% - Accent1 3" xfId="86"/>
    <cellStyle name="40% - Accent2 2" xfId="8"/>
    <cellStyle name="40% - Accent2 3" xfId="87"/>
    <cellStyle name="40% - Accent3 2" xfId="9"/>
    <cellStyle name="40% - Accent3 3" xfId="88"/>
    <cellStyle name="40% - Accent4 2" xfId="10"/>
    <cellStyle name="40% - Accent4 3" xfId="89"/>
    <cellStyle name="40% - Accent5 2" xfId="11"/>
    <cellStyle name="40% - Accent5 3" xfId="90"/>
    <cellStyle name="40% - Accent6 2" xfId="12"/>
    <cellStyle name="40% - Accent6 3" xfId="91"/>
    <cellStyle name="60% - Accent1 2" xfId="13"/>
    <cellStyle name="60% - Accent1 3" xfId="92"/>
    <cellStyle name="60% - Accent2 2" xfId="14"/>
    <cellStyle name="60% - Accent2 3" xfId="93"/>
    <cellStyle name="60% - Accent3 2" xfId="15"/>
    <cellStyle name="60% - Accent3 3" xfId="94"/>
    <cellStyle name="60% - Accent4 2" xfId="16"/>
    <cellStyle name="60% - Accent4 3" xfId="95"/>
    <cellStyle name="60% - Accent5 2" xfId="17"/>
    <cellStyle name="60% - Accent5 3" xfId="96"/>
    <cellStyle name="60% - Accent6 2" xfId="18"/>
    <cellStyle name="60% - Accent6 3" xfId="97"/>
    <cellStyle name="Accent1 2" xfId="19"/>
    <cellStyle name="Accent1 3" xfId="98"/>
    <cellStyle name="Accent2 2" xfId="20"/>
    <cellStyle name="Accent2 3" xfId="99"/>
    <cellStyle name="Accent3 2" xfId="21"/>
    <cellStyle name="Accent3 3" xfId="100"/>
    <cellStyle name="Accent4 2" xfId="22"/>
    <cellStyle name="Accent4 3" xfId="101"/>
    <cellStyle name="Accent5 2" xfId="23"/>
    <cellStyle name="Accent5 3" xfId="102"/>
    <cellStyle name="Accent6 2" xfId="24"/>
    <cellStyle name="Accent6 3" xfId="103"/>
    <cellStyle name="Bad 2" xfId="25"/>
    <cellStyle name="Bad 3" xfId="104"/>
    <cellStyle name="blp_column_header" xfId="77"/>
    <cellStyle name="Calculation 2" xfId="26"/>
    <cellStyle name="Calculation 3" xfId="105"/>
    <cellStyle name="Check Cell 2" xfId="27"/>
    <cellStyle name="Check Cell 3" xfId="106"/>
    <cellStyle name="Comma 2" xfId="28"/>
    <cellStyle name="Comma 3" xfId="58"/>
    <cellStyle name="Comma 3 2" xfId="107"/>
    <cellStyle name="Comma 3 3" xfId="67"/>
    <cellStyle name="Comma 4" xfId="66"/>
    <cellStyle name="Currency" xfId="29" builtinId="4"/>
    <cellStyle name="Currency 2" xfId="30"/>
    <cellStyle name="Currency 2 2" xfId="109"/>
    <cellStyle name="Currency 2 3" xfId="68"/>
    <cellStyle name="Currency 3" xfId="31"/>
    <cellStyle name="Currency 3 2" xfId="110"/>
    <cellStyle name="Currency 3 3" xfId="69"/>
    <cellStyle name="Currency 4" xfId="32"/>
    <cellStyle name="Currency 5" xfId="108"/>
    <cellStyle name="Explanatory Text 2" xfId="33"/>
    <cellStyle name="Explanatory Text 3" xfId="111"/>
    <cellStyle name="Good 2" xfId="34"/>
    <cellStyle name="Good 3" xfId="112"/>
    <cellStyle name="Heading 1 2" xfId="35"/>
    <cellStyle name="Heading 1 3" xfId="113"/>
    <cellStyle name="Heading 2 2" xfId="36"/>
    <cellStyle name="Heading 2 3" xfId="114"/>
    <cellStyle name="Heading 3 2" xfId="37"/>
    <cellStyle name="Heading 3 3" xfId="115"/>
    <cellStyle name="Heading 4 2" xfId="38"/>
    <cellStyle name="Heading 4 3" xfId="116"/>
    <cellStyle name="Input 2" xfId="39"/>
    <cellStyle name="Input 3" xfId="117"/>
    <cellStyle name="Linked Cell 2" xfId="40"/>
    <cellStyle name="Linked Cell 3" xfId="118"/>
    <cellStyle name="Neutral 2" xfId="41"/>
    <cellStyle name="Neutral 3" xfId="119"/>
    <cellStyle name="Normal" xfId="0" builtinId="0"/>
    <cellStyle name="Normal 10" xfId="65"/>
    <cellStyle name="Normal 10 2" xfId="70"/>
    <cellStyle name="Normal 11" xfId="79"/>
    <cellStyle name="Normal 11 2" xfId="129"/>
    <cellStyle name="Normal 2" xfId="42"/>
    <cellStyle name="Normal 2 2" xfId="43"/>
    <cellStyle name="Normal 2 2 2" xfId="121"/>
    <cellStyle name="Normal 2 2 3" xfId="71"/>
    <cellStyle name="Normal 2 3" xfId="120"/>
    <cellStyle name="Normal 2 4" xfId="78"/>
    <cellStyle name="Normal 2_2011 TRUE-UP ALLETE MISO Attachment O with CWIP Working Papers" xfId="44"/>
    <cellStyle name="Normal 3" xfId="45"/>
    <cellStyle name="Normal 4" xfId="46"/>
    <cellStyle name="Normal 5" xfId="57"/>
    <cellStyle name="Normal 6" xfId="61"/>
    <cellStyle name="Normal 7" xfId="62"/>
    <cellStyle name="Normal 7 2" xfId="72"/>
    <cellStyle name="Normal 8" xfId="63"/>
    <cellStyle name="Normal 8 2" xfId="73"/>
    <cellStyle name="Normal 9" xfId="64"/>
    <cellStyle name="Normal 9 2" xfId="74"/>
    <cellStyle name="Normal_2012 shoert term Borrowing Rates" xfId="47"/>
    <cellStyle name="Normal_ATE-4  Attachment  O Populated (3)" xfId="48"/>
    <cellStyle name="Note 2" xfId="49"/>
    <cellStyle name="Note 2 2" xfId="122"/>
    <cellStyle name="Note 2 3" xfId="75"/>
    <cellStyle name="Note 3" xfId="59"/>
    <cellStyle name="Output 2" xfId="50"/>
    <cellStyle name="Output 3" xfId="123"/>
    <cellStyle name="Percent" xfId="51" builtinId="5"/>
    <cellStyle name="Percent 2" xfId="52"/>
    <cellStyle name="Percent 3" xfId="53"/>
    <cellStyle name="Percent 4" xfId="60"/>
    <cellStyle name="Percent 4 2" xfId="125"/>
    <cellStyle name="Percent 4 3" xfId="76"/>
    <cellStyle name="Percent 5" xfId="124"/>
    <cellStyle name="Title 2" xfId="54"/>
    <cellStyle name="Title 3" xfId="126"/>
    <cellStyle name="Total 2" xfId="55"/>
    <cellStyle name="Total 3" xfId="127"/>
    <cellStyle name="Warning Text 2" xfId="56"/>
    <cellStyle name="Warning Text 3" xfId="1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40000"/>
      <rgbColor rgb="0000FF00"/>
      <rgbColor rgb="005754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F"/>
      <rgbColor rgb="0099CCFF"/>
      <rgbColor rgb="00C8DBA9"/>
      <rgbColor rgb="00CEC8E6"/>
      <rgbColor rgb="00FFCD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7" zoomScaleNormal="100" workbookViewId="0">
      <selection activeCell="R19" sqref="Q19:R19"/>
    </sheetView>
  </sheetViews>
  <sheetFormatPr defaultRowHeight="12.75"/>
  <cols>
    <col min="7" max="7" width="13.85546875" customWidth="1"/>
    <col min="9" max="9" width="13.140625" customWidth="1"/>
    <col min="11" max="11" width="16.140625" customWidth="1"/>
    <col min="12" max="12" width="1.5703125" customWidth="1"/>
    <col min="13" max="13" width="17.42578125" customWidth="1"/>
    <col min="14" max="14" width="12.42578125" customWidth="1"/>
  </cols>
  <sheetData>
    <row r="1" spans="1:9">
      <c r="A1" t="s">
        <v>39</v>
      </c>
      <c r="C1" s="10"/>
      <c r="D1" s="10"/>
    </row>
    <row r="2" spans="1:9">
      <c r="A2" s="42" t="s">
        <v>67</v>
      </c>
      <c r="C2" s="10"/>
      <c r="D2" s="10"/>
    </row>
    <row r="3" spans="1:9">
      <c r="A3" t="s">
        <v>40</v>
      </c>
      <c r="C3" s="10"/>
      <c r="D3" s="10"/>
    </row>
    <row r="4" spans="1:9">
      <c r="C4" s="10"/>
      <c r="D4" s="10"/>
    </row>
    <row r="5" spans="1:9">
      <c r="C5" s="10"/>
      <c r="D5" s="10"/>
    </row>
    <row r="6" spans="1:9">
      <c r="C6" s="10"/>
      <c r="D6" s="10"/>
    </row>
    <row r="7" spans="1:9" ht="15.75">
      <c r="C7" s="10"/>
      <c r="D7" s="10"/>
      <c r="E7" s="15" t="s">
        <v>68</v>
      </c>
    </row>
    <row r="8" spans="1:9">
      <c r="C8" s="10"/>
      <c r="D8" s="10"/>
    </row>
    <row r="9" spans="1:9" ht="15.75">
      <c r="C9" s="10"/>
      <c r="D9" s="10"/>
      <c r="E9" s="15" t="s">
        <v>60</v>
      </c>
    </row>
    <row r="10" spans="1:9">
      <c r="C10" s="10"/>
      <c r="D10" s="27"/>
    </row>
    <row r="11" spans="1:9">
      <c r="C11" s="10"/>
      <c r="D11" s="10"/>
    </row>
    <row r="12" spans="1:9">
      <c r="A12" s="1" t="s">
        <v>0</v>
      </c>
      <c r="C12" s="10"/>
      <c r="D12" s="10"/>
    </row>
    <row r="13" spans="1:9">
      <c r="G13" s="1" t="s">
        <v>1</v>
      </c>
      <c r="H13" s="1"/>
      <c r="I13" s="1" t="s">
        <v>2</v>
      </c>
    </row>
    <row r="15" spans="1:9">
      <c r="A15" s="13" t="s">
        <v>17</v>
      </c>
      <c r="B15" t="s">
        <v>3</v>
      </c>
      <c r="E15" s="10" t="s">
        <v>29</v>
      </c>
      <c r="G15" s="41">
        <v>34932229</v>
      </c>
      <c r="H15" s="21"/>
      <c r="I15" s="24">
        <v>15391123</v>
      </c>
    </row>
    <row r="16" spans="1:9">
      <c r="A16" s="13" t="s">
        <v>18</v>
      </c>
      <c r="B16" s="17" t="s">
        <v>14</v>
      </c>
      <c r="C16" s="17"/>
      <c r="D16" s="17"/>
      <c r="E16" s="18" t="s">
        <v>29</v>
      </c>
      <c r="F16" s="17"/>
      <c r="G16" s="39">
        <v>36748925</v>
      </c>
      <c r="H16" s="23"/>
      <c r="I16" s="39">
        <v>13851317</v>
      </c>
    </row>
    <row r="17" spans="1:11">
      <c r="A17" s="13" t="s">
        <v>19</v>
      </c>
      <c r="B17" t="s">
        <v>27</v>
      </c>
      <c r="E17" t="s">
        <v>20</v>
      </c>
      <c r="G17" s="28">
        <f>G15-G16</f>
        <v>-1816696</v>
      </c>
      <c r="H17" s="21"/>
      <c r="I17" s="21">
        <f>I15-I16</f>
        <v>1539806</v>
      </c>
      <c r="K17" s="38"/>
    </row>
    <row r="18" spans="1:11">
      <c r="A18" s="11"/>
      <c r="G18" s="2"/>
      <c r="H18" s="2"/>
      <c r="I18" s="2"/>
    </row>
    <row r="19" spans="1:11">
      <c r="A19" s="12" t="s">
        <v>4</v>
      </c>
      <c r="G19" s="2"/>
      <c r="H19" s="2"/>
      <c r="I19" s="2"/>
    </row>
    <row r="20" spans="1:11">
      <c r="A20" s="11"/>
      <c r="G20" s="2"/>
      <c r="H20" s="2"/>
      <c r="I20" s="2"/>
    </row>
    <row r="21" spans="1:11">
      <c r="A21" s="13" t="s">
        <v>28</v>
      </c>
      <c r="B21" t="s">
        <v>5</v>
      </c>
      <c r="G21" s="24">
        <v>1548000</v>
      </c>
      <c r="H21" s="2"/>
      <c r="I21" s="26">
        <v>588000</v>
      </c>
      <c r="K21" s="5"/>
    </row>
    <row r="22" spans="1:11">
      <c r="A22" s="13" t="s">
        <v>21</v>
      </c>
      <c r="B22" s="17" t="s">
        <v>6</v>
      </c>
      <c r="C22" s="17"/>
      <c r="D22" s="17"/>
      <c r="E22" s="17"/>
      <c r="F22" s="17"/>
      <c r="G22" s="39">
        <v>1534589</v>
      </c>
      <c r="H22" s="20"/>
      <c r="I22" s="19">
        <v>500000</v>
      </c>
      <c r="K22" s="5"/>
    </row>
    <row r="23" spans="1:11" ht="15.75">
      <c r="A23" s="13" t="s">
        <v>22</v>
      </c>
      <c r="B23" t="s">
        <v>7</v>
      </c>
      <c r="E23" s="7" t="s">
        <v>23</v>
      </c>
      <c r="G23" s="2">
        <f>G22-G21</f>
        <v>-13411</v>
      </c>
      <c r="H23" s="2"/>
      <c r="I23" s="2">
        <f>I22-I21</f>
        <v>-88000</v>
      </c>
      <c r="K23" s="5"/>
    </row>
    <row r="24" spans="1:11">
      <c r="A24" s="11"/>
      <c r="G24" s="2"/>
      <c r="H24" s="2"/>
      <c r="I24" s="2"/>
    </row>
    <row r="25" spans="1:11">
      <c r="A25" s="11"/>
      <c r="G25" s="2"/>
      <c r="H25" s="2"/>
      <c r="I25" s="2"/>
    </row>
    <row r="26" spans="1:11" ht="15.75">
      <c r="A26" s="13" t="s">
        <v>24</v>
      </c>
      <c r="B26" t="s">
        <v>15</v>
      </c>
      <c r="G26" s="25">
        <v>23.946999999999999</v>
      </c>
      <c r="H26" s="2"/>
      <c r="I26" s="25">
        <v>27.702999999999999</v>
      </c>
      <c r="K26" s="30"/>
    </row>
    <row r="27" spans="1:11" ht="15.75">
      <c r="A27" s="13" t="s">
        <v>25</v>
      </c>
      <c r="B27" t="s">
        <v>8</v>
      </c>
      <c r="E27" s="7" t="s">
        <v>26</v>
      </c>
      <c r="G27" s="2">
        <f>G26*G23</f>
        <v>-321153.217</v>
      </c>
      <c r="H27" s="2"/>
      <c r="I27" s="2">
        <f>I26*I23</f>
        <v>-2437864</v>
      </c>
      <c r="K27" s="5"/>
    </row>
    <row r="28" spans="1:11">
      <c r="G28" s="2"/>
      <c r="H28" s="2"/>
      <c r="I28" s="2"/>
    </row>
    <row r="29" spans="1:11">
      <c r="G29" s="2"/>
      <c r="H29" s="2"/>
      <c r="I29" s="2"/>
    </row>
    <row r="30" spans="1:11">
      <c r="A30" s="1" t="s">
        <v>9</v>
      </c>
      <c r="G30" s="2"/>
      <c r="H30" s="2"/>
      <c r="I30" s="2"/>
    </row>
    <row r="31" spans="1:11">
      <c r="G31" s="2"/>
      <c r="H31" s="2"/>
      <c r="I31" s="2"/>
    </row>
    <row r="32" spans="1:11">
      <c r="B32" t="s">
        <v>10</v>
      </c>
      <c r="G32" s="4">
        <f>G17</f>
        <v>-1816696</v>
      </c>
      <c r="H32" s="2"/>
      <c r="I32" s="2">
        <f>I17</f>
        <v>1539806</v>
      </c>
    </row>
    <row r="33" spans="1:11">
      <c r="B33" t="s">
        <v>11</v>
      </c>
      <c r="G33" s="8">
        <f>G27</f>
        <v>-321153.217</v>
      </c>
      <c r="H33" s="2"/>
      <c r="I33" s="8">
        <f>I27</f>
        <v>-2437864</v>
      </c>
    </row>
    <row r="34" spans="1:11">
      <c r="B34" t="s">
        <v>83</v>
      </c>
      <c r="G34" s="2">
        <f>G32+G33</f>
        <v>-2137849.2170000002</v>
      </c>
      <c r="H34" s="2"/>
      <c r="I34" s="2">
        <f>I32+I33</f>
        <v>-898058</v>
      </c>
    </row>
    <row r="37" spans="1:11">
      <c r="A37" s="1" t="s">
        <v>12</v>
      </c>
      <c r="G37" s="40">
        <f>'Interest Calculation-2014'!L36</f>
        <v>-138960.19910499992</v>
      </c>
      <c r="I37" s="37">
        <f>'Interest Calculation-2014'!N36</f>
        <v>-58373.770000000004</v>
      </c>
      <c r="K37" s="5"/>
    </row>
    <row r="38" spans="1:11">
      <c r="K38" s="6"/>
    </row>
    <row r="39" spans="1:11">
      <c r="B39" t="s">
        <v>16</v>
      </c>
    </row>
    <row r="40" spans="1:11">
      <c r="B40" s="43" t="s">
        <v>82</v>
      </c>
      <c r="I40" s="3" t="s">
        <v>40</v>
      </c>
      <c r="K40" s="10"/>
    </row>
    <row r="43" spans="1:11">
      <c r="B43" t="s">
        <v>13</v>
      </c>
    </row>
    <row r="44" spans="1:11">
      <c r="B44" t="str">
        <f>B40</f>
        <v>Interest for 24 Months (Jan-14 to Dec-15)</v>
      </c>
      <c r="G44" s="100">
        <v>3.2500000000000001E-2</v>
      </c>
      <c r="I44" s="22">
        <v>3.2500000000000001E-2</v>
      </c>
    </row>
    <row r="47" spans="1:11">
      <c r="A47" s="1" t="s">
        <v>38</v>
      </c>
      <c r="G47" s="9">
        <f>G34+G37</f>
        <v>-2276809.4161050003</v>
      </c>
      <c r="I47" s="2">
        <f>I34+I37</f>
        <v>-956431.77</v>
      </c>
    </row>
    <row r="50" spans="1:1">
      <c r="A50" s="14" t="s">
        <v>30</v>
      </c>
    </row>
    <row r="51" spans="1:1">
      <c r="A51" s="14" t="s">
        <v>31</v>
      </c>
    </row>
    <row r="52" spans="1:1">
      <c r="A52" s="14" t="s">
        <v>32</v>
      </c>
    </row>
    <row r="53" spans="1:1">
      <c r="A53" s="14" t="s">
        <v>33</v>
      </c>
    </row>
    <row r="54" spans="1:1">
      <c r="A54" s="14" t="s">
        <v>34</v>
      </c>
    </row>
    <row r="55" spans="1:1">
      <c r="A55" s="14" t="s">
        <v>35</v>
      </c>
    </row>
    <row r="56" spans="1:1">
      <c r="A56" s="14" t="s">
        <v>36</v>
      </c>
    </row>
    <row r="57" spans="1:1">
      <c r="A57" s="14" t="s">
        <v>37</v>
      </c>
    </row>
  </sheetData>
  <phoneticPr fontId="5" type="noConversion"/>
  <pageMargins left="0.75" right="0.75" top="0.72" bottom="0.69" header="0.34" footer="0.36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>
      <selection activeCell="A5" sqref="A5"/>
    </sheetView>
  </sheetViews>
  <sheetFormatPr defaultRowHeight="12.75"/>
  <cols>
    <col min="2" max="2" width="16" customWidth="1"/>
    <col min="3" max="3" width="11.85546875" customWidth="1"/>
    <col min="4" max="4" width="17.7109375" customWidth="1"/>
    <col min="5" max="5" width="18" bestFit="1" customWidth="1"/>
    <col min="7" max="7" width="20.28515625" bestFit="1" customWidth="1"/>
    <col min="10" max="10" width="10.7109375" customWidth="1"/>
    <col min="11" max="11" width="11.7109375" bestFit="1" customWidth="1"/>
    <col min="12" max="12" width="12.7109375" bestFit="1" customWidth="1"/>
    <col min="13" max="13" width="7.5703125" customWidth="1"/>
    <col min="17" max="17" width="13.140625" customWidth="1"/>
  </cols>
  <sheetData>
    <row r="1" spans="1:7">
      <c r="A1" s="16" t="s">
        <v>39</v>
      </c>
      <c r="B1" s="16"/>
      <c r="C1" s="16"/>
      <c r="D1" s="16"/>
    </row>
    <row r="2" spans="1:7">
      <c r="A2" s="29" t="s">
        <v>80</v>
      </c>
      <c r="B2" s="16"/>
      <c r="C2" s="16"/>
      <c r="D2" s="16"/>
    </row>
    <row r="3" spans="1:7">
      <c r="A3" s="16" t="s">
        <v>47</v>
      </c>
      <c r="B3" s="16"/>
      <c r="C3" s="16"/>
      <c r="D3" s="16"/>
    </row>
    <row r="4" spans="1:7">
      <c r="A4" s="16"/>
      <c r="B4" s="16"/>
      <c r="C4" s="16"/>
      <c r="D4" s="16"/>
    </row>
    <row r="6" spans="1:7" ht="20.25">
      <c r="B6" s="102" t="s">
        <v>48</v>
      </c>
      <c r="C6" s="103"/>
      <c r="D6" s="103"/>
      <c r="E6" s="103"/>
      <c r="F6" s="103"/>
      <c r="G6" s="104"/>
    </row>
    <row r="7" spans="1:7" ht="25.5">
      <c r="B7" s="49" t="s">
        <v>49</v>
      </c>
      <c r="C7" s="50" t="s">
        <v>50</v>
      </c>
      <c r="D7" s="79" t="s">
        <v>51</v>
      </c>
      <c r="E7" s="105" t="s">
        <v>53</v>
      </c>
      <c r="F7" s="105"/>
      <c r="G7" s="81" t="s">
        <v>52</v>
      </c>
    </row>
    <row r="8" spans="1:7">
      <c r="B8" s="51">
        <v>43406</v>
      </c>
      <c r="C8" s="52">
        <v>41582</v>
      </c>
      <c r="D8" s="82">
        <v>400000000</v>
      </c>
      <c r="E8" s="106" t="s">
        <v>54</v>
      </c>
      <c r="F8" s="106"/>
      <c r="G8" s="48" t="s">
        <v>69</v>
      </c>
    </row>
    <row r="10" spans="1:7">
      <c r="B10" s="77" t="s">
        <v>55</v>
      </c>
      <c r="C10" s="83"/>
      <c r="D10" s="107" t="s">
        <v>56</v>
      </c>
      <c r="E10" s="107"/>
      <c r="F10" s="78"/>
      <c r="G10" s="80"/>
    </row>
    <row r="11" spans="1:7">
      <c r="B11" s="84">
        <v>400000000</v>
      </c>
      <c r="C11" s="85"/>
      <c r="D11" s="108" t="s">
        <v>70</v>
      </c>
      <c r="E11" s="108"/>
      <c r="F11" s="75"/>
      <c r="G11" s="75"/>
    </row>
    <row r="12" spans="1:7" ht="14.25">
      <c r="B12" s="84">
        <v>400000000</v>
      </c>
      <c r="C12" s="53">
        <v>1</v>
      </c>
      <c r="D12" s="109" t="s">
        <v>64</v>
      </c>
      <c r="E12" s="109"/>
      <c r="F12" s="75"/>
      <c r="G12" s="75"/>
    </row>
    <row r="13" spans="1:7">
      <c r="B13" s="54"/>
      <c r="C13" s="54"/>
      <c r="D13" s="75"/>
      <c r="E13" s="75"/>
      <c r="F13" s="75"/>
      <c r="G13" s="75"/>
    </row>
    <row r="14" spans="1:7" ht="14.25">
      <c r="B14" s="55" t="s">
        <v>71</v>
      </c>
      <c r="C14" s="56" t="s">
        <v>65</v>
      </c>
      <c r="D14" s="74"/>
      <c r="E14" s="74"/>
      <c r="F14" s="74"/>
      <c r="G14" s="57"/>
    </row>
    <row r="15" spans="1:7">
      <c r="B15" s="59" t="s">
        <v>66</v>
      </c>
      <c r="C15" s="86">
        <f>1.075+0.175</f>
        <v>1.25</v>
      </c>
      <c r="D15" s="58"/>
      <c r="E15" s="58"/>
      <c r="F15" s="58"/>
      <c r="G15" s="60"/>
    </row>
    <row r="16" spans="1:7" ht="14.25">
      <c r="B16" s="61" t="s">
        <v>72</v>
      </c>
      <c r="C16" s="87">
        <f>1+0.125</f>
        <v>1.125</v>
      </c>
      <c r="D16" s="62"/>
      <c r="E16" s="62"/>
      <c r="F16" s="62"/>
      <c r="G16" s="63"/>
    </row>
    <row r="20" spans="2:9">
      <c r="B20" s="54"/>
      <c r="C20" s="54"/>
      <c r="D20" s="75"/>
      <c r="E20" s="75"/>
      <c r="F20" s="75"/>
      <c r="G20" s="76"/>
    </row>
    <row r="21" spans="2:9" ht="13.5" thickBot="1">
      <c r="D21" s="101" t="s">
        <v>73</v>
      </c>
      <c r="E21" s="101"/>
    </row>
    <row r="22" spans="2:9" ht="15" thickBot="1">
      <c r="B22" s="88" t="s">
        <v>58</v>
      </c>
      <c r="C22" s="88" t="s">
        <v>74</v>
      </c>
      <c r="D22" s="89" t="s">
        <v>59</v>
      </c>
      <c r="E22" s="89" t="s">
        <v>75</v>
      </c>
      <c r="F22" s="90"/>
      <c r="G22" s="90"/>
      <c r="H22" s="88" t="s">
        <v>58</v>
      </c>
      <c r="I22" s="88" t="s">
        <v>57</v>
      </c>
    </row>
    <row r="23" spans="2:9">
      <c r="B23" s="91">
        <v>41670</v>
      </c>
      <c r="C23" s="92">
        <v>0.1565</v>
      </c>
      <c r="D23" s="70">
        <f>$C$16</f>
        <v>1.125</v>
      </c>
      <c r="E23" s="71">
        <f t="shared" ref="E23:E38" si="0">C23+D23</f>
        <v>1.2815000000000001</v>
      </c>
      <c r="H23" s="91">
        <v>41670</v>
      </c>
      <c r="I23" s="65">
        <v>3.25</v>
      </c>
    </row>
    <row r="24" spans="2:9">
      <c r="B24" s="91">
        <v>41698</v>
      </c>
      <c r="C24" s="92">
        <v>0.1555</v>
      </c>
      <c r="D24" s="70">
        <f t="shared" ref="D24:D38" si="1">$C$16</f>
        <v>1.125</v>
      </c>
      <c r="E24" s="71">
        <f t="shared" si="0"/>
        <v>1.2805</v>
      </c>
      <c r="H24" s="91">
        <v>41698</v>
      </c>
      <c r="I24" s="67">
        <v>3.25</v>
      </c>
    </row>
    <row r="25" spans="2:9">
      <c r="B25" s="91">
        <v>41729</v>
      </c>
      <c r="C25" s="92">
        <v>0.152</v>
      </c>
      <c r="D25" s="70">
        <f t="shared" si="1"/>
        <v>1.125</v>
      </c>
      <c r="E25" s="71">
        <f t="shared" si="0"/>
        <v>1.2769999999999999</v>
      </c>
      <c r="H25" s="91">
        <v>41729</v>
      </c>
      <c r="I25" s="69">
        <v>3.25</v>
      </c>
    </row>
    <row r="26" spans="2:9">
      <c r="B26" s="91">
        <v>41759</v>
      </c>
      <c r="C26" s="92">
        <v>0.15049999999999999</v>
      </c>
      <c r="D26" s="70">
        <f t="shared" si="1"/>
        <v>1.125</v>
      </c>
      <c r="E26" s="71">
        <f t="shared" si="0"/>
        <v>1.2755000000000001</v>
      </c>
      <c r="H26" s="91">
        <v>41759</v>
      </c>
      <c r="I26" s="69">
        <v>3.25</v>
      </c>
    </row>
    <row r="27" spans="2:9">
      <c r="B27" s="91">
        <v>41789</v>
      </c>
      <c r="C27" s="92">
        <v>0.151</v>
      </c>
      <c r="D27" s="70">
        <f t="shared" si="1"/>
        <v>1.125</v>
      </c>
      <c r="E27" s="71">
        <f t="shared" si="0"/>
        <v>1.276</v>
      </c>
      <c r="F27" s="68"/>
      <c r="H27" s="91">
        <v>41789</v>
      </c>
      <c r="I27" s="69">
        <v>3.25</v>
      </c>
    </row>
    <row r="28" spans="2:9">
      <c r="B28" s="91">
        <v>41820</v>
      </c>
      <c r="C28" s="92">
        <v>0.1552</v>
      </c>
      <c r="D28" s="70">
        <f t="shared" si="1"/>
        <v>1.125</v>
      </c>
      <c r="E28" s="71">
        <f t="shared" si="0"/>
        <v>1.2802</v>
      </c>
      <c r="H28" s="91">
        <v>41820</v>
      </c>
      <c r="I28" s="69">
        <v>3.25</v>
      </c>
    </row>
    <row r="29" spans="2:9">
      <c r="B29" s="91">
        <v>41851</v>
      </c>
      <c r="C29" s="92">
        <v>0.156</v>
      </c>
      <c r="D29" s="70">
        <f t="shared" si="1"/>
        <v>1.125</v>
      </c>
      <c r="E29" s="71">
        <f t="shared" si="0"/>
        <v>1.2809999999999999</v>
      </c>
      <c r="H29" s="91">
        <v>41851</v>
      </c>
      <c r="I29" s="69">
        <v>3.25</v>
      </c>
    </row>
    <row r="30" spans="2:9">
      <c r="B30" s="91">
        <v>41880</v>
      </c>
      <c r="C30" s="92">
        <v>0.157</v>
      </c>
      <c r="D30" s="70">
        <f t="shared" si="1"/>
        <v>1.125</v>
      </c>
      <c r="E30" s="71">
        <f t="shared" si="0"/>
        <v>1.282</v>
      </c>
      <c r="H30" s="91">
        <v>41880</v>
      </c>
      <c r="I30" s="69">
        <v>3.25</v>
      </c>
    </row>
    <row r="31" spans="2:9">
      <c r="B31" s="91">
        <v>41912</v>
      </c>
      <c r="C31" s="92">
        <v>0.1565</v>
      </c>
      <c r="D31" s="70">
        <f t="shared" si="1"/>
        <v>1.125</v>
      </c>
      <c r="E31" s="71">
        <f t="shared" si="0"/>
        <v>1.2815000000000001</v>
      </c>
      <c r="H31" s="91">
        <v>41912</v>
      </c>
      <c r="I31" s="69">
        <v>3.25</v>
      </c>
    </row>
    <row r="32" spans="2:9">
      <c r="B32" s="91">
        <v>41943</v>
      </c>
      <c r="C32" s="92">
        <v>0.15590000000000001</v>
      </c>
      <c r="D32" s="70">
        <f t="shared" si="1"/>
        <v>1.125</v>
      </c>
      <c r="E32" s="71">
        <f t="shared" si="0"/>
        <v>1.2808999999999999</v>
      </c>
      <c r="H32" s="91">
        <v>41943</v>
      </c>
      <c r="I32" s="69">
        <v>3.25</v>
      </c>
    </row>
    <row r="33" spans="2:9">
      <c r="B33" s="91">
        <v>41971</v>
      </c>
      <c r="C33" s="92">
        <v>0.154</v>
      </c>
      <c r="D33" s="70">
        <f t="shared" si="1"/>
        <v>1.125</v>
      </c>
      <c r="E33" s="71">
        <f t="shared" si="0"/>
        <v>1.2789999999999999</v>
      </c>
      <c r="H33" s="91">
        <v>41971</v>
      </c>
      <c r="I33" s="69">
        <v>3.25</v>
      </c>
    </row>
    <row r="34" spans="2:9">
      <c r="B34" s="91">
        <v>42004</v>
      </c>
      <c r="C34" s="92">
        <v>0.17125000000000001</v>
      </c>
      <c r="D34" s="70">
        <f t="shared" si="1"/>
        <v>1.125</v>
      </c>
      <c r="E34" s="71">
        <f t="shared" si="0"/>
        <v>1.2962500000000001</v>
      </c>
      <c r="H34" s="91">
        <v>42004</v>
      </c>
      <c r="I34" s="69">
        <v>3.25</v>
      </c>
    </row>
    <row r="35" spans="2:9">
      <c r="B35" s="91">
        <v>42034</v>
      </c>
      <c r="C35" s="92">
        <v>0.17125000000000001</v>
      </c>
      <c r="D35" s="70">
        <f t="shared" si="1"/>
        <v>1.125</v>
      </c>
      <c r="E35" s="71">
        <f t="shared" si="0"/>
        <v>1.2962500000000001</v>
      </c>
      <c r="F35" s="17"/>
      <c r="G35" s="17"/>
      <c r="H35" s="91">
        <v>42034</v>
      </c>
      <c r="I35" s="69">
        <v>3.25</v>
      </c>
    </row>
    <row r="36" spans="2:9">
      <c r="B36" s="91">
        <v>42062</v>
      </c>
      <c r="C36" s="92">
        <v>0.17299999999999999</v>
      </c>
      <c r="D36" s="70">
        <f t="shared" si="1"/>
        <v>1.125</v>
      </c>
      <c r="E36" s="71">
        <f t="shared" si="0"/>
        <v>1.298</v>
      </c>
      <c r="F36" s="17"/>
      <c r="G36" s="17"/>
      <c r="H36" s="91">
        <v>42062</v>
      </c>
      <c r="I36" s="69">
        <v>3.25</v>
      </c>
    </row>
    <row r="37" spans="2:9">
      <c r="B37" s="91">
        <v>42094</v>
      </c>
      <c r="C37" s="92">
        <v>0.17624999999999999</v>
      </c>
      <c r="D37" s="70">
        <f t="shared" si="1"/>
        <v>1.125</v>
      </c>
      <c r="E37" s="71">
        <f t="shared" si="0"/>
        <v>1.30125</v>
      </c>
      <c r="F37" s="17"/>
      <c r="G37" s="17"/>
      <c r="H37" s="91">
        <v>42094</v>
      </c>
      <c r="I37" s="72">
        <v>3.25</v>
      </c>
    </row>
    <row r="38" spans="2:9">
      <c r="B38" s="91">
        <v>42124</v>
      </c>
      <c r="C38" s="92">
        <v>0.18099999999999999</v>
      </c>
      <c r="D38" s="70">
        <f t="shared" si="1"/>
        <v>1.125</v>
      </c>
      <c r="E38" s="71">
        <f t="shared" si="0"/>
        <v>1.306</v>
      </c>
      <c r="F38" s="17"/>
      <c r="G38" s="17"/>
      <c r="H38" s="91">
        <v>42124</v>
      </c>
      <c r="I38" s="72">
        <v>3.25</v>
      </c>
    </row>
    <row r="39" spans="2:9">
      <c r="B39" s="91">
        <v>42155</v>
      </c>
      <c r="C39" s="92">
        <v>0.18099999999999999</v>
      </c>
      <c r="D39" s="70">
        <v>1.125</v>
      </c>
      <c r="E39" s="71">
        <v>1.306</v>
      </c>
      <c r="F39" s="17"/>
      <c r="G39" s="17"/>
      <c r="H39" s="91">
        <v>42155</v>
      </c>
      <c r="I39" s="72">
        <v>3.25</v>
      </c>
    </row>
    <row r="40" spans="2:9">
      <c r="B40" s="91">
        <v>42185</v>
      </c>
      <c r="C40" s="92">
        <v>0.18099999999999999</v>
      </c>
      <c r="D40" s="70">
        <v>1.125</v>
      </c>
      <c r="E40" s="71">
        <v>1.306</v>
      </c>
      <c r="F40" s="17"/>
      <c r="G40" s="17"/>
      <c r="H40" s="91">
        <v>42185</v>
      </c>
      <c r="I40" s="72">
        <v>3.25</v>
      </c>
    </row>
    <row r="41" spans="2:9">
      <c r="B41" s="91">
        <v>42216</v>
      </c>
      <c r="C41" s="92">
        <v>0.18099999999999999</v>
      </c>
      <c r="D41" s="70">
        <v>1.125</v>
      </c>
      <c r="E41" s="71">
        <v>1.306</v>
      </c>
      <c r="F41" s="17"/>
      <c r="G41" s="17"/>
      <c r="H41" s="91">
        <v>42216</v>
      </c>
      <c r="I41" s="72">
        <v>3.25</v>
      </c>
    </row>
    <row r="42" spans="2:9">
      <c r="B42" s="91">
        <v>42247</v>
      </c>
      <c r="C42" s="92">
        <v>0.18099999999999999</v>
      </c>
      <c r="D42" s="70">
        <v>1.125</v>
      </c>
      <c r="E42" s="71">
        <v>1.306</v>
      </c>
      <c r="F42" s="17"/>
      <c r="G42" s="17"/>
      <c r="H42" s="91">
        <v>42247</v>
      </c>
      <c r="I42" s="72">
        <v>3.25</v>
      </c>
    </row>
    <row r="43" spans="2:9">
      <c r="B43" s="91">
        <v>42277</v>
      </c>
      <c r="C43" s="92">
        <v>0.18099999999999999</v>
      </c>
      <c r="D43" s="70">
        <v>1.125</v>
      </c>
      <c r="E43" s="71">
        <v>1.306</v>
      </c>
      <c r="F43" s="17"/>
      <c r="G43" s="17"/>
      <c r="H43" s="91">
        <v>42277</v>
      </c>
      <c r="I43" s="72">
        <v>3.25</v>
      </c>
    </row>
    <row r="44" spans="2:9">
      <c r="B44" s="91">
        <v>42308</v>
      </c>
      <c r="C44" s="92">
        <v>0.18099999999999999</v>
      </c>
      <c r="D44" s="70">
        <v>1.125</v>
      </c>
      <c r="E44" s="71">
        <v>1.306</v>
      </c>
      <c r="F44" s="17"/>
      <c r="G44" s="17"/>
      <c r="H44" s="91">
        <v>42308</v>
      </c>
      <c r="I44" s="72">
        <v>3.25</v>
      </c>
    </row>
    <row r="45" spans="2:9">
      <c r="B45" s="91">
        <v>42338</v>
      </c>
      <c r="C45" s="92">
        <v>0.18099999999999999</v>
      </c>
      <c r="D45" s="70">
        <v>1.125</v>
      </c>
      <c r="E45" s="71">
        <v>1.306</v>
      </c>
      <c r="F45" s="17"/>
      <c r="G45" s="17"/>
      <c r="H45" s="91">
        <v>42338</v>
      </c>
      <c r="I45" s="72">
        <v>3.25</v>
      </c>
    </row>
    <row r="46" spans="2:9">
      <c r="B46" s="91">
        <v>42369</v>
      </c>
      <c r="C46" s="92">
        <v>0.18099999999999999</v>
      </c>
      <c r="D46" s="70">
        <v>1.125</v>
      </c>
      <c r="E46" s="71">
        <v>1.306</v>
      </c>
      <c r="F46" s="17"/>
      <c r="G46" s="17"/>
      <c r="H46" s="91">
        <v>42369</v>
      </c>
      <c r="I46" s="72">
        <v>3.25</v>
      </c>
    </row>
    <row r="47" spans="2:9">
      <c r="B47" s="91"/>
      <c r="C47" s="92"/>
      <c r="D47" s="70"/>
      <c r="E47" s="71"/>
      <c r="F47" s="17"/>
      <c r="G47" s="17"/>
    </row>
    <row r="48" spans="2:9">
      <c r="B48" s="91"/>
      <c r="C48" s="92"/>
      <c r="D48" s="70"/>
      <c r="E48" s="71"/>
      <c r="F48" s="17"/>
      <c r="G48" s="17"/>
    </row>
    <row r="49" spans="2:7">
      <c r="B49" s="91"/>
      <c r="C49" s="92"/>
      <c r="D49" s="70"/>
      <c r="E49" s="71"/>
      <c r="F49" s="17"/>
      <c r="G49" s="17"/>
    </row>
    <row r="50" spans="2:7">
      <c r="C50" s="17"/>
      <c r="D50" s="17"/>
      <c r="E50" s="17"/>
      <c r="F50" s="17"/>
      <c r="G50" s="17"/>
    </row>
    <row r="51" spans="2:7">
      <c r="C51" s="17"/>
      <c r="D51" s="17"/>
      <c r="E51" s="17"/>
      <c r="F51" s="17"/>
      <c r="G51" s="17"/>
    </row>
    <row r="52" spans="2:7">
      <c r="B52" s="43" t="s">
        <v>76</v>
      </c>
      <c r="C52" s="17"/>
      <c r="D52" s="17"/>
      <c r="E52" s="17"/>
      <c r="F52" s="17"/>
      <c r="G52" s="17"/>
    </row>
    <row r="53" spans="2:7">
      <c r="B53" s="73" t="s">
        <v>77</v>
      </c>
    </row>
    <row r="54" spans="2:7">
      <c r="B54" s="43" t="s">
        <v>78</v>
      </c>
    </row>
  </sheetData>
  <mergeCells count="7">
    <mergeCell ref="D21:E21"/>
    <mergeCell ref="B6:G6"/>
    <mergeCell ref="E7:F7"/>
    <mergeCell ref="E8:F8"/>
    <mergeCell ref="D10:E10"/>
    <mergeCell ref="D11:E11"/>
    <mergeCell ref="D12:E12"/>
  </mergeCells>
  <pageMargins left="0.7" right="0.7" top="0.75" bottom="0.75" header="0.3" footer="0.3"/>
  <pageSetup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I39" sqref="I39"/>
    </sheetView>
  </sheetViews>
  <sheetFormatPr defaultRowHeight="12.75"/>
  <cols>
    <col min="6" max="6" width="12" customWidth="1"/>
    <col min="12" max="12" width="12.140625" customWidth="1"/>
    <col min="14" max="14" width="12.28515625" bestFit="1" customWidth="1"/>
  </cols>
  <sheetData>
    <row r="1" spans="1:17">
      <c r="A1" t="s">
        <v>39</v>
      </c>
    </row>
    <row r="2" spans="1:17">
      <c r="A2" s="43" t="s">
        <v>81</v>
      </c>
    </row>
    <row r="3" spans="1:17">
      <c r="A3" t="s">
        <v>46</v>
      </c>
    </row>
    <row r="5" spans="1:17">
      <c r="B5" s="1" t="s">
        <v>62</v>
      </c>
      <c r="F5" s="31">
        <f>'Attach O True Up Summary'!G34</f>
        <v>-2137849.2170000002</v>
      </c>
    </row>
    <row r="6" spans="1:17">
      <c r="B6" s="1"/>
    </row>
    <row r="7" spans="1:17">
      <c r="B7" s="1" t="s">
        <v>63</v>
      </c>
      <c r="F7" s="31">
        <f>'Attach O True Up Summary'!I34</f>
        <v>-898058</v>
      </c>
    </row>
    <row r="10" spans="1:17" ht="51">
      <c r="B10" s="64" t="s">
        <v>58</v>
      </c>
      <c r="D10" s="32" t="s">
        <v>45</v>
      </c>
      <c r="E10" s="33"/>
      <c r="F10" s="34" t="s">
        <v>41</v>
      </c>
      <c r="G10" s="35"/>
      <c r="L10" s="34" t="s">
        <v>43</v>
      </c>
      <c r="M10" s="34"/>
      <c r="N10" s="34" t="s">
        <v>44</v>
      </c>
      <c r="P10" s="93"/>
      <c r="Q10" s="1"/>
    </row>
    <row r="11" spans="1:17">
      <c r="B11" s="45">
        <v>41670</v>
      </c>
      <c r="D11" s="94">
        <v>1.5650000000000001E-2</v>
      </c>
      <c r="F11" s="95">
        <v>3.2500000000000001E-2</v>
      </c>
      <c r="L11" s="44">
        <f>$F$5*($F$36/12)</f>
        <v>-5790.0082960416648</v>
      </c>
      <c r="M11" s="34"/>
      <c r="N11" s="44">
        <f>$F$7*($F$36/12)</f>
        <v>-2432.2404166666656</v>
      </c>
    </row>
    <row r="12" spans="1:17">
      <c r="B12" s="45">
        <v>41698</v>
      </c>
      <c r="D12" s="94">
        <v>1.555E-2</v>
      </c>
      <c r="F12" s="95">
        <v>3.2500000000000001E-2</v>
      </c>
      <c r="L12" s="44">
        <f t="shared" ref="L12:L34" si="0">$F$5*($F$36/12)</f>
        <v>-5790.0082960416648</v>
      </c>
      <c r="M12" s="34"/>
      <c r="N12" s="44">
        <f t="shared" ref="N12:N34" si="1">$F$7*($F$36/12)</f>
        <v>-2432.2404166666656</v>
      </c>
    </row>
    <row r="13" spans="1:17">
      <c r="B13" s="45">
        <v>41729</v>
      </c>
      <c r="D13" s="94">
        <v>1.52E-2</v>
      </c>
      <c r="F13" s="95">
        <v>3.2500000000000001E-2</v>
      </c>
      <c r="L13" s="44">
        <f t="shared" si="0"/>
        <v>-5790.0082960416648</v>
      </c>
      <c r="M13" s="34"/>
      <c r="N13" s="44">
        <f t="shared" si="1"/>
        <v>-2432.2404166666656</v>
      </c>
    </row>
    <row r="14" spans="1:17">
      <c r="B14" s="46">
        <v>41759</v>
      </c>
      <c r="D14" s="94">
        <v>1.5049999999999999E-2</v>
      </c>
      <c r="F14" s="95">
        <v>3.2500000000000001E-2</v>
      </c>
      <c r="L14" s="44">
        <f t="shared" si="0"/>
        <v>-5790.0082960416648</v>
      </c>
      <c r="M14" s="34"/>
      <c r="N14" s="44">
        <f t="shared" si="1"/>
        <v>-2432.2404166666656</v>
      </c>
    </row>
    <row r="15" spans="1:17">
      <c r="B15" s="47">
        <v>41789</v>
      </c>
      <c r="D15" s="94">
        <v>1.5100000000000001E-2</v>
      </c>
      <c r="F15" s="95">
        <v>3.2500000000000001E-2</v>
      </c>
      <c r="L15" s="44">
        <f t="shared" si="0"/>
        <v>-5790.0082960416648</v>
      </c>
      <c r="M15" s="34"/>
      <c r="N15" s="44">
        <f t="shared" si="1"/>
        <v>-2432.2404166666656</v>
      </c>
    </row>
    <row r="16" spans="1:17">
      <c r="B16" s="47">
        <v>41820</v>
      </c>
      <c r="D16" s="94">
        <v>1.5520000000000001E-2</v>
      </c>
      <c r="F16" s="95">
        <v>3.2500000000000001E-2</v>
      </c>
      <c r="L16" s="44">
        <f t="shared" si="0"/>
        <v>-5790.0082960416648</v>
      </c>
      <c r="M16" s="34"/>
      <c r="N16" s="44">
        <f t="shared" si="1"/>
        <v>-2432.2404166666656</v>
      </c>
    </row>
    <row r="17" spans="2:14">
      <c r="B17" s="47">
        <v>41851</v>
      </c>
      <c r="D17" s="94">
        <v>1.5599999999999999E-2</v>
      </c>
      <c r="F17" s="95">
        <v>3.2500000000000001E-2</v>
      </c>
      <c r="L17" s="44">
        <f t="shared" si="0"/>
        <v>-5790.0082960416648</v>
      </c>
      <c r="M17" s="34"/>
      <c r="N17" s="44">
        <f t="shared" si="1"/>
        <v>-2432.2404166666656</v>
      </c>
    </row>
    <row r="18" spans="2:14">
      <c r="B18" s="47">
        <v>41880</v>
      </c>
      <c r="D18" s="94">
        <v>1.5699999999999999E-2</v>
      </c>
      <c r="F18" s="95">
        <v>3.2500000000000001E-2</v>
      </c>
      <c r="L18" s="44">
        <f t="shared" si="0"/>
        <v>-5790.0082960416648</v>
      </c>
      <c r="M18" s="34"/>
      <c r="N18" s="44">
        <f t="shared" si="1"/>
        <v>-2432.2404166666656</v>
      </c>
    </row>
    <row r="19" spans="2:14">
      <c r="B19" s="47">
        <v>41912</v>
      </c>
      <c r="D19" s="94">
        <v>1.5650000000000001E-2</v>
      </c>
      <c r="F19" s="95">
        <v>3.2500000000000001E-2</v>
      </c>
      <c r="L19" s="44">
        <f t="shared" si="0"/>
        <v>-5790.0082960416648</v>
      </c>
      <c r="M19" s="34"/>
      <c r="N19" s="44">
        <f t="shared" si="1"/>
        <v>-2432.2404166666656</v>
      </c>
    </row>
    <row r="20" spans="2:14">
      <c r="B20" s="47">
        <v>41943</v>
      </c>
      <c r="D20" s="94">
        <v>1.559E-2</v>
      </c>
      <c r="F20" s="95">
        <v>3.2500000000000001E-2</v>
      </c>
      <c r="L20" s="44">
        <f t="shared" si="0"/>
        <v>-5790.0082960416648</v>
      </c>
      <c r="M20" s="34"/>
      <c r="N20" s="44">
        <f t="shared" si="1"/>
        <v>-2432.2404166666656</v>
      </c>
    </row>
    <row r="21" spans="2:14">
      <c r="B21" s="47">
        <v>41971</v>
      </c>
      <c r="D21" s="94">
        <v>1.54E-2</v>
      </c>
      <c r="F21" s="95">
        <v>3.2500000000000001E-2</v>
      </c>
      <c r="L21" s="44">
        <f t="shared" si="0"/>
        <v>-5790.0082960416648</v>
      </c>
      <c r="M21" s="34"/>
      <c r="N21" s="44">
        <f t="shared" si="1"/>
        <v>-2432.2404166666656</v>
      </c>
    </row>
    <row r="22" spans="2:14">
      <c r="B22" s="47">
        <v>42004</v>
      </c>
      <c r="D22" s="94">
        <v>1.7125000000000001E-2</v>
      </c>
      <c r="F22" s="95">
        <v>3.2500000000000001E-2</v>
      </c>
      <c r="L22" s="44">
        <f t="shared" si="0"/>
        <v>-5790.0082960416648</v>
      </c>
      <c r="M22" s="34"/>
      <c r="N22" s="44">
        <f t="shared" si="1"/>
        <v>-2432.2404166666656</v>
      </c>
    </row>
    <row r="23" spans="2:14">
      <c r="B23" s="47">
        <v>42034</v>
      </c>
      <c r="D23" s="94">
        <v>1.1712500000000001E-2</v>
      </c>
      <c r="F23" s="95">
        <v>3.2500000000000001E-2</v>
      </c>
      <c r="L23" s="44">
        <f t="shared" si="0"/>
        <v>-5790.0082960416648</v>
      </c>
      <c r="M23" s="34"/>
      <c r="N23" s="44">
        <f t="shared" si="1"/>
        <v>-2432.2404166666656</v>
      </c>
    </row>
    <row r="24" spans="2:14">
      <c r="B24" s="47">
        <v>42062</v>
      </c>
      <c r="D24" s="94">
        <v>1.7299999999999999E-2</v>
      </c>
      <c r="F24" s="95">
        <v>3.2500000000000001E-2</v>
      </c>
      <c r="L24" s="44">
        <f t="shared" si="0"/>
        <v>-5790.0082960416648</v>
      </c>
      <c r="M24" s="34"/>
      <c r="N24" s="44">
        <f t="shared" si="1"/>
        <v>-2432.2404166666656</v>
      </c>
    </row>
    <row r="25" spans="2:14">
      <c r="B25" s="47">
        <v>42094</v>
      </c>
      <c r="D25" s="94">
        <v>1.7624999999999998E-2</v>
      </c>
      <c r="F25" s="95">
        <v>3.2500000000000001E-2</v>
      </c>
      <c r="L25" s="44">
        <f t="shared" si="0"/>
        <v>-5790.0082960416648</v>
      </c>
      <c r="M25" s="34"/>
      <c r="N25" s="44">
        <f t="shared" si="1"/>
        <v>-2432.2404166666656</v>
      </c>
    </row>
    <row r="26" spans="2:14">
      <c r="B26" s="47">
        <v>42124</v>
      </c>
      <c r="C26" s="36"/>
      <c r="D26" s="94">
        <v>1.8100000000000002E-2</v>
      </c>
      <c r="F26" s="95">
        <v>3.2500000000000001E-2</v>
      </c>
      <c r="L26" s="44">
        <f t="shared" si="0"/>
        <v>-5790.0082960416648</v>
      </c>
      <c r="M26" s="34"/>
      <c r="N26" s="44">
        <f t="shared" si="1"/>
        <v>-2432.2404166666656</v>
      </c>
    </row>
    <row r="27" spans="2:14">
      <c r="B27" s="47">
        <v>42155</v>
      </c>
      <c r="C27" s="17"/>
      <c r="D27" s="94">
        <v>1.8100000000000002E-2</v>
      </c>
      <c r="E27" s="17"/>
      <c r="F27" s="96">
        <v>3.2500000000000001E-2</v>
      </c>
      <c r="G27" s="17"/>
      <c r="H27" s="17"/>
      <c r="I27" s="17"/>
      <c r="J27" s="17"/>
      <c r="K27" s="17"/>
      <c r="L27" s="44">
        <f t="shared" si="0"/>
        <v>-5790.0082960416648</v>
      </c>
      <c r="M27" s="34"/>
      <c r="N27" s="44">
        <f t="shared" si="1"/>
        <v>-2432.2404166666656</v>
      </c>
    </row>
    <row r="28" spans="2:14">
      <c r="B28" s="47">
        <v>42185</v>
      </c>
      <c r="C28" s="17"/>
      <c r="D28" s="94">
        <v>1.8100000000000002E-2</v>
      </c>
      <c r="E28" s="17"/>
      <c r="F28" s="96">
        <v>3.2500000000000001E-2</v>
      </c>
      <c r="G28" s="17"/>
      <c r="H28" s="17"/>
      <c r="I28" s="17"/>
      <c r="J28" s="17"/>
      <c r="K28" s="17"/>
      <c r="L28" s="44">
        <f t="shared" si="0"/>
        <v>-5790.0082960416648</v>
      </c>
      <c r="M28" s="34"/>
      <c r="N28" s="44">
        <f t="shared" si="1"/>
        <v>-2432.2404166666656</v>
      </c>
    </row>
    <row r="29" spans="2:14">
      <c r="B29" s="47">
        <v>42216</v>
      </c>
      <c r="C29" s="17"/>
      <c r="D29" s="94">
        <v>1.8100000000000002E-2</v>
      </c>
      <c r="E29" s="17"/>
      <c r="F29" s="96">
        <v>3.2500000000000001E-2</v>
      </c>
      <c r="G29" s="17"/>
      <c r="H29" s="17"/>
      <c r="I29" s="17"/>
      <c r="J29" s="17"/>
      <c r="K29" s="17"/>
      <c r="L29" s="44">
        <f t="shared" si="0"/>
        <v>-5790.0082960416648</v>
      </c>
      <c r="M29" s="34"/>
      <c r="N29" s="44">
        <f t="shared" si="1"/>
        <v>-2432.2404166666656</v>
      </c>
    </row>
    <row r="30" spans="2:14">
      <c r="B30" s="47">
        <v>42247</v>
      </c>
      <c r="C30" s="17"/>
      <c r="D30" s="94">
        <v>1.8100000000000002E-2</v>
      </c>
      <c r="E30" s="17"/>
      <c r="F30" s="96">
        <v>3.2500000000000001E-2</v>
      </c>
      <c r="G30" s="17"/>
      <c r="H30" s="17"/>
      <c r="I30" s="17"/>
      <c r="J30" s="17"/>
      <c r="K30" s="17"/>
      <c r="L30" s="44">
        <f t="shared" si="0"/>
        <v>-5790.0082960416648</v>
      </c>
      <c r="M30" s="34"/>
      <c r="N30" s="44">
        <f t="shared" si="1"/>
        <v>-2432.2404166666656</v>
      </c>
    </row>
    <row r="31" spans="2:14">
      <c r="B31" s="47">
        <v>42277</v>
      </c>
      <c r="C31" s="17"/>
      <c r="D31" s="94">
        <v>1.8100000000000002E-2</v>
      </c>
      <c r="E31" s="17"/>
      <c r="F31" s="96">
        <v>3.2500000000000001E-2</v>
      </c>
      <c r="G31" s="17"/>
      <c r="H31" s="17"/>
      <c r="I31" s="17"/>
      <c r="J31" s="17"/>
      <c r="K31" s="17"/>
      <c r="L31" s="44">
        <f t="shared" si="0"/>
        <v>-5790.0082960416648</v>
      </c>
      <c r="M31" s="97"/>
      <c r="N31" s="44">
        <f t="shared" si="1"/>
        <v>-2432.2404166666656</v>
      </c>
    </row>
    <row r="32" spans="2:14">
      <c r="B32" s="47">
        <v>42308</v>
      </c>
      <c r="C32" s="17"/>
      <c r="D32" s="94">
        <v>1.8100000000000002E-2</v>
      </c>
      <c r="E32" s="17"/>
      <c r="F32" s="96">
        <v>3.2500000000000001E-2</v>
      </c>
      <c r="G32" s="17"/>
      <c r="H32" s="17"/>
      <c r="I32" s="17"/>
      <c r="J32" s="17"/>
      <c r="K32" s="17"/>
      <c r="L32" s="44">
        <f t="shared" si="0"/>
        <v>-5790.0082960416648</v>
      </c>
      <c r="M32" s="34"/>
      <c r="N32" s="44">
        <f t="shared" si="1"/>
        <v>-2432.2404166666656</v>
      </c>
    </row>
    <row r="33" spans="2:14">
      <c r="B33" s="47">
        <v>42338</v>
      </c>
      <c r="C33" s="17"/>
      <c r="D33" s="94">
        <v>1.8100000000000002E-2</v>
      </c>
      <c r="E33" s="17"/>
      <c r="F33" s="96">
        <v>3.2500000000000001E-2</v>
      </c>
      <c r="G33" s="17"/>
      <c r="H33" s="17"/>
      <c r="I33" s="17"/>
      <c r="J33" s="17"/>
      <c r="K33" s="17"/>
      <c r="L33" s="44">
        <f t="shared" si="0"/>
        <v>-5790.0082960416648</v>
      </c>
      <c r="M33" s="34"/>
      <c r="N33" s="44">
        <f t="shared" si="1"/>
        <v>-2432.2404166666656</v>
      </c>
    </row>
    <row r="34" spans="2:14">
      <c r="B34" s="47">
        <v>42369</v>
      </c>
      <c r="C34" s="17"/>
      <c r="D34" s="94">
        <v>1.8100000000000002E-2</v>
      </c>
      <c r="E34" s="17"/>
      <c r="F34" s="96">
        <v>3.2500000000000001E-2</v>
      </c>
      <c r="G34" s="17"/>
      <c r="H34" s="17"/>
      <c r="I34" s="17"/>
      <c r="J34" s="17"/>
      <c r="K34" s="17"/>
      <c r="L34" s="44">
        <f t="shared" si="0"/>
        <v>-5790.0082960416648</v>
      </c>
      <c r="M34" s="34"/>
      <c r="N34" s="44">
        <f t="shared" si="1"/>
        <v>-2432.2404166666656</v>
      </c>
    </row>
    <row r="35" spans="2:14">
      <c r="D35" s="3"/>
      <c r="L35" s="44"/>
    </row>
    <row r="36" spans="2:14">
      <c r="B36" s="1" t="s">
        <v>42</v>
      </c>
      <c r="D36" s="66">
        <f>AVERAGE(D11:D29)</f>
        <v>1.611434210526316E-2</v>
      </c>
      <c r="F36" s="96">
        <f>AVERAGE(F11:F29)</f>
        <v>3.2499999999999987E-2</v>
      </c>
      <c r="J36" s="1" t="s">
        <v>61</v>
      </c>
      <c r="L36" s="44">
        <f>SUM(L11:L35)</f>
        <v>-138960.19910499992</v>
      </c>
      <c r="N36" s="44">
        <f>SUM(N11:N35)</f>
        <v>-58373.770000000004</v>
      </c>
    </row>
    <row r="37" spans="2:14">
      <c r="B37" s="43"/>
      <c r="C37" s="98" t="s">
        <v>79</v>
      </c>
      <c r="D37" s="99">
        <f>D36/12</f>
        <v>1.3428618421052632E-3</v>
      </c>
    </row>
  </sheetData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Attach O True Up Summary</vt:lpstr>
      <vt:lpstr>Borrowing Rate-2014</vt:lpstr>
      <vt:lpstr>Interest Calculation-2014</vt:lpstr>
      <vt:lpstr>'Attach O True Up Summary'!Print_Area</vt:lpstr>
    </vt:vector>
  </TitlesOfParts>
  <Company>Minnesota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</dc:creator>
  <cp:lastModifiedBy>Jeanne Kallberg (MP)</cp:lastModifiedBy>
  <cp:lastPrinted>2015-05-27T21:25:49Z</cp:lastPrinted>
  <dcterms:created xsi:type="dcterms:W3CDTF">2012-10-11T20:40:13Z</dcterms:created>
  <dcterms:modified xsi:type="dcterms:W3CDTF">2015-09-17T16:20:27Z</dcterms:modified>
</cp:coreProperties>
</file>