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570" windowWidth="25020" windowHeight="5895" tabRatio="689" activeTab="4"/>
  </bookViews>
  <sheets>
    <sheet name="Forward Rate TO Support Data PA" sheetId="3" r:id="rId1"/>
    <sheet name="CWIP &amp; Prefunded AFUDC- 2012 PA" sheetId="6" r:id="rId2"/>
    <sheet name="Project Descriptions TS" sheetId="7" r:id="rId3"/>
    <sheet name="Adjmt to Gross &amp; Net Plant TS" sheetId="8" r:id="rId4"/>
    <sheet name="2012 True Up Allocation" sheetId="12" r:id="rId5"/>
  </sheets>
  <definedNames>
    <definedName name="_xlnm.Print_Area" localSheetId="3">'Adjmt to Gross &amp; Net Plant TS'!$A$1:$L$22</definedName>
    <definedName name="_xlnm.Print_Area" localSheetId="1">'CWIP &amp; Prefunded AFUDC- 2012 PA'!$A$1:$G$157</definedName>
    <definedName name="_xlnm.Print_Area" localSheetId="0">'Forward Rate TO Support Data PA'!$A$1:$J$66</definedName>
    <definedName name="_xlnm.Print_Area" localSheetId="2">'Project Descriptions TS'!$A$1:$F$20</definedName>
  </definedNames>
  <calcPr calcId="145621"/>
</workbook>
</file>

<file path=xl/calcChain.xml><?xml version="1.0" encoding="utf-8"?>
<calcChain xmlns="http://schemas.openxmlformats.org/spreadsheetml/2006/main">
  <c r="H13" i="12" l="1"/>
  <c r="G21" i="12"/>
  <c r="E13" i="12" l="1"/>
  <c r="D14" i="12" l="1"/>
  <c r="D13" i="12"/>
  <c r="F18" i="12" l="1"/>
  <c r="E15" i="12"/>
  <c r="G15" i="12" s="1"/>
  <c r="E14" i="12"/>
  <c r="G14" i="12" s="1"/>
  <c r="D15" i="12"/>
  <c r="D16" i="12"/>
  <c r="E16" i="12" s="1"/>
  <c r="G16" i="12" s="1"/>
  <c r="D17" i="12"/>
  <c r="E17" i="12" s="1"/>
  <c r="G17" i="12" s="1"/>
  <c r="G13" i="12"/>
  <c r="G18" i="12" l="1"/>
  <c r="I13" i="12" l="1"/>
  <c r="H16" i="12"/>
  <c r="I16" i="12" s="1"/>
  <c r="H17" i="12"/>
  <c r="I17" i="12" s="1"/>
  <c r="H15" i="12"/>
  <c r="I15" i="12" s="1"/>
  <c r="H14" i="12"/>
  <c r="I14" i="12" s="1"/>
  <c r="I18" i="12" l="1"/>
  <c r="H18" i="12"/>
  <c r="L18" i="8" l="1"/>
  <c r="J18" i="8"/>
  <c r="H18" i="8"/>
  <c r="L17" i="8"/>
  <c r="J17" i="8"/>
  <c r="H17" i="8"/>
  <c r="E64" i="3" l="1"/>
  <c r="D64" i="3"/>
  <c r="C64" i="3"/>
  <c r="D156" i="6" l="1"/>
  <c r="E150" i="6"/>
  <c r="E152" i="6"/>
  <c r="D150" i="6"/>
  <c r="D138" i="6"/>
  <c r="F51" i="6"/>
  <c r="F45" i="6"/>
  <c r="F24" i="6"/>
  <c r="C24" i="6"/>
  <c r="D142" i="6" l="1"/>
  <c r="D141" i="6"/>
  <c r="D140" i="6"/>
  <c r="D139" i="6"/>
  <c r="C138" i="6"/>
  <c r="B150" i="6" l="1"/>
  <c r="B138" i="6"/>
  <c r="B127" i="6"/>
  <c r="E115" i="6"/>
  <c r="B115" i="6"/>
  <c r="B111" i="6"/>
  <c r="E99" i="6"/>
  <c r="B99" i="6"/>
  <c r="E79" i="6"/>
  <c r="C80" i="6" s="1"/>
  <c r="E80" i="6" s="1"/>
  <c r="C81" i="6" s="1"/>
  <c r="E81" i="6" s="1"/>
  <c r="C82" i="6" s="1"/>
  <c r="E82" i="6" s="1"/>
  <c r="C83" i="6" s="1"/>
  <c r="E83" i="6" s="1"/>
  <c r="C84" i="6" s="1"/>
  <c r="E84" i="6" s="1"/>
  <c r="C85" i="6" s="1"/>
  <c r="E85" i="6" s="1"/>
  <c r="C86" i="6" s="1"/>
  <c r="E86" i="6" s="1"/>
  <c r="C87" i="6" s="1"/>
  <c r="E87" i="6" s="1"/>
  <c r="C88" i="6" s="1"/>
  <c r="E88" i="6" s="1"/>
  <c r="C89" i="6" s="1"/>
  <c r="E89" i="6" s="1"/>
  <c r="C90" i="6" s="1"/>
  <c r="E90" i="6" s="1"/>
  <c r="C91" i="6" s="1"/>
  <c r="E91" i="6" s="1"/>
  <c r="E62" i="6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C69" i="6" s="1"/>
  <c r="E69" i="6" s="1"/>
  <c r="C70" i="6" s="1"/>
  <c r="E70" i="6" s="1"/>
  <c r="C71" i="6" s="1"/>
  <c r="E71" i="6" s="1"/>
  <c r="C72" i="6" s="1"/>
  <c r="E72" i="6" s="1"/>
  <c r="C73" i="6" s="1"/>
  <c r="E73" i="6" s="1"/>
  <c r="C74" i="6" s="1"/>
  <c r="E74" i="6" s="1"/>
  <c r="A57" i="6"/>
  <c r="A56" i="6"/>
  <c r="A55" i="6"/>
  <c r="E45" i="6"/>
  <c r="A43" i="6"/>
  <c r="C32" i="6"/>
  <c r="C116" i="6" s="1"/>
  <c r="E116" i="6" s="1"/>
  <c r="B32" i="6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D31" i="6"/>
  <c r="A31" i="6"/>
  <c r="E24" i="6"/>
  <c r="D22" i="6"/>
  <c r="F22" i="6" s="1"/>
  <c r="A22" i="6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C11" i="6"/>
  <c r="C100" i="6" s="1"/>
  <c r="E100" i="6" s="1"/>
  <c r="B11" i="6"/>
  <c r="D10" i="6"/>
  <c r="F10" i="6" s="1"/>
  <c r="A10" i="6"/>
  <c r="J66" i="3"/>
  <c r="I64" i="3"/>
  <c r="I66" i="3" s="1"/>
  <c r="G64" i="3"/>
  <c r="G66" i="3" s="1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H48" i="3"/>
  <c r="G48" i="3"/>
  <c r="F48" i="3"/>
  <c r="E48" i="3"/>
  <c r="D48" i="3"/>
  <c r="C48" i="3"/>
  <c r="J44" i="3"/>
  <c r="I44" i="3"/>
  <c r="G44" i="3"/>
  <c r="H64" i="3"/>
  <c r="H66" i="3" s="1"/>
  <c r="E32" i="3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66" i="3" s="1"/>
  <c r="D32" i="3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66" i="3" s="1"/>
  <c r="C32" i="3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66" i="3" s="1"/>
  <c r="J28" i="3"/>
  <c r="I28" i="3"/>
  <c r="B27" i="3"/>
  <c r="B43" i="3" s="1"/>
  <c r="B60" i="3" s="1"/>
  <c r="H16" i="3"/>
  <c r="H17" i="3" s="1"/>
  <c r="H18" i="3" s="1"/>
  <c r="G16" i="3"/>
  <c r="F16" i="3"/>
  <c r="F49" i="3" s="1"/>
  <c r="E16" i="3"/>
  <c r="E17" i="3" s="1"/>
  <c r="D16" i="3"/>
  <c r="C16" i="3"/>
  <c r="B16" i="3"/>
  <c r="B49" i="3" s="1"/>
  <c r="B15" i="3"/>
  <c r="B31" i="3" s="1"/>
  <c r="E138" i="6" l="1"/>
  <c r="C139" i="6" s="1"/>
  <c r="E139" i="6"/>
  <c r="E50" i="3"/>
  <c r="D49" i="3"/>
  <c r="B32" i="3"/>
  <c r="C33" i="6"/>
  <c r="C117" i="6" s="1"/>
  <c r="E117" i="6" s="1"/>
  <c r="D32" i="6"/>
  <c r="F32" i="6" s="1"/>
  <c r="C12" i="6"/>
  <c r="C101" i="6" s="1"/>
  <c r="E101" i="6" s="1"/>
  <c r="B45" i="6"/>
  <c r="C140" i="6"/>
  <c r="D11" i="6"/>
  <c r="F31" i="6"/>
  <c r="B12" i="6"/>
  <c r="J61" i="3"/>
  <c r="D44" i="3"/>
  <c r="H50" i="3"/>
  <c r="I61" i="3"/>
  <c r="E49" i="3"/>
  <c r="F37" i="3"/>
  <c r="F38" i="3" s="1"/>
  <c r="F39" i="3" s="1"/>
  <c r="F40" i="3" s="1"/>
  <c r="F41" i="3" s="1"/>
  <c r="F42" i="3" s="1"/>
  <c r="F43" i="3" s="1"/>
  <c r="F64" i="3" s="1"/>
  <c r="F66" i="3" s="1"/>
  <c r="C49" i="3"/>
  <c r="C17" i="3"/>
  <c r="G49" i="3"/>
  <c r="G17" i="3"/>
  <c r="H51" i="3"/>
  <c r="H19" i="3"/>
  <c r="E44" i="3"/>
  <c r="D17" i="3"/>
  <c r="E18" i="3"/>
  <c r="C44" i="3"/>
  <c r="H44" i="3"/>
  <c r="B48" i="3"/>
  <c r="H49" i="3"/>
  <c r="F17" i="3"/>
  <c r="F44" i="3" l="1"/>
  <c r="E140" i="6"/>
  <c r="D33" i="6"/>
  <c r="F33" i="6" s="1"/>
  <c r="C13" i="6"/>
  <c r="C14" i="6" s="1"/>
  <c r="C34" i="6"/>
  <c r="C35" i="6" s="1"/>
  <c r="D12" i="6"/>
  <c r="F12" i="6" s="1"/>
  <c r="B13" i="6"/>
  <c r="F11" i="6"/>
  <c r="E51" i="3"/>
  <c r="E19" i="3"/>
  <c r="D18" i="3"/>
  <c r="D50" i="3"/>
  <c r="H52" i="3"/>
  <c r="H20" i="3"/>
  <c r="C18" i="3"/>
  <c r="C50" i="3"/>
  <c r="F50" i="3"/>
  <c r="F18" i="3"/>
  <c r="G18" i="3"/>
  <c r="G50" i="3"/>
  <c r="C118" i="6" l="1"/>
  <c r="E118" i="6" s="1"/>
  <c r="C102" i="6"/>
  <c r="E102" i="6" s="1"/>
  <c r="E141" i="6" s="1"/>
  <c r="C142" i="6" s="1"/>
  <c r="D34" i="6"/>
  <c r="F34" i="6" s="1"/>
  <c r="C103" i="6"/>
  <c r="E103" i="6" s="1"/>
  <c r="C15" i="6"/>
  <c r="C104" i="6" s="1"/>
  <c r="C119" i="6"/>
  <c r="E119" i="6" s="1"/>
  <c r="E142" i="6" s="1"/>
  <c r="C36" i="6"/>
  <c r="D35" i="6"/>
  <c r="F35" i="6" s="1"/>
  <c r="C141" i="6"/>
  <c r="D13" i="6"/>
  <c r="B14" i="6"/>
  <c r="G51" i="3"/>
  <c r="G19" i="3"/>
  <c r="F19" i="3"/>
  <c r="F51" i="3"/>
  <c r="C19" i="3"/>
  <c r="C51" i="3"/>
  <c r="D51" i="3"/>
  <c r="D19" i="3"/>
  <c r="H21" i="3"/>
  <c r="H53" i="3"/>
  <c r="E20" i="3"/>
  <c r="E52" i="3"/>
  <c r="C120" i="6" l="1"/>
  <c r="E120" i="6" s="1"/>
  <c r="C37" i="6"/>
  <c r="D36" i="6"/>
  <c r="F36" i="6" s="1"/>
  <c r="D104" i="6"/>
  <c r="D143" i="6" s="1"/>
  <c r="E104" i="6"/>
  <c r="C105" i="6" s="1"/>
  <c r="D14" i="6"/>
  <c r="F14" i="6" s="1"/>
  <c r="B15" i="6"/>
  <c r="F13" i="6"/>
  <c r="G52" i="3"/>
  <c r="G20" i="3"/>
  <c r="E53" i="3"/>
  <c r="E21" i="3"/>
  <c r="D52" i="3"/>
  <c r="D20" i="3"/>
  <c r="C52" i="3"/>
  <c r="C20" i="3"/>
  <c r="H22" i="3"/>
  <c r="H54" i="3"/>
  <c r="F20" i="3"/>
  <c r="F52" i="3"/>
  <c r="E143" i="6" l="1"/>
  <c r="C143" i="6"/>
  <c r="C144" i="6"/>
  <c r="C121" i="6"/>
  <c r="E121" i="6" s="1"/>
  <c r="C38" i="6"/>
  <c r="D37" i="6"/>
  <c r="F37" i="6" s="1"/>
  <c r="D15" i="6"/>
  <c r="B24" i="6"/>
  <c r="B49" i="6" s="1"/>
  <c r="D105" i="6"/>
  <c r="D144" i="6" s="1"/>
  <c r="C53" i="3"/>
  <c r="C21" i="3"/>
  <c r="E54" i="3"/>
  <c r="E22" i="3"/>
  <c r="G53" i="3"/>
  <c r="G21" i="3"/>
  <c r="H55" i="3"/>
  <c r="H23" i="3"/>
  <c r="F53" i="3"/>
  <c r="F21" i="3"/>
  <c r="D53" i="3"/>
  <c r="D21" i="3"/>
  <c r="D106" i="6" l="1"/>
  <c r="D145" i="6" s="1"/>
  <c r="E105" i="6"/>
  <c r="C106" i="6" s="1"/>
  <c r="C122" i="6"/>
  <c r="E122" i="6" s="1"/>
  <c r="C39" i="6"/>
  <c r="D38" i="6"/>
  <c r="F38" i="6" s="1"/>
  <c r="F15" i="6"/>
  <c r="D24" i="6"/>
  <c r="D22" i="3"/>
  <c r="D54" i="3"/>
  <c r="F54" i="3"/>
  <c r="F22" i="3"/>
  <c r="G22" i="3"/>
  <c r="G54" i="3"/>
  <c r="C22" i="3"/>
  <c r="C54" i="3"/>
  <c r="H56" i="3"/>
  <c r="H24" i="3"/>
  <c r="E55" i="3"/>
  <c r="E23" i="3"/>
  <c r="E144" i="6" l="1"/>
  <c r="E106" i="6"/>
  <c r="C107" i="6" s="1"/>
  <c r="C123" i="6"/>
  <c r="E123" i="6" s="1"/>
  <c r="C40" i="6"/>
  <c r="D39" i="6"/>
  <c r="F39" i="6" s="1"/>
  <c r="D107" i="6"/>
  <c r="D146" i="6" s="1"/>
  <c r="E24" i="3"/>
  <c r="E56" i="3"/>
  <c r="C55" i="3"/>
  <c r="C23" i="3"/>
  <c r="F55" i="3"/>
  <c r="F23" i="3"/>
  <c r="H57" i="3"/>
  <c r="H25" i="3"/>
  <c r="G55" i="3"/>
  <c r="G23" i="3"/>
  <c r="D55" i="3"/>
  <c r="D23" i="3"/>
  <c r="E145" i="6" l="1"/>
  <c r="C146" i="6"/>
  <c r="D108" i="6"/>
  <c r="D147" i="6" s="1"/>
  <c r="C124" i="6"/>
  <c r="E124" i="6" s="1"/>
  <c r="D40" i="6"/>
  <c r="F40" i="6" s="1"/>
  <c r="C41" i="6"/>
  <c r="C145" i="6"/>
  <c r="E107" i="6"/>
  <c r="C108" i="6" s="1"/>
  <c r="C56" i="3"/>
  <c r="C24" i="3"/>
  <c r="D56" i="3"/>
  <c r="D24" i="3"/>
  <c r="F24" i="3"/>
  <c r="F56" i="3"/>
  <c r="G56" i="3"/>
  <c r="G24" i="3"/>
  <c r="H26" i="3"/>
  <c r="H58" i="3"/>
  <c r="E57" i="3"/>
  <c r="E25" i="3"/>
  <c r="E146" i="6" l="1"/>
  <c r="E108" i="6"/>
  <c r="C109" i="6" s="1"/>
  <c r="C147" i="6"/>
  <c r="D109" i="6"/>
  <c r="C125" i="6"/>
  <c r="E125" i="6" s="1"/>
  <c r="C42" i="6"/>
  <c r="D41" i="6"/>
  <c r="F41" i="6" s="1"/>
  <c r="E58" i="3"/>
  <c r="E26" i="3"/>
  <c r="G57" i="3"/>
  <c r="G25" i="3"/>
  <c r="D25" i="3"/>
  <c r="D57" i="3"/>
  <c r="H27" i="3"/>
  <c r="H59" i="3"/>
  <c r="C57" i="3"/>
  <c r="C25" i="3"/>
  <c r="F57" i="3"/>
  <c r="F25" i="3"/>
  <c r="E109" i="6" l="1"/>
  <c r="C110" i="6" s="1"/>
  <c r="D148" i="6"/>
  <c r="E147" i="6"/>
  <c r="C148" i="6" s="1"/>
  <c r="C126" i="6"/>
  <c r="E126" i="6" s="1"/>
  <c r="C43" i="6"/>
  <c r="D42" i="6"/>
  <c r="F42" i="6" s="1"/>
  <c r="D110" i="6"/>
  <c r="D149" i="6" s="1"/>
  <c r="G26" i="3"/>
  <c r="G58" i="3"/>
  <c r="E59" i="3"/>
  <c r="E27" i="3"/>
  <c r="H60" i="3"/>
  <c r="H61" i="3" s="1"/>
  <c r="H28" i="3"/>
  <c r="C26" i="3"/>
  <c r="C58" i="3"/>
  <c r="F58" i="3"/>
  <c r="F26" i="3"/>
  <c r="D26" i="3"/>
  <c r="D58" i="3"/>
  <c r="E148" i="6" l="1"/>
  <c r="C149" i="6" s="1"/>
  <c r="D111" i="6"/>
  <c r="C127" i="6"/>
  <c r="E127" i="6" s="1"/>
  <c r="D43" i="6"/>
  <c r="C45" i="6"/>
  <c r="C49" i="6" s="1"/>
  <c r="E110" i="6"/>
  <c r="C111" i="6" s="1"/>
  <c r="E60" i="3"/>
  <c r="E61" i="3" s="1"/>
  <c r="E28" i="3"/>
  <c r="C27" i="3"/>
  <c r="C59" i="3"/>
  <c r="D27" i="3"/>
  <c r="D59" i="3"/>
  <c r="F59" i="3"/>
  <c r="F27" i="3"/>
  <c r="G27" i="3"/>
  <c r="G59" i="3"/>
  <c r="E149" i="6" l="1"/>
  <c r="E111" i="6"/>
  <c r="C150" i="6"/>
  <c r="F43" i="6"/>
  <c r="D45" i="6"/>
  <c r="D49" i="6" s="1"/>
  <c r="F60" i="3"/>
  <c r="F61" i="3" s="1"/>
  <c r="F28" i="3"/>
  <c r="C60" i="3"/>
  <c r="C61" i="3" s="1"/>
  <c r="C28" i="3"/>
  <c r="G60" i="3"/>
  <c r="G61" i="3" s="1"/>
  <c r="G28" i="3"/>
  <c r="D60" i="3"/>
  <c r="D61" i="3" s="1"/>
  <c r="D28" i="3"/>
  <c r="J11" i="8"/>
  <c r="H11" i="8"/>
  <c r="L19" i="8"/>
  <c r="J19" i="8"/>
  <c r="H19" i="8"/>
  <c r="L11" i="8"/>
</calcChain>
</file>

<file path=xl/sharedStrings.xml><?xml version="1.0" encoding="utf-8"?>
<sst xmlns="http://schemas.openxmlformats.org/spreadsheetml/2006/main" count="351" uniqueCount="173">
  <si>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</si>
  <si>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</si>
  <si>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</si>
  <si>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</si>
  <si>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</si>
  <si>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</si>
  <si>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</si>
  <si>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</si>
  <si>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</si>
  <si>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</si>
  <si>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</si>
  <si>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</si>
  <si>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</si>
  <si>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</si>
  <si>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</si>
  <si>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</si>
  <si>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</si>
  <si>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</si>
  <si>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</si>
  <si>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</si>
  <si>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</si>
  <si>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</si>
  <si>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</si>
  <si>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</si>
  <si>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</si>
  <si>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</si>
  <si>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</si>
  <si>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</si>
  <si>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</si>
  <si>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</si>
  <si>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</si>
  <si>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</si>
  <si>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</si>
  <si>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</si>
  <si>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</si>
  <si>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</si>
  <si>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</si>
  <si>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</si>
  <si>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</si>
  <si>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Mesabi Energy Project (Excelsior Energy) Currently Under Suspension</t>
  </si>
  <si>
    <t>Minnesota Power</t>
  </si>
  <si>
    <t>ALLETE, Inc., d/b/a Minnesota Power</t>
  </si>
  <si>
    <t>Direct Cost</t>
  </si>
  <si>
    <t xml:space="preserve">AFUDC </t>
  </si>
  <si>
    <t xml:space="preserve">Total </t>
  </si>
  <si>
    <t xml:space="preserve">CWIP </t>
  </si>
  <si>
    <t>January</t>
  </si>
  <si>
    <t>MTEP Project ID 286-2</t>
  </si>
  <si>
    <t>MP Proj 105147 Phase 2</t>
  </si>
  <si>
    <t>Prefunded AFDC Ending Balance</t>
  </si>
  <si>
    <t>MISO Proj 279</t>
  </si>
  <si>
    <t>MISO Project 286 Phase 1</t>
  </si>
  <si>
    <t xml:space="preserve">MISO Project 286 Phase 2  </t>
  </si>
  <si>
    <t xml:space="preserve">MISO Project 286 Phase 3 </t>
  </si>
  <si>
    <t>Total Prefunded AFDC</t>
  </si>
  <si>
    <t>Pre-Funded AFUDC (13 Month Average)  Page 2 , Line 23a</t>
  </si>
  <si>
    <t>Enter as a negative</t>
  </si>
  <si>
    <t>Facility ID 1104, 2641</t>
  </si>
  <si>
    <t>Facility ID 1105</t>
  </si>
  <si>
    <t>Facility ID</t>
  </si>
  <si>
    <t>2640, 2976</t>
  </si>
  <si>
    <t>CAPX Boswell to Bemidji Project</t>
  </si>
  <si>
    <t>MISO Facility Database Description</t>
  </si>
  <si>
    <t>286-3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</si>
  <si>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</si>
  <si>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</si>
  <si>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</si>
  <si>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</si>
  <si>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</si>
  <si>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</si>
  <si>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</si>
  <si>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</si>
  <si>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</si>
  <si>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</si>
  <si>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</si>
  <si>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GG, p1, line 1, col 4, 5, 7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</si>
  <si>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</si>
  <si>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</si>
  <si>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</si>
  <si>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</si>
  <si>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</si>
  <si>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Att GG, p1, line 2, col 4, 5, 7</t>
  </si>
  <si>
    <t>GG P1 L1 C4</t>
  </si>
  <si>
    <t>GG P1 L1 C5</t>
  </si>
  <si>
    <t>GG P1 L1 C7</t>
  </si>
  <si>
    <t>GG P1 L2 C4</t>
  </si>
  <si>
    <t>GG P1 L2 C5</t>
  </si>
  <si>
    <t>GG P1 L2 C7</t>
  </si>
  <si>
    <t>Pre funded AFUDC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</si>
  <si>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</si>
  <si>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</si>
  <si>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</si>
  <si>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</si>
  <si>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</si>
  <si>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Transfers to Plant</t>
  </si>
  <si>
    <t>CWIP Balances</t>
  </si>
  <si>
    <t>MTEP Project ID 286- 3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</si>
  <si>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</si>
  <si>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</si>
  <si>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</si>
  <si>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</si>
  <si>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2659 (all other facilities withdrawn from project)</t>
  </si>
  <si>
    <t>2659 - Blackberry Sub: 3 each-230 kV circuit breakers, 9 each-230 kV air break switches, structural steel, bus work and control equipment</t>
  </si>
  <si>
    <t>Record Date</t>
  </si>
  <si>
    <t>Comments</t>
  </si>
  <si>
    <t>Total</t>
  </si>
  <si>
    <t>Amortization</t>
  </si>
  <si>
    <t>Prefunded AFUDC Beginning Balance</t>
  </si>
  <si>
    <t>MP Proj 103434 106233 Phase 3</t>
  </si>
  <si>
    <t>not in service</t>
  </si>
  <si>
    <t>In Service no chgs in 2012</t>
  </si>
  <si>
    <t xml:space="preserve"> </t>
  </si>
  <si>
    <t>2014 Attachment GG Work papers - CWIP and Prefunded AFUDC Working Papers</t>
  </si>
  <si>
    <t>Projected 13 Months Ended December 31, 2014</t>
  </si>
  <si>
    <t>2014 Attachment GG Work papers -  Forward Rate TO Support Data</t>
  </si>
  <si>
    <t>Projected 12 Months Ended December 31, 2014</t>
  </si>
  <si>
    <t>2014 Attachment GG Work papers -  CWIP &amp; AFUDC Adjustments to Gross &amp; Net Plant Working Papers</t>
  </si>
  <si>
    <t>Prefunded AFDC Balance</t>
  </si>
  <si>
    <t>Amoritzation</t>
  </si>
  <si>
    <t>December  2013</t>
  </si>
  <si>
    <t>Project In-Service Date</t>
  </si>
  <si>
    <t>MTEP11</t>
  </si>
  <si>
    <t>6244 - Thermal Upgrade</t>
  </si>
  <si>
    <t>Total CWIP Page  2 Line 18a</t>
  </si>
  <si>
    <t>Pre-Funded AFUDC  Amortization (12 Month) Page 3 , Line 9a</t>
  </si>
  <si>
    <t>1025***</t>
  </si>
  <si>
    <t>9 Line Upgrade Blackberry to Floodwood Tap</t>
  </si>
  <si>
    <t>Project</t>
  </si>
  <si>
    <t>***Project officially withdrawn by Customer in 2013.  Will no longer show on GG in 2015.</t>
  </si>
  <si>
    <t>6369 - Savanna 115kv breaker station; 6370 - Thermal upgrade of Savanna-9 line tap</t>
  </si>
  <si>
    <t>Savanna Project (Savanna Switching Station &amp; Savanna Cedar Valley Line)</t>
  </si>
  <si>
    <t>In Service 05/14, changed from 10/13</t>
  </si>
  <si>
    <t>Facility 6369 in service date July 2013 Facility 6370 in service date December 2016</t>
  </si>
  <si>
    <t>Latest in service date May 2015</t>
  </si>
  <si>
    <t>2014 Attachment GG Work papers - Project Descriptions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</si>
  <si>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</si>
  <si>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</si>
  <si>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</si>
  <si>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</si>
  <si>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</si>
  <si>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</si>
  <si>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</si>
  <si>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</si>
  <si>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</si>
  <si>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Actual 2012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</si>
  <si>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</si>
  <si>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</si>
  <si>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</si>
  <si>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</si>
  <si>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</si>
  <si>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</si>
  <si>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</si>
  <si>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</si>
  <si>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</si>
  <si>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</si>
  <si>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</si>
  <si>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</si>
  <si>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</si>
  <si>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</si>
  <si>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</si>
  <si>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</si>
  <si>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</si>
  <si>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</si>
  <si>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</si>
  <si>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Annual FERC Interest Rate (Jan. '12 - Dec '13)</t>
  </si>
  <si>
    <t>Interest for 24 Months (Jan'12 - Dec '13)  (Line 6 * Line 7 * 2)</t>
  </si>
  <si>
    <t>Net Under Recovery,  including interest (Line 6 + Line 8)</t>
  </si>
  <si>
    <t>2014 Attachment GG Work papers -  2012 Attachment GG True-up Adjustment for the year ended December 31, 2012</t>
  </si>
  <si>
    <t>Total Capitalized AFDUC as of In Service Date:</t>
  </si>
  <si>
    <t>12/31/2011  1,004,911</t>
  </si>
  <si>
    <t>projected 5/14/2014   4,303,208</t>
  </si>
  <si>
    <t>No</t>
  </si>
  <si>
    <t>9/30/2012   1,007,593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</si>
</sst>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mm/dd/yy;@"/>
    <numFmt numFmtId="265" formatCode="_(&quot;$&quot;* #,##0_);_(&quot;$&quot;* \(#,##0\);_(&quot;$&quot;* &quot;-&quot;??_);_(@_)"/>
    <numFmt numFmtId="266" formatCode="_(* #,##0.0000_);_(* \(#,##0.0000\);_(* &quot;-&quot;??_);_(@_)"/>
    <numFmt numFmtId="267" formatCode="[$-409]mmmm\ d\,\ yyyy;@"/>
    <numFmt numFmtId="268" formatCode="#,##0;\-#,##0;&quot;-&quot;"/>
    <numFmt numFmtId="269" formatCode="#,##0.00&quot;£&quot;_);\(#,##0.00&quot;£&quot;\)"/>
    <numFmt numFmtId="270" formatCode="mm/dd/yy"/>
  </numFmts>
  <fonts count="1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 MT"/>
    </font>
    <font>
      <sz val="10"/>
      <name val="Arial"/>
      <family val="2"/>
    </font>
    <font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768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10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  <xf numFmtId="170" fontId="5" fillId="20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05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05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176" fontId="105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176" fontId="10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2" borderId="5" applyNumberFormat="0" applyAlignment="0" applyProtection="0"/>
    <xf numFmtId="0" fontId="37" fillId="22" borderId="5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10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37" fontId="43" fillId="0" borderId="0" applyFill="0" applyBorder="0" applyAlignment="0" applyProtection="0"/>
    <xf numFmtId="3" fontId="3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44" fontId="3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5" fontId="43" fillId="0" borderId="0" applyFill="0" applyBorder="0" applyAlignment="0" applyProtection="0"/>
    <xf numFmtId="5" fontId="3" fillId="0" borderId="0" applyFont="0" applyFill="0" applyBorder="0" applyAlignment="0" applyProtection="0"/>
    <xf numFmtId="5" fontId="105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105" fillId="0" borderId="0" applyFont="0" applyFill="0" applyBorder="0" applyAlignment="0" applyProtection="0"/>
    <xf numFmtId="14" fontId="105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3" fillId="0" borderId="0" applyFont="0" applyFill="0" applyBorder="0" applyAlignment="0" applyProtection="0"/>
    <xf numFmtId="7" fontId="105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8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105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102" fillId="0" borderId="10" applyNumberFormat="0" applyFill="0" applyAlignment="0" applyProtection="0"/>
    <xf numFmtId="0" fontId="56" fillId="0" borderId="0" applyFont="0" applyFill="0" applyBorder="0" applyAlignment="0" applyProtection="0"/>
    <xf numFmtId="0" fontId="103" fillId="0" borderId="11" applyNumberFormat="0" applyFill="0" applyAlignment="0" applyProtection="0"/>
    <xf numFmtId="0" fontId="20" fillId="0" borderId="0" applyFont="0" applyFill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61" fillId="27" borderId="13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7" fillId="28" borderId="13" applyNumberFormat="0" applyBorder="0" applyAlignment="0" applyProtection="0"/>
    <xf numFmtId="0" fontId="62" fillId="7" borderId="4" applyNumberFormat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4" applyNumberFormat="0" applyFont="0" applyFill="0" applyAlignment="0" applyProtection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0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14" fillId="0" borderId="0"/>
    <xf numFmtId="0" fontId="5" fillId="0" borderId="0"/>
    <xf numFmtId="0" fontId="5" fillId="0" borderId="0"/>
    <xf numFmtId="0" fontId="69" fillId="0" borderId="0">
      <alignment vertical="top"/>
    </xf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05" fillId="0" borderId="0"/>
    <xf numFmtId="176" fontId="70" fillId="0" borderId="0" applyProtection="0"/>
    <xf numFmtId="0" fontId="38" fillId="0" borderId="0"/>
    <xf numFmtId="176" fontId="70" fillId="0" borderId="0" applyProtection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30" borderId="16" applyNumberFormat="0" applyFont="0" applyAlignment="0" applyProtection="0"/>
    <xf numFmtId="0" fontId="5" fillId="30" borderId="16" applyNumberFormat="0" applyFont="0" applyAlignment="0" applyProtection="0"/>
    <xf numFmtId="0" fontId="105" fillId="30" borderId="16" applyNumberFormat="0" applyFont="0" applyAlignment="0" applyProtection="0"/>
    <xf numFmtId="0" fontId="71" fillId="21" borderId="17" applyNumberFormat="0" applyAlignment="0" applyProtection="0"/>
    <xf numFmtId="0" fontId="71" fillId="21" borderId="17" applyNumberFormat="0" applyAlignment="0" applyProtection="0"/>
    <xf numFmtId="0" fontId="72" fillId="31" borderId="0" applyNumberFormat="0" applyFont="0" applyBorder="0" applyAlignment="0"/>
    <xf numFmtId="222" fontId="5" fillId="0" borderId="0" applyFont="0" applyFill="0" applyBorder="0" applyAlignment="0" applyProtection="0"/>
    <xf numFmtId="223" fontId="7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4" fontId="105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223" fontId="73" fillId="0" borderId="0"/>
    <xf numFmtId="0" fontId="64" fillId="0" borderId="0"/>
    <xf numFmtId="0" fontId="14" fillId="0" borderId="0"/>
    <xf numFmtId="0" fontId="14" fillId="0" borderId="0"/>
    <xf numFmtId="223" fontId="43" fillId="0" borderId="0"/>
    <xf numFmtId="224" fontId="3" fillId="0" borderId="0"/>
    <xf numFmtId="224" fontId="105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0" fontId="6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0" fontId="64" fillId="0" borderId="0"/>
    <xf numFmtId="0" fontId="14" fillId="0" borderId="0"/>
    <xf numFmtId="0" fontId="1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232" fontId="26" fillId="32" borderId="0" applyFont="0" applyFill="0" applyBorder="0" applyAlignment="0" applyProtection="0"/>
    <xf numFmtId="232" fontId="10" fillId="32" borderId="0" applyFont="0" applyFill="0" applyBorder="0" applyAlignment="0" applyProtection="0"/>
    <xf numFmtId="233" fontId="26" fillId="32" borderId="0" applyFont="0" applyFill="0" applyBorder="0" applyAlignment="0" applyProtection="0"/>
    <xf numFmtId="233" fontId="10" fillId="32" borderId="0" applyFont="0" applyFill="0" applyBorder="0" applyAlignment="0" applyProtection="0"/>
    <xf numFmtId="234" fontId="5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05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3" fillId="0" borderId="0">
      <alignment horizontal="left" vertical="top"/>
    </xf>
    <xf numFmtId="3" fontId="105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3" fillId="0" borderId="0">
      <alignment horizontal="right" vertical="top"/>
    </xf>
    <xf numFmtId="3" fontId="105" fillId="0" borderId="0">
      <alignment horizontal="right" vertical="top"/>
    </xf>
    <xf numFmtId="41" fontId="25" fillId="34" borderId="18" applyFill="0"/>
    <xf numFmtId="0" fontId="75" fillId="0" borderId="0">
      <alignment horizontal="left" indent="7"/>
    </xf>
    <xf numFmtId="41" fontId="25" fillId="0" borderId="18" applyFill="0">
      <alignment horizontal="left" indent="2"/>
    </xf>
    <xf numFmtId="176" fontId="36" fillId="0" borderId="1" applyFill="0">
      <alignment horizontal="right"/>
    </xf>
    <xf numFmtId="0" fontId="54" fillId="0" borderId="13" applyNumberFormat="0" applyFont="0" applyBorder="0">
      <alignment horizontal="right"/>
    </xf>
    <xf numFmtId="0" fontId="76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105" fillId="0" borderId="0" applyNumberFormat="0" applyFont="0" applyBorder="0" applyAlignment="0"/>
    <xf numFmtId="0" fontId="23" fillId="0" borderId="0" applyFill="0">
      <alignment horizontal="left" indent="1"/>
    </xf>
    <xf numFmtId="0" fontId="77" fillId="0" borderId="0" applyFill="0">
      <alignment horizontal="left" indent="1"/>
    </xf>
    <xf numFmtId="4" fontId="26" fillId="0" borderId="0" applyFill="0"/>
    <xf numFmtId="4" fontId="10" fillId="0" borderId="0" applyFill="0"/>
    <xf numFmtId="0" fontId="3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5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5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105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105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6" fillId="0" borderId="19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4" fillId="0" borderId="0" applyNumberFormat="0" applyFill="0" applyBorder="0" applyAlignment="0" applyProtection="0"/>
    <xf numFmtId="0" fontId="85" fillId="0" borderId="0" applyNumberFormat="0" applyBorder="0" applyAlignment="0"/>
    <xf numFmtId="0" fontId="38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7" fillId="0" borderId="20" applyNumberFormat="0" applyFill="0" applyAlignment="0" applyProtection="0"/>
    <xf numFmtId="0" fontId="105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21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7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15" fillId="39" borderId="0" applyNumberFormat="0" applyBorder="0" applyAlignment="0" applyProtection="0"/>
    <xf numFmtId="0" fontId="116" fillId="40" borderId="0" applyNumberFormat="0" applyBorder="0" applyAlignment="0" applyProtection="0"/>
    <xf numFmtId="0" fontId="117" fillId="41" borderId="0" applyNumberFormat="0" applyBorder="0" applyAlignment="0" applyProtection="0"/>
    <xf numFmtId="0" fontId="118" fillId="42" borderId="34" applyNumberFormat="0" applyAlignment="0" applyProtection="0"/>
    <xf numFmtId="0" fontId="119" fillId="43" borderId="35" applyNumberFormat="0" applyAlignment="0" applyProtection="0"/>
    <xf numFmtId="0" fontId="120" fillId="43" borderId="34" applyNumberFormat="0" applyAlignment="0" applyProtection="0"/>
    <xf numFmtId="0" fontId="121" fillId="0" borderId="36" applyNumberFormat="0" applyFill="0" applyAlignment="0" applyProtection="0"/>
    <xf numFmtId="0" fontId="122" fillId="44" borderId="37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8" fillId="0" borderId="39" applyNumberFormat="0" applyFill="0" applyAlignment="0" applyProtection="0"/>
    <xf numFmtId="0" fontId="125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25" fillId="49" borderId="0" applyNumberFormat="0" applyBorder="0" applyAlignment="0" applyProtection="0"/>
    <xf numFmtId="0" fontId="125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25" fillId="53" borderId="0" applyNumberFormat="0" applyBorder="0" applyAlignment="0" applyProtection="0"/>
    <xf numFmtId="0" fontId="125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125" fillId="57" borderId="0" applyNumberFormat="0" applyBorder="0" applyAlignment="0" applyProtection="0"/>
    <xf numFmtId="0" fontId="125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125" fillId="61" borderId="0" applyNumberFormat="0" applyBorder="0" applyAlignment="0" applyProtection="0"/>
    <xf numFmtId="0" fontId="125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125" fillId="65" borderId="0" applyNumberFormat="0" applyBorder="0" applyAlignment="0" applyProtection="0"/>
    <xf numFmtId="0" fontId="125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125" fillId="69" borderId="0" applyNumberFormat="0" applyBorder="0" applyAlignment="0" applyProtection="0"/>
    <xf numFmtId="0" fontId="70" fillId="0" borderId="0"/>
    <xf numFmtId="0" fontId="3" fillId="0" borderId="0" applyFill="0">
      <alignment horizontal="center" vertical="center" wrapText="1"/>
    </xf>
    <xf numFmtId="268" fontId="38" fillId="0" borderId="0" applyFill="0" applyBorder="0" applyAlignment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9" fillId="0" borderId="0" applyNumberFormat="0" applyAlignment="0">
      <alignment horizontal="left"/>
    </xf>
    <xf numFmtId="0" fontId="126" fillId="0" borderId="0"/>
    <xf numFmtId="44" fontId="70" fillId="0" borderId="0" applyFont="0" applyFill="0" applyBorder="0" applyAlignment="0" applyProtection="0"/>
    <xf numFmtId="0" fontId="70" fillId="0" borderId="0"/>
    <xf numFmtId="267" fontId="3" fillId="0" borderId="0" applyFont="0" applyFill="0" applyBorder="0" applyAlignment="0" applyProtection="0"/>
    <xf numFmtId="0" fontId="130" fillId="0" borderId="0" applyNumberFormat="0" applyAlignment="0">
      <alignment horizontal="left"/>
    </xf>
    <xf numFmtId="38" fontId="17" fillId="34" borderId="0" applyNumberFormat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269" fontId="3" fillId="0" borderId="0"/>
    <xf numFmtId="0" fontId="127" fillId="0" borderId="0"/>
    <xf numFmtId="0" fontId="70" fillId="0" borderId="0"/>
    <xf numFmtId="0" fontId="3" fillId="0" borderId="0"/>
    <xf numFmtId="0" fontId="127" fillId="0" borderId="0"/>
    <xf numFmtId="0" fontId="25" fillId="0" borderId="0"/>
    <xf numFmtId="0" fontId="38" fillId="0" borderId="0"/>
    <xf numFmtId="39" fontId="70" fillId="0" borderId="0"/>
    <xf numFmtId="0" fontId="70" fillId="0" borderId="0"/>
    <xf numFmtId="0" fontId="127" fillId="0" borderId="0"/>
    <xf numFmtId="176" fontId="70" fillId="0" borderId="0" applyProtection="0"/>
    <xf numFmtId="9" fontId="70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3" fillId="0" borderId="0" applyFill="0">
      <alignment horizontal="left" indent="4"/>
    </xf>
    <xf numFmtId="270" fontId="131" fillId="0" borderId="0" applyNumberFormat="0" applyFill="0" applyBorder="0" applyAlignment="0" applyProtection="0">
      <alignment horizontal="left"/>
    </xf>
    <xf numFmtId="40" fontId="132" fillId="0" borderId="0" applyBorder="0">
      <alignment horizontal="right"/>
    </xf>
    <xf numFmtId="0" fontId="3" fillId="0" borderId="0" applyFont="0" applyFill="0" applyBorder="0" applyAlignment="0" applyProtection="0"/>
    <xf numFmtId="176" fontId="70" fillId="0" borderId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76" fontId="70" fillId="0" borderId="0" applyProtection="0"/>
    <xf numFmtId="43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2" fillId="0" borderId="10" applyNumberFormat="0" applyFill="0" applyAlignment="0" applyProtection="0"/>
    <xf numFmtId="0" fontId="103" fillId="0" borderId="11" applyNumberFormat="0" applyFill="0" applyAlignment="0" applyProtection="0"/>
    <xf numFmtId="0" fontId="69" fillId="0" borderId="0">
      <alignment vertical="top"/>
    </xf>
    <xf numFmtId="0" fontId="70" fillId="30" borderId="16" applyNumberFormat="0" applyFont="0" applyAlignment="0" applyProtection="0"/>
    <xf numFmtId="9" fontId="3" fillId="0" borderId="0" applyFont="0" applyFill="0" applyBorder="0" applyAlignment="0" applyProtection="0"/>
    <xf numFmtId="0" fontId="97" fillId="0" borderId="20" applyNumberFormat="0" applyFill="0" applyAlignment="0" applyProtection="0"/>
    <xf numFmtId="9" fontId="3" fillId="0" borderId="0" applyFont="0" applyFill="0" applyBorder="0" applyAlignment="0" applyProtection="0"/>
    <xf numFmtId="0" fontId="62" fillId="7" borderId="4" applyNumberFormat="0" applyAlignment="0" applyProtection="0"/>
    <xf numFmtId="0" fontId="62" fillId="7" borderId="4" applyNumberFormat="0" applyAlignment="0" applyProtection="0"/>
    <xf numFmtId="9" fontId="3" fillId="0" borderId="0" applyFont="0" applyFill="0" applyBorder="0" applyAlignment="0" applyProtection="0"/>
    <xf numFmtId="176" fontId="70" fillId="0" borderId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0" fillId="0" borderId="0"/>
    <xf numFmtId="0" fontId="134" fillId="11" borderId="0" applyNumberFormat="0" applyBorder="0" applyAlignment="0" applyProtection="0"/>
    <xf numFmtId="0" fontId="134" fillId="13" borderId="0" applyNumberFormat="0" applyBorder="0" applyAlignment="0" applyProtection="0"/>
    <xf numFmtId="0" fontId="134" fillId="13" borderId="0" applyNumberFormat="0" applyBorder="0" applyAlignment="0" applyProtection="0"/>
    <xf numFmtId="0" fontId="125" fillId="58" borderId="0" applyNumberFormat="0" applyBorder="0" applyAlignment="0" applyProtection="0"/>
    <xf numFmtId="0" fontId="134" fillId="71" borderId="0" applyNumberFormat="0" applyBorder="0" applyAlignment="0" applyProtection="0"/>
    <xf numFmtId="0" fontId="134" fillId="19" borderId="0" applyNumberFormat="0" applyBorder="0" applyAlignment="0" applyProtection="0"/>
    <xf numFmtId="0" fontId="134" fillId="18" borderId="0" applyNumberFormat="0" applyBorder="0" applyAlignment="0" applyProtection="0"/>
    <xf numFmtId="0" fontId="134" fillId="18" borderId="0" applyNumberFormat="0" applyBorder="0" applyAlignment="0" applyProtection="0"/>
    <xf numFmtId="0" fontId="125" fillId="54" borderId="0" applyNumberFormat="0" applyBorder="0" applyAlignment="0" applyProtection="0"/>
    <xf numFmtId="0" fontId="134" fillId="11" borderId="0" applyNumberFormat="0" applyBorder="0" applyAlignment="0" applyProtection="0"/>
    <xf numFmtId="0" fontId="134" fillId="15" borderId="0" applyNumberFormat="0" applyBorder="0" applyAlignment="0" applyProtection="0"/>
    <xf numFmtId="0" fontId="134" fillId="17" borderId="0" applyNumberFormat="0" applyBorder="0" applyAlignment="0" applyProtection="0"/>
    <xf numFmtId="0" fontId="134" fillId="17" borderId="0" applyNumberFormat="0" applyBorder="0" applyAlignment="0" applyProtection="0"/>
    <xf numFmtId="0" fontId="125" fillId="50" borderId="0" applyNumberFormat="0" applyBorder="0" applyAlignment="0" applyProtection="0"/>
    <xf numFmtId="0" fontId="125" fillId="46" borderId="0" applyNumberFormat="0" applyBorder="0" applyAlignment="0" applyProtection="0"/>
    <xf numFmtId="0" fontId="125" fillId="61" borderId="0" applyNumberFormat="0" applyBorder="0" applyAlignment="0" applyProtection="0"/>
    <xf numFmtId="0" fontId="125" fillId="69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3" borderId="0" applyNumberFormat="0" applyBorder="0" applyAlignment="0" applyProtection="0"/>
    <xf numFmtId="10" fontId="3" fillId="0" borderId="0" applyFont="0" applyFill="0" applyBorder="0" applyAlignment="0" applyProtection="0"/>
    <xf numFmtId="0" fontId="134" fillId="10" borderId="0" applyNumberFormat="0" applyBorder="0" applyAlignment="0" applyProtection="0"/>
    <xf numFmtId="0" fontId="134" fillId="11" borderId="0" applyNumberFormat="0" applyBorder="0" applyAlignment="0" applyProtection="0"/>
    <xf numFmtId="0" fontId="134" fillId="9" borderId="0" applyNumberFormat="0" applyBorder="0" applyAlignment="0" applyProtection="0"/>
    <xf numFmtId="0" fontId="134" fillId="19" borderId="0" applyNumberFormat="0" applyBorder="0" applyAlignment="0" applyProtection="0"/>
    <xf numFmtId="0" fontId="133" fillId="30" borderId="0" applyNumberFormat="0" applyBorder="0" applyAlignment="0" applyProtection="0"/>
    <xf numFmtId="0" fontId="134" fillId="12" borderId="0" applyNumberFormat="0" applyBorder="0" applyAlignment="0" applyProtection="0"/>
    <xf numFmtId="0" fontId="134" fillId="12" borderId="0" applyNumberFormat="0" applyBorder="0" applyAlignment="0" applyProtection="0"/>
    <xf numFmtId="0" fontId="125" fillId="49" borderId="0" applyNumberFormat="0" applyBorder="0" applyAlignment="0" applyProtection="0"/>
    <xf numFmtId="0" fontId="134" fillId="6" borderId="0" applyNumberFormat="0" applyBorder="0" applyAlignment="0" applyProtection="0"/>
    <xf numFmtId="0" fontId="133" fillId="10" borderId="0" applyNumberFormat="0" applyBorder="0" applyAlignment="0" applyProtection="0"/>
    <xf numFmtId="0" fontId="2" fillId="64" borderId="0" applyNumberFormat="0" applyBorder="0" applyAlignment="0" applyProtection="0"/>
    <xf numFmtId="0" fontId="133" fillId="6" borderId="0" applyNumberFormat="0" applyBorder="0" applyAlignment="0" applyProtection="0"/>
    <xf numFmtId="0" fontId="133" fillId="3" borderId="0" applyNumberFormat="0" applyBorder="0" applyAlignment="0" applyProtection="0"/>
    <xf numFmtId="0" fontId="2" fillId="60" borderId="0" applyNumberFormat="0" applyBorder="0" applyAlignment="0" applyProtection="0"/>
    <xf numFmtId="0" fontId="133" fillId="7" borderId="0" applyNumberFormat="0" applyBorder="0" applyAlignment="0" applyProtection="0"/>
    <xf numFmtId="0" fontId="133" fillId="10" borderId="0" applyNumberFormat="0" applyBorder="0" applyAlignment="0" applyProtection="0"/>
    <xf numFmtId="269" fontId="3" fillId="0" borderId="0"/>
    <xf numFmtId="0" fontId="133" fillId="29" borderId="0" applyNumberFormat="0" applyBorder="0" applyAlignment="0" applyProtection="0"/>
    <xf numFmtId="0" fontId="133" fillId="6" borderId="0" applyNumberFormat="0" applyBorder="0" applyAlignment="0" applyProtection="0"/>
    <xf numFmtId="0" fontId="133" fillId="8" borderId="0" applyNumberFormat="0" applyBorder="0" applyAlignment="0" applyProtection="0"/>
    <xf numFmtId="0" fontId="2" fillId="67" borderId="0" applyNumberFormat="0" applyBorder="0" applyAlignment="0" applyProtection="0"/>
    <xf numFmtId="0" fontId="133" fillId="30" borderId="0" applyNumberFormat="0" applyBorder="0" applyAlignment="0" applyProtection="0"/>
    <xf numFmtId="0" fontId="133" fillId="4" borderId="0" applyNumberFormat="0" applyBorder="0" applyAlignment="0" applyProtection="0"/>
    <xf numFmtId="0" fontId="133" fillId="3" borderId="0" applyNumberFormat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5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4" fillId="71" borderId="0" applyNumberFormat="0" applyBorder="0" applyAlignment="0" applyProtection="0"/>
    <xf numFmtId="0" fontId="134" fillId="14" borderId="0" applyNumberFormat="0" applyBorder="0" applyAlignment="0" applyProtection="0"/>
    <xf numFmtId="0" fontId="125" fillId="62" borderId="0" applyNumberFormat="0" applyBorder="0" applyAlignment="0" applyProtection="0"/>
    <xf numFmtId="0" fontId="134" fillId="17" borderId="0" applyNumberFormat="0" applyBorder="0" applyAlignment="0" applyProtection="0"/>
    <xf numFmtId="0" fontId="125" fillId="66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34" fillId="17" borderId="0" applyNumberFormat="0" applyBorder="0" applyAlignment="0" applyProtection="0"/>
    <xf numFmtId="0" fontId="135" fillId="5" borderId="0" applyNumberFormat="0" applyBorder="0" applyAlignment="0" applyProtection="0"/>
    <xf numFmtId="0" fontId="116" fillId="40" borderId="0" applyNumberFormat="0" applyBorder="0" applyAlignment="0" applyProtection="0"/>
    <xf numFmtId="0" fontId="135" fillId="3" borderId="0" applyNumberFormat="0" applyBorder="0" applyAlignment="0" applyProtection="0"/>
    <xf numFmtId="0" fontId="135" fillId="3" borderId="0" applyNumberFormat="0" applyBorder="0" applyAlignment="0" applyProtection="0"/>
    <xf numFmtId="0" fontId="135" fillId="5" borderId="0" applyNumberFormat="0" applyBorder="0" applyAlignment="0" applyProtection="0"/>
    <xf numFmtId="0" fontId="126" fillId="0" borderId="40">
      <alignment horizontal="right"/>
    </xf>
    <xf numFmtId="0" fontId="136" fillId="72" borderId="4" applyNumberFormat="0" applyAlignment="0" applyProtection="0"/>
    <xf numFmtId="0" fontId="120" fillId="43" borderId="34" applyNumberFormat="0" applyAlignment="0" applyProtection="0"/>
    <xf numFmtId="0" fontId="149" fillId="21" borderId="4" applyNumberFormat="0" applyAlignment="0" applyProtection="0"/>
    <xf numFmtId="0" fontId="149" fillId="21" borderId="4" applyNumberFormat="0" applyAlignment="0" applyProtection="0"/>
    <xf numFmtId="0" fontId="133" fillId="4" borderId="0" applyNumberFormat="0" applyBorder="0" applyAlignment="0" applyProtection="0"/>
    <xf numFmtId="0" fontId="133" fillId="8" borderId="0" applyNumberFormat="0" applyBorder="0" applyAlignment="0" applyProtection="0"/>
    <xf numFmtId="0" fontId="133" fillId="9" borderId="0" applyNumberFormat="0" applyBorder="0" applyAlignment="0" applyProtection="0"/>
    <xf numFmtId="0" fontId="133" fillId="30" borderId="0" applyNumberFormat="0" applyBorder="0" applyAlignment="0" applyProtection="0"/>
    <xf numFmtId="0" fontId="133" fillId="7" borderId="0" applyNumberFormat="0" applyBorder="0" applyAlignment="0" applyProtection="0"/>
    <xf numFmtId="0" fontId="133" fillId="6" borderId="0" applyNumberFormat="0" applyBorder="0" applyAlignment="0" applyProtection="0"/>
    <xf numFmtId="0" fontId="133" fillId="30" borderId="0" applyNumberFormat="0" applyBorder="0" applyAlignment="0" applyProtection="0"/>
    <xf numFmtId="0" fontId="133" fillId="6" borderId="0" applyNumberFormat="0" applyBorder="0" applyAlignment="0" applyProtection="0"/>
    <xf numFmtId="0" fontId="133" fillId="9" borderId="0" applyNumberFormat="0" applyBorder="0" applyAlignment="0" applyProtection="0"/>
    <xf numFmtId="0" fontId="133" fillId="29" borderId="0" applyNumberFormat="0" applyBorder="0" applyAlignment="0" applyProtection="0"/>
    <xf numFmtId="0" fontId="133" fillId="3" borderId="0" applyNumberFormat="0" applyBorder="0" applyAlignment="0" applyProtection="0"/>
    <xf numFmtId="0" fontId="133" fillId="6" borderId="0" applyNumberFormat="0" applyBorder="0" applyAlignment="0" applyProtection="0"/>
    <xf numFmtId="0" fontId="133" fillId="30" borderId="0" applyNumberFormat="0" applyBorder="0" applyAlignment="0" applyProtection="0"/>
    <xf numFmtId="0" fontId="134" fillId="6" borderId="0" applyNumberFormat="0" applyBorder="0" applyAlignment="0" applyProtection="0"/>
    <xf numFmtId="0" fontId="134" fillId="19" borderId="0" applyNumberFormat="0" applyBorder="0" applyAlignment="0" applyProtection="0"/>
    <xf numFmtId="0" fontId="134" fillId="11" borderId="0" applyNumberFormat="0" applyBorder="0" applyAlignment="0" applyProtection="0"/>
    <xf numFmtId="0" fontId="134" fillId="3" borderId="0" applyNumberFormat="0" applyBorder="0" applyAlignment="0" applyProtection="0"/>
    <xf numFmtId="0" fontId="134" fillId="6" borderId="0" applyNumberFormat="0" applyBorder="0" applyAlignment="0" applyProtection="0"/>
    <xf numFmtId="0" fontId="134" fillId="9" borderId="0" applyNumberFormat="0" applyBorder="0" applyAlignment="0" applyProtection="0"/>
    <xf numFmtId="0" fontId="134" fillId="70" borderId="0" applyNumberFormat="0" applyBorder="0" applyAlignment="0" applyProtection="0"/>
    <xf numFmtId="0" fontId="134" fillId="19" borderId="0" applyNumberFormat="0" applyBorder="0" applyAlignment="0" applyProtection="0"/>
    <xf numFmtId="0" fontId="134" fillId="11" borderId="0" applyNumberFormat="0" applyBorder="0" applyAlignment="0" applyProtection="0"/>
    <xf numFmtId="0" fontId="134" fillId="71" borderId="0" applyNumberFormat="0" applyBorder="0" applyAlignment="0" applyProtection="0"/>
    <xf numFmtId="0" fontId="134" fillId="14" borderId="0" applyNumberFormat="0" applyBorder="0" applyAlignment="0" applyProtection="0"/>
    <xf numFmtId="0" fontId="134" fillId="17" borderId="0" applyNumberFormat="0" applyBorder="0" applyAlignment="0" applyProtection="0"/>
    <xf numFmtId="0" fontId="135" fillId="5" borderId="0" applyNumberFormat="0" applyBorder="0" applyAlignment="0" applyProtection="0"/>
    <xf numFmtId="0" fontId="126" fillId="0" borderId="40">
      <alignment horizontal="right"/>
    </xf>
    <xf numFmtId="0" fontId="136" fillId="72" borderId="4" applyNumberFormat="0" applyAlignment="0" applyProtection="0"/>
    <xf numFmtId="0" fontId="137" fillId="22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6" borderId="0" applyNumberFormat="0" applyBorder="0" applyAlignment="0" applyProtection="0"/>
    <xf numFmtId="0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142" fillId="0" borderId="43" applyNumberFormat="0" applyFill="0" applyAlignment="0" applyProtection="0"/>
    <xf numFmtId="0" fontId="142" fillId="0" borderId="0" applyNumberFormat="0" applyFill="0" applyBorder="0" applyAlignment="0" applyProtection="0"/>
    <xf numFmtId="0" fontId="143" fillId="29" borderId="4" applyNumberFormat="0" applyAlignment="0" applyProtection="0"/>
    <xf numFmtId="0" fontId="144" fillId="0" borderId="44" applyNumberFormat="0" applyFill="0" applyAlignment="0" applyProtection="0"/>
    <xf numFmtId="0" fontId="145" fillId="29" borderId="0" applyNumberFormat="0" applyBorder="0" applyAlignment="0" applyProtection="0"/>
    <xf numFmtId="269" fontId="3" fillId="0" borderId="0"/>
    <xf numFmtId="2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0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3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2" fillId="0" borderId="0"/>
    <xf numFmtId="0" fontId="3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127" fillId="30" borderId="16" applyNumberFormat="0" applyFont="0" applyAlignment="0" applyProtection="0"/>
    <xf numFmtId="0" fontId="127" fillId="30" borderId="16" applyNumberFormat="0" applyFont="0" applyAlignment="0" applyProtection="0"/>
    <xf numFmtId="0" fontId="146" fillId="72" borderId="17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45" applyNumberFormat="0" applyFill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7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22" fillId="44" borderId="37" applyNumberFormat="0" applyAlignment="0" applyProtection="0"/>
    <xf numFmtId="0" fontId="134" fillId="19" borderId="0" applyNumberFormat="0" applyBorder="0" applyAlignment="0" applyProtection="0"/>
    <xf numFmtId="0" fontId="134" fillId="16" borderId="0" applyNumberFormat="0" applyBorder="0" applyAlignment="0" applyProtection="0"/>
    <xf numFmtId="0" fontId="134" fillId="6" borderId="0" applyNumberFormat="0" applyBorder="0" applyAlignment="0" applyProtection="0"/>
    <xf numFmtId="0" fontId="2" fillId="68" borderId="0" applyNumberFormat="0" applyBorder="0" applyAlignment="0" applyProtection="0"/>
    <xf numFmtId="0" fontId="133" fillId="5" borderId="0" applyNumberFormat="0" applyBorder="0" applyAlignment="0" applyProtection="0"/>
    <xf numFmtId="0" fontId="133" fillId="3" borderId="0" applyNumberFormat="0" applyBorder="0" applyAlignment="0" applyProtection="0"/>
    <xf numFmtId="0" fontId="133" fillId="9" borderId="0" applyNumberFormat="0" applyBorder="0" applyAlignment="0" applyProtection="0"/>
    <xf numFmtId="0" fontId="133" fillId="8" borderId="0" applyNumberFormat="0" applyBorder="0" applyAlignment="0" applyProtection="0"/>
    <xf numFmtId="0" fontId="2" fillId="48" borderId="0" applyNumberFormat="0" applyBorder="0" applyAlignment="0" applyProtection="0"/>
    <xf numFmtId="0" fontId="133" fillId="30" borderId="0" applyNumberFormat="0" applyBorder="0" applyAlignment="0" applyProtection="0"/>
    <xf numFmtId="0" fontId="2" fillId="63" borderId="0" applyNumberFormat="0" applyBorder="0" applyAlignment="0" applyProtection="0"/>
    <xf numFmtId="0" fontId="133" fillId="5" borderId="0" applyNumberFormat="0" applyBorder="0" applyAlignment="0" applyProtection="0"/>
    <xf numFmtId="0" fontId="133" fillId="7" borderId="0" applyNumberFormat="0" applyBorder="0" applyAlignment="0" applyProtection="0"/>
    <xf numFmtId="0" fontId="133" fillId="5" borderId="0" applyNumberFormat="0" applyBorder="0" applyAlignment="0" applyProtection="0"/>
    <xf numFmtId="0" fontId="133" fillId="7" borderId="0" applyNumberFormat="0" applyBorder="0" applyAlignment="0" applyProtection="0"/>
    <xf numFmtId="0" fontId="133" fillId="9" borderId="0" applyNumberFormat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28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37" fillId="22" borderId="5" applyNumberFormat="0" applyAlignment="0" applyProtection="0"/>
    <xf numFmtId="0" fontId="136" fillId="72" borderId="4" applyNumberFormat="0" applyAlignment="0" applyProtection="0"/>
    <xf numFmtId="0" fontId="134" fillId="70" borderId="0" applyNumberFormat="0" applyBorder="0" applyAlignment="0" applyProtection="0"/>
    <xf numFmtId="0" fontId="134" fillId="16" borderId="0" applyNumberFormat="0" applyBorder="0" applyAlignment="0" applyProtection="0"/>
    <xf numFmtId="0" fontId="134" fillId="9" borderId="0" applyNumberFormat="0" applyBorder="0" applyAlignment="0" applyProtection="0"/>
    <xf numFmtId="0" fontId="125" fillId="65" borderId="0" applyNumberFormat="0" applyBorder="0" applyAlignment="0" applyProtection="0"/>
    <xf numFmtId="0" fontId="134" fillId="6" borderId="0" applyNumberFormat="0" applyBorder="0" applyAlignment="0" applyProtection="0"/>
    <xf numFmtId="0" fontId="134" fillId="13" borderId="0" applyNumberFormat="0" applyBorder="0" applyAlignment="0" applyProtection="0"/>
    <xf numFmtId="0" fontId="134" fillId="13" borderId="0" applyNumberFormat="0" applyBorder="0" applyAlignment="0" applyProtection="0"/>
    <xf numFmtId="0" fontId="134" fillId="11" borderId="0" applyNumberFormat="0" applyBorder="0" applyAlignment="0" applyProtection="0"/>
    <xf numFmtId="0" fontId="134" fillId="3" borderId="0" applyNumberFormat="0" applyBorder="0" applyAlignment="0" applyProtection="0"/>
    <xf numFmtId="0" fontId="125" fillId="57" borderId="0" applyNumberFormat="0" applyBorder="0" applyAlignment="0" applyProtection="0"/>
    <xf numFmtId="0" fontId="134" fillId="10" borderId="0" applyNumberFormat="0" applyBorder="0" applyAlignment="0" applyProtection="0"/>
    <xf numFmtId="0" fontId="134" fillId="9" borderId="0" applyNumberFormat="0" applyBorder="0" applyAlignment="0" applyProtection="0"/>
    <xf numFmtId="0" fontId="134" fillId="19" borderId="0" applyNumberFormat="0" applyBorder="0" applyAlignment="0" applyProtection="0"/>
    <xf numFmtId="0" fontId="125" fillId="53" borderId="0" applyNumberFormat="0" applyBorder="0" applyAlignment="0" applyProtection="0"/>
    <xf numFmtId="0" fontId="134" fillId="6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30" borderId="0" applyNumberFormat="0" applyBorder="0" applyAlignment="0" applyProtection="0"/>
    <xf numFmtId="0" fontId="133" fillId="5" borderId="0" applyNumberFormat="0" applyBorder="0" applyAlignment="0" applyProtection="0"/>
    <xf numFmtId="0" fontId="133" fillId="29" borderId="0" applyNumberFormat="0" applyBorder="0" applyAlignment="0" applyProtection="0"/>
    <xf numFmtId="0" fontId="2" fillId="52" borderId="0" applyNumberFormat="0" applyBorder="0" applyAlignment="0" applyProtection="0"/>
    <xf numFmtId="0" fontId="133" fillId="8" borderId="0" applyNumberFormat="0" applyBorder="0" applyAlignment="0" applyProtection="0"/>
    <xf numFmtId="0" fontId="133" fillId="6" borderId="0" applyNumberFormat="0" applyBorder="0" applyAlignment="0" applyProtection="0"/>
    <xf numFmtId="0" fontId="133" fillId="7" borderId="0" applyNumberFormat="0" applyBorder="0" applyAlignment="0" applyProtection="0"/>
    <xf numFmtId="0" fontId="133" fillId="6" borderId="0" applyNumberFormat="0" applyBorder="0" applyAlignment="0" applyProtection="0"/>
    <xf numFmtId="0" fontId="2" fillId="59" borderId="0" applyNumberFormat="0" applyBorder="0" applyAlignment="0" applyProtection="0"/>
    <xf numFmtId="0" fontId="133" fillId="30" borderId="0" applyNumberFormat="0" applyBorder="0" applyAlignment="0" applyProtection="0"/>
    <xf numFmtId="0" fontId="133" fillId="30" borderId="0" applyNumberFormat="0" applyBorder="0" applyAlignment="0" applyProtection="0"/>
    <xf numFmtId="0" fontId="2" fillId="55" borderId="0" applyNumberFormat="0" applyBorder="0" applyAlignment="0" applyProtection="0"/>
    <xf numFmtId="0" fontId="133" fillId="3" borderId="0" applyNumberFormat="0" applyBorder="0" applyAlignment="0" applyProtection="0"/>
    <xf numFmtId="0" fontId="2" fillId="51" borderId="0" applyNumberFormat="0" applyBorder="0" applyAlignment="0" applyProtection="0"/>
    <xf numFmtId="0" fontId="133" fillId="9" borderId="0" applyNumberFormat="0" applyBorder="0" applyAlignment="0" applyProtection="0"/>
    <xf numFmtId="0" fontId="133" fillId="2" borderId="0" applyNumberFormat="0" applyBorder="0" applyAlignment="0" applyProtection="0"/>
    <xf numFmtId="0" fontId="133" fillId="2" borderId="0" applyNumberFormat="0" applyBorder="0" applyAlignment="0" applyProtection="0"/>
    <xf numFmtId="0" fontId="2" fillId="47" borderId="0" applyNumberFormat="0" applyBorder="0" applyAlignment="0" applyProtection="0"/>
    <xf numFmtId="0" fontId="133" fillId="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4" fillId="70" borderId="0" applyNumberFormat="0" applyBorder="0" applyAlignment="0" applyProtection="0"/>
    <xf numFmtId="0" fontId="133" fillId="6" borderId="0" applyNumberFormat="0" applyBorder="0" applyAlignment="0" applyProtection="0"/>
    <xf numFmtId="43" fontId="3" fillId="0" borderId="0" applyFont="0" applyFill="0" applyBorder="0" applyAlignment="0" applyProtection="0"/>
    <xf numFmtId="0" fontId="134" fillId="9" borderId="0" applyNumberFormat="0" applyBorder="0" applyAlignment="0" applyProtection="0"/>
    <xf numFmtId="0" fontId="133" fillId="8" borderId="0" applyNumberFormat="0" applyBorder="0" applyAlignment="0" applyProtection="0"/>
    <xf numFmtId="0" fontId="134" fillId="15" borderId="0" applyNumberFormat="0" applyBorder="0" applyAlignment="0" applyProtection="0"/>
    <xf numFmtId="0" fontId="133" fillId="8" borderId="0" applyNumberFormat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1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9" fillId="6" borderId="0" applyNumberFormat="0" applyBorder="0" applyAlignment="0" applyProtection="0"/>
    <xf numFmtId="0" fontId="115" fillId="39" borderId="0" applyNumberFormat="0" applyBorder="0" applyAlignment="0" applyProtection="0"/>
    <xf numFmtId="0" fontId="139" fillId="4" borderId="0" applyNumberFormat="0" applyBorder="0" applyAlignment="0" applyProtection="0"/>
    <xf numFmtId="0" fontId="139" fillId="4" borderId="0" applyNumberFormat="0" applyBorder="0" applyAlignment="0" applyProtection="0"/>
    <xf numFmtId="0" fontId="139" fillId="6" borderId="0" applyNumberFormat="0" applyBorder="0" applyAlignment="0" applyProtection="0"/>
    <xf numFmtId="38" fontId="17" fillId="34" borderId="0" applyNumberFormat="0" applyBorder="0" applyAlignment="0" applyProtection="0"/>
    <xf numFmtId="0" fontId="140" fillId="0" borderId="41" applyNumberFormat="0" applyFill="0" applyAlignment="0" applyProtection="0"/>
    <xf numFmtId="0" fontId="112" fillId="0" borderId="31" applyNumberFormat="0" applyFill="0" applyAlignment="0" applyProtection="0"/>
    <xf numFmtId="0" fontId="150" fillId="0" borderId="10" applyNumberFormat="0" applyFill="0" applyAlignment="0" applyProtection="0"/>
    <xf numFmtId="0" fontId="150" fillId="0" borderId="10" applyNumberFormat="0" applyFill="0" applyAlignment="0" applyProtection="0"/>
    <xf numFmtId="0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113" fillId="0" borderId="32" applyNumberFormat="0" applyFill="0" applyAlignment="0" applyProtection="0"/>
    <xf numFmtId="0" fontId="151" fillId="0" borderId="11" applyNumberFormat="0" applyFill="0" applyAlignment="0" applyProtection="0"/>
    <xf numFmtId="0" fontId="151" fillId="0" borderId="11" applyNumberFormat="0" applyFill="0" applyAlignment="0" applyProtection="0"/>
    <xf numFmtId="0" fontId="141" fillId="0" borderId="42" applyNumberFormat="0" applyFill="0" applyAlignment="0" applyProtection="0"/>
    <xf numFmtId="0" fontId="142" fillId="0" borderId="43" applyNumberFormat="0" applyFill="0" applyAlignment="0" applyProtection="0"/>
    <xf numFmtId="0" fontId="114" fillId="0" borderId="33" applyNumberFormat="0" applyFill="0" applyAlignment="0" applyProtection="0"/>
    <xf numFmtId="0" fontId="152" fillId="0" borderId="12" applyNumberFormat="0" applyFill="0" applyAlignment="0" applyProtection="0"/>
    <xf numFmtId="0" fontId="152" fillId="0" borderId="12" applyNumberFormat="0" applyFill="0" applyAlignment="0" applyProtection="0"/>
    <xf numFmtId="0" fontId="142" fillId="0" borderId="43" applyNumberFormat="0" applyFill="0" applyAlignment="0" applyProtection="0"/>
    <xf numFmtId="0" fontId="14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0" fontId="17" fillId="28" borderId="13" applyNumberFormat="0" applyBorder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18" fillId="42" borderId="34" applyNumberFormat="0" applyAlignment="0" applyProtection="0"/>
    <xf numFmtId="0" fontId="143" fillId="7" borderId="4" applyNumberFormat="0" applyAlignment="0" applyProtection="0"/>
    <xf numFmtId="0" fontId="143" fillId="29" borderId="4" applyNumberFormat="0" applyAlignment="0" applyProtection="0"/>
    <xf numFmtId="0" fontId="143" fillId="7" borderId="4" applyNumberFormat="0" applyAlignment="0" applyProtection="0"/>
    <xf numFmtId="0" fontId="143" fillId="29" borderId="4" applyNumberFormat="0" applyAlignment="0" applyProtection="0"/>
    <xf numFmtId="0" fontId="143" fillId="7" borderId="4" applyNumberFormat="0" applyAlignment="0" applyProtection="0"/>
    <xf numFmtId="0" fontId="143" fillId="29" borderId="4" applyNumberFormat="0" applyAlignment="0" applyProtection="0"/>
    <xf numFmtId="0" fontId="143" fillId="7" borderId="4" applyNumberFormat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43" fillId="29" borderId="4" applyNumberFormat="0" applyAlignment="0" applyProtection="0"/>
    <xf numFmtId="0" fontId="144" fillId="0" borderId="44" applyNumberFormat="0" applyFill="0" applyAlignment="0" applyProtection="0"/>
    <xf numFmtId="0" fontId="121" fillId="0" borderId="36" applyNumberFormat="0" applyFill="0" applyAlignment="0" applyProtection="0"/>
    <xf numFmtId="0" fontId="153" fillId="0" borderId="15" applyNumberFormat="0" applyFill="0" applyAlignment="0" applyProtection="0"/>
    <xf numFmtId="0" fontId="153" fillId="0" borderId="15" applyNumberFormat="0" applyFill="0" applyAlignment="0" applyProtection="0"/>
    <xf numFmtId="0" fontId="144" fillId="0" borderId="44" applyNumberFormat="0" applyFill="0" applyAlignment="0" applyProtection="0"/>
    <xf numFmtId="0" fontId="145" fillId="29" borderId="0" applyNumberFormat="0" applyBorder="0" applyAlignment="0" applyProtection="0"/>
    <xf numFmtId="0" fontId="117" fillId="41" borderId="0" applyNumberFormat="0" applyBorder="0" applyAlignment="0" applyProtection="0"/>
    <xf numFmtId="0" fontId="154" fillId="29" borderId="0" applyNumberFormat="0" applyBorder="0" applyAlignment="0" applyProtection="0"/>
    <xf numFmtId="0" fontId="154" fillId="29" borderId="0" applyNumberFormat="0" applyBorder="0" applyAlignment="0" applyProtection="0"/>
    <xf numFmtId="0" fontId="145" fillId="29" borderId="0" applyNumberFormat="0" applyBorder="0" applyAlignment="0" applyProtection="0"/>
    <xf numFmtId="0" fontId="3" fillId="0" borderId="0"/>
    <xf numFmtId="0" fontId="2" fillId="0" borderId="0"/>
    <xf numFmtId="0" fontId="1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127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4" fillId="0" borderId="0"/>
    <xf numFmtId="0" fontId="2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39" fontId="70" fillId="0" borderId="0"/>
    <xf numFmtId="0" fontId="4" fillId="0" borderId="0"/>
    <xf numFmtId="0" fontId="2" fillId="0" borderId="0"/>
    <xf numFmtId="0" fontId="127" fillId="0" borderId="0"/>
    <xf numFmtId="0" fontId="127" fillId="0" borderId="0"/>
    <xf numFmtId="0" fontId="1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27" fillId="0" borderId="0"/>
    <xf numFmtId="0" fontId="127" fillId="0" borderId="0"/>
    <xf numFmtId="0" fontId="4" fillId="0" borderId="0"/>
    <xf numFmtId="0" fontId="127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0" fillId="0" borderId="0"/>
    <xf numFmtId="37" fontId="70" fillId="0" borderId="0"/>
    <xf numFmtId="37" fontId="70" fillId="0" borderId="0"/>
    <xf numFmtId="37" fontId="70" fillId="0" borderId="0"/>
    <xf numFmtId="37" fontId="70" fillId="0" borderId="0"/>
    <xf numFmtId="37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37" fontId="70" fillId="0" borderId="0"/>
    <xf numFmtId="39" fontId="70" fillId="0" borderId="0"/>
    <xf numFmtId="0" fontId="2" fillId="0" borderId="0"/>
    <xf numFmtId="0" fontId="38" fillId="0" borderId="0"/>
    <xf numFmtId="0" fontId="2" fillId="0" borderId="0"/>
    <xf numFmtId="0" fontId="127" fillId="0" borderId="0"/>
    <xf numFmtId="37" fontId="70" fillId="0" borderId="0"/>
    <xf numFmtId="0" fontId="2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7" fillId="30" borderId="16" applyNumberFormat="0" applyFont="0" applyAlignment="0" applyProtection="0"/>
    <xf numFmtId="0" fontId="70" fillId="30" borderId="16" applyNumberFormat="0" applyFont="0" applyAlignment="0" applyProtection="0"/>
    <xf numFmtId="0" fontId="7" fillId="45" borderId="38" applyNumberFormat="0" applyFont="0" applyAlignment="0" applyProtection="0"/>
    <xf numFmtId="0" fontId="7" fillId="45" borderId="38" applyNumberFormat="0" applyFont="0" applyAlignment="0" applyProtection="0"/>
    <xf numFmtId="0" fontId="3" fillId="30" borderId="16" applyNumberFormat="0" applyFont="0" applyAlignment="0" applyProtection="0"/>
    <xf numFmtId="0" fontId="2" fillId="45" borderId="38" applyNumberFormat="0" applyFont="0" applyAlignment="0" applyProtection="0"/>
    <xf numFmtId="0" fontId="146" fillId="72" borderId="17" applyNumberFormat="0" applyAlignment="0" applyProtection="0"/>
    <xf numFmtId="0" fontId="119" fillId="43" borderId="35" applyNumberFormat="0" applyAlignment="0" applyProtection="0"/>
    <xf numFmtId="0" fontId="146" fillId="21" borderId="17" applyNumberFormat="0" applyAlignment="0" applyProtection="0"/>
    <xf numFmtId="0" fontId="146" fillId="21" borderId="17" applyNumberFormat="0" applyAlignment="0" applyProtection="0"/>
    <xf numFmtId="0" fontId="146" fillId="72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45" applyNumberFormat="0" applyFill="0" applyAlignment="0" applyProtection="0"/>
    <xf numFmtId="0" fontId="108" fillId="0" borderId="39" applyNumberFormat="0" applyFill="0" applyAlignment="0" applyProtection="0"/>
    <xf numFmtId="0" fontId="148" fillId="0" borderId="20" applyNumberFormat="0" applyFill="0" applyAlignment="0" applyProtection="0"/>
    <xf numFmtId="0" fontId="148" fillId="0" borderId="20" applyNumberFormat="0" applyFill="0" applyAlignment="0" applyProtection="0"/>
    <xf numFmtId="0" fontId="148" fillId="0" borderId="45" applyNumberFormat="0" applyFill="0" applyAlignment="0" applyProtection="0"/>
    <xf numFmtId="0" fontId="14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0" fillId="0" borderId="0"/>
    <xf numFmtId="43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1" fillId="0" borderId="0"/>
    <xf numFmtId="0" fontId="3" fillId="30" borderId="16" applyNumberFormat="0" applyFon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6" fillId="0" borderId="0"/>
    <xf numFmtId="44" fontId="3" fillId="0" borderId="0" applyFont="0" applyFill="0" applyBorder="0" applyAlignment="0" applyProtection="0"/>
    <xf numFmtId="0" fontId="1" fillId="0" borderId="0"/>
    <xf numFmtId="0" fontId="3" fillId="30" borderId="16" applyNumberFormat="0" applyFont="0" applyAlignment="0" applyProtection="0"/>
    <xf numFmtId="176" fontId="70" fillId="0" borderId="0" applyProtection="0"/>
    <xf numFmtId="43" fontId="39" fillId="0" borderId="0" applyFont="0" applyFill="0" applyBorder="0" applyAlignment="0" applyProtection="0"/>
    <xf numFmtId="0" fontId="69" fillId="0" borderId="0">
      <alignment vertical="top"/>
    </xf>
    <xf numFmtId="0" fontId="70" fillId="30" borderId="16" applyNumberFormat="0" applyFont="0" applyAlignment="0" applyProtection="0"/>
    <xf numFmtId="0" fontId="3" fillId="0" borderId="0"/>
    <xf numFmtId="0" fontId="3" fillId="0" borderId="0"/>
    <xf numFmtId="170" fontId="3" fillId="20" borderId="0" applyNumberFormat="0" applyFill="0" applyBorder="0" applyAlignment="0" applyProtection="0">
      <alignment horizontal="right" vertical="center"/>
    </xf>
    <xf numFmtId="0" fontId="3" fillId="0" borderId="1" applyNumberFormat="0" applyFont="0" applyFill="0" applyAlignment="0" applyProtection="0"/>
    <xf numFmtId="0" fontId="3" fillId="0" borderId="0" applyFont="0" applyAlignment="0"/>
    <xf numFmtId="0" fontId="3" fillId="0" borderId="0" applyNumberFormat="0" applyFont="0" applyAlignment="0"/>
    <xf numFmtId="176" fontId="3" fillId="0" borderId="0" applyFill="0"/>
    <xf numFmtId="39" fontId="3" fillId="0" borderId="0" applyFont="0" applyFill="0" applyBorder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" fillId="0" borderId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44" fontId="157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0" borderId="0"/>
    <xf numFmtId="0" fontId="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3" fillId="30" borderId="16" applyNumberFormat="0" applyFont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3" fillId="0" borderId="0"/>
    <xf numFmtId="224" fontId="3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9" fontId="3" fillId="0" borderId="0" applyFont="0" applyFill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6">
    <xf numFmtId="0" fontId="0" fillId="0" borderId="0" xfId="0"/>
    <xf numFmtId="0" fontId="54" fillId="0" borderId="0" xfId="276" applyFont="1" applyFill="1" applyBorder="1">
      <alignment vertical="top"/>
    </xf>
    <xf numFmtId="0" fontId="54" fillId="0" borderId="0" xfId="277" applyFont="1">
      <alignment vertical="top"/>
    </xf>
    <xf numFmtId="0" fontId="5" fillId="0" borderId="0" xfId="277" applyFont="1">
      <alignment vertical="top"/>
    </xf>
    <xf numFmtId="0" fontId="69" fillId="0" borderId="0" xfId="277">
      <alignment vertical="top"/>
    </xf>
    <xf numFmtId="0" fontId="54" fillId="0" borderId="1" xfId="276" applyFont="1" applyFill="1" applyBorder="1">
      <alignment vertical="top"/>
    </xf>
    <xf numFmtId="0" fontId="5" fillId="0" borderId="0" xfId="0" applyFont="1"/>
    <xf numFmtId="0" fontId="3" fillId="32" borderId="0" xfId="275" applyFont="1" applyFill="1" applyAlignment="1">
      <alignment horizontal="right"/>
    </xf>
    <xf numFmtId="0" fontId="0" fillId="32" borderId="0" xfId="0" applyFill="1"/>
    <xf numFmtId="0" fontId="3" fillId="32" borderId="0" xfId="275" applyFont="1" applyFill="1"/>
    <xf numFmtId="0" fontId="54" fillId="32" borderId="0" xfId="277" applyFont="1" applyFill="1">
      <alignment vertical="top"/>
    </xf>
    <xf numFmtId="0" fontId="5" fillId="0" borderId="22" xfId="275" quotePrefix="1" applyFont="1" applyFill="1" applyBorder="1" applyAlignment="1">
      <alignment horizontal="left"/>
    </xf>
    <xf numFmtId="0" fontId="3" fillId="0" borderId="18" xfId="275" quotePrefix="1" applyFont="1" applyFill="1" applyBorder="1" applyAlignment="1">
      <alignment horizontal="left"/>
    </xf>
    <xf numFmtId="0" fontId="3" fillId="0" borderId="23" xfId="275" applyFont="1" applyFill="1" applyBorder="1"/>
    <xf numFmtId="0" fontId="3" fillId="0" borderId="18" xfId="275" applyFont="1" applyBorder="1"/>
    <xf numFmtId="0" fontId="5" fillId="0" borderId="23" xfId="277" applyFont="1" applyBorder="1">
      <alignment vertical="top"/>
    </xf>
    <xf numFmtId="0" fontId="54" fillId="32" borderId="22" xfId="277" applyFont="1" applyFill="1" applyBorder="1">
      <alignment vertical="top"/>
    </xf>
    <xf numFmtId="0" fontId="54" fillId="32" borderId="18" xfId="277" applyFont="1" applyFill="1" applyBorder="1">
      <alignment vertical="top"/>
    </xf>
    <xf numFmtId="0" fontId="54" fillId="32" borderId="23" xfId="277" applyFont="1" applyFill="1" applyBorder="1">
      <alignment vertical="top"/>
    </xf>
    <xf numFmtId="0" fontId="94" fillId="0" borderId="0" xfId="0" applyFont="1"/>
    <xf numFmtId="0" fontId="54" fillId="0" borderId="0" xfId="275" applyFont="1" applyAlignment="1">
      <alignment horizontal="right"/>
    </xf>
    <xf numFmtId="0" fontId="54" fillId="0" borderId="22" xfId="0" applyFont="1" applyBorder="1"/>
    <xf numFmtId="0" fontId="5" fillId="0" borderId="22" xfId="277" applyFont="1" applyBorder="1">
      <alignment vertical="top"/>
    </xf>
    <xf numFmtId="0" fontId="0" fillId="0" borderId="0" xfId="0" applyFill="1"/>
    <xf numFmtId="0" fontId="95" fillId="35" borderId="0" xfId="275" applyFont="1" applyFill="1" applyAlignment="1"/>
    <xf numFmtId="227" fontId="96" fillId="35" borderId="0" xfId="272" applyNumberFormat="1" applyFont="1" applyFill="1" applyAlignment="1">
      <alignment horizontal="center" wrapText="1"/>
    </xf>
    <xf numFmtId="0" fontId="54" fillId="0" borderId="0" xfId="277" applyFont="1" applyFill="1">
      <alignment vertical="top"/>
    </xf>
    <xf numFmtId="0" fontId="54" fillId="0" borderId="0" xfId="275" applyFont="1" applyFill="1" applyAlignment="1">
      <alignment horizontal="right"/>
    </xf>
    <xf numFmtId="0" fontId="54" fillId="0" borderId="0" xfId="0" applyFont="1"/>
    <xf numFmtId="3" fontId="96" fillId="35" borderId="0" xfId="272" applyNumberFormat="1" applyFont="1" applyFill="1" applyAlignment="1">
      <alignment horizontal="center" wrapText="1"/>
    </xf>
    <xf numFmtId="1" fontId="96" fillId="35" borderId="0" xfId="272" applyNumberFormat="1" applyFont="1" applyFill="1" applyAlignment="1">
      <alignment horizontal="center" wrapText="1"/>
    </xf>
    <xf numFmtId="0" fontId="5" fillId="0" borderId="24" xfId="275" quotePrefix="1" applyFont="1" applyFill="1" applyBorder="1" applyAlignment="1">
      <alignment horizontal="left"/>
    </xf>
    <xf numFmtId="0" fontId="3" fillId="0" borderId="14" xfId="275" applyFont="1" applyFill="1" applyBorder="1"/>
    <xf numFmtId="0" fontId="3" fillId="0" borderId="25" xfId="275" applyFont="1" applyFill="1" applyBorder="1"/>
    <xf numFmtId="263" fontId="94" fillId="0" borderId="0" xfId="119" applyNumberFormat="1" applyFont="1"/>
    <xf numFmtId="263" fontId="0" fillId="0" borderId="0" xfId="119" applyNumberFormat="1" applyFont="1"/>
    <xf numFmtId="263" fontId="5" fillId="0" borderId="0" xfId="119" applyNumberFormat="1" applyFont="1" applyAlignment="1">
      <alignment vertical="top"/>
    </xf>
    <xf numFmtId="176" fontId="5" fillId="0" borderId="0" xfId="274" applyFont="1" applyAlignment="1">
      <alignment horizontal="left"/>
    </xf>
    <xf numFmtId="263" fontId="5" fillId="0" borderId="0" xfId="119" applyNumberFormat="1" applyFont="1" applyAlignment="1">
      <alignment horizontal="center"/>
    </xf>
    <xf numFmtId="0" fontId="94" fillId="0" borderId="0" xfId="263" applyFont="1" applyAlignment="1">
      <alignment horizontal="center"/>
    </xf>
    <xf numFmtId="263" fontId="5" fillId="0" borderId="0" xfId="119" applyNumberFormat="1" applyFont="1"/>
    <xf numFmtId="0" fontId="5" fillId="0" borderId="0" xfId="263" applyAlignment="1">
      <alignment horizontal="center"/>
    </xf>
    <xf numFmtId="0" fontId="5" fillId="0" borderId="0" xfId="277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264" applyAlignment="1">
      <alignment horizontal="center"/>
    </xf>
    <xf numFmtId="0" fontId="54" fillId="0" borderId="0" xfId="264" applyFont="1"/>
    <xf numFmtId="0" fontId="5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63" fontId="97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97" fillId="0" borderId="0" xfId="0" applyFont="1"/>
    <xf numFmtId="176" fontId="3" fillId="0" borderId="0" xfId="274" applyFont="1" applyAlignment="1">
      <alignment horizontal="left"/>
    </xf>
    <xf numFmtId="0" fontId="95" fillId="35" borderId="0" xfId="275" applyFont="1" applyFill="1" applyAlignment="1">
      <alignment horizontal="center"/>
    </xf>
    <xf numFmtId="0" fontId="5" fillId="0" borderId="0" xfId="263" applyFont="1" applyAlignment="1">
      <alignment horizontal="center"/>
    </xf>
    <xf numFmtId="0" fontId="100" fillId="0" borderId="0" xfId="0" applyFont="1"/>
    <xf numFmtId="0" fontId="100" fillId="0" borderId="0" xfId="0" applyFont="1" applyAlignment="1">
      <alignment wrapText="1"/>
    </xf>
    <xf numFmtId="265" fontId="100" fillId="0" borderId="0" xfId="147" applyNumberFormat="1" applyFont="1"/>
    <xf numFmtId="0" fontId="100" fillId="0" borderId="0" xfId="0" applyFont="1" applyAlignment="1">
      <alignment horizontal="right"/>
    </xf>
    <xf numFmtId="0" fontId="100" fillId="0" borderId="1" xfId="0" applyFont="1" applyBorder="1"/>
    <xf numFmtId="0" fontId="100" fillId="0" borderId="0" xfId="0" applyFont="1" applyAlignment="1">
      <alignment horizontal="center" wrapText="1"/>
    </xf>
    <xf numFmtId="265" fontId="5" fillId="0" borderId="0" xfId="147" applyNumberFormat="1" applyFont="1"/>
    <xf numFmtId="265" fontId="101" fillId="0" borderId="0" xfId="147" applyNumberFormat="1" applyFont="1"/>
    <xf numFmtId="265" fontId="98" fillId="0" borderId="0" xfId="147" applyNumberFormat="1" applyFont="1"/>
    <xf numFmtId="0" fontId="0" fillId="0" borderId="0" xfId="0" applyBorder="1"/>
    <xf numFmtId="0" fontId="104" fillId="35" borderId="0" xfId="0" applyFont="1" applyFill="1" applyAlignment="1">
      <alignment horizontal="center"/>
    </xf>
    <xf numFmtId="0" fontId="104" fillId="35" borderId="0" xfId="0" applyFont="1" applyFill="1" applyAlignment="1">
      <alignment horizontal="center" wrapText="1"/>
    </xf>
    <xf numFmtId="0" fontId="54" fillId="0" borderId="0" xfId="275" applyFont="1" applyAlignment="1">
      <alignment horizontal="left"/>
    </xf>
    <xf numFmtId="263" fontId="94" fillId="0" borderId="0" xfId="136" applyNumberFormat="1" applyFont="1"/>
    <xf numFmtId="263" fontId="0" fillId="0" borderId="0" xfId="136" applyNumberFormat="1" applyFont="1" applyAlignment="1">
      <alignment horizontal="center"/>
    </xf>
    <xf numFmtId="263" fontId="0" fillId="0" borderId="0" xfId="136" applyNumberFormat="1" applyFont="1"/>
    <xf numFmtId="263" fontId="96" fillId="35" borderId="0" xfId="136" applyNumberFormat="1" applyFont="1" applyFill="1" applyAlignment="1">
      <alignment horizontal="center" wrapText="1"/>
    </xf>
    <xf numFmtId="263" fontId="17" fillId="0" borderId="0" xfId="136" applyNumberFormat="1" applyFont="1" applyBorder="1" applyAlignment="1">
      <alignment horizontal="right" vertical="top"/>
    </xf>
    <xf numFmtId="263" fontId="17" fillId="0" borderId="27" xfId="136" applyNumberFormat="1" applyFont="1" applyBorder="1" applyAlignment="1">
      <alignment horizontal="right" vertical="top"/>
    </xf>
    <xf numFmtId="263" fontId="17" fillId="0" borderId="0" xfId="0" applyNumberFormat="1" applyFont="1" applyBorder="1" applyAlignment="1">
      <alignment horizontal="center"/>
    </xf>
    <xf numFmtId="263" fontId="17" fillId="0" borderId="0" xfId="136" applyNumberFormat="1" applyFont="1" applyBorder="1" applyAlignment="1">
      <alignment horizontal="center" vertical="top"/>
    </xf>
    <xf numFmtId="263" fontId="17" fillId="0" borderId="27" xfId="136" applyNumberFormat="1" applyFont="1" applyBorder="1" applyAlignment="1">
      <alignment horizontal="center" vertical="top"/>
    </xf>
    <xf numFmtId="37" fontId="17" fillId="0" borderId="27" xfId="136" applyNumberFormat="1" applyFont="1" applyBorder="1" applyAlignment="1">
      <alignment horizontal="right" vertical="top"/>
    </xf>
    <xf numFmtId="37" fontId="17" fillId="0" borderId="27" xfId="0" applyNumberFormat="1" applyFont="1" applyBorder="1" applyAlignment="1">
      <alignment horizontal="center"/>
    </xf>
    <xf numFmtId="263" fontId="54" fillId="0" borderId="0" xfId="264" applyNumberFormat="1" applyFont="1" applyFill="1" applyAlignment="1">
      <alignment horizontal="center"/>
    </xf>
    <xf numFmtId="263" fontId="0" fillId="0" borderId="0" xfId="136" applyNumberFormat="1" applyFont="1" applyBorder="1"/>
    <xf numFmtId="263" fontId="0" fillId="0" borderId="0" xfId="136" applyNumberFormat="1" applyFont="1" applyBorder="1" applyAlignment="1">
      <alignment horizontal="center"/>
    </xf>
    <xf numFmtId="43" fontId="0" fillId="0" borderId="0" xfId="0" applyNumberFormat="1" applyBorder="1"/>
    <xf numFmtId="263" fontId="0" fillId="0" borderId="0" xfId="0" applyNumberFormat="1" applyBorder="1"/>
    <xf numFmtId="263" fontId="54" fillId="0" borderId="0" xfId="136" applyNumberFormat="1" applyFont="1" applyAlignment="1">
      <alignment horizontal="center"/>
    </xf>
    <xf numFmtId="263" fontId="97" fillId="0" borderId="0" xfId="136" applyNumberFormat="1" applyFont="1" applyAlignment="1">
      <alignment horizontal="center"/>
    </xf>
    <xf numFmtId="263" fontId="97" fillId="0" borderId="0" xfId="136" applyNumberFormat="1" applyFont="1" applyFill="1"/>
    <xf numFmtId="0" fontId="54" fillId="0" borderId="0" xfId="0" applyFont="1" applyFill="1"/>
    <xf numFmtId="0" fontId="9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4" fillId="32" borderId="14" xfId="277" applyFont="1" applyFill="1" applyBorder="1">
      <alignment vertical="top"/>
    </xf>
    <xf numFmtId="0" fontId="5" fillId="0" borderId="24" xfId="275" quotePrefix="1" applyFont="1" applyBorder="1" applyAlignment="1">
      <alignment horizontal="left"/>
    </xf>
    <xf numFmtId="0" fontId="3" fillId="0" borderId="14" xfId="275" quotePrefix="1" applyFont="1" applyBorder="1" applyAlignment="1">
      <alignment horizontal="left"/>
    </xf>
    <xf numFmtId="0" fontId="3" fillId="0" borderId="14" xfId="275" applyFont="1" applyBorder="1"/>
    <xf numFmtId="0" fontId="3" fillId="0" borderId="25" xfId="275" applyFont="1" applyBorder="1"/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0" fontId="106" fillId="0" borderId="13" xfId="0" applyFont="1" applyBorder="1"/>
    <xf numFmtId="0" fontId="106" fillId="0" borderId="8" xfId="0" applyFont="1" applyBorder="1" applyAlignment="1">
      <alignment wrapText="1"/>
    </xf>
    <xf numFmtId="0" fontId="54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07" fillId="0" borderId="0" xfId="0" applyFont="1" applyBorder="1"/>
    <xf numFmtId="265" fontId="5" fillId="36" borderId="0" xfId="147" applyNumberFormat="1" applyFont="1" applyFill="1" applyAlignment="1"/>
    <xf numFmtId="265" fontId="5" fillId="36" borderId="0" xfId="147" applyNumberFormat="1" applyFont="1" applyFill="1" applyBorder="1" applyAlignment="1"/>
    <xf numFmtId="265" fontId="5" fillId="36" borderId="1" xfId="147" applyNumberFormat="1" applyFont="1" applyFill="1" applyBorder="1"/>
    <xf numFmtId="263" fontId="5" fillId="36" borderId="0" xfId="119" applyNumberFormat="1" applyFont="1" applyFill="1" applyAlignment="1"/>
    <xf numFmtId="265" fontId="5" fillId="36" borderId="0" xfId="147" applyNumberFormat="1" applyFont="1" applyFill="1"/>
    <xf numFmtId="265" fontId="5" fillId="37" borderId="0" xfId="147" applyNumberFormat="1" applyFont="1" applyFill="1"/>
    <xf numFmtId="265" fontId="101" fillId="37" borderId="0" xfId="147" applyNumberFormat="1" applyFont="1" applyFill="1"/>
    <xf numFmtId="0" fontId="100" fillId="37" borderId="0" xfId="0" applyFont="1" applyFill="1" applyAlignment="1">
      <alignment horizontal="center" wrapText="1"/>
    </xf>
    <xf numFmtId="0" fontId="100" fillId="37" borderId="0" xfId="0" applyFont="1" applyFill="1"/>
    <xf numFmtId="263" fontId="54" fillId="0" borderId="0" xfId="136" applyNumberFormat="1" applyFont="1" applyFill="1" applyAlignment="1">
      <alignment horizontal="center" wrapText="1"/>
    </xf>
    <xf numFmtId="263" fontId="99" fillId="0" borderId="0" xfId="136" applyNumberFormat="1" applyFont="1" applyFill="1" applyAlignment="1">
      <alignment horizontal="center" wrapText="1"/>
    </xf>
    <xf numFmtId="43" fontId="0" fillId="0" borderId="0" xfId="0" applyNumberFormat="1"/>
    <xf numFmtId="43" fontId="0" fillId="0" borderId="0" xfId="119" applyFont="1"/>
    <xf numFmtId="14" fontId="0" fillId="0" borderId="0" xfId="0" applyNumberFormat="1"/>
    <xf numFmtId="263" fontId="0" fillId="0" borderId="22" xfId="119" applyNumberFormat="1" applyFont="1" applyBorder="1" applyAlignment="1">
      <alignment horizontal="center"/>
    </xf>
    <xf numFmtId="263" fontId="17" fillId="0" borderId="19" xfId="0" applyNumberFormat="1" applyFont="1" applyBorder="1" applyAlignment="1">
      <alignment horizontal="center"/>
    </xf>
    <xf numFmtId="266" fontId="5" fillId="0" borderId="0" xfId="119" applyNumberFormat="1" applyFont="1" applyFill="1" applyBorder="1" applyAlignment="1">
      <alignment horizontal="right" vertical="top"/>
    </xf>
    <xf numFmtId="43" fontId="3" fillId="0" borderId="0" xfId="0" applyNumberFormat="1" applyFont="1"/>
    <xf numFmtId="43" fontId="3" fillId="0" borderId="0" xfId="119" applyFont="1" applyBorder="1"/>
    <xf numFmtId="0" fontId="3" fillId="0" borderId="0" xfId="0" applyFont="1" applyAlignment="1">
      <alignment wrapText="1"/>
    </xf>
    <xf numFmtId="263" fontId="0" fillId="0" borderId="18" xfId="119" applyNumberFormat="1" applyFont="1" applyBorder="1" applyAlignment="1">
      <alignment horizontal="center"/>
    </xf>
    <xf numFmtId="263" fontId="0" fillId="0" borderId="23" xfId="119" applyNumberFormat="1" applyFont="1" applyBorder="1" applyAlignment="1">
      <alignment horizontal="center"/>
    </xf>
    <xf numFmtId="263" fontId="17" fillId="0" borderId="19" xfId="119" applyNumberFormat="1" applyFont="1" applyBorder="1" applyAlignment="1">
      <alignment horizontal="center"/>
    </xf>
    <xf numFmtId="263" fontId="17" fillId="0" borderId="26" xfId="119" applyNumberFormat="1" applyFont="1" applyBorder="1" applyAlignment="1">
      <alignment horizontal="center"/>
    </xf>
    <xf numFmtId="263" fontId="17" fillId="0" borderId="27" xfId="119" applyNumberFormat="1" applyFont="1" applyBorder="1" applyAlignment="1">
      <alignment horizontal="right" vertical="top"/>
    </xf>
    <xf numFmtId="263" fontId="17" fillId="0" borderId="27" xfId="119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7" fontId="0" fillId="0" borderId="0" xfId="0" applyNumberFormat="1" applyAlignment="1">
      <alignment horizontal="center"/>
    </xf>
    <xf numFmtId="263" fontId="3" fillId="0" borderId="0" xfId="136" applyNumberFormat="1" applyFont="1" applyAlignment="1">
      <alignment horizontal="center"/>
    </xf>
    <xf numFmtId="263" fontId="3" fillId="0" borderId="0" xfId="136" applyNumberFormat="1" applyFont="1"/>
    <xf numFmtId="263" fontId="3" fillId="0" borderId="0" xfId="136" applyNumberFormat="1" applyFont="1" applyAlignment="1">
      <alignment vertical="top"/>
    </xf>
    <xf numFmtId="0" fontId="3" fillId="0" borderId="0" xfId="277" applyFont="1" applyAlignment="1">
      <alignment horizontal="center" vertical="top"/>
    </xf>
    <xf numFmtId="0" fontId="3" fillId="0" borderId="0" xfId="277" applyFont="1" applyBorder="1" applyAlignment="1">
      <alignment horizontal="center" vertical="top"/>
    </xf>
    <xf numFmtId="0" fontId="3" fillId="0" borderId="0" xfId="277" applyFont="1" applyFill="1" applyBorder="1" applyAlignment="1">
      <alignment horizontal="center" vertical="top"/>
    </xf>
    <xf numFmtId="0" fontId="3" fillId="0" borderId="24" xfId="275" quotePrefix="1" applyFont="1" applyFill="1" applyBorder="1" applyAlignment="1">
      <alignment horizontal="left"/>
    </xf>
    <xf numFmtId="0" fontId="3" fillId="0" borderId="0" xfId="0" applyFont="1" applyFill="1"/>
    <xf numFmtId="0" fontId="3" fillId="0" borderId="18" xfId="275" applyFont="1" applyFill="1" applyBorder="1" applyAlignment="1">
      <alignment horizontal="left"/>
    </xf>
    <xf numFmtId="0" fontId="3" fillId="0" borderId="0" xfId="275" applyFont="1" applyFill="1" applyBorder="1"/>
    <xf numFmtId="0" fontId="3" fillId="0" borderId="0" xfId="136" applyNumberFormat="1" applyFont="1" applyAlignment="1">
      <alignment horizontal="center"/>
    </xf>
    <xf numFmtId="3" fontId="3" fillId="0" borderId="0" xfId="136" applyNumberFormat="1" applyFont="1"/>
    <xf numFmtId="37" fontId="17" fillId="0" borderId="0" xfId="136" applyNumberFormat="1" applyFont="1" applyBorder="1" applyAlignment="1">
      <alignment horizontal="right" vertical="top"/>
    </xf>
    <xf numFmtId="37" fontId="17" fillId="0" borderId="0" xfId="0" applyNumberFormat="1" applyFont="1" applyBorder="1" applyAlignment="1">
      <alignment horizontal="center"/>
    </xf>
    <xf numFmtId="0" fontId="54" fillId="0" borderId="30" xfId="275" applyFont="1" applyFill="1" applyBorder="1"/>
    <xf numFmtId="263" fontId="54" fillId="0" borderId="30" xfId="136" applyNumberFormat="1" applyFont="1" applyFill="1" applyBorder="1" applyAlignment="1">
      <alignment horizontal="center"/>
    </xf>
    <xf numFmtId="0" fontId="54" fillId="0" borderId="30" xfId="264" applyFont="1" applyFill="1" applyBorder="1" applyAlignment="1">
      <alignment horizontal="center"/>
    </xf>
    <xf numFmtId="43" fontId="54" fillId="0" borderId="30" xfId="264" applyNumberFormat="1" applyFont="1" applyFill="1" applyBorder="1" applyAlignment="1">
      <alignment horizontal="center"/>
    </xf>
    <xf numFmtId="263" fontId="3" fillId="0" borderId="0" xfId="136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516"/>
    <xf numFmtId="0" fontId="3" fillId="0" borderId="0" xfId="516" applyAlignment="1">
      <alignment horizontal="center"/>
    </xf>
    <xf numFmtId="0" fontId="3" fillId="0" borderId="0" xfId="516" applyAlignment="1">
      <alignment horizontal="center" wrapText="1"/>
    </xf>
    <xf numFmtId="0" fontId="3" fillId="0" borderId="24" xfId="275" quotePrefix="1" applyFont="1" applyFill="1" applyBorder="1" applyAlignment="1">
      <alignment horizontal="center"/>
    </xf>
    <xf numFmtId="263" fontId="3" fillId="0" borderId="3" xfId="119" applyNumberFormat="1" applyFont="1" applyBorder="1"/>
    <xf numFmtId="263" fontId="3" fillId="0" borderId="3" xfId="119" applyNumberFormat="1" applyFont="1" applyBorder="1" applyAlignment="1">
      <alignment horizontal="center"/>
    </xf>
    <xf numFmtId="263" fontId="3" fillId="0" borderId="29" xfId="119" applyNumberFormat="1" applyFont="1" applyBorder="1" applyAlignment="1">
      <alignment horizontal="center"/>
    </xf>
    <xf numFmtId="0" fontId="3" fillId="0" borderId="14" xfId="275" applyFont="1" applyFill="1" applyBorder="1" applyAlignment="1">
      <alignment horizontal="center"/>
    </xf>
    <xf numFmtId="263" fontId="3" fillId="0" borderId="0" xfId="119" applyNumberFormat="1" applyFont="1" applyBorder="1"/>
    <xf numFmtId="263" fontId="3" fillId="0" borderId="0" xfId="119" applyNumberFormat="1" applyFont="1" applyBorder="1" applyAlignment="1">
      <alignment horizontal="center"/>
    </xf>
    <xf numFmtId="263" fontId="3" fillId="0" borderId="19" xfId="119" applyNumberFormat="1" applyFont="1" applyBorder="1" applyAlignment="1">
      <alignment horizontal="center"/>
    </xf>
    <xf numFmtId="17" fontId="3" fillId="0" borderId="25" xfId="275" applyNumberFormat="1" applyFont="1" applyFill="1" applyBorder="1" applyAlignment="1">
      <alignment horizontal="center"/>
    </xf>
    <xf numFmtId="263" fontId="3" fillId="0" borderId="1" xfId="119" applyNumberFormat="1" applyFont="1" applyBorder="1"/>
    <xf numFmtId="263" fontId="3" fillId="0" borderId="1" xfId="119" applyNumberFormat="1" applyFont="1" applyBorder="1" applyAlignment="1">
      <alignment horizontal="center"/>
    </xf>
    <xf numFmtId="263" fontId="3" fillId="0" borderId="26" xfId="119" applyNumberFormat="1" applyFont="1" applyBorder="1" applyAlignment="1">
      <alignment horizontal="center"/>
    </xf>
    <xf numFmtId="263" fontId="3" fillId="0" borderId="24" xfId="136" quotePrefix="1" applyNumberFormat="1" applyFont="1" applyFill="1" applyBorder="1" applyAlignment="1">
      <alignment horizontal="center"/>
    </xf>
    <xf numFmtId="263" fontId="3" fillId="0" borderId="22" xfId="136" applyNumberFormat="1" applyFont="1" applyFill="1" applyBorder="1"/>
    <xf numFmtId="263" fontId="0" fillId="0" borderId="29" xfId="119" applyNumberFormat="1" applyFont="1" applyBorder="1" applyAlignment="1">
      <alignment horizontal="right"/>
    </xf>
    <xf numFmtId="263" fontId="3" fillId="0" borderId="14" xfId="136" applyNumberFormat="1" applyFont="1" applyFill="1" applyBorder="1" applyAlignment="1">
      <alignment horizontal="center"/>
    </xf>
    <xf numFmtId="263" fontId="3" fillId="0" borderId="18" xfId="136" applyNumberFormat="1" applyFont="1" applyFill="1" applyBorder="1"/>
    <xf numFmtId="263" fontId="0" fillId="0" borderId="19" xfId="119" applyNumberFormat="1" applyFont="1" applyBorder="1" applyAlignment="1">
      <alignment horizontal="right"/>
    </xf>
    <xf numFmtId="263" fontId="3" fillId="0" borderId="25" xfId="136" applyNumberFormat="1" applyFont="1" applyFill="1" applyBorder="1" applyAlignment="1">
      <alignment horizontal="center"/>
    </xf>
    <xf numFmtId="263" fontId="3" fillId="0" borderId="23" xfId="136" applyNumberFormat="1" applyFont="1" applyFill="1" applyBorder="1"/>
    <xf numFmtId="263" fontId="0" fillId="0" borderId="26" xfId="119" applyNumberFormat="1" applyFont="1" applyBorder="1" applyAlignment="1">
      <alignment horizontal="right"/>
    </xf>
    <xf numFmtId="0" fontId="3" fillId="0" borderId="0" xfId="0" applyFont="1"/>
    <xf numFmtId="263" fontId="3" fillId="0" borderId="24" xfId="136" applyNumberFormat="1" applyFont="1" applyFill="1" applyBorder="1"/>
    <xf numFmtId="263" fontId="3" fillId="0" borderId="14" xfId="136" applyNumberFormat="1" applyFont="1" applyFill="1" applyBorder="1"/>
    <xf numFmtId="263" fontId="3" fillId="0" borderId="25" xfId="136" applyNumberFormat="1" applyFont="1" applyFill="1" applyBorder="1"/>
    <xf numFmtId="2" fontId="0" fillId="0" borderId="0" xfId="0" applyNumberFormat="1" applyAlignment="1">
      <alignment horizontal="center"/>
    </xf>
    <xf numFmtId="17" fontId="3" fillId="0" borderId="0" xfId="275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119" applyNumberFormat="1" applyFont="1"/>
    <xf numFmtId="3" fontId="94" fillId="0" borderId="0" xfId="119" applyNumberFormat="1" applyFont="1"/>
    <xf numFmtId="3" fontId="5" fillId="0" borderId="0" xfId="0" applyNumberFormat="1" applyFont="1"/>
    <xf numFmtId="3" fontId="0" fillId="0" borderId="0" xfId="0" applyNumberFormat="1"/>
    <xf numFmtId="3" fontId="5" fillId="0" borderId="13" xfId="277" applyNumberFormat="1" applyFont="1" applyFill="1" applyBorder="1" applyAlignment="1">
      <alignment horizontal="right" vertical="top"/>
    </xf>
    <xf numFmtId="3" fontId="5" fillId="0" borderId="0" xfId="277" applyNumberFormat="1" applyFont="1" applyFill="1" applyBorder="1" applyAlignment="1">
      <alignment horizontal="right" vertical="top"/>
    </xf>
    <xf numFmtId="3" fontId="3" fillId="0" borderId="13" xfId="277" applyNumberFormat="1" applyFont="1" applyFill="1" applyBorder="1" applyAlignment="1">
      <alignment horizontal="right" vertical="top"/>
    </xf>
    <xf numFmtId="3" fontId="0" fillId="0" borderId="0" xfId="0" applyNumberFormat="1" applyFill="1"/>
    <xf numFmtId="3" fontId="94" fillId="0" borderId="0" xfId="0" applyNumberFormat="1" applyFont="1"/>
    <xf numFmtId="3" fontId="5" fillId="0" borderId="0" xfId="119" applyNumberFormat="1" applyFont="1"/>
    <xf numFmtId="3" fontId="5" fillId="0" borderId="0" xfId="277" applyNumberFormat="1" applyFont="1">
      <alignment vertical="top"/>
    </xf>
    <xf numFmtId="3" fontId="5" fillId="0" borderId="0" xfId="119" applyNumberFormat="1" applyFont="1" applyAlignment="1">
      <alignment vertical="top"/>
    </xf>
    <xf numFmtId="3" fontId="96" fillId="35" borderId="0" xfId="119" applyNumberFormat="1" applyFont="1" applyFill="1" applyAlignment="1">
      <alignment horizontal="center" wrapText="1"/>
    </xf>
    <xf numFmtId="3" fontId="5" fillId="0" borderId="13" xfId="119" applyNumberFormat="1" applyFont="1" applyFill="1" applyBorder="1" applyAlignment="1">
      <alignment horizontal="right" vertical="top"/>
    </xf>
    <xf numFmtId="3" fontId="5" fillId="0" borderId="28" xfId="119" applyNumberFormat="1" applyFont="1" applyFill="1" applyBorder="1" applyAlignment="1">
      <alignment horizontal="right" vertical="top"/>
    </xf>
    <xf numFmtId="3" fontId="5" fillId="0" borderId="0" xfId="119" applyNumberFormat="1" applyFont="1" applyFill="1" applyBorder="1" applyAlignment="1">
      <alignment horizontal="right" vertical="top"/>
    </xf>
    <xf numFmtId="3" fontId="5" fillId="0" borderId="0" xfId="119" applyNumberFormat="1" applyFont="1" applyFill="1" applyBorder="1" applyAlignment="1">
      <alignment horizontal="left" vertical="top" wrapText="1"/>
    </xf>
    <xf numFmtId="3" fontId="5" fillId="0" borderId="0" xfId="119" applyNumberFormat="1" applyFont="1" applyFill="1" applyBorder="1" applyAlignment="1">
      <alignment horizontal="left" vertical="top"/>
    </xf>
    <xf numFmtId="3" fontId="5" fillId="0" borderId="25" xfId="119" applyNumberFormat="1" applyFont="1" applyFill="1" applyBorder="1" applyAlignment="1">
      <alignment horizontal="right" vertical="top"/>
    </xf>
    <xf numFmtId="3" fontId="5" fillId="0" borderId="23" xfId="119" applyNumberFormat="1" applyFont="1" applyFill="1" applyBorder="1" applyAlignment="1">
      <alignment horizontal="right" vertical="top"/>
    </xf>
    <xf numFmtId="3" fontId="5" fillId="0" borderId="1" xfId="119" applyNumberFormat="1" applyFont="1" applyFill="1" applyBorder="1" applyAlignment="1">
      <alignment horizontal="right" vertical="top"/>
    </xf>
    <xf numFmtId="3" fontId="5" fillId="0" borderId="8" xfId="119" applyNumberFormat="1" applyFont="1" applyFill="1" applyBorder="1" applyAlignment="1">
      <alignment horizontal="right" vertical="top"/>
    </xf>
    <xf numFmtId="3" fontId="0" fillId="0" borderId="0" xfId="119" applyNumberFormat="1" applyFont="1" applyBorder="1"/>
    <xf numFmtId="263" fontId="54" fillId="38" borderId="0" xfId="264" applyNumberFormat="1" applyFont="1" applyFill="1" applyAlignment="1">
      <alignment horizontal="center"/>
    </xf>
    <xf numFmtId="263" fontId="97" fillId="38" borderId="0" xfId="119" applyNumberFormat="1" applyFont="1" applyFill="1" applyBorder="1" applyAlignment="1">
      <alignment horizontal="center"/>
    </xf>
    <xf numFmtId="263" fontId="97" fillId="38" borderId="0" xfId="119" applyNumberFormat="1" applyFont="1" applyFill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3" fillId="0" borderId="1" xfId="277" applyNumberFormat="1" applyFont="1" applyFill="1" applyBorder="1" applyAlignment="1">
      <alignment horizontal="left" vertical="top"/>
    </xf>
    <xf numFmtId="0" fontId="17" fillId="0" borderId="19" xfId="119" applyNumberFormat="1" applyFont="1" applyBorder="1" applyAlignment="1">
      <alignment horizontal="center"/>
    </xf>
    <xf numFmtId="0" fontId="17" fillId="0" borderId="26" xfId="119" applyNumberFormat="1" applyFont="1" applyBorder="1" applyAlignment="1">
      <alignment horizontal="center"/>
    </xf>
    <xf numFmtId="0" fontId="0" fillId="0" borderId="22" xfId="0" applyNumberFormat="1" applyFill="1" applyBorder="1" applyAlignment="1">
      <alignment horizontal="right"/>
    </xf>
    <xf numFmtId="43" fontId="3" fillId="0" borderId="18" xfId="0" applyNumberFormat="1" applyFont="1" applyFill="1" applyBorder="1"/>
    <xf numFmtId="43" fontId="3" fillId="0" borderId="23" xfId="0" applyNumberFormat="1" applyFont="1" applyFill="1" applyBorder="1"/>
    <xf numFmtId="43" fontId="0" fillId="0" borderId="0" xfId="0" applyNumberFormat="1" applyFill="1" applyBorder="1"/>
    <xf numFmtId="43" fontId="0" fillId="0" borderId="3" xfId="0" applyNumberFormat="1" applyFill="1" applyBorder="1"/>
    <xf numFmtId="43" fontId="0" fillId="0" borderId="1" xfId="0" applyNumberFormat="1" applyFill="1" applyBorder="1"/>
    <xf numFmtId="263" fontId="0" fillId="0" borderId="0" xfId="136" applyNumberFormat="1" applyFont="1" applyFill="1"/>
    <xf numFmtId="263" fontId="17" fillId="0" borderId="18" xfId="119" applyNumberFormat="1" applyFont="1" applyFill="1" applyBorder="1" applyAlignment="1">
      <alignment horizontal="right" vertical="top"/>
    </xf>
    <xf numFmtId="263" fontId="17" fillId="0" borderId="0" xfId="119" applyNumberFormat="1" applyFont="1" applyFill="1" applyBorder="1" applyAlignment="1">
      <alignment horizontal="right" vertical="top"/>
    </xf>
    <xf numFmtId="0" fontId="17" fillId="0" borderId="18" xfId="119" applyNumberFormat="1" applyFont="1" applyFill="1" applyBorder="1" applyAlignment="1">
      <alignment horizontal="right"/>
    </xf>
    <xf numFmtId="263" fontId="17" fillId="0" borderId="18" xfId="136" applyNumberFormat="1" applyFont="1" applyFill="1" applyBorder="1" applyAlignment="1">
      <alignment horizontal="center" vertical="top"/>
    </xf>
    <xf numFmtId="263" fontId="17" fillId="0" borderId="19" xfId="119" applyNumberFormat="1" applyFont="1" applyFill="1" applyBorder="1" applyAlignment="1">
      <alignment horizontal="right" vertical="top"/>
    </xf>
    <xf numFmtId="1" fontId="17" fillId="0" borderId="18" xfId="0" applyNumberFormat="1" applyFont="1" applyFill="1" applyBorder="1" applyAlignment="1">
      <alignment horizontal="right"/>
    </xf>
    <xf numFmtId="263" fontId="17" fillId="0" borderId="23" xfId="136" applyNumberFormat="1" applyFont="1" applyFill="1" applyBorder="1" applyAlignment="1">
      <alignment horizontal="center" vertical="top"/>
    </xf>
    <xf numFmtId="263" fontId="17" fillId="0" borderId="26" xfId="119" applyNumberFormat="1" applyFont="1" applyFill="1" applyBorder="1" applyAlignment="1">
      <alignment horizontal="right" vertical="top"/>
    </xf>
    <xf numFmtId="1" fontId="17" fillId="0" borderId="23" xfId="136" applyNumberFormat="1" applyFont="1" applyFill="1" applyBorder="1" applyAlignment="1">
      <alignment horizontal="right"/>
    </xf>
    <xf numFmtId="263" fontId="17" fillId="0" borderId="18" xfId="119" applyNumberFormat="1" applyFont="1" applyFill="1" applyBorder="1" applyAlignment="1">
      <alignment horizontal="center" vertical="top"/>
    </xf>
    <xf numFmtId="3" fontId="17" fillId="0" borderId="18" xfId="119" applyNumberFormat="1" applyFont="1" applyFill="1" applyBorder="1" applyAlignment="1">
      <alignment horizontal="right"/>
    </xf>
    <xf numFmtId="3" fontId="17" fillId="0" borderId="23" xfId="119" applyNumberFormat="1" applyFont="1" applyFill="1" applyBorder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3" fontId="3" fillId="0" borderId="0" xfId="119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3" fontId="5" fillId="0" borderId="14" xfId="119" applyNumberFormat="1" applyFont="1" applyFill="1" applyBorder="1" applyAlignment="1">
      <alignment horizontal="right" vertical="top"/>
    </xf>
    <xf numFmtId="3" fontId="5" fillId="0" borderId="14" xfId="119" applyNumberFormat="1" applyFont="1" applyFill="1" applyBorder="1" applyProtection="1">
      <protection locked="0"/>
    </xf>
    <xf numFmtId="3" fontId="5" fillId="0" borderId="18" xfId="277" applyNumberFormat="1" applyFont="1" applyFill="1" applyBorder="1" applyAlignment="1">
      <alignment horizontal="right" vertical="top"/>
    </xf>
    <xf numFmtId="3" fontId="5" fillId="0" borderId="18" xfId="119" applyNumberFormat="1" applyFont="1" applyFill="1" applyBorder="1" applyAlignment="1">
      <alignment horizontal="right" vertical="top"/>
    </xf>
    <xf numFmtId="3" fontId="5" fillId="0" borderId="19" xfId="119" applyNumberFormat="1" applyFont="1" applyFill="1" applyBorder="1" applyAlignment="1">
      <alignment horizontal="right" vertical="top"/>
    </xf>
    <xf numFmtId="3" fontId="5" fillId="0" borderId="24" xfId="119" applyNumberFormat="1" applyFont="1" applyFill="1" applyBorder="1" applyAlignment="1">
      <alignment horizontal="right" vertical="top"/>
    </xf>
    <xf numFmtId="3" fontId="5" fillId="0" borderId="22" xfId="119" applyNumberFormat="1" applyFont="1" applyFill="1" applyBorder="1" applyAlignment="1">
      <alignment horizontal="right" vertical="top"/>
    </xf>
    <xf numFmtId="3" fontId="5" fillId="0" borderId="29" xfId="277" applyNumberFormat="1" applyFont="1" applyFill="1" applyBorder="1" applyAlignment="1">
      <alignment horizontal="right" vertical="top"/>
    </xf>
    <xf numFmtId="3" fontId="5" fillId="0" borderId="22" xfId="277" applyNumberFormat="1" applyFont="1" applyFill="1" applyBorder="1" applyAlignment="1">
      <alignment horizontal="right" vertical="top"/>
    </xf>
    <xf numFmtId="3" fontId="3" fillId="0" borderId="18" xfId="119" applyNumberFormat="1" applyFont="1" applyFill="1" applyBorder="1" applyAlignment="1">
      <alignment horizontal="right" vertical="top"/>
    </xf>
    <xf numFmtId="3" fontId="3" fillId="0" borderId="0" xfId="119" applyNumberFormat="1" applyFont="1" applyFill="1" applyBorder="1" applyAlignment="1">
      <alignment horizontal="right"/>
    </xf>
    <xf numFmtId="3" fontId="3" fillId="0" borderId="0" xfId="275" applyNumberFormat="1" applyFont="1" applyFill="1" applyBorder="1" applyAlignment="1">
      <alignment horizontal="right"/>
    </xf>
    <xf numFmtId="3" fontId="3" fillId="0" borderId="1" xfId="275" applyNumberFormat="1" applyFont="1" applyFill="1" applyBorder="1" applyAlignment="1">
      <alignment horizontal="right"/>
    </xf>
    <xf numFmtId="3" fontId="5" fillId="0" borderId="22" xfId="147" applyNumberFormat="1" applyFont="1" applyFill="1" applyBorder="1" applyAlignment="1">
      <alignment horizontal="right" vertical="top"/>
    </xf>
    <xf numFmtId="3" fontId="5" fillId="0" borderId="18" xfId="147" applyNumberFormat="1" applyFont="1" applyFill="1" applyBorder="1" applyAlignment="1">
      <alignment horizontal="right" vertical="top"/>
    </xf>
    <xf numFmtId="3" fontId="5" fillId="0" borderId="23" xfId="147" applyNumberFormat="1" applyFont="1" applyFill="1" applyBorder="1" applyAlignment="1">
      <alignment horizontal="right" vertical="top"/>
    </xf>
    <xf numFmtId="3" fontId="0" fillId="0" borderId="0" xfId="119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0" borderId="3" xfId="119" applyNumberFormat="1" applyFont="1" applyFill="1" applyBorder="1" applyAlignment="1">
      <alignment horizontal="right" vertical="top"/>
    </xf>
    <xf numFmtId="3" fontId="5" fillId="0" borderId="26" xfId="119" applyNumberFormat="1" applyFont="1" applyFill="1" applyBorder="1" applyAlignment="1">
      <alignment horizontal="right" vertical="top"/>
    </xf>
    <xf numFmtId="3" fontId="5" fillId="0" borderId="23" xfId="277" applyNumberFormat="1" applyFont="1" applyFill="1" applyBorder="1" applyAlignment="1">
      <alignment horizontal="right" vertical="top"/>
    </xf>
    <xf numFmtId="0" fontId="38" fillId="0" borderId="0" xfId="273" applyFont="1" applyFill="1" applyBorder="1" applyAlignment="1">
      <alignment vertical="top" wrapText="1"/>
    </xf>
    <xf numFmtId="265" fontId="2" fillId="0" borderId="0" xfId="517" applyNumberFormat="1"/>
    <xf numFmtId="265" fontId="2" fillId="0" borderId="1" xfId="147" applyNumberFormat="1" applyFont="1" applyBorder="1" applyAlignment="1">
      <alignment horizontal="center"/>
    </xf>
    <xf numFmtId="265" fontId="2" fillId="0" borderId="0" xfId="147" applyNumberFormat="1" applyFont="1" applyBorder="1" applyAlignment="1">
      <alignment horizontal="center"/>
    </xf>
    <xf numFmtId="0" fontId="2" fillId="0" borderId="0" xfId="517"/>
    <xf numFmtId="176" fontId="2" fillId="0" borderId="0" xfId="517" applyNumberFormat="1" applyAlignment="1"/>
    <xf numFmtId="265" fontId="2" fillId="0" borderId="0" xfId="519" applyNumberFormat="1" applyFont="1" applyAlignment="1"/>
    <xf numFmtId="176" fontId="2" fillId="0" borderId="0" xfId="517" applyNumberFormat="1" applyFont="1" applyFill="1" applyAlignment="1"/>
    <xf numFmtId="176" fontId="109" fillId="0" borderId="0" xfId="517" applyNumberFormat="1" applyFont="1" applyBorder="1" applyAlignment="1">
      <alignment horizontal="center"/>
    </xf>
    <xf numFmtId="176" fontId="109" fillId="0" borderId="0" xfId="517" applyNumberFormat="1" applyFont="1" applyFill="1" applyBorder="1" applyAlignment="1">
      <alignment horizontal="center"/>
    </xf>
    <xf numFmtId="176" fontId="109" fillId="0" borderId="1" xfId="517" applyNumberFormat="1" applyFont="1" applyBorder="1" applyAlignment="1">
      <alignment horizontal="center"/>
    </xf>
    <xf numFmtId="176" fontId="109" fillId="0" borderId="1" xfId="517" applyNumberFormat="1" applyFont="1" applyFill="1" applyBorder="1" applyAlignment="1">
      <alignment horizontal="center"/>
    </xf>
    <xf numFmtId="176" fontId="110" fillId="0" borderId="0" xfId="521" applyFont="1" applyFill="1" applyBorder="1" applyAlignment="1"/>
    <xf numFmtId="3" fontId="110" fillId="0" borderId="0" xfId="521" applyNumberFormat="1" applyFont="1" applyFill="1" applyBorder="1" applyAlignment="1"/>
    <xf numFmtId="10" fontId="2" fillId="0" borderId="0" xfId="520" applyNumberFormat="1" applyFont="1" applyAlignment="1">
      <alignment horizontal="center"/>
    </xf>
    <xf numFmtId="263" fontId="2" fillId="0" borderId="0" xfId="518" applyNumberFormat="1" applyFont="1" applyBorder="1" applyAlignment="1"/>
    <xf numFmtId="263" fontId="2" fillId="0" borderId="0" xfId="518" applyNumberFormat="1" applyFont="1" applyAlignment="1"/>
    <xf numFmtId="263" fontId="2" fillId="0" borderId="1" xfId="518" applyNumberFormat="1" applyFont="1" applyBorder="1" applyAlignment="1"/>
    <xf numFmtId="10" fontId="2" fillId="0" borderId="0" xfId="520" applyNumberFormat="1" applyFont="1"/>
    <xf numFmtId="263" fontId="2" fillId="0" borderId="1" xfId="518" applyNumberFormat="1" applyFont="1" applyFill="1" applyBorder="1" applyAlignment="1"/>
    <xf numFmtId="0" fontId="2" fillId="0" borderId="0" xfId="518" applyNumberFormat="1" applyFont="1" applyAlignment="1">
      <alignment horizontal="center"/>
    </xf>
    <xf numFmtId="263" fontId="2" fillId="0" borderId="0" xfId="518" applyNumberFormat="1" applyFont="1" applyFill="1" applyBorder="1" applyAlignment="1"/>
    <xf numFmtId="265" fontId="108" fillId="0" borderId="27" xfId="519" applyNumberFormat="1" applyFont="1" applyBorder="1" applyAlignment="1"/>
    <xf numFmtId="176" fontId="2" fillId="0" borderId="0" xfId="517" quotePrefix="1" applyNumberFormat="1" applyFont="1" applyAlignment="1">
      <alignment horizontal="center"/>
    </xf>
    <xf numFmtId="216" fontId="2" fillId="0" borderId="0" xfId="517" quotePrefix="1" applyNumberFormat="1" applyFont="1" applyAlignment="1">
      <alignment horizontal="center"/>
    </xf>
    <xf numFmtId="176" fontId="110" fillId="0" borderId="0" xfId="517" quotePrefix="1" applyNumberFormat="1" applyFont="1" applyBorder="1" applyAlignment="1">
      <alignment horizontal="center"/>
    </xf>
    <xf numFmtId="176" fontId="109" fillId="0" borderId="0" xfId="517" applyNumberFormat="1" applyFont="1" applyBorder="1" applyAlignment="1">
      <alignment horizontal="left"/>
    </xf>
    <xf numFmtId="176" fontId="108" fillId="0" borderId="1" xfId="517" applyNumberFormat="1" applyFont="1" applyBorder="1" applyAlignment="1"/>
    <xf numFmtId="263" fontId="2" fillId="38" borderId="0" xfId="518" applyNumberFormat="1" applyFont="1" applyFill="1" applyAlignment="1"/>
    <xf numFmtId="176" fontId="108" fillId="0" borderId="0" xfId="517" applyNumberFormat="1" applyFont="1" applyAlignment="1"/>
    <xf numFmtId="176" fontId="2" fillId="0" borderId="0" xfId="517" applyNumberFormat="1" applyFont="1" applyBorder="1" applyAlignment="1"/>
    <xf numFmtId="176" fontId="2" fillId="0" borderId="0" xfId="517" quotePrefix="1" applyNumberFormat="1" applyAlignment="1"/>
    <xf numFmtId="3" fontId="25" fillId="0" borderId="0" xfId="596" applyNumberFormat="1" applyFont="1" applyFill="1" applyBorder="1" applyAlignment="1"/>
    <xf numFmtId="263" fontId="110" fillId="0" borderId="0" xfId="518" applyNumberFormat="1" applyFont="1" applyFill="1" applyBorder="1" applyAlignment="1"/>
    <xf numFmtId="263" fontId="110" fillId="0" borderId="1" xfId="518" applyNumberFormat="1" applyFont="1" applyFill="1" applyBorder="1" applyAlignment="1"/>
    <xf numFmtId="0" fontId="108" fillId="0" borderId="0" xfId="517" quotePrefix="1" applyNumberFormat="1" applyFont="1" applyAlignment="1">
      <alignment horizontal="center"/>
    </xf>
    <xf numFmtId="176" fontId="108" fillId="0" borderId="0" xfId="517" quotePrefix="1" applyNumberFormat="1" applyFont="1" applyAlignment="1">
      <alignment horizontal="center"/>
    </xf>
    <xf numFmtId="176" fontId="109" fillId="0" borderId="0" xfId="517" quotePrefix="1" applyNumberFormat="1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516"/>
    <xf numFmtId="0" fontId="3" fillId="0" borderId="0" xfId="516" applyAlignment="1">
      <alignment horizontal="center"/>
    </xf>
    <xf numFmtId="14" fontId="3" fillId="0" borderId="0" xfId="516" applyNumberFormat="1" applyAlignment="1">
      <alignment horizontal="center"/>
    </xf>
    <xf numFmtId="0" fontId="3" fillId="0" borderId="0" xfId="516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516" applyFill="1"/>
    <xf numFmtId="0" fontId="3" fillId="0" borderId="0" xfId="516" applyFill="1" applyAlignment="1">
      <alignment horizontal="center"/>
    </xf>
    <xf numFmtId="14" fontId="3" fillId="0" borderId="0" xfId="516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264" fontId="3" fillId="0" borderId="0" xfId="274" applyNumberFormat="1" applyFont="1" applyFill="1" applyAlignment="1">
      <alignment horizontal="center"/>
    </xf>
    <xf numFmtId="0" fontId="3" fillId="0" borderId="0" xfId="516" applyFill="1"/>
    <xf numFmtId="0" fontId="0" fillId="0" borderId="0" xfId="0" applyFill="1" applyAlignment="1">
      <alignment horizontal="center" wrapText="1"/>
    </xf>
    <xf numFmtId="3" fontId="3" fillId="0" borderId="0" xfId="274" applyNumberFormat="1" applyFont="1" applyFill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516"/>
  </cellXfs>
  <cellStyles count="2768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8"/>
    <cellStyle name="20% - Accent1" xfId="9" builtinId="30" customBuiltin="1"/>
    <cellStyle name="20% - Accent1 2" xfId="10"/>
    <cellStyle name="20% - Accent1 2 2" xfId="745"/>
    <cellStyle name="20% - Accent1 2 2 2" xfId="1159"/>
    <cellStyle name="20% - Accent1 2 3" xfId="1158"/>
    <cellStyle name="20% - Accent1 2 4" xfId="1160"/>
    <cellStyle name="20% - Accent1 3" xfId="607"/>
    <cellStyle name="20% - Accent1 3 2" xfId="711"/>
    <cellStyle name="20% - Accent1 3 3" xfId="1157"/>
    <cellStyle name="20% - Accent1 4" xfId="608"/>
    <cellStyle name="20% - Accent1 5" xfId="609"/>
    <cellStyle name="20% - Accent1 6" xfId="606"/>
    <cellStyle name="20% - Accent1 7" xfId="541"/>
    <cellStyle name="20% - Accent2" xfId="11" builtinId="34" customBuiltin="1"/>
    <cellStyle name="20% - Accent2 2" xfId="12"/>
    <cellStyle name="20% - Accent2 2 2" xfId="746"/>
    <cellStyle name="20% - Accent2 2 2 2" xfId="1155"/>
    <cellStyle name="20% - Accent2 2 3" xfId="715"/>
    <cellStyle name="20% - Accent2 2 4" xfId="1156"/>
    <cellStyle name="20% - Accent2 3" xfId="611"/>
    <cellStyle name="20% - Accent2 3 2" xfId="1098"/>
    <cellStyle name="20% - Accent2 3 3" xfId="1154"/>
    <cellStyle name="20% - Accent2 4" xfId="612"/>
    <cellStyle name="20% - Accent2 5" xfId="613"/>
    <cellStyle name="20% - Accent2 6" xfId="610"/>
    <cellStyle name="20% - Accent2 7" xfId="545"/>
    <cellStyle name="20% - Accent3" xfId="13" builtinId="38" customBuiltin="1"/>
    <cellStyle name="20% - Accent3 2" xfId="14"/>
    <cellStyle name="20% - Accent3 2 2" xfId="747"/>
    <cellStyle name="20% - Accent3 2 2 2" xfId="1153"/>
    <cellStyle name="20% - Accent3 2 3" xfId="714"/>
    <cellStyle name="20% - Accent3 2 4" xfId="1152"/>
    <cellStyle name="20% - Accent3 3" xfId="615"/>
    <cellStyle name="20% - Accent3 3 2" xfId="1151"/>
    <cellStyle name="20% - Accent3 3 3" xfId="744"/>
    <cellStyle name="20% - Accent3 4" xfId="616"/>
    <cellStyle name="20% - Accent3 5" xfId="617"/>
    <cellStyle name="20% - Accent3 6" xfId="614"/>
    <cellStyle name="20% - Accent3 7" xfId="549"/>
    <cellStyle name="20% - Accent4" xfId="15" builtinId="42" customBuiltin="1"/>
    <cellStyle name="20% - Accent4 2" xfId="16"/>
    <cellStyle name="20% - Accent4 2 2" xfId="748"/>
    <cellStyle name="20% - Accent4 2 2 2" xfId="1150"/>
    <cellStyle name="20% - Accent4 2 3" xfId="1094"/>
    <cellStyle name="20% - Accent4 2 4" xfId="1095"/>
    <cellStyle name="20% - Accent4 3" xfId="619"/>
    <cellStyle name="20% - Accent4 3 2" xfId="1097"/>
    <cellStyle name="20% - Accent4 3 3" xfId="1096"/>
    <cellStyle name="20% - Accent4 4" xfId="620"/>
    <cellStyle name="20% - Accent4 5" xfId="621"/>
    <cellStyle name="20% - Accent4 6" xfId="618"/>
    <cellStyle name="20% - Accent4 7" xfId="553"/>
    <cellStyle name="20% - Accent5" xfId="17" builtinId="46" customBuiltin="1"/>
    <cellStyle name="20% - Accent5 2" xfId="18"/>
    <cellStyle name="20% - Accent5 2 2" xfId="749"/>
    <cellStyle name="20% - Accent5 2 2 2" xfId="1093"/>
    <cellStyle name="20% - Accent5 2 3" xfId="1149"/>
    <cellStyle name="20% - Accent5 3" xfId="623"/>
    <cellStyle name="20% - Accent5 4" xfId="624"/>
    <cellStyle name="20% - Accent5 5" xfId="625"/>
    <cellStyle name="20% - Accent5 6" xfId="622"/>
    <cellStyle name="20% - Accent5 7" xfId="557"/>
    <cellStyle name="20% - Accent6" xfId="19" builtinId="50" customBuiltin="1"/>
    <cellStyle name="20% - Accent6 2" xfId="20"/>
    <cellStyle name="20% - Accent6 2 2" xfId="750"/>
    <cellStyle name="20% - Accent6 2 2 2" xfId="712"/>
    <cellStyle name="20% - Accent6 2 3" xfId="706"/>
    <cellStyle name="20% - Accent6 2 4" xfId="713"/>
    <cellStyle name="20% - Accent6 3" xfId="627"/>
    <cellStyle name="20% - Accent6 3 2" xfId="1092"/>
    <cellStyle name="20% - Accent6 3 3" xfId="1148"/>
    <cellStyle name="20% - Accent6 4" xfId="628"/>
    <cellStyle name="20% - Accent6 5" xfId="629"/>
    <cellStyle name="20% - Accent6 6" xfId="626"/>
    <cellStyle name="20% - Accent6 7" xfId="561"/>
    <cellStyle name="40% - Accent1" xfId="21" builtinId="31" customBuiltin="1"/>
    <cellStyle name="40% - Accent1 2" xfId="22"/>
    <cellStyle name="40% - Accent1 2 2" xfId="751"/>
    <cellStyle name="40% - Accent1 2 2 2" xfId="1091"/>
    <cellStyle name="40% - Accent1 2 3" xfId="1090"/>
    <cellStyle name="40% - Accent1 2 4" xfId="1147"/>
    <cellStyle name="40% - Accent1 3" xfId="631"/>
    <cellStyle name="40% - Accent1 3 2" xfId="710"/>
    <cellStyle name="40% - Accent1 3 3" xfId="1146"/>
    <cellStyle name="40% - Accent1 4" xfId="632"/>
    <cellStyle name="40% - Accent1 5" xfId="633"/>
    <cellStyle name="40% - Accent1 6" xfId="630"/>
    <cellStyle name="40% - Accent1 7" xfId="542"/>
    <cellStyle name="40% - Accent2" xfId="23" builtinId="35" customBuiltin="1"/>
    <cellStyle name="40% - Accent2 2" xfId="24"/>
    <cellStyle name="40% - Accent2 2 2" xfId="752"/>
    <cellStyle name="40% - Accent2 2 2 2" xfId="1145"/>
    <cellStyle name="40% - Accent2 2 3" xfId="1089"/>
    <cellStyle name="40% - Accent2 3" xfId="635"/>
    <cellStyle name="40% - Accent2 4" xfId="636"/>
    <cellStyle name="40% - Accent2 5" xfId="637"/>
    <cellStyle name="40% - Accent2 6" xfId="634"/>
    <cellStyle name="40% - Accent2 7" xfId="546"/>
    <cellStyle name="40% - Accent3" xfId="25" builtinId="39" customBuiltin="1"/>
    <cellStyle name="40% - Accent3 2" xfId="26"/>
    <cellStyle name="40% - Accent3 2 2" xfId="753"/>
    <cellStyle name="40% - Accent3 2 2 2" xfId="721"/>
    <cellStyle name="40% - Accent3 2 3" xfId="707"/>
    <cellStyle name="40% - Accent3 2 4" xfId="709"/>
    <cellStyle name="40% - Accent3 3" xfId="639"/>
    <cellStyle name="40% - Accent3 3 2" xfId="1144"/>
    <cellStyle name="40% - Accent3 3 3" xfId="701"/>
    <cellStyle name="40% - Accent3 4" xfId="640"/>
    <cellStyle name="40% - Accent3 5" xfId="641"/>
    <cellStyle name="40% - Accent3 6" xfId="638"/>
    <cellStyle name="40% - Accent3 7" xfId="550"/>
    <cellStyle name="40% - Accent4" xfId="27" builtinId="43" customBuiltin="1"/>
    <cellStyle name="40% - Accent4 2" xfId="28"/>
    <cellStyle name="40% - Accent4 2 2" xfId="754"/>
    <cellStyle name="40% - Accent4 2 2 2" xfId="705"/>
    <cellStyle name="40% - Accent4 2 3" xfId="1143"/>
    <cellStyle name="40% - Accent4 2 4" xfId="1088"/>
    <cellStyle name="40% - Accent4 3" xfId="643"/>
    <cellStyle name="40% - Accent4 3 2" xfId="704"/>
    <cellStyle name="40% - Accent4 3 3" xfId="1087"/>
    <cellStyle name="40% - Accent4 4" xfId="644"/>
    <cellStyle name="40% - Accent4 5" xfId="645"/>
    <cellStyle name="40% - Accent4 6" xfId="642"/>
    <cellStyle name="40% - Accent4 7" xfId="554"/>
    <cellStyle name="40% - Accent5" xfId="29" builtinId="47" customBuiltin="1"/>
    <cellStyle name="40% - Accent5 2" xfId="30"/>
    <cellStyle name="40% - Accent5 2 2" xfId="755"/>
    <cellStyle name="40% - Accent5 2 2 2" xfId="702"/>
    <cellStyle name="40% - Accent5 2 3" xfId="1170"/>
    <cellStyle name="40% - Accent5 2 4" xfId="703"/>
    <cellStyle name="40% - Accent5 3" xfId="647"/>
    <cellStyle name="40% - Accent5 3 2" xfId="1165"/>
    <cellStyle name="40% - Accent5 3 3" xfId="1168"/>
    <cellStyle name="40% - Accent5 4" xfId="648"/>
    <cellStyle name="40% - Accent5 5" xfId="649"/>
    <cellStyle name="40% - Accent5 6" xfId="646"/>
    <cellStyle name="40% - Accent5 7" xfId="558"/>
    <cellStyle name="40% - Accent6" xfId="31" builtinId="51" customBuiltin="1"/>
    <cellStyle name="40% - Accent6 2" xfId="32"/>
    <cellStyle name="40% - Accent6 2 2" xfId="756"/>
    <cellStyle name="40% - Accent6 2 2 2" xfId="1086"/>
    <cellStyle name="40% - Accent6 2 3" xfId="1140"/>
    <cellStyle name="40% - Accent6 2 4" xfId="1142"/>
    <cellStyle name="40% - Accent6 3" xfId="651"/>
    <cellStyle name="40% - Accent6 3 2" xfId="696"/>
    <cellStyle name="40% - Accent6 3 3" xfId="1141"/>
    <cellStyle name="40% - Accent6 4" xfId="652"/>
    <cellStyle name="40% - Accent6 5" xfId="653"/>
    <cellStyle name="40% - Accent6 6" xfId="650"/>
    <cellStyle name="40% - Accent6 7" xfId="562"/>
    <cellStyle name="60% - Accent1" xfId="33" builtinId="32" customBuiltin="1"/>
    <cellStyle name="60% - Accent1 2" xfId="34"/>
    <cellStyle name="60% - Accent1 2 2" xfId="757"/>
    <cellStyle name="60% - Accent1 2 2 2" xfId="699"/>
    <cellStyle name="60% - Accent1 2 3" xfId="698"/>
    <cellStyle name="60% - Accent1 2 4" xfId="700"/>
    <cellStyle name="60% - Accent1 3" xfId="697"/>
    <cellStyle name="60% - Accent1 3 2" xfId="1139"/>
    <cellStyle name="60% - Accent1 4" xfId="543"/>
    <cellStyle name="60% - Accent2" xfId="35" builtinId="36" customBuiltin="1"/>
    <cellStyle name="60% - Accent2 2" xfId="36"/>
    <cellStyle name="60% - Accent2 2 2" xfId="758"/>
    <cellStyle name="60% - Accent2 2 2 2" xfId="1138"/>
    <cellStyle name="60% - Accent2 2 3" xfId="694"/>
    <cellStyle name="60% - Accent2 2 4" xfId="695"/>
    <cellStyle name="60% - Accent2 3" xfId="1136"/>
    <cellStyle name="60% - Accent2 3 2" xfId="1137"/>
    <cellStyle name="60% - Accent2 4" xfId="547"/>
    <cellStyle name="60% - Accent3" xfId="37" builtinId="40" customBuiltin="1"/>
    <cellStyle name="60% - Accent3 2" xfId="38"/>
    <cellStyle name="60% - Accent3 2 2" xfId="759"/>
    <cellStyle name="60% - Accent3 2 2 2" xfId="1134"/>
    <cellStyle name="60% - Accent3 2 3" xfId="1135"/>
    <cellStyle name="60% - Accent3 2 4" xfId="693"/>
    <cellStyle name="60% - Accent3 3" xfId="692"/>
    <cellStyle name="60% - Accent3 3 2" xfId="1132"/>
    <cellStyle name="60% - Accent3 4" xfId="551"/>
    <cellStyle name="60% - Accent4" xfId="39" builtinId="44" customBuiltin="1"/>
    <cellStyle name="60% - Accent4 2" xfId="40"/>
    <cellStyle name="60% - Accent4 2 2" xfId="760"/>
    <cellStyle name="60% - Accent4 2 2 2" xfId="686"/>
    <cellStyle name="60% - Accent4 2 3" xfId="1130"/>
    <cellStyle name="60% - Accent4 2 4" xfId="1133"/>
    <cellStyle name="60% - Accent4 3" xfId="1131"/>
    <cellStyle name="60% - Accent4 3 2" xfId="690"/>
    <cellStyle name="60% - Accent4 4" xfId="555"/>
    <cellStyle name="60% - Accent5" xfId="41" builtinId="48" customBuiltin="1"/>
    <cellStyle name="60% - Accent5 2" xfId="42"/>
    <cellStyle name="60% - Accent5 2 2" xfId="761"/>
    <cellStyle name="60% - Accent5 2 2 2" xfId="1128"/>
    <cellStyle name="60% - Accent5 2 3" xfId="689"/>
    <cellStyle name="60% - Accent5 2 4" xfId="1129"/>
    <cellStyle name="60% - Accent5 3" xfId="688"/>
    <cellStyle name="60% - Accent5 3 2" xfId="1085"/>
    <cellStyle name="60% - Accent5 4" xfId="559"/>
    <cellStyle name="60% - Accent6" xfId="43" builtinId="52" customBuiltin="1"/>
    <cellStyle name="60% - Accent6 2" xfId="44"/>
    <cellStyle name="60% - Accent6 2 2" xfId="762"/>
    <cellStyle name="60% - Accent6 2 2 2" xfId="687"/>
    <cellStyle name="60% - Accent6 2 3" xfId="681"/>
    <cellStyle name="60% - Accent6 2 4" xfId="1127"/>
    <cellStyle name="60% - Accent6 3" xfId="1169"/>
    <cellStyle name="60% - Accent6 3 2" xfId="1167"/>
    <cellStyle name="60% - Accent6 4" xfId="563"/>
    <cellStyle name="Accent1" xfId="45" builtinId="29" customBuiltin="1"/>
    <cellStyle name="Accent1 2" xfId="46"/>
    <cellStyle name="Accent1 2 2" xfId="763"/>
    <cellStyle name="Accent1 2 2 2" xfId="685"/>
    <cellStyle name="Accent1 2 3" xfId="1126"/>
    <cellStyle name="Accent1 2 4" xfId="1164"/>
    <cellStyle name="Accent1 3" xfId="1084"/>
    <cellStyle name="Accent1 3 2" xfId="1125"/>
    <cellStyle name="Accent1 4" xfId="540"/>
    <cellStyle name="Accent2" xfId="47" builtinId="33" customBuiltin="1"/>
    <cellStyle name="Accent2 2" xfId="48"/>
    <cellStyle name="Accent2 2 2" xfId="764"/>
    <cellStyle name="Accent2 2 2 2" xfId="684"/>
    <cellStyle name="Accent2 2 3" xfId="683"/>
    <cellStyle name="Accent2 2 4" xfId="1083"/>
    <cellStyle name="Accent2 3" xfId="682"/>
    <cellStyle name="Accent2 3 2" xfId="676"/>
    <cellStyle name="Accent2 4" xfId="544"/>
    <cellStyle name="Accent3" xfId="49" builtinId="37" customBuiltin="1"/>
    <cellStyle name="Accent3 2" xfId="50"/>
    <cellStyle name="Accent3 2 2" xfId="765"/>
    <cellStyle name="Accent3 2 2 2" xfId="679"/>
    <cellStyle name="Accent3 2 3" xfId="678"/>
    <cellStyle name="Accent3 2 4" xfId="680"/>
    <cellStyle name="Accent3 3" xfId="677"/>
    <cellStyle name="Accent3 3 2" xfId="671"/>
    <cellStyle name="Accent3 4" xfId="548"/>
    <cellStyle name="Accent4" xfId="51" builtinId="41" customBuiltin="1"/>
    <cellStyle name="Accent4 2" xfId="52"/>
    <cellStyle name="Accent4 2 2" xfId="766"/>
    <cellStyle name="Accent4 2 2 2" xfId="674"/>
    <cellStyle name="Accent4 2 3" xfId="673"/>
    <cellStyle name="Accent4 2 4" xfId="675"/>
    <cellStyle name="Accent4 3" xfId="672"/>
    <cellStyle name="Accent4 3 2" xfId="726"/>
    <cellStyle name="Accent4 4" xfId="552"/>
    <cellStyle name="Accent5" xfId="53" builtinId="45" customBuiltin="1"/>
    <cellStyle name="Accent5 2" xfId="54"/>
    <cellStyle name="Accent5 2 2" xfId="767"/>
    <cellStyle name="Accent5 2 2 2" xfId="728"/>
    <cellStyle name="Accent5 2 3" xfId="727"/>
    <cellStyle name="Accent5 3" xfId="556"/>
    <cellStyle name="Accent6" xfId="55" builtinId="49" customBuiltin="1"/>
    <cellStyle name="Accent6 2" xfId="56"/>
    <cellStyle name="Accent6 2 2" xfId="768"/>
    <cellStyle name="Accent6 2 2 2" xfId="730"/>
    <cellStyle name="Accent6 2 3" xfId="731"/>
    <cellStyle name="Accent6 2 4" xfId="729"/>
    <cellStyle name="Accent6 3" xfId="732"/>
    <cellStyle name="Accent6 3 2" xfId="733"/>
    <cellStyle name="Accent6 4" xfId="560"/>
    <cellStyle name="Bad" xfId="57" builtinId="27" customBuiltin="1"/>
    <cellStyle name="Bad 2" xfId="58"/>
    <cellStyle name="Bad 2 2" xfId="769"/>
    <cellStyle name="Bad 2 2 2" xfId="735"/>
    <cellStyle name="Bad 2 3" xfId="736"/>
    <cellStyle name="Bad 2 4" xfId="734"/>
    <cellStyle name="Bad 3" xfId="737"/>
    <cellStyle name="Bad 3 2" xfId="738"/>
    <cellStyle name="Bad 4" xfId="530"/>
    <cellStyle name="Basic" xfId="59"/>
    <cellStyle name="black" xfId="60"/>
    <cellStyle name="black 2" xfId="1829"/>
    <cellStyle name="blu" xfId="61"/>
    <cellStyle name="bot" xfId="62"/>
    <cellStyle name="bot 2" xfId="1830"/>
    <cellStyle name="bottom" xfId="770"/>
    <cellStyle name="bottom 2" xfId="739"/>
    <cellStyle name="Bullet" xfId="63"/>
    <cellStyle name="Bullet [0]" xfId="64"/>
    <cellStyle name="Bullet [2]" xfId="65"/>
    <cellStyle name="Bullet [4]" xfId="66"/>
    <cellStyle name="c" xfId="67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1"/>
    <cellStyle name="C01H" xfId="79"/>
    <cellStyle name="C01L" xfId="80"/>
    <cellStyle name="C02A" xfId="81"/>
    <cellStyle name="C02B" xfId="82"/>
    <cellStyle name="C02B 2" xfId="83"/>
    <cellStyle name="C02B 2 2" xfId="1832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3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5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4"/>
    <cellStyle name="c2," xfId="111"/>
    <cellStyle name="c3" xfId="112"/>
    <cellStyle name="Calc Currency (0)" xfId="566"/>
    <cellStyle name="Calculation" xfId="113" builtinId="22" customBuiltin="1"/>
    <cellStyle name="Calculation 2" xfId="114"/>
    <cellStyle name="Calculation 2 2" xfId="771"/>
    <cellStyle name="Calculation 2 2 2" xfId="741"/>
    <cellStyle name="Calculation 2 3" xfId="742"/>
    <cellStyle name="Calculation 2 4" xfId="740"/>
    <cellStyle name="Calculation 3" xfId="743"/>
    <cellStyle name="Calculation 3 2" xfId="1124"/>
    <cellStyle name="Calculation 4" xfId="534"/>
    <cellStyle name="cas" xfId="115"/>
    <cellStyle name="cas 2" xfId="1835"/>
    <cellStyle name="Centered Heading" xfId="116"/>
    <cellStyle name="Check Cell" xfId="117" builtinId="23" customBuiltin="1"/>
    <cellStyle name="Check Cell 2" xfId="118"/>
    <cellStyle name="Check Cell 2 2" xfId="772"/>
    <cellStyle name="Check Cell 2 2 2" xfId="1082"/>
    <cellStyle name="Check Cell 2 3" xfId="1123"/>
    <cellStyle name="Check Cell 3" xfId="536"/>
    <cellStyle name="Comma" xfId="119" builtinId="3"/>
    <cellStyle name="Comma  - Style1" xfId="120"/>
    <cellStyle name="Comma  - Style1 2" xfId="121"/>
    <cellStyle name="Comma  - Style1 2 2" xfId="1836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2"/>
    <cellStyle name="Comma [0] 2 2" xfId="1081"/>
    <cellStyle name="Comma [0] 2 3" xfId="1121"/>
    <cellStyle name="Comma [0] 2 4" xfId="1080"/>
    <cellStyle name="Comma [0] 2 5" xfId="1120"/>
    <cellStyle name="Comma [0] 3" xfId="1079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7"/>
    <cellStyle name="Comma 10 2" xfId="1008"/>
    <cellStyle name="Comma 10 2 2" xfId="1078"/>
    <cellStyle name="Comma 10 3" xfId="1118"/>
    <cellStyle name="Comma 10 4" xfId="1119"/>
    <cellStyle name="Comma 10 5" xfId="953"/>
    <cellStyle name="Comma 10 6" xfId="1837"/>
    <cellStyle name="Comma 100" xfId="1838"/>
    <cellStyle name="Comma 101" xfId="1839"/>
    <cellStyle name="Comma 102" xfId="1840"/>
    <cellStyle name="Comma 103" xfId="1841"/>
    <cellStyle name="Comma 104" xfId="1842"/>
    <cellStyle name="Comma 105" xfId="1843"/>
    <cellStyle name="Comma 106" xfId="1844"/>
    <cellStyle name="Comma 107" xfId="1845"/>
    <cellStyle name="Comma 108" xfId="1846"/>
    <cellStyle name="Comma 109" xfId="1847"/>
    <cellStyle name="Comma 11" xfId="1012"/>
    <cellStyle name="Comma 11 2" xfId="1117"/>
    <cellStyle name="Comma 11 3" xfId="1077"/>
    <cellStyle name="Comma 11 4" xfId="1848"/>
    <cellStyle name="Comma 110" xfId="1849"/>
    <cellStyle name="Comma 111" xfId="1850"/>
    <cellStyle name="Comma 112" xfId="1851"/>
    <cellStyle name="Comma 113" xfId="1852"/>
    <cellStyle name="Comma 114" xfId="1853"/>
    <cellStyle name="Comma 115" xfId="1854"/>
    <cellStyle name="Comma 116" xfId="1855"/>
    <cellStyle name="Comma 117" xfId="1856"/>
    <cellStyle name="Comma 118" xfId="1857"/>
    <cellStyle name="Comma 119" xfId="1858"/>
    <cellStyle name="Comma 12" xfId="1076"/>
    <cellStyle name="Comma 12 2" xfId="1116"/>
    <cellStyle name="Comma 12 3" xfId="1859"/>
    <cellStyle name="Comma 120" xfId="1860"/>
    <cellStyle name="Comma 121" xfId="1861"/>
    <cellStyle name="Comma 122" xfId="1862"/>
    <cellStyle name="Comma 123" xfId="1863"/>
    <cellStyle name="Comma 124" xfId="1864"/>
    <cellStyle name="Comma 125" xfId="1865"/>
    <cellStyle name="Comma 126" xfId="1866"/>
    <cellStyle name="Comma 127" xfId="1867"/>
    <cellStyle name="Comma 128" xfId="1868"/>
    <cellStyle name="Comma 129" xfId="1869"/>
    <cellStyle name="Comma 13" xfId="1075"/>
    <cellStyle name="Comma 13 2" xfId="1115"/>
    <cellStyle name="Comma 13 3" xfId="1870"/>
    <cellStyle name="Comma 130" xfId="1871"/>
    <cellStyle name="Comma 131" xfId="1872"/>
    <cellStyle name="Comma 132" xfId="1873"/>
    <cellStyle name="Comma 133" xfId="1874"/>
    <cellStyle name="Comma 134" xfId="1875"/>
    <cellStyle name="Comma 135" xfId="1876"/>
    <cellStyle name="Comma 136" xfId="1877"/>
    <cellStyle name="Comma 137" xfId="1878"/>
    <cellStyle name="Comma 138" xfId="1879"/>
    <cellStyle name="Comma 139" xfId="1880"/>
    <cellStyle name="Comma 14" xfId="1074"/>
    <cellStyle name="Comma 14 2" xfId="1881"/>
    <cellStyle name="Comma 140" xfId="1882"/>
    <cellStyle name="Comma 141" xfId="1883"/>
    <cellStyle name="Comma 142" xfId="1884"/>
    <cellStyle name="Comma 143" xfId="1885"/>
    <cellStyle name="Comma 144" xfId="1886"/>
    <cellStyle name="Comma 145" xfId="1887"/>
    <cellStyle name="Comma 146" xfId="1888"/>
    <cellStyle name="Comma 147" xfId="1889"/>
    <cellStyle name="Comma 148" xfId="1890"/>
    <cellStyle name="Comma 149" xfId="1891"/>
    <cellStyle name="Comma 15" xfId="1114"/>
    <cellStyle name="Comma 15 2" xfId="1892"/>
    <cellStyle name="Comma 150" xfId="1893"/>
    <cellStyle name="Comma 151" xfId="1894"/>
    <cellStyle name="Comma 152" xfId="1895"/>
    <cellStyle name="Comma 153" xfId="1896"/>
    <cellStyle name="Comma 154" xfId="1897"/>
    <cellStyle name="Comma 155" xfId="1898"/>
    <cellStyle name="Comma 156" xfId="1899"/>
    <cellStyle name="Comma 157" xfId="1900"/>
    <cellStyle name="Comma 158" xfId="1901"/>
    <cellStyle name="Comma 159" xfId="1902"/>
    <cellStyle name="Comma 16" xfId="1073"/>
    <cellStyle name="Comma 16 2" xfId="1113"/>
    <cellStyle name="Comma 16 3" xfId="1903"/>
    <cellStyle name="Comma 160" xfId="1904"/>
    <cellStyle name="Comma 161" xfId="1905"/>
    <cellStyle name="Comma 162" xfId="1906"/>
    <cellStyle name="Comma 163" xfId="1907"/>
    <cellStyle name="Comma 164" xfId="1908"/>
    <cellStyle name="Comma 165" xfId="1909"/>
    <cellStyle name="Comma 166" xfId="1910"/>
    <cellStyle name="Comma 167" xfId="1911"/>
    <cellStyle name="Comma 168" xfId="1912"/>
    <cellStyle name="Comma 169" xfId="1913"/>
    <cellStyle name="Comma 17" xfId="1072"/>
    <cellStyle name="Comma 17 2" xfId="1112"/>
    <cellStyle name="Comma 17 3" xfId="1914"/>
    <cellStyle name="Comma 170" xfId="1915"/>
    <cellStyle name="Comma 171" xfId="1916"/>
    <cellStyle name="Comma 172" xfId="1917"/>
    <cellStyle name="Comma 173" xfId="1918"/>
    <cellStyle name="Comma 174" xfId="1919"/>
    <cellStyle name="Comma 175" xfId="1920"/>
    <cellStyle name="Comma 176" xfId="1921"/>
    <cellStyle name="Comma 177" xfId="1922"/>
    <cellStyle name="Comma 178" xfId="1923"/>
    <cellStyle name="Comma 179" xfId="1924"/>
    <cellStyle name="Comma 18" xfId="1071"/>
    <cellStyle name="Comma 18 2" xfId="1111"/>
    <cellStyle name="Comma 18 3" xfId="1925"/>
    <cellStyle name="Comma 180" xfId="1926"/>
    <cellStyle name="Comma 181" xfId="1927"/>
    <cellStyle name="Comma 182" xfId="1928"/>
    <cellStyle name="Comma 183" xfId="1929"/>
    <cellStyle name="Comma 184" xfId="1930"/>
    <cellStyle name="Comma 185" xfId="1931"/>
    <cellStyle name="Comma 186" xfId="1932"/>
    <cellStyle name="Comma 187" xfId="1933"/>
    <cellStyle name="Comma 188" xfId="1934"/>
    <cellStyle name="Comma 189" xfId="1935"/>
    <cellStyle name="Comma 19" xfId="1070"/>
    <cellStyle name="Comma 19 2" xfId="1065"/>
    <cellStyle name="Comma 19 3" xfId="1936"/>
    <cellStyle name="Comma 190" xfId="1937"/>
    <cellStyle name="Comma 191" xfId="1938"/>
    <cellStyle name="Comma 192" xfId="1939"/>
    <cellStyle name="Comma 193" xfId="1940"/>
    <cellStyle name="Comma 194" xfId="1941"/>
    <cellStyle name="Comma 195" xfId="1942"/>
    <cellStyle name="Comma 196" xfId="1943"/>
    <cellStyle name="Comma 197" xfId="1944"/>
    <cellStyle name="Comma 198" xfId="1945"/>
    <cellStyle name="Comma 199" xfId="1946"/>
    <cellStyle name="Comma 2" xfId="136"/>
    <cellStyle name="Comma 2 10" xfId="1069"/>
    <cellStyle name="Comma 2 11" xfId="1068"/>
    <cellStyle name="Comma 2 12" xfId="1067"/>
    <cellStyle name="Comma 2 13" xfId="1110"/>
    <cellStyle name="Comma 2 14" xfId="1066"/>
    <cellStyle name="Comma 2 15" xfId="1061"/>
    <cellStyle name="Comma 2 16" xfId="1064"/>
    <cellStyle name="Comma 2 17" xfId="1063"/>
    <cellStyle name="Comma 2 18" xfId="1062"/>
    <cellStyle name="Comma 2 19" xfId="1109"/>
    <cellStyle name="Comma 2 2" xfId="137"/>
    <cellStyle name="Comma 2 2 2" xfId="773"/>
    <cellStyle name="Comma 2 2 3" xfId="725"/>
    <cellStyle name="Comma 2 2 4" xfId="1163"/>
    <cellStyle name="Comma 2 2 5" xfId="568"/>
    <cellStyle name="Comma 2 20" xfId="1060"/>
    <cellStyle name="Comma 2 21" xfId="1059"/>
    <cellStyle name="Comma 2 22" xfId="1058"/>
    <cellStyle name="Comma 2 23" xfId="1108"/>
    <cellStyle name="Comma 2 24" xfId="1057"/>
    <cellStyle name="Comma 2 25" xfId="1052"/>
    <cellStyle name="Comma 2 26" xfId="1056"/>
    <cellStyle name="Comma 2 27" xfId="1055"/>
    <cellStyle name="Comma 2 28" xfId="1054"/>
    <cellStyle name="Comma 2 29" xfId="1107"/>
    <cellStyle name="Comma 2 3" xfId="655"/>
    <cellStyle name="Comma 2 3 2" xfId="1047"/>
    <cellStyle name="Comma 2 3 3" xfId="1051"/>
    <cellStyle name="Comma 2 3 4" xfId="1050"/>
    <cellStyle name="Comma 2 3 5" xfId="1053"/>
    <cellStyle name="Comma 2 30" xfId="1049"/>
    <cellStyle name="Comma 2 31" xfId="1106"/>
    <cellStyle name="Comma 2 32" xfId="1048"/>
    <cellStyle name="Comma 2 33" xfId="1042"/>
    <cellStyle name="Comma 2 34" xfId="1046"/>
    <cellStyle name="Comma 2 35" xfId="1045"/>
    <cellStyle name="Comma 2 36" xfId="1044"/>
    <cellStyle name="Comma 2 37" xfId="1105"/>
    <cellStyle name="Comma 2 38" xfId="1043"/>
    <cellStyle name="Comma 2 39" xfId="1037"/>
    <cellStyle name="Comma 2 4" xfId="1041"/>
    <cellStyle name="Comma 2 4 2" xfId="1824"/>
    <cellStyle name="Comma 2 40" xfId="1040"/>
    <cellStyle name="Comma 2 41" xfId="1039"/>
    <cellStyle name="Comma 2 42" xfId="1104"/>
    <cellStyle name="Comma 2 43" xfId="1038"/>
    <cellStyle name="Comma 2 44" xfId="522"/>
    <cellStyle name="Comma 2 5" xfId="1032"/>
    <cellStyle name="Comma 2 5 2" xfId="2762"/>
    <cellStyle name="Comma 2 6" xfId="1036"/>
    <cellStyle name="Comma 2 7" xfId="1035"/>
    <cellStyle name="Comma 2 8" xfId="1034"/>
    <cellStyle name="Comma 2 9" xfId="1103"/>
    <cellStyle name="Comma 20" xfId="1033"/>
    <cellStyle name="Comma 20 2" xfId="1027"/>
    <cellStyle name="Comma 20 3" xfId="1947"/>
    <cellStyle name="Comma 200" xfId="1948"/>
    <cellStyle name="Comma 201" xfId="1949"/>
    <cellStyle name="Comma 202" xfId="1950"/>
    <cellStyle name="Comma 203" xfId="1951"/>
    <cellStyle name="Comma 204" xfId="1952"/>
    <cellStyle name="Comma 205" xfId="1953"/>
    <cellStyle name="Comma 206" xfId="1954"/>
    <cellStyle name="Comma 207" xfId="1955"/>
    <cellStyle name="Comma 208" xfId="1956"/>
    <cellStyle name="Comma 209" xfId="1957"/>
    <cellStyle name="Comma 21" xfId="1031"/>
    <cellStyle name="Comma 21 2" xfId="1958"/>
    <cellStyle name="Comma 210" xfId="1959"/>
    <cellStyle name="Comma 211" xfId="1960"/>
    <cellStyle name="Comma 212" xfId="1961"/>
    <cellStyle name="Comma 213" xfId="1962"/>
    <cellStyle name="Comma 214" xfId="1963"/>
    <cellStyle name="Comma 215" xfId="1964"/>
    <cellStyle name="Comma 216" xfId="1965"/>
    <cellStyle name="Comma 217" xfId="1966"/>
    <cellStyle name="Comma 218" xfId="1967"/>
    <cellStyle name="Comma 219" xfId="1968"/>
    <cellStyle name="Comma 22" xfId="1030"/>
    <cellStyle name="Comma 22 2" xfId="1969"/>
    <cellStyle name="Comma 220" xfId="1970"/>
    <cellStyle name="Comma 221" xfId="1971"/>
    <cellStyle name="Comma 222" xfId="1972"/>
    <cellStyle name="Comma 223" xfId="1973"/>
    <cellStyle name="Comma 224" xfId="1974"/>
    <cellStyle name="Comma 225" xfId="1975"/>
    <cellStyle name="Comma 226" xfId="1976"/>
    <cellStyle name="Comma 227" xfId="1977"/>
    <cellStyle name="Comma 228" xfId="1978"/>
    <cellStyle name="Comma 229" xfId="1979"/>
    <cellStyle name="Comma 23" xfId="1029"/>
    <cellStyle name="Comma 23 2" xfId="1980"/>
    <cellStyle name="Comma 230" xfId="1981"/>
    <cellStyle name="Comma 231" xfId="1982"/>
    <cellStyle name="Comma 232" xfId="1983"/>
    <cellStyle name="Comma 233" xfId="1984"/>
    <cellStyle name="Comma 234" xfId="1985"/>
    <cellStyle name="Comma 235" xfId="1986"/>
    <cellStyle name="Comma 236" xfId="1987"/>
    <cellStyle name="Comma 237" xfId="1988"/>
    <cellStyle name="Comma 238" xfId="1989"/>
    <cellStyle name="Comma 239" xfId="1990"/>
    <cellStyle name="Comma 24" xfId="1102"/>
    <cellStyle name="Comma 24 2" xfId="1028"/>
    <cellStyle name="Comma 24 3" xfId="1991"/>
    <cellStyle name="Comma 240" xfId="1992"/>
    <cellStyle name="Comma 241" xfId="1993"/>
    <cellStyle name="Comma 242" xfId="1994"/>
    <cellStyle name="Comma 243" xfId="1995"/>
    <cellStyle name="Comma 244" xfId="1996"/>
    <cellStyle name="Comma 245" xfId="1997"/>
    <cellStyle name="Comma 246" xfId="1998"/>
    <cellStyle name="Comma 247" xfId="1999"/>
    <cellStyle name="Comma 248" xfId="2000"/>
    <cellStyle name="Comma 249" xfId="2001"/>
    <cellStyle name="Comma 25" xfId="1023"/>
    <cellStyle name="Comma 25 2" xfId="2002"/>
    <cellStyle name="Comma 250" xfId="2003"/>
    <cellStyle name="Comma 251" xfId="2004"/>
    <cellStyle name="Comma 252" xfId="2005"/>
    <cellStyle name="Comma 253" xfId="2006"/>
    <cellStyle name="Comma 254" xfId="2007"/>
    <cellStyle name="Comma 255" xfId="2008"/>
    <cellStyle name="Comma 256" xfId="2009"/>
    <cellStyle name="Comma 257" xfId="2010"/>
    <cellStyle name="Comma 258" xfId="2011"/>
    <cellStyle name="Comma 259" xfId="2012"/>
    <cellStyle name="Comma 26" xfId="1026"/>
    <cellStyle name="Comma 26 2" xfId="2013"/>
    <cellStyle name="Comma 260" xfId="2014"/>
    <cellStyle name="Comma 261" xfId="2015"/>
    <cellStyle name="Comma 262" xfId="2016"/>
    <cellStyle name="Comma 263" xfId="2017"/>
    <cellStyle name="Comma 264" xfId="2018"/>
    <cellStyle name="Comma 265" xfId="2019"/>
    <cellStyle name="Comma 266" xfId="2020"/>
    <cellStyle name="Comma 267" xfId="2021"/>
    <cellStyle name="Comma 268" xfId="2022"/>
    <cellStyle name="Comma 269" xfId="2023"/>
    <cellStyle name="Comma 27" xfId="1025"/>
    <cellStyle name="Comma 27 2" xfId="2024"/>
    <cellStyle name="Comma 270" xfId="2025"/>
    <cellStyle name="Comma 271" xfId="2026"/>
    <cellStyle name="Comma 272" xfId="2027"/>
    <cellStyle name="Comma 273" xfId="2028"/>
    <cellStyle name="Comma 274" xfId="2029"/>
    <cellStyle name="Comma 275" xfId="2030"/>
    <cellStyle name="Comma 276" xfId="2031"/>
    <cellStyle name="Comma 277" xfId="2032"/>
    <cellStyle name="Comma 278" xfId="2033"/>
    <cellStyle name="Comma 279" xfId="2034"/>
    <cellStyle name="Comma 28" xfId="1024"/>
    <cellStyle name="Comma 28 2" xfId="2035"/>
    <cellStyle name="Comma 280" xfId="2036"/>
    <cellStyle name="Comma 281" xfId="2037"/>
    <cellStyle name="Comma 282" xfId="2038"/>
    <cellStyle name="Comma 283" xfId="2039"/>
    <cellStyle name="Comma 284" xfId="2040"/>
    <cellStyle name="Comma 285" xfId="2041"/>
    <cellStyle name="Comma 286" xfId="2042"/>
    <cellStyle name="Comma 287" xfId="2043"/>
    <cellStyle name="Comma 288" xfId="2044"/>
    <cellStyle name="Comma 289" xfId="2045"/>
    <cellStyle name="Comma 29" xfId="1101"/>
    <cellStyle name="Comma 29 2" xfId="2046"/>
    <cellStyle name="Comma 290" xfId="2047"/>
    <cellStyle name="Comma 291" xfId="2048"/>
    <cellStyle name="Comma 292" xfId="2049"/>
    <cellStyle name="Comma 293" xfId="2050"/>
    <cellStyle name="Comma 294" xfId="2051"/>
    <cellStyle name="Comma 295" xfId="2760"/>
    <cellStyle name="Comma 296" xfId="2765"/>
    <cellStyle name="Comma 3" xfId="138"/>
    <cellStyle name="Comma 3 2" xfId="139"/>
    <cellStyle name="Comma 3 2 2" xfId="774"/>
    <cellStyle name="Comma 3 2 3" xfId="724"/>
    <cellStyle name="Comma 3 2 4" xfId="1162"/>
    <cellStyle name="Comma 3 2 5" xfId="570"/>
    <cellStyle name="Comma 3 3" xfId="775"/>
    <cellStyle name="Comma 3 4" xfId="1022"/>
    <cellStyle name="Comma 3 4 2" xfId="1021"/>
    <cellStyle name="Comma 3 5" xfId="569"/>
    <cellStyle name="Comma 30" xfId="1100"/>
    <cellStyle name="Comma 30 2" xfId="2052"/>
    <cellStyle name="Comma 31" xfId="1020"/>
    <cellStyle name="Comma 31 2" xfId="2053"/>
    <cellStyle name="Comma 32" xfId="1015"/>
    <cellStyle name="Comma 32 2" xfId="2054"/>
    <cellStyle name="Comma 33" xfId="1019"/>
    <cellStyle name="Comma 33 2" xfId="2055"/>
    <cellStyle name="Comma 34" xfId="1018"/>
    <cellStyle name="Comma 34 2" xfId="2056"/>
    <cellStyle name="Comma 35" xfId="1017"/>
    <cellStyle name="Comma 35 2" xfId="2057"/>
    <cellStyle name="Comma 36" xfId="1099"/>
    <cellStyle name="Comma 36 2" xfId="2058"/>
    <cellStyle name="Comma 37" xfId="1016"/>
    <cellStyle name="Comma 37 2" xfId="2059"/>
    <cellStyle name="Comma 38" xfId="1171"/>
    <cellStyle name="Comma 38 2" xfId="2060"/>
    <cellStyle name="Comma 39" xfId="1172"/>
    <cellStyle name="Comma 39 2" xfId="2061"/>
    <cellStyle name="Comma 4" xfId="140"/>
    <cellStyle name="Comma 4 2" xfId="777"/>
    <cellStyle name="Comma 4 2 2" xfId="1174"/>
    <cellStyle name="Comma 4 2 3" xfId="1175"/>
    <cellStyle name="Comma 4 2 4" xfId="1173"/>
    <cellStyle name="Comma 4 3" xfId="776"/>
    <cellStyle name="Comma 4 4" xfId="723"/>
    <cellStyle name="Comma 4 5" xfId="1166"/>
    <cellStyle name="Comma 4 6" xfId="571"/>
    <cellStyle name="Comma 40" xfId="1176"/>
    <cellStyle name="Comma 40 2" xfId="2062"/>
    <cellStyle name="Comma 41" xfId="1177"/>
    <cellStyle name="Comma 41 2" xfId="2063"/>
    <cellStyle name="Comma 42" xfId="1178"/>
    <cellStyle name="Comma 42 2" xfId="2064"/>
    <cellStyle name="Comma 43" xfId="1179"/>
    <cellStyle name="Comma 43 2" xfId="2065"/>
    <cellStyle name="Comma 44" xfId="1180"/>
    <cellStyle name="Comma 44 2" xfId="2066"/>
    <cellStyle name="Comma 45" xfId="1181"/>
    <cellStyle name="Comma 45 2" xfId="1182"/>
    <cellStyle name="Comma 45 3" xfId="2067"/>
    <cellStyle name="Comma 46" xfId="1183"/>
    <cellStyle name="Comma 46 2" xfId="1184"/>
    <cellStyle name="Comma 46 3" xfId="2068"/>
    <cellStyle name="Comma 47" xfId="1185"/>
    <cellStyle name="Comma 47 2" xfId="1186"/>
    <cellStyle name="Comma 47 3" xfId="2069"/>
    <cellStyle name="Comma 48" xfId="1187"/>
    <cellStyle name="Comma 48 2" xfId="2070"/>
    <cellStyle name="Comma 49" xfId="1188"/>
    <cellStyle name="Comma 49 2" xfId="2071"/>
    <cellStyle name="Comma 5" xfId="141"/>
    <cellStyle name="Comma 5 2" xfId="779"/>
    <cellStyle name="Comma 5 3" xfId="778"/>
    <cellStyle name="Comma 5 4" xfId="722"/>
    <cellStyle name="Comma 5 5" xfId="572"/>
    <cellStyle name="Comma 5 6" xfId="2072"/>
    <cellStyle name="Comma 50" xfId="1189"/>
    <cellStyle name="Comma 50 2" xfId="2073"/>
    <cellStyle name="Comma 51" xfId="1190"/>
    <cellStyle name="Comma 51 2" xfId="2074"/>
    <cellStyle name="Comma 52" xfId="1191"/>
    <cellStyle name="Comma 52 2" xfId="2075"/>
    <cellStyle name="Comma 53" xfId="1192"/>
    <cellStyle name="Comma 53 2" xfId="2076"/>
    <cellStyle name="Comma 54" xfId="1193"/>
    <cellStyle name="Comma 54 2" xfId="2077"/>
    <cellStyle name="Comma 55" xfId="1194"/>
    <cellStyle name="Comma 55 2" xfId="2078"/>
    <cellStyle name="Comma 56" xfId="1195"/>
    <cellStyle name="Comma 56 2" xfId="2079"/>
    <cellStyle name="Comma 57" xfId="1196"/>
    <cellStyle name="Comma 57 2" xfId="2080"/>
    <cellStyle name="Comma 58" xfId="1197"/>
    <cellStyle name="Comma 58 2" xfId="2081"/>
    <cellStyle name="Comma 59" xfId="1198"/>
    <cellStyle name="Comma 59 2" xfId="2082"/>
    <cellStyle name="Comma 6" xfId="142"/>
    <cellStyle name="Comma 6 2" xfId="781"/>
    <cellStyle name="Comma 6 3" xfId="780"/>
    <cellStyle name="Comma 6 4" xfId="716"/>
    <cellStyle name="Comma 6 5" xfId="573"/>
    <cellStyle name="Comma 6 6" xfId="2083"/>
    <cellStyle name="Comma 60" xfId="1199"/>
    <cellStyle name="Comma 60 2" xfId="2084"/>
    <cellStyle name="Comma 61" xfId="1804"/>
    <cellStyle name="Comma 61 2" xfId="2085"/>
    <cellStyle name="Comma 62" xfId="1806"/>
    <cellStyle name="Comma 62 2" xfId="2086"/>
    <cellStyle name="Comma 63" xfId="1811"/>
    <cellStyle name="Comma 63 2" xfId="2087"/>
    <cellStyle name="Comma 64" xfId="1807"/>
    <cellStyle name="Comma 64 2" xfId="2088"/>
    <cellStyle name="Comma 65" xfId="518"/>
    <cellStyle name="Comma 65 2" xfId="2089"/>
    <cellStyle name="Comma 66" xfId="2090"/>
    <cellStyle name="Comma 67" xfId="2091"/>
    <cellStyle name="Comma 68" xfId="2092"/>
    <cellStyle name="Comma 69" xfId="2093"/>
    <cellStyle name="Comma 7" xfId="574"/>
    <cellStyle name="Comma 7 2" xfId="783"/>
    <cellStyle name="Comma 7 3" xfId="782"/>
    <cellStyle name="Comma 7 4" xfId="720"/>
    <cellStyle name="Comma 7 5" xfId="2094"/>
    <cellStyle name="Comma 70" xfId="2095"/>
    <cellStyle name="Comma 71" xfId="2096"/>
    <cellStyle name="Comma 72" xfId="2097"/>
    <cellStyle name="Comma 73" xfId="2098"/>
    <cellStyle name="Comma 74" xfId="2099"/>
    <cellStyle name="Comma 75" xfId="2100"/>
    <cellStyle name="Comma 76" xfId="2101"/>
    <cellStyle name="Comma 77" xfId="2102"/>
    <cellStyle name="Comma 78" xfId="2103"/>
    <cellStyle name="Comma 79" xfId="2104"/>
    <cellStyle name="Comma 8" xfId="575"/>
    <cellStyle name="Comma 8 2" xfId="784"/>
    <cellStyle name="Comma 8 2 2" xfId="1200"/>
    <cellStyle name="Comma 8 3" xfId="2105"/>
    <cellStyle name="Comma 80" xfId="2106"/>
    <cellStyle name="Comma 81" xfId="2107"/>
    <cellStyle name="Comma 82" xfId="2108"/>
    <cellStyle name="Comma 83" xfId="2109"/>
    <cellStyle name="Comma 84" xfId="2110"/>
    <cellStyle name="Comma 85" xfId="2111"/>
    <cellStyle name="Comma 86" xfId="2112"/>
    <cellStyle name="Comma 87" xfId="2113"/>
    <cellStyle name="Comma 88" xfId="2114"/>
    <cellStyle name="Comma 89" xfId="2115"/>
    <cellStyle name="Comma 9" xfId="576"/>
    <cellStyle name="Comma 9 2" xfId="785"/>
    <cellStyle name="Comma 9 2 2" xfId="1203"/>
    <cellStyle name="Comma 9 2 3" xfId="1202"/>
    <cellStyle name="Comma 9 3" xfId="719"/>
    <cellStyle name="Comma 9 4" xfId="1204"/>
    <cellStyle name="Comma 9 5" xfId="1201"/>
    <cellStyle name="Comma 9 6" xfId="717"/>
    <cellStyle name="Comma 9 7" xfId="2116"/>
    <cellStyle name="Comma 90" xfId="2117"/>
    <cellStyle name="Comma 91" xfId="2118"/>
    <cellStyle name="Comma 92" xfId="2119"/>
    <cellStyle name="Comma 93" xfId="2120"/>
    <cellStyle name="Comma 94" xfId="2121"/>
    <cellStyle name="Comma 95" xfId="2122"/>
    <cellStyle name="Comma 96" xfId="2123"/>
    <cellStyle name="Comma 97" xfId="2124"/>
    <cellStyle name="Comma 98" xfId="2125"/>
    <cellStyle name="Comma 99" xfId="2126"/>
    <cellStyle name="Comma Input" xfId="143"/>
    <cellStyle name="Comma0" xfId="144"/>
    <cellStyle name="Comma0 2" xfId="145"/>
    <cellStyle name="Comma0 2 2" xfId="2127"/>
    <cellStyle name="Company Name" xfId="146"/>
    <cellStyle name="Copied" xfId="577"/>
    <cellStyle name="COSS" xfId="578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8"/>
    <cellStyle name="Currency 100" xfId="2129"/>
    <cellStyle name="Currency 101" xfId="2130"/>
    <cellStyle name="Currency 102" xfId="2131"/>
    <cellStyle name="Currency 103" xfId="2132"/>
    <cellStyle name="Currency 104" xfId="2133"/>
    <cellStyle name="Currency 105" xfId="2134"/>
    <cellStyle name="Currency 106" xfId="2135"/>
    <cellStyle name="Currency 107" xfId="2136"/>
    <cellStyle name="Currency 108" xfId="2137"/>
    <cellStyle name="Currency 109" xfId="2138"/>
    <cellStyle name="Currency 11" xfId="2139"/>
    <cellStyle name="Currency 110" xfId="2140"/>
    <cellStyle name="Currency 111" xfId="2141"/>
    <cellStyle name="Currency 112" xfId="2142"/>
    <cellStyle name="Currency 113" xfId="2143"/>
    <cellStyle name="Currency 114" xfId="2144"/>
    <cellStyle name="Currency 115" xfId="2145"/>
    <cellStyle name="Currency 116" xfId="2146"/>
    <cellStyle name="Currency 117" xfId="2147"/>
    <cellStyle name="Currency 118" xfId="2148"/>
    <cellStyle name="Currency 119" xfId="2149"/>
    <cellStyle name="Currency 12" xfId="2150"/>
    <cellStyle name="Currency 120" xfId="2151"/>
    <cellStyle name="Currency 121" xfId="2152"/>
    <cellStyle name="Currency 122" xfId="2153"/>
    <cellStyle name="Currency 123" xfId="2154"/>
    <cellStyle name="Currency 124" xfId="2155"/>
    <cellStyle name="Currency 125" xfId="2156"/>
    <cellStyle name="Currency 126" xfId="2157"/>
    <cellStyle name="Currency 127" xfId="2158"/>
    <cellStyle name="Currency 128" xfId="2159"/>
    <cellStyle name="Currency 129" xfId="2160"/>
    <cellStyle name="Currency 13" xfId="2161"/>
    <cellStyle name="Currency 130" xfId="2162"/>
    <cellStyle name="Currency 131" xfId="2163"/>
    <cellStyle name="Currency 132" xfId="2164"/>
    <cellStyle name="Currency 133" xfId="2165"/>
    <cellStyle name="Currency 134" xfId="2166"/>
    <cellStyle name="Currency 135" xfId="2167"/>
    <cellStyle name="Currency 136" xfId="2168"/>
    <cellStyle name="Currency 137" xfId="2169"/>
    <cellStyle name="Currency 138" xfId="2170"/>
    <cellStyle name="Currency 139" xfId="2171"/>
    <cellStyle name="Currency 14" xfId="2172"/>
    <cellStyle name="Currency 140" xfId="2173"/>
    <cellStyle name="Currency 141" xfId="2174"/>
    <cellStyle name="Currency 142" xfId="2175"/>
    <cellStyle name="Currency 143" xfId="2176"/>
    <cellStyle name="Currency 144" xfId="2177"/>
    <cellStyle name="Currency 145" xfId="2178"/>
    <cellStyle name="Currency 146" xfId="2179"/>
    <cellStyle name="Currency 147" xfId="2180"/>
    <cellStyle name="Currency 148" xfId="2181"/>
    <cellStyle name="Currency 149" xfId="2182"/>
    <cellStyle name="Currency 15" xfId="2183"/>
    <cellStyle name="Currency 150" xfId="2184"/>
    <cellStyle name="Currency 151" xfId="2185"/>
    <cellStyle name="Currency 152" xfId="2186"/>
    <cellStyle name="Currency 153" xfId="2187"/>
    <cellStyle name="Currency 154" xfId="2188"/>
    <cellStyle name="Currency 155" xfId="2189"/>
    <cellStyle name="Currency 156" xfId="2190"/>
    <cellStyle name="Currency 157" xfId="2191"/>
    <cellStyle name="Currency 158" xfId="2192"/>
    <cellStyle name="Currency 159" xfId="2193"/>
    <cellStyle name="Currency 16" xfId="2194"/>
    <cellStyle name="Currency 160" xfId="2195"/>
    <cellStyle name="Currency 161" xfId="2196"/>
    <cellStyle name="Currency 162" xfId="2197"/>
    <cellStyle name="Currency 163" xfId="2198"/>
    <cellStyle name="Currency 164" xfId="2199"/>
    <cellStyle name="Currency 165" xfId="2200"/>
    <cellStyle name="Currency 166" xfId="2201"/>
    <cellStyle name="Currency 167" xfId="2202"/>
    <cellStyle name="Currency 168" xfId="2203"/>
    <cellStyle name="Currency 169" xfId="2204"/>
    <cellStyle name="Currency 17" xfId="2205"/>
    <cellStyle name="Currency 170" xfId="2206"/>
    <cellStyle name="Currency 171" xfId="2207"/>
    <cellStyle name="Currency 172" xfId="2208"/>
    <cellStyle name="Currency 173" xfId="2209"/>
    <cellStyle name="Currency 174" xfId="2210"/>
    <cellStyle name="Currency 175" xfId="2211"/>
    <cellStyle name="Currency 176" xfId="2212"/>
    <cellStyle name="Currency 177" xfId="2213"/>
    <cellStyle name="Currency 178" xfId="2214"/>
    <cellStyle name="Currency 179" xfId="2215"/>
    <cellStyle name="Currency 18" xfId="2216"/>
    <cellStyle name="Currency 180" xfId="2217"/>
    <cellStyle name="Currency 181" xfId="2218"/>
    <cellStyle name="Currency 182" xfId="2219"/>
    <cellStyle name="Currency 183" xfId="2220"/>
    <cellStyle name="Currency 184" xfId="2221"/>
    <cellStyle name="Currency 185" xfId="2222"/>
    <cellStyle name="Currency 186" xfId="2223"/>
    <cellStyle name="Currency 187" xfId="2224"/>
    <cellStyle name="Currency 188" xfId="2225"/>
    <cellStyle name="Currency 189" xfId="2226"/>
    <cellStyle name="Currency 19" xfId="2227"/>
    <cellStyle name="Currency 190" xfId="2228"/>
    <cellStyle name="Currency 191" xfId="2229"/>
    <cellStyle name="Currency 192" xfId="2230"/>
    <cellStyle name="Currency 193" xfId="2231"/>
    <cellStyle name="Currency 194" xfId="2232"/>
    <cellStyle name="Currency 195" xfId="2233"/>
    <cellStyle name="Currency 196" xfId="2234"/>
    <cellStyle name="Currency 197" xfId="2235"/>
    <cellStyle name="Currency 198" xfId="2236"/>
    <cellStyle name="Currency 199" xfId="2237"/>
    <cellStyle name="Currency 2" xfId="155"/>
    <cellStyle name="Currency 2 2" xfId="156"/>
    <cellStyle name="Currency 2 2 2" xfId="1207"/>
    <cellStyle name="Currency 2 2 3" xfId="1208"/>
    <cellStyle name="Currency 2 2 4" xfId="1206"/>
    <cellStyle name="Currency 2 2 5" xfId="787"/>
    <cellStyle name="Currency 2 3" xfId="786"/>
    <cellStyle name="Currency 2 4" xfId="718"/>
    <cellStyle name="Currency 2 4 2" xfId="1209"/>
    <cellStyle name="Currency 2 5" xfId="1205"/>
    <cellStyle name="Currency 2 6" xfId="1161"/>
    <cellStyle name="Currency 2 7" xfId="523"/>
    <cellStyle name="Currency 20" xfId="2238"/>
    <cellStyle name="Currency 200" xfId="2239"/>
    <cellStyle name="Currency 201" xfId="2240"/>
    <cellStyle name="Currency 202" xfId="2241"/>
    <cellStyle name="Currency 203" xfId="2242"/>
    <cellStyle name="Currency 204" xfId="2243"/>
    <cellStyle name="Currency 205" xfId="2244"/>
    <cellStyle name="Currency 206" xfId="2245"/>
    <cellStyle name="Currency 207" xfId="2246"/>
    <cellStyle name="Currency 208" xfId="2247"/>
    <cellStyle name="Currency 209" xfId="2248"/>
    <cellStyle name="Currency 21" xfId="2249"/>
    <cellStyle name="Currency 210" xfId="2250"/>
    <cellStyle name="Currency 211" xfId="2251"/>
    <cellStyle name="Currency 212" xfId="2252"/>
    <cellStyle name="Currency 213" xfId="2253"/>
    <cellStyle name="Currency 214" xfId="2254"/>
    <cellStyle name="Currency 215" xfId="2255"/>
    <cellStyle name="Currency 216" xfId="2256"/>
    <cellStyle name="Currency 217" xfId="2257"/>
    <cellStyle name="Currency 218" xfId="2258"/>
    <cellStyle name="Currency 219" xfId="2259"/>
    <cellStyle name="Currency 22" xfId="2260"/>
    <cellStyle name="Currency 220" xfId="2261"/>
    <cellStyle name="Currency 221" xfId="2262"/>
    <cellStyle name="Currency 222" xfId="2263"/>
    <cellStyle name="Currency 223" xfId="2264"/>
    <cellStyle name="Currency 224" xfId="2265"/>
    <cellStyle name="Currency 225" xfId="2266"/>
    <cellStyle name="Currency 226" xfId="2267"/>
    <cellStyle name="Currency 227" xfId="2268"/>
    <cellStyle name="Currency 228" xfId="2269"/>
    <cellStyle name="Currency 229" xfId="2270"/>
    <cellStyle name="Currency 23" xfId="2271"/>
    <cellStyle name="Currency 230" xfId="2272"/>
    <cellStyle name="Currency 231" xfId="2273"/>
    <cellStyle name="Currency 232" xfId="2274"/>
    <cellStyle name="Currency 233" xfId="2275"/>
    <cellStyle name="Currency 234" xfId="2276"/>
    <cellStyle name="Currency 235" xfId="2277"/>
    <cellStyle name="Currency 236" xfId="2278"/>
    <cellStyle name="Currency 237" xfId="2279"/>
    <cellStyle name="Currency 238" xfId="2280"/>
    <cellStyle name="Currency 239" xfId="2281"/>
    <cellStyle name="Currency 24" xfId="2282"/>
    <cellStyle name="Currency 240" xfId="2283"/>
    <cellStyle name="Currency 241" xfId="2284"/>
    <cellStyle name="Currency 242" xfId="2285"/>
    <cellStyle name="Currency 243" xfId="2286"/>
    <cellStyle name="Currency 244" xfId="2287"/>
    <cellStyle name="Currency 245" xfId="2288"/>
    <cellStyle name="Currency 246" xfId="2289"/>
    <cellStyle name="Currency 247" xfId="2290"/>
    <cellStyle name="Currency 248" xfId="2291"/>
    <cellStyle name="Currency 249" xfId="2292"/>
    <cellStyle name="Currency 25" xfId="2293"/>
    <cellStyle name="Currency 250" xfId="2294"/>
    <cellStyle name="Currency 251" xfId="2295"/>
    <cellStyle name="Currency 252" xfId="2296"/>
    <cellStyle name="Currency 253" xfId="2297"/>
    <cellStyle name="Currency 254" xfId="2298"/>
    <cellStyle name="Currency 255" xfId="2299"/>
    <cellStyle name="Currency 256" xfId="2300"/>
    <cellStyle name="Currency 257" xfId="2301"/>
    <cellStyle name="Currency 258" xfId="2302"/>
    <cellStyle name="Currency 259" xfId="2303"/>
    <cellStyle name="Currency 26" xfId="2304"/>
    <cellStyle name="Currency 260" xfId="2305"/>
    <cellStyle name="Currency 261" xfId="2306"/>
    <cellStyle name="Currency 262" xfId="2307"/>
    <cellStyle name="Currency 263" xfId="2308"/>
    <cellStyle name="Currency 264" xfId="2309"/>
    <cellStyle name="Currency 265" xfId="2310"/>
    <cellStyle name="Currency 266" xfId="2311"/>
    <cellStyle name="Currency 267" xfId="2312"/>
    <cellStyle name="Currency 268" xfId="2313"/>
    <cellStyle name="Currency 269" xfId="2314"/>
    <cellStyle name="Currency 27" xfId="2315"/>
    <cellStyle name="Currency 270" xfId="2316"/>
    <cellStyle name="Currency 271" xfId="2317"/>
    <cellStyle name="Currency 272" xfId="2318"/>
    <cellStyle name="Currency 273" xfId="2319"/>
    <cellStyle name="Currency 274" xfId="2320"/>
    <cellStyle name="Currency 275" xfId="2321"/>
    <cellStyle name="Currency 276" xfId="2322"/>
    <cellStyle name="Currency 277" xfId="2323"/>
    <cellStyle name="Currency 278" xfId="2324"/>
    <cellStyle name="Currency 279" xfId="2325"/>
    <cellStyle name="Currency 28" xfId="2326"/>
    <cellStyle name="Currency 280" xfId="2327"/>
    <cellStyle name="Currency 281" xfId="2328"/>
    <cellStyle name="Currency 282" xfId="2329"/>
    <cellStyle name="Currency 283" xfId="2330"/>
    <cellStyle name="Currency 284" xfId="2331"/>
    <cellStyle name="Currency 285" xfId="2332"/>
    <cellStyle name="Currency 286" xfId="2333"/>
    <cellStyle name="Currency 287" xfId="2334"/>
    <cellStyle name="Currency 288" xfId="2335"/>
    <cellStyle name="Currency 289" xfId="2336"/>
    <cellStyle name="Currency 29" xfId="2337"/>
    <cellStyle name="Currency 290" xfId="2338"/>
    <cellStyle name="Currency 291" xfId="2339"/>
    <cellStyle name="Currency 292" xfId="2340"/>
    <cellStyle name="Currency 293" xfId="2341"/>
    <cellStyle name="Currency 294" xfId="2342"/>
    <cellStyle name="Currency 295" xfId="2343"/>
    <cellStyle name="Currency 3" xfId="157"/>
    <cellStyle name="Currency 3 2" xfId="158"/>
    <cellStyle name="Currency 3 2 2" xfId="788"/>
    <cellStyle name="Currency 3 2 3" xfId="1820"/>
    <cellStyle name="Currency 3 3" xfId="1211"/>
    <cellStyle name="Currency 3 4" xfId="1210"/>
    <cellStyle name="Currency 3 5" xfId="656"/>
    <cellStyle name="Currency 30" xfId="2344"/>
    <cellStyle name="Currency 31" xfId="2345"/>
    <cellStyle name="Currency 32" xfId="2346"/>
    <cellStyle name="Currency 33" xfId="2347"/>
    <cellStyle name="Currency 34" xfId="2348"/>
    <cellStyle name="Currency 35" xfId="2349"/>
    <cellStyle name="Currency 36" xfId="2350"/>
    <cellStyle name="Currency 37" xfId="2351"/>
    <cellStyle name="Currency 38" xfId="2352"/>
    <cellStyle name="Currency 39" xfId="2353"/>
    <cellStyle name="Currency 4" xfId="159"/>
    <cellStyle name="Currency 4 2" xfId="160"/>
    <cellStyle name="Currency 4 2 2" xfId="1213"/>
    <cellStyle name="Currency 4 2 3" xfId="1009"/>
    <cellStyle name="Currency 4 2 4" xfId="2354"/>
    <cellStyle name="Currency 4 3" xfId="1214"/>
    <cellStyle name="Currency 4 4" xfId="1212"/>
    <cellStyle name="Currency 4 5" xfId="954"/>
    <cellStyle name="Currency 4 6" xfId="579"/>
    <cellStyle name="Currency 40" xfId="2355"/>
    <cellStyle name="Currency 41" xfId="2356"/>
    <cellStyle name="Currency 42" xfId="2357"/>
    <cellStyle name="Currency 43" xfId="2358"/>
    <cellStyle name="Currency 44" xfId="2359"/>
    <cellStyle name="Currency 45" xfId="2360"/>
    <cellStyle name="Currency 46" xfId="2361"/>
    <cellStyle name="Currency 47" xfId="2362"/>
    <cellStyle name="Currency 48" xfId="2363"/>
    <cellStyle name="Currency 49" xfId="2364"/>
    <cellStyle name="Currency 5" xfId="161"/>
    <cellStyle name="Currency 5 2" xfId="1215"/>
    <cellStyle name="Currency 5 3" xfId="1013"/>
    <cellStyle name="Currency 5 4" xfId="2365"/>
    <cellStyle name="Currency 50" xfId="2366"/>
    <cellStyle name="Currency 51" xfId="2367"/>
    <cellStyle name="Currency 52" xfId="2368"/>
    <cellStyle name="Currency 53" xfId="2369"/>
    <cellStyle name="Currency 54" xfId="2370"/>
    <cellStyle name="Currency 55" xfId="2371"/>
    <cellStyle name="Currency 56" xfId="2372"/>
    <cellStyle name="Currency 57" xfId="2373"/>
    <cellStyle name="Currency 58" xfId="2374"/>
    <cellStyle name="Currency 59" xfId="2375"/>
    <cellStyle name="Currency 6" xfId="162"/>
    <cellStyle name="Currency 6 2" xfId="1216"/>
    <cellStyle name="Currency 6 3" xfId="2376"/>
    <cellStyle name="Currency 60" xfId="2377"/>
    <cellStyle name="Currency 61" xfId="2378"/>
    <cellStyle name="Currency 62" xfId="2379"/>
    <cellStyle name="Currency 63" xfId="2380"/>
    <cellStyle name="Currency 64" xfId="2381"/>
    <cellStyle name="Currency 65" xfId="2382"/>
    <cellStyle name="Currency 66" xfId="2383"/>
    <cellStyle name="Currency 67" xfId="2384"/>
    <cellStyle name="Currency 68" xfId="2385"/>
    <cellStyle name="Currency 69" xfId="2386"/>
    <cellStyle name="Currency 7" xfId="163"/>
    <cellStyle name="Currency 7 2" xfId="2387"/>
    <cellStyle name="Currency 70" xfId="2388"/>
    <cellStyle name="Currency 71" xfId="2389"/>
    <cellStyle name="Currency 72" xfId="2390"/>
    <cellStyle name="Currency 73" xfId="2391"/>
    <cellStyle name="Currency 74" xfId="2392"/>
    <cellStyle name="Currency 75" xfId="2393"/>
    <cellStyle name="Currency 76" xfId="2394"/>
    <cellStyle name="Currency 77" xfId="2395"/>
    <cellStyle name="Currency 78" xfId="2396"/>
    <cellStyle name="Currency 79" xfId="2397"/>
    <cellStyle name="Currency 8" xfId="519"/>
    <cellStyle name="Currency 8 2" xfId="2398"/>
    <cellStyle name="Currency 80" xfId="2399"/>
    <cellStyle name="Currency 81" xfId="2400"/>
    <cellStyle name="Currency 82" xfId="2401"/>
    <cellStyle name="Currency 83" xfId="2402"/>
    <cellStyle name="Currency 84" xfId="2403"/>
    <cellStyle name="Currency 85" xfId="2404"/>
    <cellStyle name="Currency 86" xfId="2405"/>
    <cellStyle name="Currency 87" xfId="2406"/>
    <cellStyle name="Currency 88" xfId="2407"/>
    <cellStyle name="Currency 89" xfId="2408"/>
    <cellStyle name="Currency 9" xfId="2409"/>
    <cellStyle name="Currency 90" xfId="2410"/>
    <cellStyle name="Currency 91" xfId="2411"/>
    <cellStyle name="Currency 92" xfId="2412"/>
    <cellStyle name="Currency 93" xfId="2413"/>
    <cellStyle name="Currency 94" xfId="2414"/>
    <cellStyle name="Currency 95" xfId="2415"/>
    <cellStyle name="Currency 96" xfId="2416"/>
    <cellStyle name="Currency 97" xfId="2417"/>
    <cellStyle name="Currency 98" xfId="2418"/>
    <cellStyle name="Currency 99" xfId="2419"/>
    <cellStyle name="Currency Input" xfId="164"/>
    <cellStyle name="Currency0" xfId="165"/>
    <cellStyle name="Currency0 2" xfId="166"/>
    <cellStyle name="Currency0 2 2" xfId="2420"/>
    <cellStyle name="d" xfId="167"/>
    <cellStyle name="d 2" xfId="2421"/>
    <cellStyle name="d," xfId="168"/>
    <cellStyle name="d1" xfId="169"/>
    <cellStyle name="d1 2" xfId="2422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2" xfId="181"/>
    <cellStyle name="Date 2 2" xfId="2423"/>
    <cellStyle name="Date 3" xfId="182"/>
    <cellStyle name="Date 4" xfId="183"/>
    <cellStyle name="Date 5" xfId="581"/>
    <cellStyle name="Date_ITCM 2010 Template" xfId="184"/>
    <cellStyle name="Define$0" xfId="185"/>
    <cellStyle name="Define$1" xfId="186"/>
    <cellStyle name="Define$2" xfId="187"/>
    <cellStyle name="Define0" xfId="188"/>
    <cellStyle name="Define1" xfId="189"/>
    <cellStyle name="Define1x" xfId="190"/>
    <cellStyle name="Define2" xfId="191"/>
    <cellStyle name="Define2x" xfId="192"/>
    <cellStyle name="Dollar" xfId="193"/>
    <cellStyle name="Dollar 2" xfId="194"/>
    <cellStyle name="Dollar 2 2" xfId="2424"/>
    <cellStyle name="e" xfId="195"/>
    <cellStyle name="e1" xfId="196"/>
    <cellStyle name="e2" xfId="197"/>
    <cellStyle name="Entered" xfId="582"/>
    <cellStyle name="Euro" xfId="198"/>
    <cellStyle name="Euro 2" xfId="199"/>
    <cellStyle name="Explanatory Text" xfId="200" builtinId="53" customBuiltin="1"/>
    <cellStyle name="Explanatory Text 2" xfId="201"/>
    <cellStyle name="Explanatory Text 2 2" xfId="789"/>
    <cellStyle name="Explanatory Text 2 2 2" xfId="1218"/>
    <cellStyle name="Explanatory Text 2 3" xfId="1217"/>
    <cellStyle name="Explanatory Text 3" xfId="538"/>
    <cellStyle name="Fixed" xfId="202"/>
    <cellStyle name="Fixed 2" xfId="203"/>
    <cellStyle name="Fixed 2 2" xfId="2425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90"/>
    <cellStyle name="Good 2 2 2" xfId="1220"/>
    <cellStyle name="Good 2 3" xfId="1221"/>
    <cellStyle name="Good 2 4" xfId="1219"/>
    <cellStyle name="Good 3" xfId="1222"/>
    <cellStyle name="Good 3 2" xfId="1223"/>
    <cellStyle name="Good 4" xfId="529"/>
    <cellStyle name="Green" xfId="211"/>
    <cellStyle name="grey" xfId="212"/>
    <cellStyle name="Grey 2" xfId="1224"/>
    <cellStyle name="Grey 3" xfId="583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1"/>
    <cellStyle name="Heading 1 2 2 2" xfId="1226"/>
    <cellStyle name="Heading 1 2 3" xfId="1227"/>
    <cellStyle name="Heading 1 2 4" xfId="1225"/>
    <cellStyle name="Heading 1 2 5" xfId="584"/>
    <cellStyle name="Heading 1 3" xfId="657"/>
    <cellStyle name="Heading 1 3 2" xfId="1229"/>
    <cellStyle name="Heading 1 3 3" xfId="1228"/>
    <cellStyle name="Heading 1 3 4" xfId="2426"/>
    <cellStyle name="Heading 1 4" xfId="525"/>
    <cellStyle name="Heading 2" xfId="218" builtinId="17" customBuiltin="1"/>
    <cellStyle name="Heading 2 2" xfId="219"/>
    <cellStyle name="Heading 2 2 2" xfId="792"/>
    <cellStyle name="Heading 2 2 2 2" xfId="1231"/>
    <cellStyle name="Heading 2 2 3" xfId="1232"/>
    <cellStyle name="Heading 2 2 4" xfId="1230"/>
    <cellStyle name="Heading 2 2 5" xfId="585"/>
    <cellStyle name="Heading 2 3" xfId="220"/>
    <cellStyle name="Heading 2 3 2" xfId="1234"/>
    <cellStyle name="Heading 2 3 3" xfId="1233"/>
    <cellStyle name="Heading 2 3 4" xfId="658"/>
    <cellStyle name="Heading 2 4" xfId="526"/>
    <cellStyle name="Heading 2 4 2" xfId="2427"/>
    <cellStyle name="Heading 3" xfId="221" builtinId="18" customBuiltin="1"/>
    <cellStyle name="Heading 3 2" xfId="222"/>
    <cellStyle name="Heading 3 2 2" xfId="793"/>
    <cellStyle name="Heading 3 2 2 2" xfId="1236"/>
    <cellStyle name="Heading 3 2 3" xfId="1237"/>
    <cellStyle name="Heading 3 2 4" xfId="1235"/>
    <cellStyle name="Heading 3 3" xfId="1238"/>
    <cellStyle name="Heading 3 3 2" xfId="1239"/>
    <cellStyle name="Heading 3 4" xfId="527"/>
    <cellStyle name="Heading 4" xfId="223" builtinId="19" customBuiltin="1"/>
    <cellStyle name="Heading 4 2" xfId="224"/>
    <cellStyle name="Heading 4 2 2" xfId="794"/>
    <cellStyle name="Heading 4 2 2 2" xfId="1241"/>
    <cellStyle name="Heading 4 2 3" xfId="1242"/>
    <cellStyle name="Heading 4 2 4" xfId="1240"/>
    <cellStyle name="Heading 4 3" xfId="1243"/>
    <cellStyle name="Heading 4 3 2" xfId="1244"/>
    <cellStyle name="Heading 4 4" xfId="528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5"/>
    <cellStyle name="Input 10" xfId="1246"/>
    <cellStyle name="Input 11" xfId="1247"/>
    <cellStyle name="Input 12" xfId="1248"/>
    <cellStyle name="Input 13" xfId="532"/>
    <cellStyle name="Input 2" xfId="238"/>
    <cellStyle name="Input 2 2" xfId="795"/>
    <cellStyle name="Input 2 2 2" xfId="1250"/>
    <cellStyle name="Input 2 3" xfId="1251"/>
    <cellStyle name="Input 2 4" xfId="1249"/>
    <cellStyle name="Input 3" xfId="665"/>
    <cellStyle name="Input 3 2" xfId="1253"/>
    <cellStyle name="Input 3 3" xfId="1252"/>
    <cellStyle name="Input 4" xfId="664"/>
    <cellStyle name="Input 4 2" xfId="1254"/>
    <cellStyle name="Input 5" xfId="1255"/>
    <cellStyle name="Input 5 2" xfId="1256"/>
    <cellStyle name="Input 6" xfId="1257"/>
    <cellStyle name="Input 6 2" xfId="1258"/>
    <cellStyle name="Input 7" xfId="1259"/>
    <cellStyle name="Input 8" xfId="1260"/>
    <cellStyle name="Input 9" xfId="1261"/>
    <cellStyle name="Input$0" xfId="239"/>
    <cellStyle name="Input$1" xfId="240"/>
    <cellStyle name="Input$2" xfId="241"/>
    <cellStyle name="Input0" xfId="242"/>
    <cellStyle name="Input1" xfId="243"/>
    <cellStyle name="Input1x" xfId="244"/>
    <cellStyle name="Input2" xfId="245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6"/>
    <cellStyle name="Linked Cell 2 2 2" xfId="1263"/>
    <cellStyle name="Linked Cell 2 3" xfId="1264"/>
    <cellStyle name="Linked Cell 2 4" xfId="1262"/>
    <cellStyle name="Linked Cell 3" xfId="1265"/>
    <cellStyle name="Linked Cell 3 2" xfId="1266"/>
    <cellStyle name="Linked Cell 4" xfId="535"/>
    <cellStyle name="m" xfId="251"/>
    <cellStyle name="m 2" xfId="2428"/>
    <cellStyle name="m1" xfId="252"/>
    <cellStyle name="m1 2" xfId="2429"/>
    <cellStyle name="m2" xfId="253"/>
    <cellStyle name="m2 2" xfId="2430"/>
    <cellStyle name="m3" xfId="254"/>
    <cellStyle name="m3 2" xfId="2431"/>
    <cellStyle name="Multiple" xfId="255"/>
    <cellStyle name="Multiple 2" xfId="256"/>
    <cellStyle name="Multiple 2 2" xfId="2432"/>
    <cellStyle name="Negative" xfId="257"/>
    <cellStyle name="Negative 2" xfId="2433"/>
    <cellStyle name="Neutral" xfId="258" builtinId="28" customBuiltin="1"/>
    <cellStyle name="Neutral 2" xfId="259"/>
    <cellStyle name="Neutral 2 2" xfId="797"/>
    <cellStyle name="Neutral 2 2 2" xfId="1268"/>
    <cellStyle name="Neutral 2 3" xfId="1269"/>
    <cellStyle name="Neutral 2 4" xfId="1267"/>
    <cellStyle name="Neutral 3" xfId="1270"/>
    <cellStyle name="Neutral 3 2" xfId="1271"/>
    <cellStyle name="Neutral 4" xfId="531"/>
    <cellStyle name="no dec" xfId="260"/>
    <cellStyle name="Normal" xfId="0" builtinId="0"/>
    <cellStyle name="Normal - Style1" xfId="261"/>
    <cellStyle name="Normal - Style1 2" xfId="262"/>
    <cellStyle name="Normal - Style1 2 2" xfId="799"/>
    <cellStyle name="Normal - Style1 3" xfId="798"/>
    <cellStyle name="Normal - Style1 4" xfId="708"/>
    <cellStyle name="Normal - Style1 5" xfId="586"/>
    <cellStyle name="Normal 10" xfId="667"/>
    <cellStyle name="Normal 10 2" xfId="800"/>
    <cellStyle name="Normal 10 2 2" xfId="1273"/>
    <cellStyle name="Normal 10 3" xfId="1274"/>
    <cellStyle name="Normal 10 4" xfId="1272"/>
    <cellStyle name="Normal 10 5" xfId="2434"/>
    <cellStyle name="Normal 100" xfId="1275"/>
    <cellStyle name="Normal 100 2" xfId="2435"/>
    <cellStyle name="Normal 101" xfId="1276"/>
    <cellStyle name="Normal 101 2" xfId="2436"/>
    <cellStyle name="Normal 102" xfId="1277"/>
    <cellStyle name="Normal 102 2" xfId="2437"/>
    <cellStyle name="Normal 103" xfId="1278"/>
    <cellStyle name="Normal 103 2" xfId="2438"/>
    <cellStyle name="Normal 104" xfId="1279"/>
    <cellStyle name="Normal 104 2" xfId="2439"/>
    <cellStyle name="Normal 105" xfId="1280"/>
    <cellStyle name="Normal 105 2" xfId="2440"/>
    <cellStyle name="Normal 106" xfId="1281"/>
    <cellStyle name="Normal 106 2" xfId="1282"/>
    <cellStyle name="Normal 106 3" xfId="2441"/>
    <cellStyle name="Normal 107" xfId="1283"/>
    <cellStyle name="Normal 107 2" xfId="1284"/>
    <cellStyle name="Normal 107 3" xfId="2442"/>
    <cellStyle name="Normal 108" xfId="1285"/>
    <cellStyle name="Normal 108 2" xfId="1286"/>
    <cellStyle name="Normal 108 3" xfId="2443"/>
    <cellStyle name="Normal 109" xfId="1287"/>
    <cellStyle name="Normal 109 2" xfId="1288"/>
    <cellStyle name="Normal 109 3" xfId="2444"/>
    <cellStyle name="Normal 11" xfId="587"/>
    <cellStyle name="Normal 11 2" xfId="801"/>
    <cellStyle name="Normal 11 3" xfId="1289"/>
    <cellStyle name="Normal 11 4" xfId="2445"/>
    <cellStyle name="Normal 110" xfId="1290"/>
    <cellStyle name="Normal 110 2" xfId="1291"/>
    <cellStyle name="Normal 110 3" xfId="2446"/>
    <cellStyle name="Normal 111" xfId="1292"/>
    <cellStyle name="Normal 111 2" xfId="1293"/>
    <cellStyle name="Normal 111 3" xfId="2447"/>
    <cellStyle name="Normal 112" xfId="1294"/>
    <cellStyle name="Normal 112 2" xfId="1295"/>
    <cellStyle name="Normal 112 3" xfId="2448"/>
    <cellStyle name="Normal 113" xfId="1296"/>
    <cellStyle name="Normal 113 2" xfId="1297"/>
    <cellStyle name="Normal 113 3" xfId="2449"/>
    <cellStyle name="Normal 114" xfId="1298"/>
    <cellStyle name="Normal 114 2" xfId="1299"/>
    <cellStyle name="Normal 114 3" xfId="2450"/>
    <cellStyle name="Normal 115" xfId="1300"/>
    <cellStyle name="Normal 115 2" xfId="1301"/>
    <cellStyle name="Normal 115 3" xfId="2451"/>
    <cellStyle name="Normal 116" xfId="1302"/>
    <cellStyle name="Normal 116 2" xfId="1303"/>
    <cellStyle name="Normal 116 3" xfId="2452"/>
    <cellStyle name="Normal 117" xfId="1304"/>
    <cellStyle name="Normal 117 2" xfId="1305"/>
    <cellStyle name="Normal 117 3" xfId="2453"/>
    <cellStyle name="Normal 118" xfId="1306"/>
    <cellStyle name="Normal 118 2" xfId="2454"/>
    <cellStyle name="Normal 119" xfId="1307"/>
    <cellStyle name="Normal 119 2" xfId="2455"/>
    <cellStyle name="Normal 12" xfId="564"/>
    <cellStyle name="Normal 12 2" xfId="1308"/>
    <cellStyle name="Normal 12 3" xfId="802"/>
    <cellStyle name="Normal 12 4" xfId="2456"/>
    <cellStyle name="Normal 120" xfId="1309"/>
    <cellStyle name="Normal 120 2" xfId="2457"/>
    <cellStyle name="Normal 121" xfId="1310"/>
    <cellStyle name="Normal 121 2" xfId="2458"/>
    <cellStyle name="Normal 122" xfId="1311"/>
    <cellStyle name="Normal 122 2" xfId="2459"/>
    <cellStyle name="Normal 123" xfId="1312"/>
    <cellStyle name="Normal 123 2" xfId="2460"/>
    <cellStyle name="Normal 124" xfId="1313"/>
    <cellStyle name="Normal 124 2" xfId="2461"/>
    <cellStyle name="Normal 125" xfId="1314"/>
    <cellStyle name="Normal 125 2" xfId="2462"/>
    <cellStyle name="Normal 126" xfId="1315"/>
    <cellStyle name="Normal 126 2" xfId="2463"/>
    <cellStyle name="Normal 127" xfId="1316"/>
    <cellStyle name="Normal 127 2" xfId="2464"/>
    <cellStyle name="Normal 128" xfId="1317"/>
    <cellStyle name="Normal 128 2" xfId="2465"/>
    <cellStyle name="Normal 129" xfId="1318"/>
    <cellStyle name="Normal 129 2" xfId="2466"/>
    <cellStyle name="Normal 13" xfId="588"/>
    <cellStyle name="Normal 13 2" xfId="803"/>
    <cellStyle name="Normal 13 3" xfId="1319"/>
    <cellStyle name="Normal 13 4" xfId="2467"/>
    <cellStyle name="Normal 130" xfId="1320"/>
    <cellStyle name="Normal 130 2" xfId="2468"/>
    <cellStyle name="Normal 131" xfId="1321"/>
    <cellStyle name="Normal 131 2" xfId="2469"/>
    <cellStyle name="Normal 132" xfId="1322"/>
    <cellStyle name="Normal 132 2" xfId="2470"/>
    <cellStyle name="Normal 133" xfId="1323"/>
    <cellStyle name="Normal 133 2" xfId="2471"/>
    <cellStyle name="Normal 134" xfId="1324"/>
    <cellStyle name="Normal 134 2" xfId="2472"/>
    <cellStyle name="Normal 135" xfId="1325"/>
    <cellStyle name="Normal 135 2" xfId="2473"/>
    <cellStyle name="Normal 136" xfId="1326"/>
    <cellStyle name="Normal 136 2" xfId="2474"/>
    <cellStyle name="Normal 137" xfId="1327"/>
    <cellStyle name="Normal 137 2" xfId="2475"/>
    <cellStyle name="Normal 138" xfId="1328"/>
    <cellStyle name="Normal 138 2" xfId="2476"/>
    <cellStyle name="Normal 139" xfId="1329"/>
    <cellStyle name="Normal 139 2" xfId="2477"/>
    <cellStyle name="Normal 14" xfId="580"/>
    <cellStyle name="Normal 14 2" xfId="1330"/>
    <cellStyle name="Normal 14 3" xfId="1331"/>
    <cellStyle name="Normal 14 4" xfId="804"/>
    <cellStyle name="Normal 14 5" xfId="2478"/>
    <cellStyle name="Normal 140" xfId="1332"/>
    <cellStyle name="Normal 140 2" xfId="2479"/>
    <cellStyle name="Normal 141" xfId="1333"/>
    <cellStyle name="Normal 141 2" xfId="2480"/>
    <cellStyle name="Normal 142" xfId="1334"/>
    <cellStyle name="Normal 142 2" xfId="2481"/>
    <cellStyle name="Normal 143" xfId="1335"/>
    <cellStyle name="Normal 143 2" xfId="2482"/>
    <cellStyle name="Normal 144" xfId="1336"/>
    <cellStyle name="Normal 144 2" xfId="2483"/>
    <cellStyle name="Normal 145" xfId="1337"/>
    <cellStyle name="Normal 145 2" xfId="2484"/>
    <cellStyle name="Normal 146" xfId="1338"/>
    <cellStyle name="Normal 146 2" xfId="2485"/>
    <cellStyle name="Normal 147" xfId="1339"/>
    <cellStyle name="Normal 147 2" xfId="2486"/>
    <cellStyle name="Normal 148" xfId="1340"/>
    <cellStyle name="Normal 148 2" xfId="2487"/>
    <cellStyle name="Normal 149" xfId="1341"/>
    <cellStyle name="Normal 149 2" xfId="2488"/>
    <cellStyle name="Normal 15" xfId="805"/>
    <cellStyle name="Normal 15 2" xfId="1342"/>
    <cellStyle name="Normal 15 3" xfId="1343"/>
    <cellStyle name="Normal 15 4" xfId="2489"/>
    <cellStyle name="Normal 150" xfId="1344"/>
    <cellStyle name="Normal 150 2" xfId="2490"/>
    <cellStyle name="Normal 151" xfId="1345"/>
    <cellStyle name="Normal 151 2" xfId="2491"/>
    <cellStyle name="Normal 152" xfId="1346"/>
    <cellStyle name="Normal 152 2" xfId="2492"/>
    <cellStyle name="Normal 153" xfId="1347"/>
    <cellStyle name="Normal 153 2" xfId="2493"/>
    <cellStyle name="Normal 154" xfId="1348"/>
    <cellStyle name="Normal 154 2" xfId="2494"/>
    <cellStyle name="Normal 155" xfId="1349"/>
    <cellStyle name="Normal 155 2" xfId="2495"/>
    <cellStyle name="Normal 156" xfId="1350"/>
    <cellStyle name="Normal 156 2" xfId="2496"/>
    <cellStyle name="Normal 157" xfId="1351"/>
    <cellStyle name="Normal 157 2" xfId="2497"/>
    <cellStyle name="Normal 158" xfId="1352"/>
    <cellStyle name="Normal 158 2" xfId="2498"/>
    <cellStyle name="Normal 159" xfId="1353"/>
    <cellStyle name="Normal 159 2" xfId="2499"/>
    <cellStyle name="Normal 16" xfId="806"/>
    <cellStyle name="Normal 16 2" xfId="1354"/>
    <cellStyle name="Normal 16 3" xfId="1355"/>
    <cellStyle name="Normal 16 4" xfId="2500"/>
    <cellStyle name="Normal 160" xfId="1356"/>
    <cellStyle name="Normal 160 2" xfId="2501"/>
    <cellStyle name="Normal 161" xfId="1357"/>
    <cellStyle name="Normal 161 2" xfId="2502"/>
    <cellStyle name="Normal 162" xfId="1358"/>
    <cellStyle name="Normal 162 2" xfId="2503"/>
    <cellStyle name="Normal 163" xfId="1359"/>
    <cellStyle name="Normal 163 2" xfId="2504"/>
    <cellStyle name="Normal 164" xfId="1360"/>
    <cellStyle name="Normal 164 2" xfId="2505"/>
    <cellStyle name="Normal 165" xfId="1361"/>
    <cellStyle name="Normal 165 2" xfId="2506"/>
    <cellStyle name="Normal 166" xfId="1362"/>
    <cellStyle name="Normal 166 2" xfId="2507"/>
    <cellStyle name="Normal 167" xfId="1363"/>
    <cellStyle name="Normal 167 2" xfId="2508"/>
    <cellStyle name="Normal 168" xfId="1364"/>
    <cellStyle name="Normal 168 2" xfId="2509"/>
    <cellStyle name="Normal 169" xfId="1365"/>
    <cellStyle name="Normal 169 2" xfId="2510"/>
    <cellStyle name="Normal 17" xfId="516"/>
    <cellStyle name="Normal 17 2" xfId="1366"/>
    <cellStyle name="Normal 17 2 2" xfId="2511"/>
    <cellStyle name="Normal 17 3" xfId="1367"/>
    <cellStyle name="Normal 170" xfId="1368"/>
    <cellStyle name="Normal 170 2" xfId="2512"/>
    <cellStyle name="Normal 171" xfId="1369"/>
    <cellStyle name="Normal 171 2" xfId="2513"/>
    <cellStyle name="Normal 172" xfId="1370"/>
    <cellStyle name="Normal 172 2" xfId="2514"/>
    <cellStyle name="Normal 173" xfId="1371"/>
    <cellStyle name="Normal 173 2" xfId="2515"/>
    <cellStyle name="Normal 174" xfId="1372"/>
    <cellStyle name="Normal 174 2" xfId="2516"/>
    <cellStyle name="Normal 175" xfId="1373"/>
    <cellStyle name="Normal 175 2" xfId="2517"/>
    <cellStyle name="Normal 176" xfId="1374"/>
    <cellStyle name="Normal 176 2" xfId="2518"/>
    <cellStyle name="Normal 177" xfId="1375"/>
    <cellStyle name="Normal 177 2" xfId="2519"/>
    <cellStyle name="Normal 178" xfId="1376"/>
    <cellStyle name="Normal 178 2" xfId="2520"/>
    <cellStyle name="Normal 179" xfId="1377"/>
    <cellStyle name="Normal 179 2" xfId="2521"/>
    <cellStyle name="Normal 18" xfId="807"/>
    <cellStyle name="Normal 18 2" xfId="1378"/>
    <cellStyle name="Normal 18 3" xfId="1379"/>
    <cellStyle name="Normal 18 4" xfId="2522"/>
    <cellStyle name="Normal 180" xfId="1380"/>
    <cellStyle name="Normal 180 2" xfId="2523"/>
    <cellStyle name="Normal 181" xfId="1381"/>
    <cellStyle name="Normal 181 2" xfId="2524"/>
    <cellStyle name="Normal 182" xfId="1382"/>
    <cellStyle name="Normal 182 2" xfId="2525"/>
    <cellStyle name="Normal 183" xfId="1383"/>
    <cellStyle name="Normal 183 2" xfId="2526"/>
    <cellStyle name="Normal 184" xfId="1384"/>
    <cellStyle name="Normal 184 2" xfId="2527"/>
    <cellStyle name="Normal 185" xfId="1385"/>
    <cellStyle name="Normal 185 2" xfId="2528"/>
    <cellStyle name="Normal 186" xfId="1386"/>
    <cellStyle name="Normal 186 2" xfId="2529"/>
    <cellStyle name="Normal 187" xfId="1387"/>
    <cellStyle name="Normal 187 2" xfId="2530"/>
    <cellStyle name="Normal 188" xfId="1388"/>
    <cellStyle name="Normal 188 2" xfId="2531"/>
    <cellStyle name="Normal 189" xfId="1389"/>
    <cellStyle name="Normal 189 2" xfId="2532"/>
    <cellStyle name="Normal 19" xfId="808"/>
    <cellStyle name="Normal 19 2" xfId="1390"/>
    <cellStyle name="Normal 19 3" xfId="1391"/>
    <cellStyle name="Normal 19 4" xfId="2533"/>
    <cellStyle name="Normal 190" xfId="1392"/>
    <cellStyle name="Normal 190 2" xfId="2534"/>
    <cellStyle name="Normal 191" xfId="1393"/>
    <cellStyle name="Normal 191 2" xfId="2535"/>
    <cellStyle name="Normal 192" xfId="1394"/>
    <cellStyle name="Normal 192 2" xfId="2536"/>
    <cellStyle name="Normal 193" xfId="1395"/>
    <cellStyle name="Normal 193 2" xfId="2537"/>
    <cellStyle name="Normal 194" xfId="1396"/>
    <cellStyle name="Normal 194 2" xfId="2538"/>
    <cellStyle name="Normal 195" xfId="1397"/>
    <cellStyle name="Normal 195 2" xfId="2539"/>
    <cellStyle name="Normal 196" xfId="1398"/>
    <cellStyle name="Normal 196 2" xfId="2540"/>
    <cellStyle name="Normal 197" xfId="670"/>
    <cellStyle name="Normal 197 2" xfId="2541"/>
    <cellStyle name="Normal 198" xfId="1803"/>
    <cellStyle name="Normal 198 2" xfId="2542"/>
    <cellStyle name="Normal 199" xfId="1812"/>
    <cellStyle name="Normal 199 2" xfId="2543"/>
    <cellStyle name="Normal 2" xfId="263"/>
    <cellStyle name="Normal 2 10" xfId="1399"/>
    <cellStyle name="Normal 2 10 2" xfId="1400"/>
    <cellStyle name="Normal 2 10 3" xfId="1401"/>
    <cellStyle name="Normal 2 11" xfId="1402"/>
    <cellStyle name="Normal 2 11 2" xfId="1403"/>
    <cellStyle name="Normal 2 11 3" xfId="1404"/>
    <cellStyle name="Normal 2 12" xfId="1405"/>
    <cellStyle name="Normal 2 12 2" xfId="1406"/>
    <cellStyle name="Normal 2 12 3" xfId="1407"/>
    <cellStyle name="Normal 2 13" xfId="1408"/>
    <cellStyle name="Normal 2 13 2" xfId="1409"/>
    <cellStyle name="Normal 2 13 3" xfId="1410"/>
    <cellStyle name="Normal 2 14" xfId="1411"/>
    <cellStyle name="Normal 2 14 2" xfId="1412"/>
    <cellStyle name="Normal 2 14 3" xfId="1413"/>
    <cellStyle name="Normal 2 15" xfId="1414"/>
    <cellStyle name="Normal 2 15 2" xfId="1415"/>
    <cellStyle name="Normal 2 15 3" xfId="1416"/>
    <cellStyle name="Normal 2 16" xfId="1417"/>
    <cellStyle name="Normal 2 16 2" xfId="1418"/>
    <cellStyle name="Normal 2 16 3" xfId="1419"/>
    <cellStyle name="Normal 2 17" xfId="1420"/>
    <cellStyle name="Normal 2 17 2" xfId="1421"/>
    <cellStyle name="Normal 2 17 3" xfId="1422"/>
    <cellStyle name="Normal 2 18" xfId="1423"/>
    <cellStyle name="Normal 2 18 2" xfId="1424"/>
    <cellStyle name="Normal 2 18 3" xfId="1425"/>
    <cellStyle name="Normal 2 19" xfId="1426"/>
    <cellStyle name="Normal 2 19 2" xfId="1427"/>
    <cellStyle name="Normal 2 19 3" xfId="1428"/>
    <cellStyle name="Normal 2 2" xfId="264"/>
    <cellStyle name="Normal 2 2 10" xfId="1430"/>
    <cellStyle name="Normal 2 2 11" xfId="1431"/>
    <cellStyle name="Normal 2 2 12" xfId="1432"/>
    <cellStyle name="Normal 2 2 13" xfId="1433"/>
    <cellStyle name="Normal 2 2 14" xfId="1434"/>
    <cellStyle name="Normal 2 2 15" xfId="1435"/>
    <cellStyle name="Normal 2 2 16" xfId="1436"/>
    <cellStyle name="Normal 2 2 17" xfId="1437"/>
    <cellStyle name="Normal 2 2 18" xfId="1438"/>
    <cellStyle name="Normal 2 2 19" xfId="1439"/>
    <cellStyle name="Normal 2 2 2" xfId="809"/>
    <cellStyle name="Normal 2 2 2 2" xfId="1440"/>
    <cellStyle name="Normal 2 2 20" xfId="1441"/>
    <cellStyle name="Normal 2 2 21" xfId="1442"/>
    <cellStyle name="Normal 2 2 22" xfId="1443"/>
    <cellStyle name="Normal 2 2 23" xfId="1444"/>
    <cellStyle name="Normal 2 2 24" xfId="1445"/>
    <cellStyle name="Normal 2 2 25" xfId="1446"/>
    <cellStyle name="Normal 2 2 26" xfId="1447"/>
    <cellStyle name="Normal 2 2 27" xfId="1448"/>
    <cellStyle name="Normal 2 2 28" xfId="1449"/>
    <cellStyle name="Normal 2 2 29" xfId="1450"/>
    <cellStyle name="Normal 2 2 3" xfId="1451"/>
    <cellStyle name="Normal 2 2 30" xfId="1452"/>
    <cellStyle name="Normal 2 2 31" xfId="1453"/>
    <cellStyle name="Normal 2 2 32" xfId="1454"/>
    <cellStyle name="Normal 2 2 33" xfId="1455"/>
    <cellStyle name="Normal 2 2 34" xfId="1456"/>
    <cellStyle name="Normal 2 2 35" xfId="1457"/>
    <cellStyle name="Normal 2 2 36" xfId="1458"/>
    <cellStyle name="Normal 2 2 37" xfId="1459"/>
    <cellStyle name="Normal 2 2 38" xfId="1460"/>
    <cellStyle name="Normal 2 2 39" xfId="1461"/>
    <cellStyle name="Normal 2 2 4" xfId="1462"/>
    <cellStyle name="Normal 2 2 40" xfId="1463"/>
    <cellStyle name="Normal 2 2 41" xfId="1464"/>
    <cellStyle name="Normal 2 2 42" xfId="1465"/>
    <cellStyle name="Normal 2 2 43" xfId="1466"/>
    <cellStyle name="Normal 2 2 44" xfId="1467"/>
    <cellStyle name="Normal 2 2 45" xfId="1468"/>
    <cellStyle name="Normal 2 2 46" xfId="1469"/>
    <cellStyle name="Normal 2 2 47" xfId="1429"/>
    <cellStyle name="Normal 2 2 48" xfId="659"/>
    <cellStyle name="Normal 2 2 5" xfId="1470"/>
    <cellStyle name="Normal 2 2 6" xfId="1471"/>
    <cellStyle name="Normal 2 2 7" xfId="1472"/>
    <cellStyle name="Normal 2 2 8" xfId="1473"/>
    <cellStyle name="Normal 2 2 9" xfId="1474"/>
    <cellStyle name="Normal 2 20" xfId="1475"/>
    <cellStyle name="Normal 2 20 2" xfId="1476"/>
    <cellStyle name="Normal 2 20 3" xfId="1477"/>
    <cellStyle name="Normal 2 21" xfId="1478"/>
    <cellStyle name="Normal 2 21 2" xfId="1479"/>
    <cellStyle name="Normal 2 21 3" xfId="1480"/>
    <cellStyle name="Normal 2 22" xfId="1481"/>
    <cellStyle name="Normal 2 22 2" xfId="1482"/>
    <cellStyle name="Normal 2 22 3" xfId="1483"/>
    <cellStyle name="Normal 2 23" xfId="1484"/>
    <cellStyle name="Normal 2 23 2" xfId="1485"/>
    <cellStyle name="Normal 2 23 3" xfId="1486"/>
    <cellStyle name="Normal 2 24" xfId="1487"/>
    <cellStyle name="Normal 2 24 2" xfId="1488"/>
    <cellStyle name="Normal 2 24 3" xfId="1489"/>
    <cellStyle name="Normal 2 25" xfId="1490"/>
    <cellStyle name="Normal 2 25 2" xfId="1491"/>
    <cellStyle name="Normal 2 25 3" xfId="1492"/>
    <cellStyle name="Normal 2 26" xfId="1493"/>
    <cellStyle name="Normal 2 26 2" xfId="1494"/>
    <cellStyle name="Normal 2 26 3" xfId="1495"/>
    <cellStyle name="Normal 2 27" xfId="1496"/>
    <cellStyle name="Normal 2 27 2" xfId="1497"/>
    <cellStyle name="Normal 2 27 3" xfId="1498"/>
    <cellStyle name="Normal 2 28" xfId="1499"/>
    <cellStyle name="Normal 2 28 2" xfId="1500"/>
    <cellStyle name="Normal 2 28 3" xfId="1501"/>
    <cellStyle name="Normal 2 29" xfId="1502"/>
    <cellStyle name="Normal 2 29 2" xfId="1503"/>
    <cellStyle name="Normal 2 29 3" xfId="1504"/>
    <cellStyle name="Normal 2 3" xfId="589"/>
    <cellStyle name="Normal 2 3 2" xfId="1506"/>
    <cellStyle name="Normal 2 3 2 2" xfId="1507"/>
    <cellStyle name="Normal 2 3 2 3" xfId="2545"/>
    <cellStyle name="Normal 2 3 3" xfId="1508"/>
    <cellStyle name="Normal 2 3 4" xfId="1509"/>
    <cellStyle name="Normal 2 3 5" xfId="1505"/>
    <cellStyle name="Normal 2 3 6" xfId="810"/>
    <cellStyle name="Normal 2 30" xfId="1510"/>
    <cellStyle name="Normal 2 30 2" xfId="1511"/>
    <cellStyle name="Normal 2 30 3" xfId="1512"/>
    <cellStyle name="Normal 2 31" xfId="1513"/>
    <cellStyle name="Normal 2 31 2" xfId="1514"/>
    <cellStyle name="Normal 2 31 3" xfId="1515"/>
    <cellStyle name="Normal 2 32" xfId="1516"/>
    <cellStyle name="Normal 2 32 2" xfId="1517"/>
    <cellStyle name="Normal 2 32 3" xfId="1518"/>
    <cellStyle name="Normal 2 33" xfId="1519"/>
    <cellStyle name="Normal 2 33 2" xfId="1520"/>
    <cellStyle name="Normal 2 33 3" xfId="1521"/>
    <cellStyle name="Normal 2 34" xfId="1522"/>
    <cellStyle name="Normal 2 35" xfId="1523"/>
    <cellStyle name="Normal 2 36" xfId="1524"/>
    <cellStyle name="Normal 2 37" xfId="1525"/>
    <cellStyle name="Normal 2 38" xfId="1526"/>
    <cellStyle name="Normal 2 39" xfId="1527"/>
    <cellStyle name="Normal 2 4" xfId="956"/>
    <cellStyle name="Normal 2 4 2" xfId="1529"/>
    <cellStyle name="Normal 2 4 3" xfId="1530"/>
    <cellStyle name="Normal 2 4 4" xfId="1528"/>
    <cellStyle name="Normal 2 4 5" xfId="2544"/>
    <cellStyle name="Normal 2 40" xfId="1531"/>
    <cellStyle name="Normal 2 40 2" xfId="1532"/>
    <cellStyle name="Normal 2 40 3" xfId="1533"/>
    <cellStyle name="Normal 2 41" xfId="1534"/>
    <cellStyle name="Normal 2 41 2" xfId="1535"/>
    <cellStyle name="Normal 2 41 3" xfId="1536"/>
    <cellStyle name="Normal 2 42" xfId="1537"/>
    <cellStyle name="Normal 2 42 2" xfId="1538"/>
    <cellStyle name="Normal 2 42 3" xfId="1539"/>
    <cellStyle name="Normal 2 43" xfId="1540"/>
    <cellStyle name="Normal 2 43 2" xfId="1541"/>
    <cellStyle name="Normal 2 43 3" xfId="1542"/>
    <cellStyle name="Normal 2 44" xfId="1543"/>
    <cellStyle name="Normal 2 44 2" xfId="1544"/>
    <cellStyle name="Normal 2 44 3" xfId="1545"/>
    <cellStyle name="Normal 2 45" xfId="1546"/>
    <cellStyle name="Normal 2 45 2" xfId="1547"/>
    <cellStyle name="Normal 2 45 3" xfId="1548"/>
    <cellStyle name="Normal 2 46" xfId="1549"/>
    <cellStyle name="Normal 2 46 2" xfId="1550"/>
    <cellStyle name="Normal 2 46 3" xfId="1551"/>
    <cellStyle name="Normal 2 47" xfId="1552"/>
    <cellStyle name="Normal 2 47 2" xfId="1553"/>
    <cellStyle name="Normal 2 47 3" xfId="1554"/>
    <cellStyle name="Normal 2 48" xfId="1555"/>
    <cellStyle name="Normal 2 48 2" xfId="1556"/>
    <cellStyle name="Normal 2 48 3" xfId="1557"/>
    <cellStyle name="Normal 2 49" xfId="1558"/>
    <cellStyle name="Normal 2 49 2" xfId="1559"/>
    <cellStyle name="Normal 2 49 3" xfId="1560"/>
    <cellStyle name="Normal 2 5" xfId="1561"/>
    <cellStyle name="Normal 2 5 2" xfId="1562"/>
    <cellStyle name="Normal 2 5 3" xfId="1563"/>
    <cellStyle name="Normal 2 5 4" xfId="1825"/>
    <cellStyle name="Normal 2 50" xfId="1564"/>
    <cellStyle name="Normal 2 51" xfId="1565"/>
    <cellStyle name="Normal 2 51 2" xfId="1566"/>
    <cellStyle name="Normal 2 51 3" xfId="1567"/>
    <cellStyle name="Normal 2 52" xfId="1568"/>
    <cellStyle name="Normal 2 52 2" xfId="1569"/>
    <cellStyle name="Normal 2 53" xfId="1570"/>
    <cellStyle name="Normal 2 54" xfId="521"/>
    <cellStyle name="Normal 2 6" xfId="1571"/>
    <cellStyle name="Normal 2 6 2" xfId="1572"/>
    <cellStyle name="Normal 2 6 3" xfId="1573"/>
    <cellStyle name="Normal 2 7" xfId="1574"/>
    <cellStyle name="Normal 2 7 2" xfId="1575"/>
    <cellStyle name="Normal 2 7 3" xfId="1576"/>
    <cellStyle name="Normal 2 8" xfId="1577"/>
    <cellStyle name="Normal 2 8 2" xfId="1578"/>
    <cellStyle name="Normal 2 8 3" xfId="1579"/>
    <cellStyle name="Normal 2 9" xfId="1580"/>
    <cellStyle name="Normal 2 9 2" xfId="1581"/>
    <cellStyle name="Normal 2 9 3" xfId="1582"/>
    <cellStyle name="Normal 2_2011 GG TrueUp Adjust to 2013 " xfId="265"/>
    <cellStyle name="Normal 20" xfId="811"/>
    <cellStyle name="Normal 20 2" xfId="1583"/>
    <cellStyle name="Normal 20 3" xfId="2546"/>
    <cellStyle name="Normal 200" xfId="1813"/>
    <cellStyle name="Normal 200 2" xfId="2547"/>
    <cellStyle name="Normal 201" xfId="1814"/>
    <cellStyle name="Normal 201 2" xfId="2548"/>
    <cellStyle name="Normal 202" xfId="517"/>
    <cellStyle name="Normal 202 2" xfId="2549"/>
    <cellStyle name="Normal 203" xfId="2550"/>
    <cellStyle name="Normal 204" xfId="2551"/>
    <cellStyle name="Normal 205" xfId="2552"/>
    <cellStyle name="Normal 206" xfId="2553"/>
    <cellStyle name="Normal 207" xfId="2554"/>
    <cellStyle name="Normal 208" xfId="2555"/>
    <cellStyle name="Normal 209" xfId="2556"/>
    <cellStyle name="Normal 21" xfId="812"/>
    <cellStyle name="Normal 21 2" xfId="1584"/>
    <cellStyle name="Normal 21 3" xfId="2557"/>
    <cellStyle name="Normal 210" xfId="2558"/>
    <cellStyle name="Normal 211" xfId="2559"/>
    <cellStyle name="Normal 212" xfId="2560"/>
    <cellStyle name="Normal 213" xfId="2561"/>
    <cellStyle name="Normal 214" xfId="2562"/>
    <cellStyle name="Normal 215" xfId="2563"/>
    <cellStyle name="Normal 216" xfId="2564"/>
    <cellStyle name="Normal 217" xfId="2565"/>
    <cellStyle name="Normal 218" xfId="2566"/>
    <cellStyle name="Normal 219" xfId="2567"/>
    <cellStyle name="Normal 22" xfId="813"/>
    <cellStyle name="Normal 22 2" xfId="1585"/>
    <cellStyle name="Normal 22 3" xfId="2568"/>
    <cellStyle name="Normal 220" xfId="2569"/>
    <cellStyle name="Normal 221" xfId="2570"/>
    <cellStyle name="Normal 222" xfId="2571"/>
    <cellStyle name="Normal 223" xfId="2572"/>
    <cellStyle name="Normal 224" xfId="2573"/>
    <cellStyle name="Normal 225" xfId="2574"/>
    <cellStyle name="Normal 226" xfId="2575"/>
    <cellStyle name="Normal 227" xfId="2576"/>
    <cellStyle name="Normal 228" xfId="2577"/>
    <cellStyle name="Normal 229" xfId="2578"/>
    <cellStyle name="Normal 23" xfId="814"/>
    <cellStyle name="Normal 23 2" xfId="1586"/>
    <cellStyle name="Normal 23 3" xfId="2579"/>
    <cellStyle name="Normal 230" xfId="2580"/>
    <cellStyle name="Normal 231" xfId="2581"/>
    <cellStyle name="Normal 232" xfId="2582"/>
    <cellStyle name="Normal 233" xfId="2583"/>
    <cellStyle name="Normal 234" xfId="2584"/>
    <cellStyle name="Normal 235" xfId="2585"/>
    <cellStyle name="Normal 236" xfId="2586"/>
    <cellStyle name="Normal 237" xfId="2587"/>
    <cellStyle name="Normal 238" xfId="2588"/>
    <cellStyle name="Normal 239" xfId="2589"/>
    <cellStyle name="Normal 24" xfId="815"/>
    <cellStyle name="Normal 24 2" xfId="1587"/>
    <cellStyle name="Normal 24 3" xfId="2590"/>
    <cellStyle name="Normal 240" xfId="2591"/>
    <cellStyle name="Normal 241" xfId="2592"/>
    <cellStyle name="Normal 242" xfId="2593"/>
    <cellStyle name="Normal 243" xfId="2594"/>
    <cellStyle name="Normal 244" xfId="2595"/>
    <cellStyle name="Normal 245" xfId="2596"/>
    <cellStyle name="Normal 246" xfId="2597"/>
    <cellStyle name="Normal 247" xfId="2598"/>
    <cellStyle name="Normal 248" xfId="2599"/>
    <cellStyle name="Normal 249" xfId="2600"/>
    <cellStyle name="Normal 25" xfId="816"/>
    <cellStyle name="Normal 25 2" xfId="1588"/>
    <cellStyle name="Normal 25 3" xfId="2601"/>
    <cellStyle name="Normal 250" xfId="2602"/>
    <cellStyle name="Normal 251" xfId="2603"/>
    <cellStyle name="Normal 252" xfId="2604"/>
    <cellStyle name="Normal 253" xfId="2605"/>
    <cellStyle name="Normal 254" xfId="2606"/>
    <cellStyle name="Normal 255" xfId="2607"/>
    <cellStyle name="Normal 256" xfId="2608"/>
    <cellStyle name="Normal 257" xfId="2609"/>
    <cellStyle name="Normal 258" xfId="2610"/>
    <cellStyle name="Normal 259" xfId="2611"/>
    <cellStyle name="Normal 26" xfId="817"/>
    <cellStyle name="Normal 26 2" xfId="2612"/>
    <cellStyle name="Normal 260" xfId="2613"/>
    <cellStyle name="Normal 261" xfId="2614"/>
    <cellStyle name="Normal 262" xfId="2615"/>
    <cellStyle name="Normal 263" xfId="2616"/>
    <cellStyle name="Normal 264" xfId="2617"/>
    <cellStyle name="Normal 265" xfId="2618"/>
    <cellStyle name="Normal 266" xfId="2619"/>
    <cellStyle name="Normal 267" xfId="2620"/>
    <cellStyle name="Normal 268" xfId="2621"/>
    <cellStyle name="Normal 269" xfId="2622"/>
    <cellStyle name="Normal 27" xfId="818"/>
    <cellStyle name="Normal 27 2" xfId="2623"/>
    <cellStyle name="Normal 270" xfId="2624"/>
    <cellStyle name="Normal 271" xfId="2625"/>
    <cellStyle name="Normal 272" xfId="2626"/>
    <cellStyle name="Normal 273" xfId="2627"/>
    <cellStyle name="Normal 274" xfId="2628"/>
    <cellStyle name="Normal 275" xfId="2629"/>
    <cellStyle name="Normal 276" xfId="2630"/>
    <cellStyle name="Normal 277" xfId="2631"/>
    <cellStyle name="Normal 278" xfId="2632"/>
    <cellStyle name="Normal 279" xfId="2633"/>
    <cellStyle name="Normal 28" xfId="819"/>
    <cellStyle name="Normal 28 2" xfId="2634"/>
    <cellStyle name="Normal 280" xfId="2635"/>
    <cellStyle name="Normal 281" xfId="2636"/>
    <cellStyle name="Normal 282" xfId="2637"/>
    <cellStyle name="Normal 283" xfId="2638"/>
    <cellStyle name="Normal 284" xfId="2639"/>
    <cellStyle name="Normal 285" xfId="2640"/>
    <cellStyle name="Normal 286" xfId="2641"/>
    <cellStyle name="Normal 287" xfId="2642"/>
    <cellStyle name="Normal 288" xfId="2643"/>
    <cellStyle name="Normal 289" xfId="2644"/>
    <cellStyle name="Normal 29" xfId="820"/>
    <cellStyle name="Normal 29 2" xfId="2645"/>
    <cellStyle name="Normal 290" xfId="2646"/>
    <cellStyle name="Normal 291" xfId="2647"/>
    <cellStyle name="Normal 292" xfId="2648"/>
    <cellStyle name="Normal 293" xfId="2649"/>
    <cellStyle name="Normal 294" xfId="2650"/>
    <cellStyle name="Normal 295" xfId="1827"/>
    <cellStyle name="Normal 296" xfId="2756"/>
    <cellStyle name="Normal 297" xfId="2757"/>
    <cellStyle name="Normal 298" xfId="2758"/>
    <cellStyle name="Normal 299" xfId="1823"/>
    <cellStyle name="Normal 3" xfId="266"/>
    <cellStyle name="Normal 3 2" xfId="267"/>
    <cellStyle name="Normal 3 2 2" xfId="1589"/>
    <cellStyle name="Normal 3 2 2 2" xfId="1590"/>
    <cellStyle name="Normal 3 2 2 3" xfId="2652"/>
    <cellStyle name="Normal 3 2 3" xfId="1591"/>
    <cellStyle name="Normal 3 2 4" xfId="1592"/>
    <cellStyle name="Normal 3 2 5" xfId="1593"/>
    <cellStyle name="Normal 3 2 6" xfId="821"/>
    <cellStyle name="Normal 3 2 7" xfId="1821"/>
    <cellStyle name="Normal 3 3" xfId="1594"/>
    <cellStyle name="Normal 3 3 2" xfId="1595"/>
    <cellStyle name="Normal 3 3 3" xfId="1596"/>
    <cellStyle name="Normal 3 3 4" xfId="2651"/>
    <cellStyle name="Normal 3 4" xfId="1597"/>
    <cellStyle name="Normal 3 4 2" xfId="1598"/>
    <cellStyle name="Normal 3 4 3" xfId="1599"/>
    <cellStyle name="Normal 3 5" xfId="1600"/>
    <cellStyle name="Normal 3 5 2" xfId="1601"/>
    <cellStyle name="Normal 3 6" xfId="1602"/>
    <cellStyle name="Normal 3 7" xfId="1603"/>
    <cellStyle name="Normal 3 8" xfId="590"/>
    <cellStyle name="Normal 3 9" xfId="1815"/>
    <cellStyle name="Normal 3_2011 GG TrueUp Adjust to 2013 " xfId="268"/>
    <cellStyle name="Normal 30" xfId="822"/>
    <cellStyle name="Normal 30 2" xfId="2653"/>
    <cellStyle name="Normal 300" xfId="2759"/>
    <cellStyle name="Normal 301" xfId="2764"/>
    <cellStyle name="Normal 31" xfId="823"/>
    <cellStyle name="Normal 31 2" xfId="2654"/>
    <cellStyle name="Normal 32" xfId="824"/>
    <cellStyle name="Normal 32 2" xfId="2655"/>
    <cellStyle name="Normal 33" xfId="825"/>
    <cellStyle name="Normal 33 2" xfId="922"/>
    <cellStyle name="Normal 33 2 2" xfId="977"/>
    <cellStyle name="Normal 33 3" xfId="932"/>
    <cellStyle name="Normal 33 3 2" xfId="987"/>
    <cellStyle name="Normal 33 4" xfId="942"/>
    <cellStyle name="Normal 33 4 2" xfId="997"/>
    <cellStyle name="Normal 33 5" xfId="967"/>
    <cellStyle name="Normal 33 6" xfId="957"/>
    <cellStyle name="Normal 33 7" xfId="2656"/>
    <cellStyle name="Normal 34" xfId="826"/>
    <cellStyle name="Normal 34 2" xfId="2657"/>
    <cellStyle name="Normal 35" xfId="827"/>
    <cellStyle name="Normal 35 2" xfId="2658"/>
    <cellStyle name="Normal 36" xfId="828"/>
    <cellStyle name="Normal 36 2" xfId="2659"/>
    <cellStyle name="Normal 37" xfId="829"/>
    <cellStyle name="Normal 37 2" xfId="2660"/>
    <cellStyle name="Normal 38" xfId="830"/>
    <cellStyle name="Normal 38 2" xfId="2661"/>
    <cellStyle name="Normal 39" xfId="831"/>
    <cellStyle name="Normal 39 2" xfId="2662"/>
    <cellStyle name="Normal 4" xfId="269"/>
    <cellStyle name="Normal 4 10" xfId="1819"/>
    <cellStyle name="Normal 4 2" xfId="270"/>
    <cellStyle name="Normal 4 2 2" xfId="832"/>
    <cellStyle name="Normal 4 2 3" xfId="592"/>
    <cellStyle name="Normal 4 3" xfId="833"/>
    <cellStyle name="Normal 4 3 2" xfId="1605"/>
    <cellStyle name="Normal 4 3 2 2" xfId="1606"/>
    <cellStyle name="Normal 4 3 2 2 2" xfId="1607"/>
    <cellStyle name="Normal 4 3 2 3" xfId="1608"/>
    <cellStyle name="Normal 4 3 2 4" xfId="1609"/>
    <cellStyle name="Normal 4 3 3" xfId="1610"/>
    <cellStyle name="Normal 4 3 3 2" xfId="1611"/>
    <cellStyle name="Normal 4 3 4" xfId="1612"/>
    <cellStyle name="Normal 4 3 5" xfId="1613"/>
    <cellStyle name="Normal 4 3 6" xfId="1614"/>
    <cellStyle name="Normal 4 3 7" xfId="1604"/>
    <cellStyle name="Normal 4 4" xfId="834"/>
    <cellStyle name="Normal 4 4 2" xfId="1616"/>
    <cellStyle name="Normal 4 4 2 2" xfId="1617"/>
    <cellStyle name="Normal 4 4 3" xfId="1618"/>
    <cellStyle name="Normal 4 4 4" xfId="1619"/>
    <cellStyle name="Normal 4 4 5" xfId="1615"/>
    <cellStyle name="Normal 4 5" xfId="1620"/>
    <cellStyle name="Normal 4 5 2" xfId="1621"/>
    <cellStyle name="Normal 4 6" xfId="1622"/>
    <cellStyle name="Normal 4 7" xfId="1623"/>
    <cellStyle name="Normal 4 8" xfId="1624"/>
    <cellStyle name="Normal 4 9" xfId="591"/>
    <cellStyle name="Normal 4_2011 GG TrueUp Adjust to 2013 " xfId="271"/>
    <cellStyle name="Normal 40" xfId="835"/>
    <cellStyle name="Normal 40 2" xfId="2663"/>
    <cellStyle name="Normal 41" xfId="836"/>
    <cellStyle name="Normal 41 2" xfId="2664"/>
    <cellStyle name="Normal 42" xfId="837"/>
    <cellStyle name="Normal 42 2" xfId="2665"/>
    <cellStyle name="Normal 43" xfId="838"/>
    <cellStyle name="Normal 43 2" xfId="2666"/>
    <cellStyle name="Normal 44" xfId="839"/>
    <cellStyle name="Normal 44 2" xfId="2667"/>
    <cellStyle name="Normal 45" xfId="840"/>
    <cellStyle name="Normal 45 2" xfId="2668"/>
    <cellStyle name="Normal 46" xfId="841"/>
    <cellStyle name="Normal 46 2" xfId="2669"/>
    <cellStyle name="Normal 47" xfId="842"/>
    <cellStyle name="Normal 47 2" xfId="2670"/>
    <cellStyle name="Normal 48" xfId="843"/>
    <cellStyle name="Normal 48 2" xfId="2671"/>
    <cellStyle name="Normal 49" xfId="844"/>
    <cellStyle name="Normal 49 2" xfId="2672"/>
    <cellStyle name="Normal 5" xfId="593"/>
    <cellStyle name="Normal 5 2" xfId="845"/>
    <cellStyle name="Normal 5 2 2" xfId="1626"/>
    <cellStyle name="Normal 5 2 3" xfId="1627"/>
    <cellStyle name="Normal 5 2 4" xfId="1625"/>
    <cellStyle name="Normal 5 3" xfId="846"/>
    <cellStyle name="Normal 5 3 2" xfId="1628"/>
    <cellStyle name="Normal 5 4" xfId="1629"/>
    <cellStyle name="Normal 5 5" xfId="1630"/>
    <cellStyle name="Normal 5 6" xfId="2673"/>
    <cellStyle name="Normal 50" xfId="847"/>
    <cellStyle name="Normal 50 2" xfId="2674"/>
    <cellStyle name="Normal 51" xfId="848"/>
    <cellStyle name="Normal 51 2" xfId="2675"/>
    <cellStyle name="Normal 52" xfId="849"/>
    <cellStyle name="Normal 52 2" xfId="2676"/>
    <cellStyle name="Normal 53" xfId="850"/>
    <cellStyle name="Normal 53 2" xfId="2677"/>
    <cellStyle name="Normal 54" xfId="851"/>
    <cellStyle name="Normal 54 2" xfId="2678"/>
    <cellStyle name="Normal 55" xfId="852"/>
    <cellStyle name="Normal 55 2" xfId="2679"/>
    <cellStyle name="Normal 56" xfId="853"/>
    <cellStyle name="Normal 56 2" xfId="2680"/>
    <cellStyle name="Normal 57" xfId="854"/>
    <cellStyle name="Normal 57 2" xfId="2681"/>
    <cellStyle name="Normal 58" xfId="855"/>
    <cellStyle name="Normal 58 2" xfId="2682"/>
    <cellStyle name="Normal 59" xfId="856"/>
    <cellStyle name="Normal 59 2" xfId="2683"/>
    <cellStyle name="Normal 6" xfId="594"/>
    <cellStyle name="Normal 6 2" xfId="857"/>
    <cellStyle name="Normal 6 3" xfId="858"/>
    <cellStyle name="Normal 6 3 2" xfId="1631"/>
    <cellStyle name="Normal 6 4" xfId="1632"/>
    <cellStyle name="Normal 6 5" xfId="1633"/>
    <cellStyle name="Normal 6 6" xfId="2684"/>
    <cellStyle name="Normal 60" xfId="859"/>
    <cellStyle name="Normal 60 2" xfId="2685"/>
    <cellStyle name="Normal 61" xfId="860"/>
    <cellStyle name="Normal 61 2" xfId="2686"/>
    <cellStyle name="Normal 62" xfId="861"/>
    <cellStyle name="Normal 62 2" xfId="2687"/>
    <cellStyle name="Normal 63" xfId="862"/>
    <cellStyle name="Normal 63 2" xfId="923"/>
    <cellStyle name="Normal 63 2 2" xfId="978"/>
    <cellStyle name="Normal 63 2 3" xfId="1635"/>
    <cellStyle name="Normal 63 3" xfId="933"/>
    <cellStyle name="Normal 63 3 2" xfId="988"/>
    <cellStyle name="Normal 63 4" xfId="943"/>
    <cellStyle name="Normal 63 4 2" xfId="998"/>
    <cellStyle name="Normal 63 5" xfId="968"/>
    <cellStyle name="Normal 63 6" xfId="958"/>
    <cellStyle name="Normal 63 7" xfId="1634"/>
    <cellStyle name="Normal 63 8" xfId="2688"/>
    <cellStyle name="Normal 64" xfId="863"/>
    <cellStyle name="Normal 64 2" xfId="924"/>
    <cellStyle name="Normal 64 2 2" xfId="979"/>
    <cellStyle name="Normal 64 2 3" xfId="1637"/>
    <cellStyle name="Normal 64 3" xfId="934"/>
    <cellStyle name="Normal 64 3 2" xfId="989"/>
    <cellStyle name="Normal 64 4" xfId="944"/>
    <cellStyle name="Normal 64 4 2" xfId="999"/>
    <cellStyle name="Normal 64 5" xfId="969"/>
    <cellStyle name="Normal 64 6" xfId="959"/>
    <cellStyle name="Normal 64 7" xfId="1636"/>
    <cellStyle name="Normal 64 8" xfId="2689"/>
    <cellStyle name="Normal 65" xfId="864"/>
    <cellStyle name="Normal 65 2" xfId="925"/>
    <cellStyle name="Normal 65 2 2" xfId="980"/>
    <cellStyle name="Normal 65 2 3" xfId="1639"/>
    <cellStyle name="Normal 65 3" xfId="935"/>
    <cellStyle name="Normal 65 3 2" xfId="990"/>
    <cellStyle name="Normal 65 4" xfId="945"/>
    <cellStyle name="Normal 65 4 2" xfId="1000"/>
    <cellStyle name="Normal 65 5" xfId="970"/>
    <cellStyle name="Normal 65 6" xfId="960"/>
    <cellStyle name="Normal 65 7" xfId="1638"/>
    <cellStyle name="Normal 65 8" xfId="2690"/>
    <cellStyle name="Normal 66" xfId="865"/>
    <cellStyle name="Normal 66 2" xfId="926"/>
    <cellStyle name="Normal 66 2 2" xfId="981"/>
    <cellStyle name="Normal 66 2 3" xfId="1641"/>
    <cellStyle name="Normal 66 3" xfId="936"/>
    <cellStyle name="Normal 66 3 2" xfId="991"/>
    <cellStyle name="Normal 66 4" xfId="946"/>
    <cellStyle name="Normal 66 4 2" xfId="1001"/>
    <cellStyle name="Normal 66 5" xfId="971"/>
    <cellStyle name="Normal 66 6" xfId="961"/>
    <cellStyle name="Normal 66 7" xfId="1640"/>
    <cellStyle name="Normal 66 8" xfId="2691"/>
    <cellStyle name="Normal 67" xfId="866"/>
    <cellStyle name="Normal 67 2" xfId="927"/>
    <cellStyle name="Normal 67 2 2" xfId="982"/>
    <cellStyle name="Normal 67 2 3" xfId="1643"/>
    <cellStyle name="Normal 67 3" xfId="937"/>
    <cellStyle name="Normal 67 3 2" xfId="992"/>
    <cellStyle name="Normal 67 4" xfId="947"/>
    <cellStyle name="Normal 67 4 2" xfId="1002"/>
    <cellStyle name="Normal 67 5" xfId="972"/>
    <cellStyle name="Normal 67 6" xfId="962"/>
    <cellStyle name="Normal 67 7" xfId="1642"/>
    <cellStyle name="Normal 67 8" xfId="2692"/>
    <cellStyle name="Normal 68" xfId="867"/>
    <cellStyle name="Normal 68 2" xfId="928"/>
    <cellStyle name="Normal 68 2 2" xfId="983"/>
    <cellStyle name="Normal 68 2 3" xfId="1645"/>
    <cellStyle name="Normal 68 3" xfId="938"/>
    <cellStyle name="Normal 68 3 2" xfId="993"/>
    <cellStyle name="Normal 68 4" xfId="948"/>
    <cellStyle name="Normal 68 4 2" xfId="1003"/>
    <cellStyle name="Normal 68 5" xfId="973"/>
    <cellStyle name="Normal 68 6" xfId="963"/>
    <cellStyle name="Normal 68 7" xfId="1644"/>
    <cellStyle name="Normal 68 8" xfId="2693"/>
    <cellStyle name="Normal 69" xfId="868"/>
    <cellStyle name="Normal 69 2" xfId="929"/>
    <cellStyle name="Normal 69 2 2" xfId="984"/>
    <cellStyle name="Normal 69 2 3" xfId="1647"/>
    <cellStyle name="Normal 69 3" xfId="939"/>
    <cellStyle name="Normal 69 3 2" xfId="994"/>
    <cellStyle name="Normal 69 4" xfId="949"/>
    <cellStyle name="Normal 69 4 2" xfId="1004"/>
    <cellStyle name="Normal 69 5" xfId="974"/>
    <cellStyle name="Normal 69 6" xfId="964"/>
    <cellStyle name="Normal 69 7" xfId="1646"/>
    <cellStyle name="Normal 69 8" xfId="2694"/>
    <cellStyle name="Normal 7" xfId="595"/>
    <cellStyle name="Normal 7 2" xfId="869"/>
    <cellStyle name="Normal 7 3" xfId="1648"/>
    <cellStyle name="Normal 7 4" xfId="1649"/>
    <cellStyle name="Normal 7 5" xfId="2695"/>
    <cellStyle name="Normal 70" xfId="870"/>
    <cellStyle name="Normal 70 2" xfId="930"/>
    <cellStyle name="Normal 70 2 2" xfId="985"/>
    <cellStyle name="Normal 70 2 3" xfId="1651"/>
    <cellStyle name="Normal 70 3" xfId="940"/>
    <cellStyle name="Normal 70 3 2" xfId="995"/>
    <cellStyle name="Normal 70 4" xfId="950"/>
    <cellStyle name="Normal 70 4 2" xfId="1005"/>
    <cellStyle name="Normal 70 5" xfId="975"/>
    <cellStyle name="Normal 70 6" xfId="965"/>
    <cellStyle name="Normal 70 7" xfId="1650"/>
    <cellStyle name="Normal 70 8" xfId="2696"/>
    <cellStyle name="Normal 71" xfId="871"/>
    <cellStyle name="Normal 71 2" xfId="1652"/>
    <cellStyle name="Normal 71 3" xfId="2697"/>
    <cellStyle name="Normal 72" xfId="872"/>
    <cellStyle name="Normal 72 2" xfId="1653"/>
    <cellStyle name="Normal 72 3" xfId="2698"/>
    <cellStyle name="Normal 73" xfId="873"/>
    <cellStyle name="Normal 73 2" xfId="1654"/>
    <cellStyle name="Normal 73 3" xfId="2699"/>
    <cellStyle name="Normal 74" xfId="874"/>
    <cellStyle name="Normal 74 2" xfId="1655"/>
    <cellStyle name="Normal 74 3" xfId="2700"/>
    <cellStyle name="Normal 75" xfId="875"/>
    <cellStyle name="Normal 75 2" xfId="1656"/>
    <cellStyle name="Normal 75 3" xfId="2701"/>
    <cellStyle name="Normal 76" xfId="876"/>
    <cellStyle name="Normal 76 2" xfId="1657"/>
    <cellStyle name="Normal 76 3" xfId="2702"/>
    <cellStyle name="Normal 77" xfId="877"/>
    <cellStyle name="Normal 77 2" xfId="1658"/>
    <cellStyle name="Normal 77 3" xfId="2703"/>
    <cellStyle name="Normal 78" xfId="878"/>
    <cellStyle name="Normal 78 2" xfId="1659"/>
    <cellStyle name="Normal 78 3" xfId="2704"/>
    <cellStyle name="Normal 79" xfId="879"/>
    <cellStyle name="Normal 79 2" xfId="1660"/>
    <cellStyle name="Normal 79 3" xfId="2705"/>
    <cellStyle name="Normal 8" xfId="605"/>
    <cellStyle name="Normal 8 2" xfId="880"/>
    <cellStyle name="Normal 8 2 2" xfId="1662"/>
    <cellStyle name="Normal 8 3" xfId="1661"/>
    <cellStyle name="Normal 8 4" xfId="2706"/>
    <cellStyle name="Normal 80" xfId="881"/>
    <cellStyle name="Normal 80 2" xfId="1663"/>
    <cellStyle name="Normal 80 3" xfId="2707"/>
    <cellStyle name="Normal 81" xfId="882"/>
    <cellStyle name="Normal 81 2" xfId="1664"/>
    <cellStyle name="Normal 81 3" xfId="2708"/>
    <cellStyle name="Normal 82" xfId="883"/>
    <cellStyle name="Normal 82 2" xfId="1665"/>
    <cellStyle name="Normal 82 3" xfId="2709"/>
    <cellStyle name="Normal 83" xfId="884"/>
    <cellStyle name="Normal 83 2" xfId="1666"/>
    <cellStyle name="Normal 83 3" xfId="2710"/>
    <cellStyle name="Normal 84" xfId="885"/>
    <cellStyle name="Normal 84 2" xfId="1667"/>
    <cellStyle name="Normal 84 3" xfId="2711"/>
    <cellStyle name="Normal 85" xfId="886"/>
    <cellStyle name="Normal 85 2" xfId="1668"/>
    <cellStyle name="Normal 85 3" xfId="2712"/>
    <cellStyle name="Normal 86" xfId="887"/>
    <cellStyle name="Normal 86 2" xfId="1669"/>
    <cellStyle name="Normal 86 3" xfId="2713"/>
    <cellStyle name="Normal 87" xfId="888"/>
    <cellStyle name="Normal 87 2" xfId="1670"/>
    <cellStyle name="Normal 87 3" xfId="2714"/>
    <cellStyle name="Normal 88" xfId="889"/>
    <cellStyle name="Normal 88 2" xfId="1671"/>
    <cellStyle name="Normal 88 3" xfId="2715"/>
    <cellStyle name="Normal 89" xfId="890"/>
    <cellStyle name="Normal 89 2" xfId="931"/>
    <cellStyle name="Normal 89 2 2" xfId="986"/>
    <cellStyle name="Normal 89 3" xfId="941"/>
    <cellStyle name="Normal 89 3 2" xfId="996"/>
    <cellStyle name="Normal 89 4" xfId="951"/>
    <cellStyle name="Normal 89 4 2" xfId="1006"/>
    <cellStyle name="Normal 89 5" xfId="976"/>
    <cellStyle name="Normal 89 6" xfId="966"/>
    <cellStyle name="Normal 89 7" xfId="2716"/>
    <cellStyle name="Normal 9" xfId="654"/>
    <cellStyle name="Normal 9 2" xfId="891"/>
    <cellStyle name="Normal 9 2 2" xfId="1673"/>
    <cellStyle name="Normal 9 3" xfId="1674"/>
    <cellStyle name="Normal 9 4" xfId="1672"/>
    <cellStyle name="Normal 9 5" xfId="2717"/>
    <cellStyle name="Normal 90" xfId="892"/>
    <cellStyle name="Normal 90 2" xfId="1675"/>
    <cellStyle name="Normal 90 3" xfId="2718"/>
    <cellStyle name="Normal 91" xfId="893"/>
    <cellStyle name="Normal 91 2" xfId="1676"/>
    <cellStyle name="Normal 91 3" xfId="2719"/>
    <cellStyle name="Normal 92" xfId="894"/>
    <cellStyle name="Normal 92 2" xfId="1677"/>
    <cellStyle name="Normal 92 3" xfId="2720"/>
    <cellStyle name="Normal 93" xfId="895"/>
    <cellStyle name="Normal 93 2" xfId="1678"/>
    <cellStyle name="Normal 93 3" xfId="2721"/>
    <cellStyle name="Normal 94" xfId="952"/>
    <cellStyle name="Normal 94 2" xfId="1007"/>
    <cellStyle name="Normal 94 3" xfId="1679"/>
    <cellStyle name="Normal 94 4" xfId="2722"/>
    <cellStyle name="Normal 95" xfId="1011"/>
    <cellStyle name="Normal 95 2" xfId="1680"/>
    <cellStyle name="Normal 95 3" xfId="2723"/>
    <cellStyle name="Normal 96" xfId="1681"/>
    <cellStyle name="Normal 96 2" xfId="2724"/>
    <cellStyle name="Normal 97" xfId="1682"/>
    <cellStyle name="Normal 97 2" xfId="2725"/>
    <cellStyle name="Normal 98" xfId="1683"/>
    <cellStyle name="Normal 98 2" xfId="2726"/>
    <cellStyle name="Normal 99" xfId="1684"/>
    <cellStyle name="Normal 99 2" xfId="2727"/>
    <cellStyle name="Normal_Attachment GG (2)" xfId="272"/>
    <cellStyle name="Normal_Attachment O &amp; GG Final 11_11_09" xfId="596"/>
    <cellStyle name="Normal_qp_MTEP11_AppA_Status_public" xfId="273"/>
    <cellStyle name="Normal_RevisedFinal 5-15-09 2009 Attach O Sheets Form 1 Non-Levelized" xfId="274"/>
    <cellStyle name="Normal_Schedule O Info for Mike" xfId="275"/>
    <cellStyle name="Normal_Sheet1" xfId="276"/>
    <cellStyle name="Normal_Sheet3" xfId="277"/>
    <cellStyle name="Note" xfId="278" builtinId="10" customBuiltin="1"/>
    <cellStyle name="Note 2" xfId="279"/>
    <cellStyle name="Note 2 2" xfId="896"/>
    <cellStyle name="Note 2 2 2" xfId="1686"/>
    <cellStyle name="Note 2 2 3" xfId="1822"/>
    <cellStyle name="Note 2 3" xfId="1687"/>
    <cellStyle name="Note 2 3 2" xfId="1688"/>
    <cellStyle name="Note 2 4" xfId="1685"/>
    <cellStyle name="Note 2 5" xfId="660"/>
    <cellStyle name="Note 2 6" xfId="1816"/>
    <cellStyle name="Note 3" xfId="280"/>
    <cellStyle name="Note 3 2" xfId="897"/>
    <cellStyle name="Note 3 3" xfId="2728"/>
    <cellStyle name="Note 4" xfId="1689"/>
    <cellStyle name="Note 5" xfId="1690"/>
    <cellStyle name="Note 5 2" xfId="1826"/>
    <cellStyle name="Output" xfId="281" builtinId="21" customBuiltin="1"/>
    <cellStyle name="Output 2" xfId="282"/>
    <cellStyle name="Output 2 2" xfId="898"/>
    <cellStyle name="Output 2 2 2" xfId="1692"/>
    <cellStyle name="Output 2 3" xfId="1693"/>
    <cellStyle name="Output 2 4" xfId="1691"/>
    <cellStyle name="Output 3" xfId="1694"/>
    <cellStyle name="Output 3 2" xfId="1695"/>
    <cellStyle name="Output 4" xfId="533"/>
    <cellStyle name="Output1_Back" xfId="283"/>
    <cellStyle name="p" xfId="284"/>
    <cellStyle name="p 2" xfId="2729"/>
    <cellStyle name="p_2010 Attachment O  GG_082709" xfId="285"/>
    <cellStyle name="p_2010 Attachment O Template Supporting Work Papers_ITC Midwest" xfId="286"/>
    <cellStyle name="p_2010 Attachment O Template Supporting Work Papers_ITC Midwest 2" xfId="2730"/>
    <cellStyle name="p_2010 Attachment O Template Supporting Work Papers_ITCTransmission" xfId="287"/>
    <cellStyle name="p_2010 Attachment O Template Supporting Work Papers_ITCTransmission 2" xfId="2731"/>
    <cellStyle name="p_2010 Attachment O Template Supporting Work Papers_METC" xfId="288"/>
    <cellStyle name="p_2010 Attachment O Template Supporting Work Papers_METC 2" xfId="2732"/>
    <cellStyle name="p_2Mod11" xfId="289"/>
    <cellStyle name="p_2Mod11 2" xfId="290"/>
    <cellStyle name="p_2Mod11 2 2" xfId="2733"/>
    <cellStyle name="p_aavidmod11.xls Chart 1" xfId="291"/>
    <cellStyle name="p_aavidmod11.xls Chart 1 2" xfId="292"/>
    <cellStyle name="p_aavidmod11.xls Chart 1_Adjmt to Gross &amp; Net Plant" xfId="293"/>
    <cellStyle name="p_aavidmod11.xls Chart 2" xfId="294"/>
    <cellStyle name="p_aavidmod11.xls Chart 2 2" xfId="295"/>
    <cellStyle name="p_aavidmod11.xls Chart 2_Adjmt to Gross &amp; Net Plant" xfId="296"/>
    <cellStyle name="p_Attachment O &amp; GG" xfId="297"/>
    <cellStyle name="p_charts for capm" xfId="298"/>
    <cellStyle name="p_charts for capm 2" xfId="299"/>
    <cellStyle name="p_charts for capm_Adjmt to Gross &amp; Net Plant" xfId="300"/>
    <cellStyle name="p_DCF" xfId="301"/>
    <cellStyle name="p_DCF_2Mod11" xfId="302"/>
    <cellStyle name="p_DCF_2Mod11 2" xfId="303"/>
    <cellStyle name="p_DCF_2Mod11 2 2" xfId="2734"/>
    <cellStyle name="p_DCF_aavidmod11.xls Chart 1" xfId="304"/>
    <cellStyle name="p_DCF_aavidmod11.xls Chart 1 2" xfId="305"/>
    <cellStyle name="p_DCF_aavidmod11.xls Chart 1_Adjmt to Gross &amp; Net Plant" xfId="306"/>
    <cellStyle name="p_DCF_aavidmod11.xls Chart 2" xfId="307"/>
    <cellStyle name="p_DCF_aavidmod11.xls Chart 2 2" xfId="308"/>
    <cellStyle name="p_DCF_aavidmod11.xls Chart 2_Adjmt to Gross &amp; Net Plant" xfId="309"/>
    <cellStyle name="p_DCF_charts for capm" xfId="310"/>
    <cellStyle name="p_DCF_charts for capm 2" xfId="311"/>
    <cellStyle name="p_DCF_charts for capm_Adjmt to Gross &amp; Net Plant" xfId="312"/>
    <cellStyle name="p_DCF_DCF5" xfId="313"/>
    <cellStyle name="p_DCF_DCF5 2" xfId="314"/>
    <cellStyle name="p_DCF_DCF5_Adjmt to Gross &amp; Net Plant" xfId="315"/>
    <cellStyle name="p_DCF_Template2" xfId="316"/>
    <cellStyle name="p_DCF_Template2 2" xfId="317"/>
    <cellStyle name="p_DCF_Template2_1" xfId="318"/>
    <cellStyle name="p_DCF_Template2_1 2" xfId="319"/>
    <cellStyle name="p_DCF_Template2_1_Adjmt to Gross &amp; Net Plant" xfId="320"/>
    <cellStyle name="p_DCF_Template2_Adjmt to Gross &amp; Net Plant" xfId="321"/>
    <cellStyle name="p_DCF_VERA" xfId="322"/>
    <cellStyle name="p_DCF_VERA 2" xfId="323"/>
    <cellStyle name="p_DCF_VERA_1" xfId="324"/>
    <cellStyle name="p_DCF_VERA_1 2" xfId="325"/>
    <cellStyle name="p_DCF_VERA_1_Adjmt to Gross &amp; Net Plant" xfId="326"/>
    <cellStyle name="p_DCF_VERA_1_Template2" xfId="327"/>
    <cellStyle name="p_DCF_VERA_1_Template2 2" xfId="328"/>
    <cellStyle name="p_DCF_VERA_1_Template2_Adjmt to Gross &amp; Net Plant" xfId="329"/>
    <cellStyle name="p_DCF_VERA_aavidmod11.xls Chart 2" xfId="330"/>
    <cellStyle name="p_DCF_VERA_aavidmod11.xls Chart 2 2" xfId="331"/>
    <cellStyle name="p_DCF_VERA_aavidmod11.xls Chart 2_Adjmt to Gross &amp; Net Plant" xfId="332"/>
    <cellStyle name="p_DCF_VERA_Adjmt to Gross &amp; Net Plant" xfId="333"/>
    <cellStyle name="p_DCF_VERA_Model02" xfId="334"/>
    <cellStyle name="p_DCF_VERA_Model02 2" xfId="335"/>
    <cellStyle name="p_DCF_VERA_Model02_Adjmt to Gross &amp; Net Plant" xfId="336"/>
    <cellStyle name="p_DCF_VERA_Template2" xfId="337"/>
    <cellStyle name="p_DCF_VERA_Template2 2" xfId="338"/>
    <cellStyle name="p_DCF_VERA_Template2_Adjmt to Gross &amp; Net Plant" xfId="339"/>
    <cellStyle name="p_DCF_VERA_VERA" xfId="340"/>
    <cellStyle name="p_DCF_VERA_VERA 2" xfId="341"/>
    <cellStyle name="p_DCF_VERA_VERA_1" xfId="342"/>
    <cellStyle name="p_DCF_VERA_VERA_1 2" xfId="343"/>
    <cellStyle name="p_DCF_VERA_VERA_1_Adjmt to Gross &amp; Net Plant" xfId="344"/>
    <cellStyle name="p_DCF_VERA_VERA_2" xfId="345"/>
    <cellStyle name="p_DCF_VERA_VERA_2 2" xfId="346"/>
    <cellStyle name="p_DCF_VERA_VERA_2_Adjmt to Gross &amp; Net Plant" xfId="347"/>
    <cellStyle name="p_DCF_VERA_VERA_Adjmt to Gross &amp; Net Plant" xfId="348"/>
    <cellStyle name="p_DCF_VERA_VERA_Template2" xfId="349"/>
    <cellStyle name="p_DCF_VERA_VERA_Template2 2" xfId="350"/>
    <cellStyle name="p_DCF_VERA_VERA_Template2_Adjmt to Gross &amp; Net Plant" xfId="351"/>
    <cellStyle name="p_DCF5" xfId="352"/>
    <cellStyle name="p_DCF5 2" xfId="353"/>
    <cellStyle name="p_DCF5_Adjmt to Gross &amp; Net Plant" xfId="354"/>
    <cellStyle name="p_ITC Great Plains Formula 1-12-09a" xfId="355"/>
    <cellStyle name="p_ITC Great Plains Formula 1-12-09a 2" xfId="2735"/>
    <cellStyle name="p_ITCM 2010 Template" xfId="356"/>
    <cellStyle name="p_ITCM 2010 Template 2" xfId="2736"/>
    <cellStyle name="p_ITCMW 2009 Rate" xfId="357"/>
    <cellStyle name="p_ITCMW 2009 Rate 2" xfId="2737"/>
    <cellStyle name="p_ITCMW 2010 Rate_083109" xfId="358"/>
    <cellStyle name="p_ITCOP 2010 Rate_083109" xfId="359"/>
    <cellStyle name="p_ITCT 2009 Rate" xfId="360"/>
    <cellStyle name="p_ITCT 2009 Rate 2" xfId="2738"/>
    <cellStyle name="p_ITCT New 2010 Attachment O &amp; GG_111209NL" xfId="361"/>
    <cellStyle name="p_METC 2010 Rate_083109" xfId="362"/>
    <cellStyle name="p_Template2" xfId="363"/>
    <cellStyle name="p_Template2 2" xfId="364"/>
    <cellStyle name="p_Template2_1" xfId="365"/>
    <cellStyle name="p_Template2_1 2" xfId="366"/>
    <cellStyle name="p_Template2_1_Adjmt to Gross &amp; Net Plant" xfId="367"/>
    <cellStyle name="p_Template2_Adjmt to Gross &amp; Net Plant" xfId="368"/>
    <cellStyle name="p_VERA" xfId="369"/>
    <cellStyle name="p_VERA 2" xfId="370"/>
    <cellStyle name="p_VERA_1" xfId="371"/>
    <cellStyle name="p_VERA_1 2" xfId="372"/>
    <cellStyle name="p_VERA_1_Adjmt to Gross &amp; Net Plant" xfId="373"/>
    <cellStyle name="p_VERA_1_Template2" xfId="374"/>
    <cellStyle name="p_VERA_1_Template2 2" xfId="375"/>
    <cellStyle name="p_VERA_1_Template2_Adjmt to Gross &amp; Net Plant" xfId="376"/>
    <cellStyle name="p_VERA_aavidmod11.xls Chart 2" xfId="377"/>
    <cellStyle name="p_VERA_aavidmod11.xls Chart 2 2" xfId="378"/>
    <cellStyle name="p_VERA_aavidmod11.xls Chart 2_Adjmt to Gross &amp; Net Plant" xfId="379"/>
    <cellStyle name="p_VERA_Adjmt to Gross &amp; Net Plant" xfId="380"/>
    <cellStyle name="p_VERA_Model02" xfId="381"/>
    <cellStyle name="p_VERA_Model02 2" xfId="382"/>
    <cellStyle name="p_VERA_Model02_Adjmt to Gross &amp; Net Plant" xfId="383"/>
    <cellStyle name="p_VERA_Template2" xfId="384"/>
    <cellStyle name="p_VERA_Template2 2" xfId="385"/>
    <cellStyle name="p_VERA_Template2_Adjmt to Gross &amp; Net Plant" xfId="386"/>
    <cellStyle name="p_VERA_VERA" xfId="387"/>
    <cellStyle name="p_VERA_VERA 2" xfId="388"/>
    <cellStyle name="p_VERA_VERA_1" xfId="389"/>
    <cellStyle name="p_VERA_VERA_1 2" xfId="390"/>
    <cellStyle name="p_VERA_VERA_1_Adjmt to Gross &amp; Net Plant" xfId="391"/>
    <cellStyle name="p_VERA_VERA_2" xfId="392"/>
    <cellStyle name="p_VERA_VERA_2 2" xfId="393"/>
    <cellStyle name="p_VERA_VERA_2_Adjmt to Gross &amp; Net Plant" xfId="394"/>
    <cellStyle name="p_VERA_VERA_Adjmt to Gross &amp; Net Plant" xfId="395"/>
    <cellStyle name="p_VERA_VERA_Template2" xfId="396"/>
    <cellStyle name="p_VERA_VERA_Template2 2" xfId="397"/>
    <cellStyle name="p_VERA_VERA_Template2_Adjmt to Gross &amp; Net Plant" xfId="398"/>
    <cellStyle name="p1" xfId="399"/>
    <cellStyle name="p1 2" xfId="400"/>
    <cellStyle name="p2" xfId="401"/>
    <cellStyle name="p2 2" xfId="402"/>
    <cellStyle name="p3" xfId="403"/>
    <cellStyle name="p3 2" xfId="2740"/>
    <cellStyle name="Percent %" xfId="404"/>
    <cellStyle name="Percent % Long Underline" xfId="405"/>
    <cellStyle name="Percent (0)" xfId="406"/>
    <cellStyle name="Percent (0) 2" xfId="407"/>
    <cellStyle name="Percent (0) 2 2" xfId="2741"/>
    <cellStyle name="Percent [0]" xfId="408"/>
    <cellStyle name="Percent [1]" xfId="409"/>
    <cellStyle name="Percent [2]" xfId="410"/>
    <cellStyle name="Percent [2] 2" xfId="900"/>
    <cellStyle name="Percent [2] 3" xfId="899"/>
    <cellStyle name="Percent [2] 4" xfId="691"/>
    <cellStyle name="Percent [2] 5" xfId="598"/>
    <cellStyle name="Percent [3]" xfId="411"/>
    <cellStyle name="Percent 0.0%" xfId="412"/>
    <cellStyle name="Percent 0.0% Long Underline" xfId="413"/>
    <cellStyle name="Percent 0.00%" xfId="414"/>
    <cellStyle name="Percent 0.00% Long Underline" xfId="415"/>
    <cellStyle name="Percent 0.000%" xfId="416"/>
    <cellStyle name="Percent 0.000% Long Underline" xfId="417"/>
    <cellStyle name="Percent 0.0000%" xfId="418"/>
    <cellStyle name="Percent 0.0000% Long Underline" xfId="419"/>
    <cellStyle name="Percent 10" xfId="901"/>
    <cellStyle name="Percent 10 2" xfId="1696"/>
    <cellStyle name="Percent 11" xfId="902"/>
    <cellStyle name="Percent 11 2" xfId="1697"/>
    <cellStyle name="Percent 12" xfId="903"/>
    <cellStyle name="Percent 12 2" xfId="1698"/>
    <cellStyle name="Percent 13" xfId="904"/>
    <cellStyle name="Percent 14" xfId="905"/>
    <cellStyle name="Percent 15" xfId="906"/>
    <cellStyle name="Percent 16" xfId="907"/>
    <cellStyle name="Percent 17" xfId="908"/>
    <cellStyle name="Percent 18" xfId="909"/>
    <cellStyle name="Percent 19" xfId="910"/>
    <cellStyle name="Percent 2" xfId="420"/>
    <cellStyle name="Percent 2 10" xfId="1699"/>
    <cellStyle name="Percent 2 11" xfId="1700"/>
    <cellStyle name="Percent 2 12" xfId="1701"/>
    <cellStyle name="Percent 2 13" xfId="1702"/>
    <cellStyle name="Percent 2 14" xfId="1703"/>
    <cellStyle name="Percent 2 15" xfId="1704"/>
    <cellStyle name="Percent 2 16" xfId="1705"/>
    <cellStyle name="Percent 2 17" xfId="1706"/>
    <cellStyle name="Percent 2 18" xfId="1707"/>
    <cellStyle name="Percent 2 19" xfId="1708"/>
    <cellStyle name="Percent 2 2" xfId="421"/>
    <cellStyle name="Percent 2 2 2" xfId="1709"/>
    <cellStyle name="Percent 2 20" xfId="1710"/>
    <cellStyle name="Percent 2 21" xfId="1711"/>
    <cellStyle name="Percent 2 22" xfId="1712"/>
    <cellStyle name="Percent 2 23" xfId="1713"/>
    <cellStyle name="Percent 2 24" xfId="1714"/>
    <cellStyle name="Percent 2 25" xfId="1715"/>
    <cellStyle name="Percent 2 26" xfId="1716"/>
    <cellStyle name="Percent 2 27" xfId="1717"/>
    <cellStyle name="Percent 2 28" xfId="1718"/>
    <cellStyle name="Percent 2 29" xfId="1719"/>
    <cellStyle name="Percent 2 3" xfId="1720"/>
    <cellStyle name="Percent 2 30" xfId="1721"/>
    <cellStyle name="Percent 2 31" xfId="1722"/>
    <cellStyle name="Percent 2 32" xfId="1723"/>
    <cellStyle name="Percent 2 33" xfId="1724"/>
    <cellStyle name="Percent 2 34" xfId="1725"/>
    <cellStyle name="Percent 2 35" xfId="1726"/>
    <cellStyle name="Percent 2 36" xfId="1727"/>
    <cellStyle name="Percent 2 37" xfId="1728"/>
    <cellStyle name="Percent 2 38" xfId="1729"/>
    <cellStyle name="Percent 2 39" xfId="1730"/>
    <cellStyle name="Percent 2 4" xfId="1731"/>
    <cellStyle name="Percent 2 4 2" xfId="2763"/>
    <cellStyle name="Percent 2 40" xfId="1732"/>
    <cellStyle name="Percent 2 41" xfId="1733"/>
    <cellStyle name="Percent 2 42" xfId="1734"/>
    <cellStyle name="Percent 2 43" xfId="1735"/>
    <cellStyle name="Percent 2 44" xfId="1736"/>
    <cellStyle name="Percent 2 45" xfId="599"/>
    <cellStyle name="Percent 2 46" xfId="1818"/>
    <cellStyle name="Percent 2 5" xfId="1737"/>
    <cellStyle name="Percent 2 6" xfId="1738"/>
    <cellStyle name="Percent 2 7" xfId="1739"/>
    <cellStyle name="Percent 2 8" xfId="1740"/>
    <cellStyle name="Percent 2 9" xfId="1741"/>
    <cellStyle name="Percent 20" xfId="911"/>
    <cellStyle name="Percent 21" xfId="912"/>
    <cellStyle name="Percent 21 2" xfId="1742"/>
    <cellStyle name="Percent 22" xfId="955"/>
    <cellStyle name="Percent 22 2" xfId="1010"/>
    <cellStyle name="Percent 22 3" xfId="1743"/>
    <cellStyle name="Percent 23" xfId="1014"/>
    <cellStyle name="Percent 23 2" xfId="1744"/>
    <cellStyle name="Percent 24" xfId="1745"/>
    <cellStyle name="Percent 25" xfId="1746"/>
    <cellStyle name="Percent 26" xfId="1747"/>
    <cellStyle name="Percent 27" xfId="1748"/>
    <cellStyle name="Percent 28" xfId="1749"/>
    <cellStyle name="Percent 29" xfId="1750"/>
    <cellStyle name="Percent 3" xfId="422"/>
    <cellStyle name="Percent 3 2" xfId="423"/>
    <cellStyle name="Percent 3 2 2" xfId="1752"/>
    <cellStyle name="Percent 3 2 2 2" xfId="1753"/>
    <cellStyle name="Percent 3 2 2 2 2" xfId="1754"/>
    <cellStyle name="Percent 3 2 2 3" xfId="1755"/>
    <cellStyle name="Percent 3 2 3" xfId="1756"/>
    <cellStyle name="Percent 3 2 3 2" xfId="1757"/>
    <cellStyle name="Percent 3 2 4" xfId="1758"/>
    <cellStyle name="Percent 3 2 4 2" xfId="1759"/>
    <cellStyle name="Percent 3 2 5" xfId="1760"/>
    <cellStyle name="Percent 3 2 6" xfId="1751"/>
    <cellStyle name="Percent 3 2 7" xfId="2743"/>
    <cellStyle name="Percent 3 3" xfId="1761"/>
    <cellStyle name="Percent 3 3 2" xfId="1762"/>
    <cellStyle name="Percent 3 3 2 2" xfId="1763"/>
    <cellStyle name="Percent 3 3 3" xfId="1764"/>
    <cellStyle name="Percent 3 4" xfId="1765"/>
    <cellStyle name="Percent 3 4 2" xfId="1766"/>
    <cellStyle name="Percent 3 5" xfId="1767"/>
    <cellStyle name="Percent 3 5 2" xfId="1768"/>
    <cellStyle name="Percent 3 6" xfId="1769"/>
    <cellStyle name="Percent 3 6 2" xfId="1770"/>
    <cellStyle name="Percent 3 7" xfId="600"/>
    <cellStyle name="Percent 3 8" xfId="2742"/>
    <cellStyle name="Percent 30" xfId="1771"/>
    <cellStyle name="Percent 31" xfId="1772"/>
    <cellStyle name="Percent 32" xfId="668"/>
    <cellStyle name="Percent 33" xfId="1805"/>
    <cellStyle name="Percent 34" xfId="1808"/>
    <cellStyle name="Percent 35" xfId="1809"/>
    <cellStyle name="Percent 36" xfId="1810"/>
    <cellStyle name="Percent 37" xfId="520"/>
    <cellStyle name="Percent 38" xfId="1817"/>
    <cellStyle name="Percent 39" xfId="2748"/>
    <cellStyle name="Percent 4" xfId="661"/>
    <cellStyle name="Percent 4 2" xfId="913"/>
    <cellStyle name="Percent 4 2 2" xfId="1775"/>
    <cellStyle name="Percent 4 2 2 2" xfId="1776"/>
    <cellStyle name="Percent 4 2 3" xfId="1777"/>
    <cellStyle name="Percent 4 2 4" xfId="1774"/>
    <cellStyle name="Percent 4 3" xfId="1778"/>
    <cellStyle name="Percent 4 3 2" xfId="1779"/>
    <cellStyle name="Percent 4 4" xfId="1780"/>
    <cellStyle name="Percent 4 4 2" xfId="1781"/>
    <cellStyle name="Percent 4 5" xfId="1782"/>
    <cellStyle name="Percent 4 5 2" xfId="1783"/>
    <cellStyle name="Percent 4 6" xfId="1773"/>
    <cellStyle name="Percent 4 7" xfId="2761"/>
    <cellStyle name="Percent 40" xfId="2767"/>
    <cellStyle name="Percent 41" xfId="2739"/>
    <cellStyle name="Percent 5" xfId="666"/>
    <cellStyle name="Percent 5 2" xfId="914"/>
    <cellStyle name="Percent 5 2 2" xfId="1785"/>
    <cellStyle name="Percent 5 3" xfId="1784"/>
    <cellStyle name="Percent 5 4" xfId="2766"/>
    <cellStyle name="Percent 6" xfId="663"/>
    <cellStyle name="Percent 6 2" xfId="915"/>
    <cellStyle name="Percent 6 2 2" xfId="1787"/>
    <cellStyle name="Percent 6 3" xfId="1786"/>
    <cellStyle name="Percent 7" xfId="597"/>
    <cellStyle name="Percent 7 2" xfId="1788"/>
    <cellStyle name="Percent 7 3" xfId="916"/>
    <cellStyle name="Percent 8" xfId="669"/>
    <cellStyle name="Percent 8 2" xfId="1789"/>
    <cellStyle name="Percent 8 3" xfId="917"/>
    <cellStyle name="Percent 9" xfId="918"/>
    <cellStyle name="Percent 9 2" xfId="1790"/>
    <cellStyle name="Percent Input" xfId="424"/>
    <cellStyle name="Percent0" xfId="425"/>
    <cellStyle name="Percent1" xfId="426"/>
    <cellStyle name="Percent2" xfId="427"/>
    <cellStyle name="PSChar" xfId="428"/>
    <cellStyle name="PSDate" xfId="429"/>
    <cellStyle name="PSDec" xfId="430"/>
    <cellStyle name="PSdesc" xfId="431"/>
    <cellStyle name="PSdesc 2" xfId="432"/>
    <cellStyle name="PSdesc 2 2" xfId="2744"/>
    <cellStyle name="PSHeading" xfId="433"/>
    <cellStyle name="PSInt" xfId="434"/>
    <cellStyle name="PSSpacer" xfId="435"/>
    <cellStyle name="PStest" xfId="436"/>
    <cellStyle name="PStest 2" xfId="437"/>
    <cellStyle name="PStest 2 2" xfId="2745"/>
    <cellStyle name="R00A" xfId="438"/>
    <cellStyle name="R00B" xfId="439"/>
    <cellStyle name="R00L" xfId="440"/>
    <cellStyle name="R01A" xfId="441"/>
    <cellStyle name="R01B" xfId="442"/>
    <cellStyle name="R01H" xfId="443"/>
    <cellStyle name="R01L" xfId="444"/>
    <cellStyle name="R02A" xfId="445"/>
    <cellStyle name="R02B" xfId="446"/>
    <cellStyle name="R02B 2" xfId="447"/>
    <cellStyle name="R02B 2 2" xfId="2746"/>
    <cellStyle name="R02H" xfId="448"/>
    <cellStyle name="R02L" xfId="449"/>
    <cellStyle name="R03A" xfId="450"/>
    <cellStyle name="R03A 2" xfId="451"/>
    <cellStyle name="R03B" xfId="452"/>
    <cellStyle name="R03B 2" xfId="453"/>
    <cellStyle name="R03B 2 2" xfId="2747"/>
    <cellStyle name="R03H" xfId="454"/>
    <cellStyle name="R03L" xfId="455"/>
    <cellStyle name="R04A" xfId="456"/>
    <cellStyle name="R04A 2" xfId="457"/>
    <cellStyle name="R04B" xfId="458"/>
    <cellStyle name="R04B 2" xfId="459"/>
    <cellStyle name="R04B 2 2" xfId="2749"/>
    <cellStyle name="R04H" xfId="460"/>
    <cellStyle name="R04L" xfId="461"/>
    <cellStyle name="R05A" xfId="462"/>
    <cellStyle name="R05A 2" xfId="463"/>
    <cellStyle name="R05B" xfId="464"/>
    <cellStyle name="R05B 2" xfId="465"/>
    <cellStyle name="R05B 2 2" xfId="2750"/>
    <cellStyle name="R05H" xfId="466"/>
    <cellStyle name="R05L" xfId="467"/>
    <cellStyle name="R05L 2" xfId="601"/>
    <cellStyle name="R06A" xfId="468"/>
    <cellStyle name="R06B" xfId="469"/>
    <cellStyle name="R06B 2" xfId="470"/>
    <cellStyle name="R06B 2 2" xfId="2751"/>
    <cellStyle name="R06H" xfId="471"/>
    <cellStyle name="R06L" xfId="472"/>
    <cellStyle name="R07A" xfId="473"/>
    <cellStyle name="R07B" xfId="474"/>
    <cellStyle name="R07B 2" xfId="475"/>
    <cellStyle name="R07B 2 2" xfId="2752"/>
    <cellStyle name="R07H" xfId="476"/>
    <cellStyle name="R07L" xfId="477"/>
    <cellStyle name="rborder" xfId="478"/>
    <cellStyle name="red" xfId="479"/>
    <cellStyle name="RevList" xfId="602"/>
    <cellStyle name="s_HardInc " xfId="480"/>
    <cellStyle name="s_HardInc _ITC Great Plains Formula 1-12-09a" xfId="481"/>
    <cellStyle name="s_HardInc _ITC Great Plains Formula 1-12-09a 2" xfId="482"/>
    <cellStyle name="s_HardInc _ITC Great Plains Formula 1-12-09a_Adjmt to Gross &amp; Net Plant" xfId="483"/>
    <cellStyle name="scenario" xfId="484"/>
    <cellStyle name="Sheetmult" xfId="485"/>
    <cellStyle name="Shtmultx" xfId="486"/>
    <cellStyle name="Style 1" xfId="487"/>
    <cellStyle name="STYLE1" xfId="488"/>
    <cellStyle name="STYLE1 2" xfId="489"/>
    <cellStyle name="STYLE2" xfId="490"/>
    <cellStyle name="Subtotal" xfId="603"/>
    <cellStyle name="TableHeading" xfId="491"/>
    <cellStyle name="tb" xfId="492"/>
    <cellStyle name="Tickmark" xfId="493"/>
    <cellStyle name="Title" xfId="494" builtinId="15" customBuiltin="1"/>
    <cellStyle name="Title 2" xfId="495"/>
    <cellStyle name="Title 2 2" xfId="919"/>
    <cellStyle name="Title 2 2 2" xfId="1792"/>
    <cellStyle name="Title 2 3" xfId="1793"/>
    <cellStyle name="Title 2 4" xfId="1791"/>
    <cellStyle name="Title 3" xfId="1794"/>
    <cellStyle name="Title 3 2" xfId="1795"/>
    <cellStyle name="Title 4" xfId="524"/>
    <cellStyle name="Title1" xfId="496"/>
    <cellStyle name="top" xfId="497"/>
    <cellStyle name="top 2" xfId="2753"/>
    <cellStyle name="Total" xfId="498" builtinId="25" customBuiltin="1"/>
    <cellStyle name="Total 2" xfId="499"/>
    <cellStyle name="Total 2 2" xfId="920"/>
    <cellStyle name="Total 2 2 2" xfId="1797"/>
    <cellStyle name="Total 2 3" xfId="1798"/>
    <cellStyle name="Total 2 4" xfId="1796"/>
    <cellStyle name="Total 2 5" xfId="604"/>
    <cellStyle name="Total 3" xfId="500"/>
    <cellStyle name="Total 3 2" xfId="1800"/>
    <cellStyle name="Total 3 3" xfId="1799"/>
    <cellStyle name="Total 3 4" xfId="662"/>
    <cellStyle name="Total 3 5" xfId="2755"/>
    <cellStyle name="Total 4" xfId="539"/>
    <cellStyle name="Total 4 2" xfId="2754"/>
    <cellStyle name="w" xfId="501"/>
    <cellStyle name="Warning Text" xfId="502" builtinId="11" customBuiltin="1"/>
    <cellStyle name="Warning Text 2" xfId="503"/>
    <cellStyle name="Warning Text 2 2" xfId="921"/>
    <cellStyle name="Warning Text 2 2 2" xfId="1802"/>
    <cellStyle name="Warning Text 2 3" xfId="1801"/>
    <cellStyle name="Warning Text 3" xfId="537"/>
    <cellStyle name="XComma" xfId="504"/>
    <cellStyle name="XComma 0.0" xfId="505"/>
    <cellStyle name="XComma 0.00" xfId="506"/>
    <cellStyle name="XComma 0.000" xfId="507"/>
    <cellStyle name="XCurrency" xfId="508"/>
    <cellStyle name="XCurrency 0.0" xfId="509"/>
    <cellStyle name="XCurrency 0.00" xfId="510"/>
    <cellStyle name="XCurrency 0.000" xfId="511"/>
    <cellStyle name="yra" xfId="512"/>
    <cellStyle name="yrActual" xfId="513"/>
    <cellStyle name="yre" xfId="514"/>
    <cellStyle name="yrExpect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67"/>
  <sheetViews>
    <sheetView zoomScaleNormal="100" workbookViewId="0">
      <selection activeCell="C4" sqref="C4"/>
    </sheetView>
  </sheetViews>
  <sheetFormatPr defaultRowHeight="12.75"/>
  <cols>
    <col min="1" max="1" width="21.28515625" customWidth="1"/>
    <col min="2" max="2" width="32.85546875" customWidth="1"/>
    <col min="3" max="3" width="15.42578125" style="190" customWidth="1"/>
    <col min="4" max="4" width="13.5703125" style="187" customWidth="1"/>
    <col min="5" max="5" width="13.140625" style="187" customWidth="1"/>
    <col min="6" max="7" width="14.140625" style="187" customWidth="1"/>
    <col min="8" max="8" width="15.85546875" style="190" bestFit="1" customWidth="1"/>
    <col min="9" max="9" width="13.140625" style="190" customWidth="1"/>
    <col min="10" max="10" width="12.42578125" style="190" customWidth="1"/>
    <col min="11" max="11" width="15.85546875" bestFit="1" customWidth="1"/>
    <col min="12" max="13" width="15" customWidth="1"/>
    <col min="14" max="15" width="11.28515625" bestFit="1" customWidth="1"/>
    <col min="16" max="16" width="10.140625" bestFit="1" customWidth="1"/>
  </cols>
  <sheetData>
    <row r="1" spans="1:16">
      <c r="A1" s="52" t="s">
        <v>41</v>
      </c>
      <c r="H1" s="187"/>
      <c r="I1" s="187"/>
      <c r="J1" s="187"/>
      <c r="K1" s="35"/>
    </row>
    <row r="2" spans="1:16">
      <c r="A2" s="52" t="s">
        <v>114</v>
      </c>
      <c r="H2" s="187"/>
      <c r="I2" s="187"/>
      <c r="J2" s="187"/>
      <c r="K2" s="35"/>
    </row>
    <row r="3" spans="1:16" s="19" customFormat="1" ht="12.75" customHeight="1">
      <c r="A3" s="52" t="s">
        <v>113</v>
      </c>
      <c r="C3" s="195"/>
      <c r="D3" s="188"/>
      <c r="E3" s="188"/>
      <c r="F3" s="188"/>
      <c r="G3" s="188"/>
      <c r="H3" s="188"/>
      <c r="I3" s="188"/>
      <c r="J3" s="188"/>
      <c r="K3" s="34"/>
    </row>
    <row r="4" spans="1:16" s="19" customFormat="1" ht="12.75" customHeight="1">
      <c r="A4" s="37"/>
      <c r="C4" s="195"/>
      <c r="D4" s="188"/>
      <c r="E4" s="188"/>
      <c r="F4" s="188"/>
      <c r="G4" s="188"/>
      <c r="H4" s="188"/>
      <c r="I4" s="188"/>
      <c r="J4" s="188"/>
      <c r="K4" s="34"/>
    </row>
    <row r="6" spans="1:16" s="6" customFormat="1">
      <c r="A6" s="3" t="s">
        <v>26</v>
      </c>
      <c r="C6" s="189"/>
      <c r="D6" s="196"/>
      <c r="E6" s="196"/>
      <c r="F6" s="196"/>
      <c r="G6" s="196"/>
      <c r="H6" s="189"/>
      <c r="I6" s="189"/>
      <c r="J6" s="189"/>
    </row>
    <row r="7" spans="1:16">
      <c r="A7" s="2"/>
    </row>
    <row r="8" spans="1:16">
      <c r="A8" s="1" t="s">
        <v>19</v>
      </c>
      <c r="B8" s="89">
        <v>2014</v>
      </c>
      <c r="C8" s="197"/>
      <c r="D8" s="198"/>
      <c r="E8" s="198"/>
      <c r="N8" s="180" t="s">
        <v>111</v>
      </c>
    </row>
    <row r="9" spans="1:16">
      <c r="A9" s="2"/>
      <c r="B9" s="3"/>
      <c r="C9" s="197"/>
      <c r="D9" s="198"/>
      <c r="E9" s="198"/>
    </row>
    <row r="10" spans="1:16">
      <c r="A10" s="1" t="s">
        <v>20</v>
      </c>
      <c r="B10" s="5" t="s">
        <v>40</v>
      </c>
      <c r="C10" s="197"/>
      <c r="D10" s="198"/>
      <c r="E10" s="198"/>
    </row>
    <row r="11" spans="1:16">
      <c r="A11" s="2"/>
      <c r="B11" s="3"/>
      <c r="C11" s="197"/>
      <c r="D11" s="198"/>
      <c r="E11" s="198"/>
    </row>
    <row r="12" spans="1:16">
      <c r="A12" s="4"/>
      <c r="B12" s="24" t="s">
        <v>22</v>
      </c>
      <c r="C12" s="29">
        <v>277</v>
      </c>
      <c r="D12" s="199">
        <v>279</v>
      </c>
      <c r="E12" s="199" t="s">
        <v>33</v>
      </c>
      <c r="F12" s="199" t="s">
        <v>34</v>
      </c>
      <c r="G12" s="199" t="s">
        <v>63</v>
      </c>
      <c r="H12" s="30">
        <v>2634</v>
      </c>
      <c r="I12" s="30">
        <v>3373</v>
      </c>
      <c r="J12" s="30">
        <v>1025</v>
      </c>
    </row>
    <row r="13" spans="1:16">
      <c r="A13" s="4"/>
      <c r="B13" s="24" t="s">
        <v>14</v>
      </c>
      <c r="C13" s="29" t="s">
        <v>32</v>
      </c>
      <c r="D13" s="199" t="s">
        <v>32</v>
      </c>
      <c r="E13" s="199" t="s">
        <v>32</v>
      </c>
      <c r="F13" s="199" t="s">
        <v>32</v>
      </c>
      <c r="G13" s="199" t="s">
        <v>32</v>
      </c>
      <c r="H13" s="29" t="s">
        <v>32</v>
      </c>
      <c r="I13" s="29" t="s">
        <v>32</v>
      </c>
      <c r="J13" s="29" t="s">
        <v>32</v>
      </c>
    </row>
    <row r="14" spans="1:16" ht="15" customHeight="1">
      <c r="A14" s="4"/>
      <c r="B14" s="24" t="s">
        <v>27</v>
      </c>
      <c r="C14" s="29" t="s">
        <v>25</v>
      </c>
      <c r="D14" s="199" t="s">
        <v>25</v>
      </c>
      <c r="E14" s="199" t="s">
        <v>25</v>
      </c>
      <c r="F14" s="199" t="s">
        <v>25</v>
      </c>
      <c r="G14" s="199" t="s">
        <v>25</v>
      </c>
      <c r="H14" s="29" t="s">
        <v>25</v>
      </c>
      <c r="I14" s="29" t="s">
        <v>25</v>
      </c>
      <c r="J14" s="29" t="s">
        <v>17</v>
      </c>
      <c r="M14" s="64"/>
      <c r="N14" s="64"/>
      <c r="O14" s="64"/>
      <c r="P14" s="64"/>
    </row>
    <row r="15" spans="1:16">
      <c r="A15" s="16" t="s">
        <v>16</v>
      </c>
      <c r="B15" s="31" t="str">
        <f xml:space="preserve"> "December " &amp; B8-1</f>
        <v>December 2013</v>
      </c>
      <c r="C15" s="246">
        <v>20869491</v>
      </c>
      <c r="D15" s="247">
        <v>10631700</v>
      </c>
      <c r="E15" s="247">
        <v>11881235</v>
      </c>
      <c r="F15" s="247">
        <v>32288790</v>
      </c>
      <c r="G15" s="247">
        <v>24108633</v>
      </c>
      <c r="H15" s="248">
        <v>0</v>
      </c>
      <c r="I15" s="248">
        <v>0</v>
      </c>
      <c r="J15" s="248">
        <v>0</v>
      </c>
      <c r="M15" s="106"/>
      <c r="N15" s="64"/>
      <c r="O15" s="64"/>
      <c r="P15" s="64"/>
    </row>
    <row r="16" spans="1:16">
      <c r="A16" s="90" t="s">
        <v>11</v>
      </c>
      <c r="B16" s="12" t="str">
        <f xml:space="preserve"> "January " &amp; B8</f>
        <v>January 2014</v>
      </c>
      <c r="C16" s="249">
        <f>C15</f>
        <v>20869491</v>
      </c>
      <c r="D16" s="250">
        <f>D15</f>
        <v>10631700</v>
      </c>
      <c r="E16" s="250">
        <f>E15</f>
        <v>11881235</v>
      </c>
      <c r="F16" s="250">
        <f>F15+467579</f>
        <v>32756369</v>
      </c>
      <c r="G16" s="250">
        <f>G15+1276410+407811</f>
        <v>25792854</v>
      </c>
      <c r="H16" s="250">
        <f>H15</f>
        <v>0</v>
      </c>
      <c r="I16" s="250">
        <v>0</v>
      </c>
      <c r="J16" s="250">
        <v>0</v>
      </c>
      <c r="K16" s="124"/>
      <c r="M16" s="64"/>
      <c r="N16" s="64" t="s">
        <v>111</v>
      </c>
      <c r="O16" s="64"/>
      <c r="P16" s="64"/>
    </row>
    <row r="17" spans="1:16">
      <c r="A17" s="17"/>
      <c r="B17" s="32" t="s">
        <v>1</v>
      </c>
      <c r="C17" s="249">
        <f t="shared" ref="C17:F27" si="0">C16</f>
        <v>20869491</v>
      </c>
      <c r="D17" s="249">
        <f t="shared" si="0"/>
        <v>10631700</v>
      </c>
      <c r="E17" s="250">
        <f t="shared" si="0"/>
        <v>11881235</v>
      </c>
      <c r="F17" s="249">
        <f>F16+452131</f>
        <v>33208500</v>
      </c>
      <c r="G17" s="249">
        <f>G16+832825+264189</f>
        <v>26889868</v>
      </c>
      <c r="H17" s="249">
        <f t="shared" ref="H17:H27" si="1">H16</f>
        <v>0</v>
      </c>
      <c r="I17" s="249">
        <v>0</v>
      </c>
      <c r="J17" s="249">
        <v>0</v>
      </c>
      <c r="K17" s="125"/>
      <c r="M17" s="64"/>
      <c r="N17" s="64" t="s">
        <v>111</v>
      </c>
      <c r="O17" s="64"/>
      <c r="P17" s="64"/>
    </row>
    <row r="18" spans="1:16">
      <c r="A18" s="17"/>
      <c r="B18" s="32" t="s">
        <v>2</v>
      </c>
      <c r="C18" s="249">
        <f t="shared" si="0"/>
        <v>20869491</v>
      </c>
      <c r="D18" s="249">
        <f t="shared" si="0"/>
        <v>10631700</v>
      </c>
      <c r="E18" s="250">
        <f t="shared" si="0"/>
        <v>11881235</v>
      </c>
      <c r="F18" s="249">
        <f>F17+557897</f>
        <v>33766397</v>
      </c>
      <c r="G18" s="249">
        <f>G17+1089018+139379</f>
        <v>28118265</v>
      </c>
      <c r="H18" s="249">
        <f t="shared" si="1"/>
        <v>0</v>
      </c>
      <c r="I18" s="249">
        <v>0</v>
      </c>
      <c r="J18" s="249">
        <v>0</v>
      </c>
      <c r="K18" s="124"/>
      <c r="M18" s="64"/>
      <c r="N18" s="64" t="s">
        <v>111</v>
      </c>
      <c r="O18" s="64"/>
      <c r="P18" s="64"/>
    </row>
    <row r="19" spans="1:16">
      <c r="A19" s="17"/>
      <c r="B19" s="32" t="s">
        <v>3</v>
      </c>
      <c r="C19" s="249">
        <f t="shared" si="0"/>
        <v>20869491</v>
      </c>
      <c r="D19" s="249">
        <f t="shared" si="0"/>
        <v>10631700</v>
      </c>
      <c r="E19" s="250">
        <f t="shared" si="0"/>
        <v>11881235</v>
      </c>
      <c r="F19" s="249">
        <f>F18+135558</f>
        <v>33901955</v>
      </c>
      <c r="G19" s="249">
        <f>G18+529496+86309</f>
        <v>28734070</v>
      </c>
      <c r="H19" s="249">
        <f t="shared" si="1"/>
        <v>0</v>
      </c>
      <c r="I19" s="249">
        <v>0</v>
      </c>
      <c r="J19" s="249">
        <v>0</v>
      </c>
      <c r="M19" s="64"/>
      <c r="N19" s="64"/>
      <c r="O19" s="64"/>
      <c r="P19" s="64"/>
    </row>
    <row r="20" spans="1:16">
      <c r="A20" s="17"/>
      <c r="B20" s="32" t="s">
        <v>4</v>
      </c>
      <c r="C20" s="249">
        <f t="shared" si="0"/>
        <v>20869491</v>
      </c>
      <c r="D20" s="249">
        <f t="shared" si="0"/>
        <v>10631700</v>
      </c>
      <c r="E20" s="250">
        <f t="shared" si="0"/>
        <v>11881235</v>
      </c>
      <c r="F20" s="249">
        <f>F19+47118</f>
        <v>33949073</v>
      </c>
      <c r="G20" s="249">
        <f>G19+756710+487751</f>
        <v>29978531</v>
      </c>
      <c r="H20" s="249">
        <f t="shared" si="1"/>
        <v>0</v>
      </c>
      <c r="I20" s="249">
        <v>0</v>
      </c>
      <c r="J20" s="249">
        <v>0</v>
      </c>
      <c r="M20" s="64"/>
      <c r="N20" s="64"/>
      <c r="O20" s="64"/>
      <c r="P20" s="64"/>
    </row>
    <row r="21" spans="1:16">
      <c r="A21" s="17"/>
      <c r="B21" s="32" t="s">
        <v>5</v>
      </c>
      <c r="C21" s="249">
        <f t="shared" si="0"/>
        <v>20869491</v>
      </c>
      <c r="D21" s="249">
        <f t="shared" si="0"/>
        <v>10631700</v>
      </c>
      <c r="E21" s="250">
        <f t="shared" si="0"/>
        <v>11881235</v>
      </c>
      <c r="F21" s="249">
        <f>F20</f>
        <v>33949073</v>
      </c>
      <c r="G21" s="249">
        <f>G20+716287+79615</f>
        <v>30774433</v>
      </c>
      <c r="H21" s="249">
        <f t="shared" si="1"/>
        <v>0</v>
      </c>
      <c r="I21" s="249">
        <v>0</v>
      </c>
      <c r="J21" s="249">
        <v>0</v>
      </c>
    </row>
    <row r="22" spans="1:16">
      <c r="A22" s="17"/>
      <c r="B22" s="32" t="s">
        <v>6</v>
      </c>
      <c r="C22" s="249">
        <f t="shared" si="0"/>
        <v>20869491</v>
      </c>
      <c r="D22" s="249">
        <f t="shared" si="0"/>
        <v>10631700</v>
      </c>
      <c r="E22" s="250">
        <f t="shared" si="0"/>
        <v>11881235</v>
      </c>
      <c r="F22" s="249">
        <f>F21</f>
        <v>33949073</v>
      </c>
      <c r="G22" s="249">
        <f>G21+709829+512541</f>
        <v>31996803</v>
      </c>
      <c r="H22" s="249">
        <f t="shared" si="1"/>
        <v>0</v>
      </c>
      <c r="I22" s="249">
        <v>0</v>
      </c>
      <c r="J22" s="249">
        <v>0</v>
      </c>
    </row>
    <row r="23" spans="1:16">
      <c r="A23" s="17"/>
      <c r="B23" s="32" t="s">
        <v>7</v>
      </c>
      <c r="C23" s="249">
        <f t="shared" si="0"/>
        <v>20869491</v>
      </c>
      <c r="D23" s="249">
        <f t="shared" si="0"/>
        <v>10631700</v>
      </c>
      <c r="E23" s="250">
        <f t="shared" si="0"/>
        <v>11881235</v>
      </c>
      <c r="F23" s="249">
        <f t="shared" si="0"/>
        <v>33949073</v>
      </c>
      <c r="G23" s="249">
        <f>G22+956841+109712</f>
        <v>33063356</v>
      </c>
      <c r="H23" s="249">
        <f t="shared" si="1"/>
        <v>0</v>
      </c>
      <c r="I23" s="249">
        <v>0</v>
      </c>
      <c r="J23" s="249">
        <v>0</v>
      </c>
    </row>
    <row r="24" spans="1:16">
      <c r="A24" s="17"/>
      <c r="B24" s="32" t="s">
        <v>8</v>
      </c>
      <c r="C24" s="249">
        <f t="shared" si="0"/>
        <v>20869491</v>
      </c>
      <c r="D24" s="249">
        <f t="shared" si="0"/>
        <v>10631700</v>
      </c>
      <c r="E24" s="250">
        <f t="shared" si="0"/>
        <v>11881235</v>
      </c>
      <c r="F24" s="249">
        <f t="shared" si="0"/>
        <v>33949073</v>
      </c>
      <c r="G24" s="249">
        <f>G23+645366+80480</f>
        <v>33789202</v>
      </c>
      <c r="H24" s="249">
        <f t="shared" si="1"/>
        <v>0</v>
      </c>
      <c r="I24" s="249">
        <v>0</v>
      </c>
      <c r="J24" s="249">
        <v>0</v>
      </c>
    </row>
    <row r="25" spans="1:16">
      <c r="A25" s="17"/>
      <c r="B25" s="32" t="s">
        <v>9</v>
      </c>
      <c r="C25" s="249">
        <f t="shared" si="0"/>
        <v>20869491</v>
      </c>
      <c r="D25" s="249">
        <f t="shared" si="0"/>
        <v>10631700</v>
      </c>
      <c r="E25" s="250">
        <f t="shared" si="0"/>
        <v>11881235</v>
      </c>
      <c r="F25" s="249">
        <f t="shared" si="0"/>
        <v>33949073</v>
      </c>
      <c r="G25" s="249">
        <f>G24+619509+66665</f>
        <v>34475376</v>
      </c>
      <c r="H25" s="249">
        <f t="shared" si="1"/>
        <v>0</v>
      </c>
      <c r="I25" s="249">
        <v>0</v>
      </c>
      <c r="J25" s="249">
        <v>0</v>
      </c>
    </row>
    <row r="26" spans="1:16">
      <c r="A26" s="17"/>
      <c r="B26" s="32" t="s">
        <v>10</v>
      </c>
      <c r="C26" s="249">
        <f t="shared" si="0"/>
        <v>20869491</v>
      </c>
      <c r="D26" s="249">
        <f t="shared" si="0"/>
        <v>10631700</v>
      </c>
      <c r="E26" s="250">
        <f t="shared" si="0"/>
        <v>11881235</v>
      </c>
      <c r="F26" s="249">
        <f t="shared" si="0"/>
        <v>33949073</v>
      </c>
      <c r="G26" s="249">
        <f>G25+885124+254125</f>
        <v>35614625</v>
      </c>
      <c r="H26" s="249">
        <f t="shared" si="1"/>
        <v>0</v>
      </c>
      <c r="I26" s="249">
        <v>0</v>
      </c>
      <c r="J26" s="249">
        <v>0</v>
      </c>
    </row>
    <row r="27" spans="1:16">
      <c r="A27" s="18"/>
      <c r="B27" s="33" t="str">
        <f xml:space="preserve"> "December " &amp; B8</f>
        <v>December 2014</v>
      </c>
      <c r="C27" s="249">
        <f t="shared" si="0"/>
        <v>20869491</v>
      </c>
      <c r="D27" s="249">
        <f t="shared" si="0"/>
        <v>10631700</v>
      </c>
      <c r="E27" s="250">
        <f t="shared" si="0"/>
        <v>11881235</v>
      </c>
      <c r="F27" s="249">
        <f t="shared" si="0"/>
        <v>33949073</v>
      </c>
      <c r="G27" s="249">
        <f>G26+840273+253860</f>
        <v>36708758</v>
      </c>
      <c r="H27" s="249">
        <f t="shared" si="1"/>
        <v>0</v>
      </c>
      <c r="I27" s="249">
        <v>0</v>
      </c>
      <c r="J27" s="249">
        <v>0</v>
      </c>
    </row>
    <row r="28" spans="1:16">
      <c r="A28" s="10"/>
      <c r="B28" s="20" t="s">
        <v>21</v>
      </c>
      <c r="C28" s="200">
        <f t="shared" ref="C28:J28" si="2">AVERAGE(C15:C27)</f>
        <v>20869491</v>
      </c>
      <c r="D28" s="201">
        <f t="shared" si="2"/>
        <v>10631700</v>
      </c>
      <c r="E28" s="201">
        <f t="shared" si="2"/>
        <v>11881235</v>
      </c>
      <c r="F28" s="201">
        <f t="shared" si="2"/>
        <v>33654968.846153848</v>
      </c>
      <c r="G28" s="201">
        <f t="shared" si="2"/>
        <v>30772674.923076924</v>
      </c>
      <c r="H28" s="191">
        <f t="shared" si="2"/>
        <v>0</v>
      </c>
      <c r="I28" s="191">
        <f t="shared" si="2"/>
        <v>0</v>
      </c>
      <c r="J28" s="191">
        <f t="shared" si="2"/>
        <v>0</v>
      </c>
    </row>
    <row r="29" spans="1:16">
      <c r="A29" s="10"/>
      <c r="B29" s="20"/>
      <c r="C29" s="202"/>
      <c r="D29" s="202"/>
      <c r="E29" s="202"/>
      <c r="F29" s="202"/>
      <c r="G29" s="202"/>
      <c r="H29" s="192"/>
      <c r="I29" s="192"/>
      <c r="J29" s="192"/>
    </row>
    <row r="30" spans="1:16" ht="38.25">
      <c r="A30" s="10"/>
      <c r="B30" s="20"/>
      <c r="C30" s="202"/>
      <c r="D30" s="202"/>
      <c r="E30" s="203" t="s">
        <v>110</v>
      </c>
      <c r="F30" s="242" t="s">
        <v>131</v>
      </c>
      <c r="G30" s="204" t="s">
        <v>109</v>
      </c>
      <c r="H30" s="217" t="s">
        <v>109</v>
      </c>
      <c r="I30" s="192"/>
      <c r="J30" s="192"/>
      <c r="K30" s="47"/>
      <c r="L30" s="133"/>
      <c r="M30" s="48"/>
      <c r="N30" s="133"/>
      <c r="O30" s="133"/>
    </row>
    <row r="31" spans="1:16">
      <c r="A31" s="16" t="s">
        <v>28</v>
      </c>
      <c r="B31" s="11" t="str">
        <f>B15</f>
        <v>December 2013</v>
      </c>
      <c r="C31" s="251">
        <v>1672369</v>
      </c>
      <c r="D31" s="252">
        <v>402640</v>
      </c>
      <c r="E31" s="251">
        <v>746744</v>
      </c>
      <c r="F31" s="251">
        <v>0</v>
      </c>
      <c r="G31" s="251">
        <v>0</v>
      </c>
      <c r="H31" s="192">
        <v>0</v>
      </c>
      <c r="I31" s="253">
        <v>0</v>
      </c>
      <c r="J31" s="254">
        <v>0</v>
      </c>
      <c r="K31" s="6"/>
      <c r="L31" s="118"/>
      <c r="M31" s="118"/>
      <c r="N31" s="118"/>
      <c r="O31" s="184"/>
    </row>
    <row r="32" spans="1:16">
      <c r="A32" s="17" t="s">
        <v>29</v>
      </c>
      <c r="B32" s="12" t="str">
        <f>B16</f>
        <v>January 2014</v>
      </c>
      <c r="C32" s="250">
        <f>C31+43478.11</f>
        <v>1715847.11</v>
      </c>
      <c r="D32" s="250">
        <f>D31+22149.38</f>
        <v>424789.38</v>
      </c>
      <c r="E32" s="250">
        <f>E31+24752.57</f>
        <v>771496.57</v>
      </c>
      <c r="F32" s="250">
        <v>0</v>
      </c>
      <c r="G32" s="202">
        <v>0</v>
      </c>
      <c r="H32" s="192">
        <v>0</v>
      </c>
      <c r="I32" s="250">
        <v>0</v>
      </c>
      <c r="J32" s="250">
        <v>0</v>
      </c>
      <c r="K32" s="6"/>
      <c r="L32" s="118"/>
      <c r="M32" s="118"/>
      <c r="N32" s="118"/>
      <c r="O32" s="184"/>
    </row>
    <row r="33" spans="1:16">
      <c r="A33" s="17"/>
      <c r="B33" s="14" t="s">
        <v>1</v>
      </c>
      <c r="C33" s="250">
        <f t="shared" ref="C33:C43" si="3">C32+43478.11</f>
        <v>1759325.2200000002</v>
      </c>
      <c r="D33" s="249">
        <f t="shared" ref="D33:D43" si="4">D32+22149.38</f>
        <v>446938.76</v>
      </c>
      <c r="E33" s="250">
        <f t="shared" ref="E33:E43" si="5">E32+24752.57</f>
        <v>796249.1399999999</v>
      </c>
      <c r="F33" s="249">
        <v>0</v>
      </c>
      <c r="G33" s="246">
        <v>0</v>
      </c>
      <c r="H33" s="192">
        <v>0</v>
      </c>
      <c r="I33" s="250">
        <v>0</v>
      </c>
      <c r="J33" s="249">
        <v>0</v>
      </c>
      <c r="K33" s="6"/>
      <c r="L33" s="118"/>
      <c r="M33" s="118"/>
      <c r="N33" s="118"/>
      <c r="O33" s="184"/>
    </row>
    <row r="34" spans="1:16">
      <c r="A34" s="17"/>
      <c r="B34" s="14" t="s">
        <v>2</v>
      </c>
      <c r="C34" s="250">
        <f t="shared" si="3"/>
        <v>1802803.3300000003</v>
      </c>
      <c r="D34" s="249">
        <f t="shared" si="4"/>
        <v>469088.14</v>
      </c>
      <c r="E34" s="250">
        <f t="shared" si="5"/>
        <v>821001.70999999985</v>
      </c>
      <c r="F34" s="249">
        <v>0</v>
      </c>
      <c r="G34" s="246">
        <v>0</v>
      </c>
      <c r="H34" s="192">
        <v>0</v>
      </c>
      <c r="I34" s="250">
        <v>0</v>
      </c>
      <c r="J34" s="249">
        <v>0</v>
      </c>
      <c r="K34" s="6"/>
      <c r="L34" s="118"/>
      <c r="M34" s="118"/>
      <c r="N34" s="118"/>
      <c r="O34" s="184"/>
    </row>
    <row r="35" spans="1:16">
      <c r="A35" s="17"/>
      <c r="B35" s="14" t="s">
        <v>3</v>
      </c>
      <c r="C35" s="250">
        <f t="shared" si="3"/>
        <v>1846281.4400000004</v>
      </c>
      <c r="D35" s="249">
        <f t="shared" si="4"/>
        <v>491237.52</v>
      </c>
      <c r="E35" s="250">
        <f t="shared" si="5"/>
        <v>845754.2799999998</v>
      </c>
      <c r="F35" s="249">
        <v>0</v>
      </c>
      <c r="G35" s="246">
        <v>0</v>
      </c>
      <c r="H35" s="192">
        <v>0</v>
      </c>
      <c r="I35" s="250">
        <v>0</v>
      </c>
      <c r="J35" s="249">
        <v>0</v>
      </c>
      <c r="K35" s="6"/>
      <c r="L35" s="118"/>
      <c r="M35" s="118"/>
      <c r="N35" s="118"/>
      <c r="O35" s="184"/>
    </row>
    <row r="36" spans="1:16">
      <c r="A36" s="17"/>
      <c r="B36" s="14" t="s">
        <v>4</v>
      </c>
      <c r="C36" s="250">
        <f t="shared" si="3"/>
        <v>1889759.5500000005</v>
      </c>
      <c r="D36" s="255">
        <f t="shared" si="4"/>
        <v>513386.9</v>
      </c>
      <c r="E36" s="250">
        <f t="shared" si="5"/>
        <v>870506.84999999974</v>
      </c>
      <c r="F36" s="249">
        <v>35364</v>
      </c>
      <c r="G36" s="246">
        <v>0</v>
      </c>
      <c r="H36" s="192">
        <v>0</v>
      </c>
      <c r="I36" s="250">
        <v>0</v>
      </c>
      <c r="J36" s="249">
        <v>0</v>
      </c>
      <c r="K36" s="6"/>
      <c r="L36" s="118"/>
      <c r="M36" s="118"/>
      <c r="N36" s="118"/>
      <c r="O36" s="184"/>
    </row>
    <row r="37" spans="1:16">
      <c r="A37" s="17"/>
      <c r="B37" s="14" t="s">
        <v>5</v>
      </c>
      <c r="C37" s="250">
        <f t="shared" si="3"/>
        <v>1933237.6600000006</v>
      </c>
      <c r="D37" s="249">
        <f t="shared" si="4"/>
        <v>535536.28</v>
      </c>
      <c r="E37" s="250">
        <f t="shared" si="5"/>
        <v>895259.41999999969</v>
      </c>
      <c r="F37" s="249">
        <f>F36+70727.24</f>
        <v>106091.24</v>
      </c>
      <c r="G37" s="246">
        <v>0</v>
      </c>
      <c r="H37" s="192">
        <v>0</v>
      </c>
      <c r="I37" s="250">
        <v>0</v>
      </c>
      <c r="J37" s="249">
        <v>0</v>
      </c>
      <c r="L37" s="118"/>
      <c r="M37" s="118"/>
      <c r="N37" s="118"/>
      <c r="O37" s="184"/>
    </row>
    <row r="38" spans="1:16">
      <c r="A38" s="17"/>
      <c r="B38" s="14" t="s">
        <v>6</v>
      </c>
      <c r="C38" s="250">
        <f t="shared" si="3"/>
        <v>1976715.7700000007</v>
      </c>
      <c r="D38" s="249">
        <f t="shared" si="4"/>
        <v>557685.66</v>
      </c>
      <c r="E38" s="250">
        <f t="shared" si="5"/>
        <v>920011.98999999964</v>
      </c>
      <c r="F38" s="249">
        <f t="shared" ref="F38:F43" si="6">F37+70727.24</f>
        <v>176818.48</v>
      </c>
      <c r="G38" s="246">
        <v>0</v>
      </c>
      <c r="H38" s="192">
        <v>0</v>
      </c>
      <c r="I38" s="250">
        <v>0</v>
      </c>
      <c r="J38" s="249">
        <v>0</v>
      </c>
      <c r="L38" s="118"/>
      <c r="M38" s="118"/>
      <c r="N38" s="118"/>
      <c r="O38" s="184"/>
      <c r="P38" s="23"/>
    </row>
    <row r="39" spans="1:16">
      <c r="A39" s="17"/>
      <c r="B39" s="14" t="s">
        <v>7</v>
      </c>
      <c r="C39" s="250">
        <f t="shared" si="3"/>
        <v>2020193.8800000008</v>
      </c>
      <c r="D39" s="249">
        <f t="shared" si="4"/>
        <v>579835.04</v>
      </c>
      <c r="E39" s="250">
        <f t="shared" si="5"/>
        <v>944764.55999999959</v>
      </c>
      <c r="F39" s="249">
        <f t="shared" si="6"/>
        <v>247545.72000000003</v>
      </c>
      <c r="G39" s="246">
        <v>0</v>
      </c>
      <c r="H39" s="192">
        <v>0</v>
      </c>
      <c r="I39" s="250">
        <v>0</v>
      </c>
      <c r="J39" s="249">
        <v>0</v>
      </c>
      <c r="L39" s="118"/>
      <c r="M39" s="118"/>
      <c r="N39" s="118"/>
      <c r="O39" s="134"/>
      <c r="P39" s="23"/>
    </row>
    <row r="40" spans="1:16">
      <c r="A40" s="17"/>
      <c r="B40" s="14" t="s">
        <v>8</v>
      </c>
      <c r="C40" s="250">
        <f t="shared" si="3"/>
        <v>2063671.9900000009</v>
      </c>
      <c r="D40" s="249">
        <f t="shared" si="4"/>
        <v>601984.42000000004</v>
      </c>
      <c r="E40" s="250">
        <f t="shared" si="5"/>
        <v>969517.12999999954</v>
      </c>
      <c r="F40" s="249">
        <f t="shared" si="6"/>
        <v>318272.96000000002</v>
      </c>
      <c r="G40" s="246">
        <v>0</v>
      </c>
      <c r="H40" s="192">
        <v>0</v>
      </c>
      <c r="I40" s="250">
        <v>0</v>
      </c>
      <c r="J40" s="249">
        <v>0</v>
      </c>
      <c r="L40" s="118"/>
      <c r="M40" s="118"/>
      <c r="N40" s="118"/>
      <c r="O40" s="134"/>
      <c r="P40" s="23"/>
    </row>
    <row r="41" spans="1:16">
      <c r="A41" s="17"/>
      <c r="B41" s="14" t="s">
        <v>9</v>
      </c>
      <c r="C41" s="250">
        <f t="shared" si="3"/>
        <v>2107150.100000001</v>
      </c>
      <c r="D41" s="249">
        <f t="shared" si="4"/>
        <v>624133.80000000005</v>
      </c>
      <c r="E41" s="250">
        <f t="shared" si="5"/>
        <v>994269.69999999949</v>
      </c>
      <c r="F41" s="249">
        <f t="shared" si="6"/>
        <v>389000.2</v>
      </c>
      <c r="G41" s="246">
        <v>0</v>
      </c>
      <c r="H41" s="192">
        <v>0</v>
      </c>
      <c r="I41" s="250">
        <v>0</v>
      </c>
      <c r="J41" s="249">
        <v>0</v>
      </c>
      <c r="L41" s="118"/>
      <c r="M41" s="118"/>
      <c r="N41" s="118"/>
      <c r="O41" s="134"/>
    </row>
    <row r="42" spans="1:16">
      <c r="A42" s="17"/>
      <c r="B42" s="14" t="s">
        <v>10</v>
      </c>
      <c r="C42" s="250">
        <f t="shared" si="3"/>
        <v>2150628.2100000009</v>
      </c>
      <c r="D42" s="249">
        <f t="shared" si="4"/>
        <v>646283.18000000005</v>
      </c>
      <c r="E42" s="250">
        <f t="shared" si="5"/>
        <v>1019022.2699999994</v>
      </c>
      <c r="F42" s="249">
        <f t="shared" si="6"/>
        <v>459727.44</v>
      </c>
      <c r="G42" s="246">
        <v>0</v>
      </c>
      <c r="H42" s="192">
        <v>0</v>
      </c>
      <c r="I42" s="250">
        <v>0</v>
      </c>
      <c r="J42" s="249">
        <v>0</v>
      </c>
      <c r="L42" s="118"/>
      <c r="M42" s="118"/>
      <c r="N42" s="118"/>
      <c r="O42" s="134"/>
    </row>
    <row r="43" spans="1:16">
      <c r="A43" s="18"/>
      <c r="B43" s="13" t="str">
        <f>+B27</f>
        <v>December 2014</v>
      </c>
      <c r="C43" s="250">
        <f t="shared" si="3"/>
        <v>2194106.3200000008</v>
      </c>
      <c r="D43" s="249">
        <f t="shared" si="4"/>
        <v>668432.56000000006</v>
      </c>
      <c r="E43" s="250">
        <f t="shared" si="5"/>
        <v>1043774.8399999994</v>
      </c>
      <c r="F43" s="249">
        <f t="shared" si="6"/>
        <v>530454.68000000005</v>
      </c>
      <c r="G43" s="249">
        <v>0</v>
      </c>
      <c r="H43" s="248">
        <v>0</v>
      </c>
      <c r="I43" s="249">
        <v>0</v>
      </c>
      <c r="J43" s="249">
        <v>0</v>
      </c>
      <c r="L43" s="118"/>
      <c r="M43" s="118"/>
      <c r="N43" s="82"/>
      <c r="O43" s="134"/>
    </row>
    <row r="44" spans="1:16">
      <c r="A44" s="10"/>
      <c r="B44" s="20" t="s">
        <v>21</v>
      </c>
      <c r="C44" s="201">
        <f t="shared" ref="C44:J44" si="7">AVERAGE(C31:C43)</f>
        <v>1933237.6600000006</v>
      </c>
      <c r="D44" s="200">
        <f>AVERAGE(D31:D43)</f>
        <v>535536.28</v>
      </c>
      <c r="E44" s="201">
        <f t="shared" si="7"/>
        <v>895259.41999999981</v>
      </c>
      <c r="F44" s="200">
        <f>AVERAGE(F31:F43)</f>
        <v>174098.05538461538</v>
      </c>
      <c r="G44" s="200">
        <f t="shared" si="7"/>
        <v>0</v>
      </c>
      <c r="H44" s="191">
        <f t="shared" si="7"/>
        <v>0</v>
      </c>
      <c r="I44" s="191">
        <f t="shared" si="7"/>
        <v>0</v>
      </c>
      <c r="J44" s="191">
        <f t="shared" si="7"/>
        <v>0</v>
      </c>
      <c r="L44" s="118"/>
      <c r="M44" s="118"/>
      <c r="N44" s="82"/>
    </row>
    <row r="45" spans="1:16" s="23" customFormat="1">
      <c r="A45" s="26"/>
      <c r="B45" s="27"/>
      <c r="C45" s="202"/>
      <c r="D45" s="202"/>
      <c r="E45" s="202"/>
      <c r="F45" s="202"/>
      <c r="G45" s="202"/>
      <c r="H45" s="192"/>
      <c r="I45" s="192"/>
      <c r="J45" s="192"/>
      <c r="K45"/>
      <c r="L45" s="118"/>
      <c r="M45" s="118"/>
      <c r="N45" s="82"/>
      <c r="O45"/>
      <c r="P45"/>
    </row>
    <row r="46" spans="1:16">
      <c r="A46" s="10"/>
      <c r="B46" s="7"/>
      <c r="C46" s="256"/>
      <c r="D46" s="256"/>
      <c r="E46" s="256"/>
      <c r="F46" s="256"/>
      <c r="G46" s="256"/>
      <c r="H46" s="257"/>
      <c r="I46" s="257"/>
      <c r="J46" s="257"/>
      <c r="L46" s="118"/>
      <c r="M46" s="118"/>
      <c r="N46" s="82"/>
    </row>
    <row r="47" spans="1:16">
      <c r="A47" s="10"/>
      <c r="B47" s="9"/>
      <c r="C47" s="256"/>
      <c r="D47" s="256"/>
      <c r="E47" s="256"/>
      <c r="F47" s="256"/>
      <c r="G47" s="256"/>
      <c r="H47" s="258"/>
      <c r="I47" s="258"/>
      <c r="J47" s="258"/>
      <c r="L47" s="118"/>
      <c r="M47" s="118"/>
      <c r="N47" s="82"/>
    </row>
    <row r="48" spans="1:16">
      <c r="A48" s="16" t="s">
        <v>15</v>
      </c>
      <c r="B48" s="91" t="str">
        <f>B15</f>
        <v>December 2013</v>
      </c>
      <c r="C48" s="252">
        <f>+C15-C31</f>
        <v>19197122</v>
      </c>
      <c r="D48" s="251">
        <f t="shared" ref="D48" si="8">+D15-D31</f>
        <v>10229060</v>
      </c>
      <c r="E48" s="252">
        <f>+E15-E31</f>
        <v>11134491</v>
      </c>
      <c r="F48" s="252">
        <f>+F15-F31</f>
        <v>32288790</v>
      </c>
      <c r="G48" s="252">
        <f>+G15-G31</f>
        <v>24108633</v>
      </c>
      <c r="H48" s="259">
        <f>+H15-H31</f>
        <v>0</v>
      </c>
      <c r="I48" s="259">
        <f t="shared" ref="I48" si="9">+I15-I31</f>
        <v>0</v>
      </c>
      <c r="J48" s="259">
        <f>+J15-J31</f>
        <v>0</v>
      </c>
      <c r="L48" s="118"/>
      <c r="M48" s="118"/>
      <c r="N48" s="82"/>
    </row>
    <row r="49" spans="1:17">
      <c r="A49" s="17" t="s">
        <v>12</v>
      </c>
      <c r="B49" s="92" t="str">
        <f>B16</f>
        <v>January 2014</v>
      </c>
      <c r="C49" s="249">
        <f t="shared" ref="C49:J60" si="10">+C16-C32</f>
        <v>19153643.890000001</v>
      </c>
      <c r="D49" s="246">
        <f t="shared" si="10"/>
        <v>10206910.619999999</v>
      </c>
      <c r="E49" s="249">
        <f t="shared" si="10"/>
        <v>11109738.43</v>
      </c>
      <c r="F49" s="249">
        <f t="shared" si="10"/>
        <v>32756369</v>
      </c>
      <c r="G49" s="249">
        <f t="shared" si="10"/>
        <v>25792854</v>
      </c>
      <c r="H49" s="260">
        <f t="shared" si="10"/>
        <v>0</v>
      </c>
      <c r="I49" s="260">
        <f t="shared" si="10"/>
        <v>0</v>
      </c>
      <c r="J49" s="260">
        <f t="shared" si="10"/>
        <v>0</v>
      </c>
      <c r="L49" s="118"/>
      <c r="M49" s="118"/>
      <c r="N49" s="82"/>
    </row>
    <row r="50" spans="1:17">
      <c r="A50" s="17"/>
      <c r="B50" s="93" t="s">
        <v>1</v>
      </c>
      <c r="C50" s="249">
        <f t="shared" si="10"/>
        <v>19110165.780000001</v>
      </c>
      <c r="D50" s="246">
        <f t="shared" si="10"/>
        <v>10184761.24</v>
      </c>
      <c r="E50" s="249">
        <f t="shared" si="10"/>
        <v>11084985.859999999</v>
      </c>
      <c r="F50" s="249">
        <f t="shared" si="10"/>
        <v>33208500</v>
      </c>
      <c r="G50" s="249">
        <f t="shared" si="10"/>
        <v>26889868</v>
      </c>
      <c r="H50" s="260">
        <f t="shared" si="10"/>
        <v>0</v>
      </c>
      <c r="I50" s="260">
        <f t="shared" si="10"/>
        <v>0</v>
      </c>
      <c r="J50" s="260">
        <f t="shared" si="10"/>
        <v>0</v>
      </c>
      <c r="K50" s="123"/>
      <c r="L50" s="118"/>
      <c r="M50" s="118"/>
      <c r="N50" s="118"/>
    </row>
    <row r="51" spans="1:17">
      <c r="A51" s="17"/>
      <c r="B51" s="93" t="s">
        <v>2</v>
      </c>
      <c r="C51" s="249">
        <f t="shared" si="10"/>
        <v>19066687.669999998</v>
      </c>
      <c r="D51" s="246">
        <f t="shared" si="10"/>
        <v>10162611.859999999</v>
      </c>
      <c r="E51" s="249">
        <f t="shared" si="10"/>
        <v>11060233.290000001</v>
      </c>
      <c r="F51" s="249">
        <f t="shared" si="10"/>
        <v>33766397</v>
      </c>
      <c r="G51" s="249">
        <f t="shared" si="10"/>
        <v>28118265</v>
      </c>
      <c r="H51" s="260">
        <f t="shared" si="10"/>
        <v>0</v>
      </c>
      <c r="I51" s="260">
        <f t="shared" si="10"/>
        <v>0</v>
      </c>
      <c r="J51" s="260">
        <f t="shared" si="10"/>
        <v>0</v>
      </c>
      <c r="K51" s="123"/>
      <c r="L51" s="118"/>
      <c r="M51" s="118"/>
      <c r="N51" s="82"/>
      <c r="O51" s="120"/>
    </row>
    <row r="52" spans="1:17">
      <c r="A52" s="17"/>
      <c r="B52" s="93" t="s">
        <v>3</v>
      </c>
      <c r="C52" s="249">
        <f t="shared" si="10"/>
        <v>19023209.559999999</v>
      </c>
      <c r="D52" s="246">
        <f t="shared" si="10"/>
        <v>10140462.48</v>
      </c>
      <c r="E52" s="249">
        <f t="shared" si="10"/>
        <v>11035480.720000001</v>
      </c>
      <c r="F52" s="249">
        <f t="shared" si="10"/>
        <v>33901955</v>
      </c>
      <c r="G52" s="249">
        <f t="shared" si="10"/>
        <v>28734070</v>
      </c>
      <c r="H52" s="260">
        <f t="shared" si="10"/>
        <v>0</v>
      </c>
      <c r="I52" s="260">
        <f t="shared" si="10"/>
        <v>0</v>
      </c>
      <c r="J52" s="260">
        <f t="shared" si="10"/>
        <v>0</v>
      </c>
      <c r="L52" s="118"/>
      <c r="M52" s="118"/>
    </row>
    <row r="53" spans="1:17">
      <c r="A53" s="17"/>
      <c r="B53" s="93" t="s">
        <v>4</v>
      </c>
      <c r="C53" s="249">
        <f t="shared" si="10"/>
        <v>18979731.449999999</v>
      </c>
      <c r="D53" s="246">
        <f t="shared" si="10"/>
        <v>10118313.1</v>
      </c>
      <c r="E53" s="249">
        <f t="shared" si="10"/>
        <v>11010728.15</v>
      </c>
      <c r="F53" s="249">
        <f>+F20-F36</f>
        <v>33913709</v>
      </c>
      <c r="G53" s="249">
        <f t="shared" si="10"/>
        <v>29978531</v>
      </c>
      <c r="H53" s="260">
        <f t="shared" si="10"/>
        <v>0</v>
      </c>
      <c r="I53" s="260">
        <f t="shared" si="10"/>
        <v>0</v>
      </c>
      <c r="J53" s="260">
        <f t="shared" si="10"/>
        <v>0</v>
      </c>
    </row>
    <row r="54" spans="1:17">
      <c r="A54" s="17"/>
      <c r="B54" s="93" t="s">
        <v>5</v>
      </c>
      <c r="C54" s="249">
        <f t="shared" si="10"/>
        <v>18936253.34</v>
      </c>
      <c r="D54" s="246">
        <f t="shared" si="10"/>
        <v>10096163.720000001</v>
      </c>
      <c r="E54" s="249">
        <f t="shared" si="10"/>
        <v>10985975.58</v>
      </c>
      <c r="F54" s="249">
        <f t="shared" si="10"/>
        <v>33842981.759999998</v>
      </c>
      <c r="G54" s="249">
        <f>+G21-G37</f>
        <v>30774433</v>
      </c>
      <c r="H54" s="260">
        <f t="shared" si="10"/>
        <v>0</v>
      </c>
      <c r="I54" s="260">
        <f t="shared" si="10"/>
        <v>0</v>
      </c>
      <c r="J54" s="260">
        <f t="shared" si="10"/>
        <v>0</v>
      </c>
      <c r="K54" s="23"/>
      <c r="L54" s="23"/>
      <c r="M54" s="23"/>
      <c r="N54" s="23"/>
      <c r="O54" s="23"/>
      <c r="P54" s="23"/>
      <c r="Q54" s="23"/>
    </row>
    <row r="55" spans="1:17">
      <c r="A55" s="17"/>
      <c r="B55" s="93" t="s">
        <v>6</v>
      </c>
      <c r="C55" s="249">
        <f t="shared" si="10"/>
        <v>18892775.23</v>
      </c>
      <c r="D55" s="246">
        <f t="shared" si="10"/>
        <v>10074014.34</v>
      </c>
      <c r="E55" s="249">
        <f t="shared" si="10"/>
        <v>10961223.01</v>
      </c>
      <c r="F55" s="249">
        <f t="shared" si="10"/>
        <v>33772254.520000003</v>
      </c>
      <c r="G55" s="249">
        <f t="shared" si="10"/>
        <v>31996803</v>
      </c>
      <c r="H55" s="260">
        <f t="shared" si="10"/>
        <v>0</v>
      </c>
      <c r="I55" s="260">
        <f t="shared" si="10"/>
        <v>0</v>
      </c>
      <c r="J55" s="260">
        <f t="shared" si="10"/>
        <v>0</v>
      </c>
    </row>
    <row r="56" spans="1:17">
      <c r="A56" s="17"/>
      <c r="B56" s="93" t="s">
        <v>7</v>
      </c>
      <c r="C56" s="249">
        <f t="shared" si="10"/>
        <v>18849297.119999997</v>
      </c>
      <c r="D56" s="246">
        <f t="shared" si="10"/>
        <v>10051864.960000001</v>
      </c>
      <c r="E56" s="249">
        <f t="shared" si="10"/>
        <v>10936470.440000001</v>
      </c>
      <c r="F56" s="249">
        <f t="shared" si="10"/>
        <v>33701527.280000001</v>
      </c>
      <c r="G56" s="249">
        <f t="shared" si="10"/>
        <v>33063356</v>
      </c>
      <c r="H56" s="260">
        <f t="shared" si="10"/>
        <v>0</v>
      </c>
      <c r="I56" s="260">
        <f t="shared" si="10"/>
        <v>0</v>
      </c>
      <c r="J56" s="260">
        <f t="shared" si="10"/>
        <v>0</v>
      </c>
    </row>
    <row r="57" spans="1:17">
      <c r="A57" s="17"/>
      <c r="B57" s="93" t="s">
        <v>8</v>
      </c>
      <c r="C57" s="249">
        <f t="shared" si="10"/>
        <v>18805819.009999998</v>
      </c>
      <c r="D57" s="246">
        <f t="shared" si="10"/>
        <v>10029715.58</v>
      </c>
      <c r="E57" s="249">
        <f t="shared" si="10"/>
        <v>10911717.870000001</v>
      </c>
      <c r="F57" s="249">
        <f t="shared" si="10"/>
        <v>33630800.039999999</v>
      </c>
      <c r="G57" s="249">
        <f t="shared" si="10"/>
        <v>33789202</v>
      </c>
      <c r="H57" s="260">
        <f t="shared" si="10"/>
        <v>0</v>
      </c>
      <c r="I57" s="260">
        <f t="shared" si="10"/>
        <v>0</v>
      </c>
      <c r="J57" s="260">
        <f t="shared" si="10"/>
        <v>0</v>
      </c>
      <c r="O57" t="s">
        <v>111</v>
      </c>
      <c r="P57" t="s">
        <v>111</v>
      </c>
    </row>
    <row r="58" spans="1:17">
      <c r="A58" s="17"/>
      <c r="B58" s="93" t="s">
        <v>9</v>
      </c>
      <c r="C58" s="249">
        <f t="shared" si="10"/>
        <v>18762340.899999999</v>
      </c>
      <c r="D58" s="246">
        <f t="shared" si="10"/>
        <v>10007566.199999999</v>
      </c>
      <c r="E58" s="249">
        <f t="shared" si="10"/>
        <v>10886965.300000001</v>
      </c>
      <c r="F58" s="249">
        <f t="shared" si="10"/>
        <v>33560072.799999997</v>
      </c>
      <c r="G58" s="249">
        <f t="shared" si="10"/>
        <v>34475376</v>
      </c>
      <c r="H58" s="260">
        <f t="shared" si="10"/>
        <v>0</v>
      </c>
      <c r="I58" s="260">
        <f t="shared" si="10"/>
        <v>0</v>
      </c>
      <c r="J58" s="260">
        <f t="shared" si="10"/>
        <v>0</v>
      </c>
    </row>
    <row r="59" spans="1:17">
      <c r="A59" s="17"/>
      <c r="B59" s="93" t="s">
        <v>10</v>
      </c>
      <c r="C59" s="249">
        <f t="shared" si="10"/>
        <v>18718862.789999999</v>
      </c>
      <c r="D59" s="246">
        <f t="shared" si="10"/>
        <v>9985416.8200000003</v>
      </c>
      <c r="E59" s="249">
        <f t="shared" si="10"/>
        <v>10862212.73</v>
      </c>
      <c r="F59" s="249">
        <f t="shared" si="10"/>
        <v>33489345.559999999</v>
      </c>
      <c r="G59" s="249">
        <f t="shared" si="10"/>
        <v>35614625</v>
      </c>
      <c r="H59" s="260">
        <f t="shared" si="10"/>
        <v>0</v>
      </c>
      <c r="I59" s="260">
        <f t="shared" si="10"/>
        <v>0</v>
      </c>
      <c r="J59" s="260">
        <f t="shared" si="10"/>
        <v>0</v>
      </c>
      <c r="K59" s="23"/>
      <c r="L59" s="23"/>
      <c r="M59" s="23"/>
      <c r="N59" s="23"/>
      <c r="O59" s="23"/>
    </row>
    <row r="60" spans="1:17">
      <c r="A60" s="18"/>
      <c r="B60" s="94" t="str">
        <f>+B43</f>
        <v>December 2014</v>
      </c>
      <c r="C60" s="206">
        <f t="shared" si="10"/>
        <v>18675384.68</v>
      </c>
      <c r="D60" s="205">
        <f t="shared" si="10"/>
        <v>9963267.4399999995</v>
      </c>
      <c r="E60" s="206">
        <f t="shared" si="10"/>
        <v>10837460.16</v>
      </c>
      <c r="F60" s="206">
        <f t="shared" si="10"/>
        <v>33418618.32</v>
      </c>
      <c r="G60" s="206">
        <f t="shared" si="10"/>
        <v>36708758</v>
      </c>
      <c r="H60" s="261">
        <f t="shared" si="10"/>
        <v>0</v>
      </c>
      <c r="I60" s="261">
        <f t="shared" si="10"/>
        <v>0</v>
      </c>
      <c r="J60" s="261">
        <f t="shared" si="10"/>
        <v>0</v>
      </c>
    </row>
    <row r="61" spans="1:17">
      <c r="A61" s="10"/>
      <c r="B61" s="20" t="s">
        <v>21</v>
      </c>
      <c r="C61" s="205">
        <f t="shared" ref="C61:J61" si="11">AVERAGE(C48:C60)</f>
        <v>18936253.34</v>
      </c>
      <c r="D61" s="206">
        <f t="shared" si="11"/>
        <v>10096163.720000001</v>
      </c>
      <c r="E61" s="205">
        <f t="shared" si="11"/>
        <v>10985975.580000002</v>
      </c>
      <c r="F61" s="206">
        <f>AVERAGE(F48:F60)</f>
        <v>33480870.790769234</v>
      </c>
      <c r="G61" s="207">
        <f t="shared" si="11"/>
        <v>30772674.923076924</v>
      </c>
      <c r="H61" s="193">
        <f t="shared" si="11"/>
        <v>0</v>
      </c>
      <c r="I61" s="193">
        <f t="shared" si="11"/>
        <v>0</v>
      </c>
      <c r="J61" s="193">
        <f t="shared" si="11"/>
        <v>0</v>
      </c>
    </row>
    <row r="62" spans="1:17">
      <c r="A62" s="10"/>
      <c r="B62" s="7"/>
      <c r="C62" s="202"/>
      <c r="D62" s="202"/>
      <c r="E62" s="202"/>
      <c r="F62" s="202"/>
      <c r="G62" s="202"/>
      <c r="H62" s="192"/>
      <c r="I62" s="192"/>
      <c r="J62" s="192"/>
    </row>
    <row r="63" spans="1:17">
      <c r="A63" s="10"/>
      <c r="B63" s="8"/>
      <c r="C63" s="262"/>
      <c r="D63" s="262"/>
      <c r="E63" s="262"/>
      <c r="F63" s="262"/>
      <c r="G63" s="262"/>
      <c r="H63" s="263"/>
      <c r="I63" s="263"/>
      <c r="J63" s="263"/>
    </row>
    <row r="64" spans="1:17">
      <c r="A64" s="21" t="s">
        <v>24</v>
      </c>
      <c r="B64" s="22" t="s">
        <v>0</v>
      </c>
      <c r="C64" s="251">
        <f>C43-C31</f>
        <v>521737.32000000076</v>
      </c>
      <c r="D64" s="252">
        <f>D43-D31</f>
        <v>265792.56000000006</v>
      </c>
      <c r="E64" s="252">
        <f>E43-E31</f>
        <v>297030.83999999939</v>
      </c>
      <c r="F64" s="252">
        <f t="shared" ref="F64:I64" si="12">F43-F31</f>
        <v>530454.68000000005</v>
      </c>
      <c r="G64" s="264">
        <f t="shared" si="12"/>
        <v>0</v>
      </c>
      <c r="H64" s="254">
        <f t="shared" si="12"/>
        <v>0</v>
      </c>
      <c r="I64" s="254">
        <f t="shared" si="12"/>
        <v>0</v>
      </c>
      <c r="J64" s="254">
        <v>0</v>
      </c>
    </row>
    <row r="65" spans="1:11">
      <c r="A65" s="18" t="s">
        <v>13</v>
      </c>
      <c r="B65" s="15" t="s">
        <v>18</v>
      </c>
      <c r="C65" s="246">
        <v>0</v>
      </c>
      <c r="D65" s="249">
        <v>0</v>
      </c>
      <c r="E65" s="206">
        <v>0</v>
      </c>
      <c r="F65" s="265">
        <v>0</v>
      </c>
      <c r="G65" s="207">
        <v>0</v>
      </c>
      <c r="H65" s="266">
        <v>0</v>
      </c>
      <c r="I65" s="266">
        <v>0</v>
      </c>
      <c r="J65" s="266">
        <v>0</v>
      </c>
    </row>
    <row r="66" spans="1:11">
      <c r="A66" s="2"/>
      <c r="B66" s="20" t="s">
        <v>23</v>
      </c>
      <c r="C66" s="201">
        <f>+C64+C65</f>
        <v>521737.32000000076</v>
      </c>
      <c r="D66" s="200">
        <f>+D64+D65</f>
        <v>265792.56000000006</v>
      </c>
      <c r="E66" s="208">
        <f>+E64+E65</f>
        <v>297030.83999999939</v>
      </c>
      <c r="F66" s="200">
        <f>+F64+F65</f>
        <v>530454.68000000005</v>
      </c>
      <c r="G66" s="208">
        <f t="shared" ref="G66:I66" si="13">+G64+G65</f>
        <v>0</v>
      </c>
      <c r="H66" s="191">
        <f t="shared" si="13"/>
        <v>0</v>
      </c>
      <c r="I66" s="191">
        <f t="shared" si="13"/>
        <v>0</v>
      </c>
      <c r="J66" s="191">
        <f>+J64+J65</f>
        <v>0</v>
      </c>
    </row>
    <row r="67" spans="1:11">
      <c r="E67" s="209"/>
      <c r="H67" s="194"/>
      <c r="I67" s="194"/>
      <c r="J67" s="194"/>
      <c r="K67" s="23"/>
    </row>
  </sheetData>
  <phoneticPr fontId="48" type="noConversion"/>
  <dataValidations disablePrompts="1" count="1">
    <dataValidation type="list" allowBlank="1" showInputMessage="1" showErrorMessage="1" sqref="C14:H14">
      <formula1>$I$11:$I$12</formula1>
    </dataValidation>
  </dataValidations>
  <pageMargins left="0.5" right="0.5" top="0.25" bottom="0.25" header="0" footer="0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57"/>
  <sheetViews>
    <sheetView topLeftCell="A60" zoomScaleNormal="100" workbookViewId="0">
      <selection activeCell="A69" sqref="A69"/>
    </sheetView>
  </sheetViews>
  <sheetFormatPr defaultRowHeight="12.75"/>
  <cols>
    <col min="1" max="1" width="48" customWidth="1"/>
    <col min="2" max="2" width="17.42578125" customWidth="1"/>
    <col min="3" max="3" width="14.7109375" bestFit="1" customWidth="1"/>
    <col min="4" max="4" width="12.5703125" customWidth="1"/>
    <col min="5" max="5" width="14.5703125" customWidth="1"/>
    <col min="6" max="7" width="14" bestFit="1" customWidth="1"/>
    <col min="8" max="8" width="10.28515625" bestFit="1" customWidth="1"/>
    <col min="9" max="9" width="13.140625" customWidth="1"/>
    <col min="10" max="12" width="11.28515625" bestFit="1" customWidth="1"/>
    <col min="13" max="13" width="10.140625" bestFit="1" customWidth="1"/>
    <col min="15" max="15" width="12.28515625" customWidth="1"/>
  </cols>
  <sheetData>
    <row r="1" spans="1:10" ht="18">
      <c r="A1" s="52" t="s">
        <v>41</v>
      </c>
      <c r="B1" s="135"/>
      <c r="C1" s="135"/>
      <c r="D1" s="68"/>
      <c r="E1" s="39"/>
      <c r="F1" s="39"/>
    </row>
    <row r="2" spans="1:10">
      <c r="A2" s="52" t="s">
        <v>112</v>
      </c>
      <c r="B2" s="135"/>
      <c r="C2" s="135"/>
      <c r="D2" s="136"/>
      <c r="E2" s="41"/>
      <c r="F2" s="41"/>
    </row>
    <row r="3" spans="1:10">
      <c r="A3" s="52" t="s">
        <v>113</v>
      </c>
      <c r="B3" s="135"/>
      <c r="C3" s="135"/>
      <c r="D3" s="137"/>
      <c r="E3" s="138"/>
      <c r="F3" s="138"/>
    </row>
    <row r="4" spans="1:10">
      <c r="A4" s="20"/>
      <c r="B4" s="75"/>
      <c r="C4" s="75"/>
      <c r="D4" s="72"/>
      <c r="E4" s="43"/>
      <c r="F4" s="43"/>
    </row>
    <row r="5" spans="1:10">
      <c r="B5" s="69"/>
      <c r="C5" s="69"/>
      <c r="D5" s="70"/>
      <c r="E5" s="139"/>
      <c r="F5" s="140"/>
      <c r="H5" s="23"/>
    </row>
    <row r="6" spans="1:10">
      <c r="A6" s="53" t="s">
        <v>47</v>
      </c>
      <c r="B6" s="71"/>
      <c r="C6" s="71"/>
      <c r="D6" s="71"/>
      <c r="E6" s="65"/>
      <c r="F6" s="65"/>
    </row>
    <row r="7" spans="1:10" ht="25.5">
      <c r="A7" s="53" t="s">
        <v>48</v>
      </c>
      <c r="B7" s="71" t="s">
        <v>42</v>
      </c>
      <c r="C7" s="71" t="s">
        <v>43</v>
      </c>
      <c r="D7" s="71" t="s">
        <v>44</v>
      </c>
      <c r="E7" s="66" t="s">
        <v>94</v>
      </c>
      <c r="F7" s="66" t="s">
        <v>95</v>
      </c>
    </row>
    <row r="8" spans="1:10">
      <c r="A8" s="53" t="s">
        <v>57</v>
      </c>
      <c r="B8" s="71"/>
      <c r="C8" s="71"/>
      <c r="D8" s="71"/>
      <c r="E8" s="66"/>
      <c r="F8" s="66"/>
    </row>
    <row r="9" spans="1:10">
      <c r="A9" s="53" t="s">
        <v>45</v>
      </c>
      <c r="B9" s="71"/>
      <c r="C9" s="71"/>
      <c r="D9" s="71"/>
      <c r="E9" s="65"/>
      <c r="F9" s="65"/>
    </row>
    <row r="10" spans="1:10">
      <c r="A10" s="141" t="str">
        <f xml:space="preserve"> "December  2013"</f>
        <v>December  2013</v>
      </c>
      <c r="B10" s="236">
        <v>32288790</v>
      </c>
      <c r="C10" s="236">
        <v>3342732</v>
      </c>
      <c r="D10" s="231">
        <f t="shared" ref="D10:D22" si="0">B10+C10</f>
        <v>35631522</v>
      </c>
      <c r="E10" s="229">
        <v>0</v>
      </c>
      <c r="F10" s="122">
        <f t="shared" ref="F10:F22" si="1">D10-E10</f>
        <v>35631522</v>
      </c>
      <c r="H10" s="142"/>
      <c r="I10" s="23"/>
      <c r="J10" s="23"/>
    </row>
    <row r="11" spans="1:10">
      <c r="A11" s="143" t="s">
        <v>46</v>
      </c>
      <c r="B11" s="230">
        <f>B10+467579</f>
        <v>32756369</v>
      </c>
      <c r="C11" s="230">
        <f>C10+56658.44+151816.39</f>
        <v>3551206.83</v>
      </c>
      <c r="D11" s="231">
        <f t="shared" si="0"/>
        <v>36307575.829999998</v>
      </c>
      <c r="E11" s="237">
        <v>0</v>
      </c>
      <c r="F11" s="129">
        <f t="shared" si="1"/>
        <v>36307575.829999998</v>
      </c>
      <c r="H11" s="23"/>
      <c r="I11" s="23"/>
      <c r="J11" s="23"/>
    </row>
    <row r="12" spans="1:10">
      <c r="A12" s="32" t="s">
        <v>1</v>
      </c>
      <c r="B12" s="230">
        <f>B11+452131</f>
        <v>33208500</v>
      </c>
      <c r="C12" s="230">
        <f>C11+57470.55+153992.43</f>
        <v>3762669.81</v>
      </c>
      <c r="D12" s="231">
        <f t="shared" si="0"/>
        <v>36971169.810000002</v>
      </c>
      <c r="E12" s="237">
        <v>0</v>
      </c>
      <c r="F12" s="129">
        <f t="shared" si="1"/>
        <v>36971169.810000002</v>
      </c>
      <c r="H12" s="23"/>
      <c r="I12" s="23"/>
      <c r="J12" s="23"/>
    </row>
    <row r="13" spans="1:10">
      <c r="A13" s="32" t="s">
        <v>2</v>
      </c>
      <c r="B13" s="230">
        <f>B12+557897</f>
        <v>33766397</v>
      </c>
      <c r="C13" s="230">
        <f>C12+58362.4+156382.16</f>
        <v>3977414.37</v>
      </c>
      <c r="D13" s="231">
        <f t="shared" si="0"/>
        <v>37743811.369999997</v>
      </c>
      <c r="E13" s="237">
        <v>0</v>
      </c>
      <c r="F13" s="129">
        <f t="shared" si="1"/>
        <v>37743811.369999997</v>
      </c>
      <c r="H13" s="23"/>
      <c r="I13" s="23"/>
      <c r="J13" s="23"/>
    </row>
    <row r="14" spans="1:10">
      <c r="A14" s="32" t="s">
        <v>3</v>
      </c>
      <c r="B14" s="230">
        <f>B13+135558</f>
        <v>33901955</v>
      </c>
      <c r="C14" s="230">
        <f>C13+58974.72+158022.87</f>
        <v>4194411.96</v>
      </c>
      <c r="D14" s="231">
        <f t="shared" si="0"/>
        <v>38096366.960000001</v>
      </c>
      <c r="E14" s="237">
        <v>0</v>
      </c>
      <c r="F14" s="129">
        <f t="shared" si="1"/>
        <v>38096366.960000001</v>
      </c>
      <c r="H14" s="23"/>
      <c r="I14" s="23"/>
      <c r="J14" s="23"/>
    </row>
    <row r="15" spans="1:10">
      <c r="A15" s="32" t="s">
        <v>4</v>
      </c>
      <c r="B15" s="230">
        <f>B14+47118</f>
        <v>33949073</v>
      </c>
      <c r="C15" s="230">
        <f>C14+29568.01+79227.54</f>
        <v>4303207.51</v>
      </c>
      <c r="D15" s="231">
        <f t="shared" si="0"/>
        <v>38252280.509999998</v>
      </c>
      <c r="E15" s="237">
        <v>0</v>
      </c>
      <c r="F15" s="129">
        <f t="shared" si="1"/>
        <v>38252280.509999998</v>
      </c>
    </row>
    <row r="16" spans="1:10">
      <c r="A16" s="32" t="s">
        <v>5</v>
      </c>
      <c r="B16" s="230">
        <v>33949073</v>
      </c>
      <c r="C16" s="230">
        <v>4303208</v>
      </c>
      <c r="D16" s="231">
        <f t="shared" si="0"/>
        <v>38252281</v>
      </c>
      <c r="E16" s="237">
        <v>38252281</v>
      </c>
      <c r="F16" s="218">
        <f t="shared" si="1"/>
        <v>0</v>
      </c>
    </row>
    <row r="17" spans="1:17">
      <c r="A17" s="32" t="s">
        <v>6</v>
      </c>
      <c r="B17" s="230">
        <v>33949073</v>
      </c>
      <c r="C17" s="230">
        <v>4303208</v>
      </c>
      <c r="D17" s="231">
        <f t="shared" si="0"/>
        <v>38252281</v>
      </c>
      <c r="E17" s="237">
        <v>38252281</v>
      </c>
      <c r="F17" s="218">
        <f t="shared" si="1"/>
        <v>0</v>
      </c>
    </row>
    <row r="18" spans="1:17">
      <c r="A18" s="32" t="s">
        <v>7</v>
      </c>
      <c r="B18" s="230">
        <v>33949073</v>
      </c>
      <c r="C18" s="230">
        <v>4303208</v>
      </c>
      <c r="D18" s="231">
        <f t="shared" si="0"/>
        <v>38252281</v>
      </c>
      <c r="E18" s="237">
        <v>38252281</v>
      </c>
      <c r="F18" s="218">
        <f t="shared" si="1"/>
        <v>0</v>
      </c>
    </row>
    <row r="19" spans="1:17">
      <c r="A19" s="32" t="s">
        <v>8</v>
      </c>
      <c r="B19" s="230">
        <v>33949073</v>
      </c>
      <c r="C19" s="230">
        <v>4303208</v>
      </c>
      <c r="D19" s="231">
        <f t="shared" si="0"/>
        <v>38252281</v>
      </c>
      <c r="E19" s="237">
        <v>38252281</v>
      </c>
      <c r="F19" s="218">
        <f t="shared" si="1"/>
        <v>0</v>
      </c>
    </row>
    <row r="20" spans="1:17">
      <c r="A20" s="32" t="s">
        <v>9</v>
      </c>
      <c r="B20" s="230">
        <v>33949073</v>
      </c>
      <c r="C20" s="230">
        <v>4303208</v>
      </c>
      <c r="D20" s="231">
        <f t="shared" si="0"/>
        <v>38252281</v>
      </c>
      <c r="E20" s="237">
        <v>38252281</v>
      </c>
      <c r="F20" s="218">
        <f t="shared" si="1"/>
        <v>0</v>
      </c>
    </row>
    <row r="21" spans="1:17">
      <c r="A21" s="32" t="s">
        <v>10</v>
      </c>
      <c r="B21" s="230">
        <v>33949073</v>
      </c>
      <c r="C21" s="230">
        <v>4303208</v>
      </c>
      <c r="D21" s="231">
        <f t="shared" si="0"/>
        <v>38252281</v>
      </c>
      <c r="E21" s="237">
        <v>38252281</v>
      </c>
      <c r="F21" s="218">
        <f t="shared" si="1"/>
        <v>0</v>
      </c>
    </row>
    <row r="22" spans="1:17">
      <c r="A22" s="33" t="str">
        <f xml:space="preserve"> "December  2014"</f>
        <v>December  2014</v>
      </c>
      <c r="B22" s="233">
        <v>33949073</v>
      </c>
      <c r="C22" s="233">
        <v>4303208</v>
      </c>
      <c r="D22" s="234">
        <f t="shared" si="0"/>
        <v>38252281</v>
      </c>
      <c r="E22" s="238">
        <v>38252281</v>
      </c>
      <c r="F22" s="219">
        <f t="shared" si="1"/>
        <v>0</v>
      </c>
    </row>
    <row r="23" spans="1:17">
      <c r="A23" s="144" t="s">
        <v>105</v>
      </c>
      <c r="B23" s="75"/>
      <c r="C23" s="75"/>
      <c r="D23" s="75"/>
      <c r="E23" s="75"/>
      <c r="F23" s="75"/>
    </row>
    <row r="24" spans="1:17" ht="13.5" thickBot="1">
      <c r="A24" s="20" t="s">
        <v>21</v>
      </c>
      <c r="B24" s="76">
        <f>AVERAGE(B10:B22)</f>
        <v>33654968.846153848</v>
      </c>
      <c r="C24" s="76">
        <f>AVERAGE(C10:C22)</f>
        <v>4096469.113846154</v>
      </c>
      <c r="D24" s="131">
        <f>AVERAGE(D10:D22)</f>
        <v>37751437.960000001</v>
      </c>
      <c r="E24" s="131">
        <f>AVERAGE(E10:E22)</f>
        <v>20597382.076923076</v>
      </c>
      <c r="F24" s="132">
        <f>AVERAGE(F10:F22)</f>
        <v>17154055.883076921</v>
      </c>
    </row>
    <row r="25" spans="1:17" ht="13.5" thickTop="1">
      <c r="A25" s="20"/>
      <c r="B25" s="75"/>
      <c r="C25" s="75"/>
      <c r="D25" s="72"/>
      <c r="E25" s="72"/>
      <c r="F25" s="74"/>
    </row>
    <row r="26" spans="1:17">
      <c r="A26" s="20"/>
      <c r="B26" s="75"/>
      <c r="C26" s="75"/>
      <c r="D26" s="72"/>
      <c r="E26" s="72"/>
      <c r="F26" s="74"/>
    </row>
    <row r="27" spans="1:17">
      <c r="A27" s="53" t="s">
        <v>96</v>
      </c>
      <c r="B27" s="71"/>
      <c r="C27" s="71"/>
      <c r="D27" s="71"/>
      <c r="E27" s="65"/>
      <c r="F27" s="65"/>
    </row>
    <row r="28" spans="1:17" ht="25.5">
      <c r="A28" s="53" t="s">
        <v>108</v>
      </c>
      <c r="B28" s="71" t="s">
        <v>42</v>
      </c>
      <c r="C28" s="71" t="s">
        <v>43</v>
      </c>
      <c r="D28" s="71" t="s">
        <v>44</v>
      </c>
      <c r="E28" s="66" t="s">
        <v>94</v>
      </c>
      <c r="F28" s="66" t="s">
        <v>95</v>
      </c>
    </row>
    <row r="29" spans="1:17">
      <c r="A29" s="53" t="s">
        <v>58</v>
      </c>
      <c r="B29" s="71"/>
      <c r="C29" s="71"/>
      <c r="D29" s="71"/>
      <c r="E29" s="66"/>
      <c r="F29" s="66"/>
    </row>
    <row r="30" spans="1:17">
      <c r="A30" s="53" t="s">
        <v>45</v>
      </c>
      <c r="B30" s="71"/>
      <c r="C30" s="71"/>
      <c r="D30" s="71"/>
      <c r="E30" s="66"/>
      <c r="F30" s="66"/>
    </row>
    <row r="31" spans="1:17">
      <c r="A31" s="141" t="str">
        <f xml:space="preserve"> "December  2013"</f>
        <v>December  2013</v>
      </c>
      <c r="B31" s="227">
        <v>24108633</v>
      </c>
      <c r="C31" s="227">
        <v>2034912</v>
      </c>
      <c r="D31" s="228">
        <f t="shared" ref="D31:D43" si="2">B31+C31</f>
        <v>26143545</v>
      </c>
      <c r="E31" s="229">
        <v>0</v>
      </c>
      <c r="F31" s="122">
        <f t="shared" ref="F31:F43" si="3">D31-E31</f>
        <v>26143545</v>
      </c>
      <c r="H31" s="142"/>
      <c r="I31" s="23"/>
      <c r="J31" s="23"/>
      <c r="K31" s="23"/>
      <c r="L31" s="23"/>
      <c r="M31" s="23"/>
      <c r="N31" s="23"/>
      <c r="O31" s="23"/>
      <c r="P31" s="23"/>
      <c r="Q31" s="23"/>
    </row>
    <row r="32" spans="1:17">
      <c r="A32" s="143" t="s">
        <v>46</v>
      </c>
      <c r="B32" s="230">
        <f>B31+1276410+407811</f>
        <v>25792854</v>
      </c>
      <c r="C32" s="230">
        <f>C31+38499.97+103160.74+23389.88+62673.23</f>
        <v>2262635.8199999998</v>
      </c>
      <c r="D32" s="231">
        <f t="shared" si="2"/>
        <v>28055489.82</v>
      </c>
      <c r="E32" s="232">
        <v>0</v>
      </c>
      <c r="F32" s="129">
        <f t="shared" si="3"/>
        <v>28055489.82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>
      <c r="A33" s="32" t="s">
        <v>1</v>
      </c>
      <c r="B33" s="230">
        <f>B32+832825+264189</f>
        <v>26889868</v>
      </c>
      <c r="C33" s="230">
        <f>C32+40362.43+108151.19+23983.26+64263.18</f>
        <v>2499395.88</v>
      </c>
      <c r="D33" s="231">
        <f t="shared" si="2"/>
        <v>29389263.879999999</v>
      </c>
      <c r="E33" s="232">
        <v>0</v>
      </c>
      <c r="F33" s="129">
        <f t="shared" si="3"/>
        <v>29389263.879999999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>
      <c r="A34" s="32" t="s">
        <v>2</v>
      </c>
      <c r="B34" s="230">
        <f>B33+1089018+139379</f>
        <v>28118265</v>
      </c>
      <c r="C34" s="230">
        <f>C33+42059.41+112698.27+24339.61+65218.02</f>
        <v>2743711.19</v>
      </c>
      <c r="D34" s="231">
        <f t="shared" si="2"/>
        <v>30861976.190000001</v>
      </c>
      <c r="E34" s="232">
        <v>0</v>
      </c>
      <c r="F34" s="129">
        <f t="shared" si="3"/>
        <v>30861976.190000001</v>
      </c>
      <c r="H34" s="23"/>
      <c r="I34" s="142"/>
      <c r="J34" s="23"/>
      <c r="K34" s="23"/>
      <c r="L34" s="23"/>
      <c r="M34" s="23"/>
      <c r="N34" s="23"/>
      <c r="O34" s="23"/>
      <c r="P34" s="23"/>
      <c r="Q34" s="23"/>
    </row>
    <row r="35" spans="1:17">
      <c r="A35" s="32" t="s">
        <v>3</v>
      </c>
      <c r="B35" s="230">
        <f>B34+529496+86309</f>
        <v>28734070</v>
      </c>
      <c r="C35" s="230">
        <f>C34+43488.56+116527.68+24538.89+65752</f>
        <v>2994018.3200000003</v>
      </c>
      <c r="D35" s="231">
        <f t="shared" si="2"/>
        <v>31728088.32</v>
      </c>
      <c r="E35" s="232">
        <v>0</v>
      </c>
      <c r="F35" s="129">
        <f t="shared" si="3"/>
        <v>31728088.32</v>
      </c>
    </row>
    <row r="36" spans="1:17">
      <c r="A36" s="32" t="s">
        <v>4</v>
      </c>
      <c r="B36" s="230">
        <f>B35+756710+487751</f>
        <v>29978531</v>
      </c>
      <c r="C36" s="230">
        <f>C35+44624.28+119570.84+25045.79+67110.22</f>
        <v>3250369.45</v>
      </c>
      <c r="D36" s="231">
        <f t="shared" si="2"/>
        <v>33228900.449999999</v>
      </c>
      <c r="E36" s="232">
        <v>0</v>
      </c>
      <c r="F36" s="129">
        <f t="shared" si="3"/>
        <v>33228900.449999999</v>
      </c>
    </row>
    <row r="37" spans="1:17">
      <c r="A37" s="32" t="s">
        <v>5</v>
      </c>
      <c r="B37" s="230">
        <f>B36+716287+79615</f>
        <v>30774433</v>
      </c>
      <c r="C37" s="230">
        <f>C36+47518.16+127325+26483.01+70961.26</f>
        <v>3522656.88</v>
      </c>
      <c r="D37" s="231">
        <f t="shared" si="2"/>
        <v>34297089.880000003</v>
      </c>
      <c r="E37" s="232">
        <v>0</v>
      </c>
      <c r="F37" s="129">
        <f t="shared" si="3"/>
        <v>34297089.880000003</v>
      </c>
    </row>
    <row r="38" spans="1:17">
      <c r="A38" s="32" t="s">
        <v>6</v>
      </c>
      <c r="B38" s="230">
        <f>B37+709829+512541</f>
        <v>31996803</v>
      </c>
      <c r="C38" s="230">
        <f>C37+48777.42+130699.19+27005.88+72362.3</f>
        <v>3801501.6699999995</v>
      </c>
      <c r="D38" s="231">
        <f t="shared" si="2"/>
        <v>35798304.670000002</v>
      </c>
      <c r="E38" s="232">
        <v>0</v>
      </c>
      <c r="F38" s="129">
        <f t="shared" si="3"/>
        <v>35798304.670000002</v>
      </c>
    </row>
    <row r="39" spans="1:17">
      <c r="A39" s="32" t="s">
        <v>7</v>
      </c>
      <c r="B39" s="230">
        <f>B38+956841+109712</f>
        <v>33063356</v>
      </c>
      <c r="C39" s="230">
        <f>C38+50249.09+134642.53+27555.33+73834.55</f>
        <v>4087783.169999999</v>
      </c>
      <c r="D39" s="231">
        <f t="shared" si="2"/>
        <v>37151139.170000002</v>
      </c>
      <c r="E39" s="232">
        <v>0</v>
      </c>
      <c r="F39" s="129">
        <f t="shared" si="3"/>
        <v>37151139.170000002</v>
      </c>
    </row>
    <row r="40" spans="1:17">
      <c r="A40" s="32" t="s">
        <v>8</v>
      </c>
      <c r="B40" s="230">
        <f>B39+645366+80480</f>
        <v>33789202</v>
      </c>
      <c r="C40" s="230">
        <f>C39+51663.84+138433.36+27723.27+74284.54</f>
        <v>4379888.1799999988</v>
      </c>
      <c r="D40" s="231">
        <f t="shared" si="2"/>
        <v>38169090.18</v>
      </c>
      <c r="E40" s="232">
        <v>0</v>
      </c>
      <c r="F40" s="129">
        <f t="shared" si="3"/>
        <v>38169090.18</v>
      </c>
    </row>
    <row r="41" spans="1:17">
      <c r="A41" s="32" t="s">
        <v>9</v>
      </c>
      <c r="B41" s="230">
        <f>B40+619509+66665</f>
        <v>34475376</v>
      </c>
      <c r="C41" s="230">
        <f>C40+52780.73+141426.05+27853.2+74632.69</f>
        <v>4676580.8499999996</v>
      </c>
      <c r="D41" s="231">
        <f t="shared" si="2"/>
        <v>39151956.850000001</v>
      </c>
      <c r="E41" s="232">
        <v>0</v>
      </c>
      <c r="F41" s="129">
        <f t="shared" si="3"/>
        <v>39151956.850000001</v>
      </c>
    </row>
    <row r="42" spans="1:17">
      <c r="A42" s="32" t="s">
        <v>10</v>
      </c>
      <c r="B42" s="230">
        <f>B41+885124+254125</f>
        <v>35614625</v>
      </c>
      <c r="C42" s="230">
        <f>C41+54109.32+144986.01+28136.45+75391.68</f>
        <v>4979204.3099999996</v>
      </c>
      <c r="D42" s="231">
        <f t="shared" si="2"/>
        <v>40593829.310000002</v>
      </c>
      <c r="E42" s="232">
        <v>0</v>
      </c>
      <c r="F42" s="129">
        <f t="shared" si="3"/>
        <v>40593829.310000002</v>
      </c>
    </row>
    <row r="43" spans="1:17">
      <c r="A43" s="33" t="str">
        <f xml:space="preserve"> "December  2014"</f>
        <v>December  2014</v>
      </c>
      <c r="B43" s="233">
        <f>B42+840273+253860</f>
        <v>36708758</v>
      </c>
      <c r="C43" s="233">
        <f>C42+57615.37+154380.49+29655.6+79462.22</f>
        <v>5300317.9899999993</v>
      </c>
      <c r="D43" s="234">
        <f t="shared" si="2"/>
        <v>42009075.990000002</v>
      </c>
      <c r="E43" s="235">
        <v>0</v>
      </c>
      <c r="F43" s="130">
        <f t="shared" si="3"/>
        <v>42009075.990000002</v>
      </c>
    </row>
    <row r="44" spans="1:17">
      <c r="A44" s="144" t="s">
        <v>105</v>
      </c>
      <c r="B44" s="75"/>
      <c r="C44" s="75"/>
      <c r="D44" s="75"/>
      <c r="E44" s="75"/>
      <c r="F44" s="75"/>
    </row>
    <row r="45" spans="1:17" ht="13.5" thickBot="1">
      <c r="A45" s="20" t="s">
        <v>21</v>
      </c>
      <c r="B45" s="76">
        <f>AVERAGE(B31:B43)</f>
        <v>30772674.923076924</v>
      </c>
      <c r="C45" s="76">
        <f>AVERAGE(C31:C43)</f>
        <v>3579459.67</v>
      </c>
      <c r="D45" s="77">
        <f>AVERAGE(D31:D43)</f>
        <v>34352134.593076929</v>
      </c>
      <c r="E45" s="73">
        <f>AVERAGE(E31:E43)</f>
        <v>0</v>
      </c>
      <c r="F45" s="78">
        <f>AVERAGE(F31:F43)</f>
        <v>34352134.593076929</v>
      </c>
    </row>
    <row r="46" spans="1:17" ht="13.5" thickTop="1">
      <c r="A46" s="20"/>
      <c r="B46" s="75"/>
      <c r="C46" s="75"/>
      <c r="D46" s="147"/>
      <c r="E46" s="72"/>
      <c r="F46" s="148"/>
    </row>
    <row r="47" spans="1:17">
      <c r="A47" s="20"/>
      <c r="B47" s="75"/>
      <c r="C47" s="75"/>
      <c r="D47" s="147"/>
      <c r="E47" s="72"/>
      <c r="F47" s="148"/>
    </row>
    <row r="48" spans="1:17">
      <c r="A48" s="20"/>
      <c r="B48" s="75"/>
      <c r="C48" s="75"/>
      <c r="D48" s="147"/>
      <c r="E48" s="72"/>
      <c r="F48" s="148"/>
    </row>
    <row r="49" spans="1:13" ht="13.5" thickBot="1">
      <c r="A49" s="149" t="s">
        <v>105</v>
      </c>
      <c r="B49" s="150">
        <f>B45+B24</f>
        <v>64427643.769230768</v>
      </c>
      <c r="C49" s="150">
        <f>C45+C24</f>
        <v>7675928.7838461539</v>
      </c>
      <c r="D49" s="150">
        <f>D45+D24</f>
        <v>72103572.553076923</v>
      </c>
      <c r="E49" s="151"/>
      <c r="F49" s="152"/>
    </row>
    <row r="50" spans="1:13" ht="13.5" thickTop="1">
      <c r="B50" s="145"/>
      <c r="C50" s="67"/>
      <c r="D50" s="146"/>
      <c r="E50" s="44"/>
      <c r="F50" s="79"/>
    </row>
    <row r="51" spans="1:13">
      <c r="B51" s="145"/>
      <c r="C51" s="67" t="s">
        <v>123</v>
      </c>
      <c r="D51" s="146"/>
      <c r="E51" s="44"/>
      <c r="F51" s="210">
        <f>F45+F24</f>
        <v>51506190.476153851</v>
      </c>
    </row>
    <row r="52" spans="1:13">
      <c r="B52" s="145"/>
      <c r="C52" s="67"/>
      <c r="D52" s="146"/>
      <c r="E52" s="44"/>
      <c r="F52" s="79"/>
    </row>
    <row r="53" spans="1:13">
      <c r="B53" s="145"/>
      <c r="C53" s="67"/>
      <c r="D53" s="146"/>
      <c r="E53" s="44"/>
      <c r="F53" s="79"/>
    </row>
    <row r="54" spans="1:13">
      <c r="B54" s="145"/>
      <c r="C54" s="67"/>
      <c r="D54" s="146"/>
      <c r="E54" s="44"/>
      <c r="F54" s="79"/>
    </row>
    <row r="55" spans="1:13">
      <c r="A55" s="52" t="str">
        <f>A1</f>
        <v>ALLETE, Inc., d/b/a Minnesota Power</v>
      </c>
      <c r="B55" s="69"/>
      <c r="C55" s="69"/>
      <c r="E55" s="44"/>
      <c r="F55" s="81"/>
    </row>
    <row r="56" spans="1:13">
      <c r="A56" s="52" t="str">
        <f>A2</f>
        <v>2014 Attachment GG Work papers - CWIP and Prefunded AFUDC Working Papers</v>
      </c>
      <c r="B56" s="69"/>
      <c r="C56" s="69"/>
      <c r="D56" s="70"/>
      <c r="E56" s="44"/>
      <c r="F56" s="44"/>
      <c r="G56" s="43"/>
      <c r="H56" s="154"/>
      <c r="I56" s="155"/>
      <c r="J56" s="154"/>
      <c r="K56" s="126"/>
      <c r="L56" s="126"/>
      <c r="M56" s="126"/>
    </row>
    <row r="57" spans="1:13">
      <c r="A57" s="52" t="str">
        <f>A3</f>
        <v>Projected 13 Months Ended December 31, 2014</v>
      </c>
      <c r="B57" s="69"/>
      <c r="C57" s="69"/>
      <c r="D57" s="70"/>
      <c r="E57" s="43"/>
      <c r="F57" s="43"/>
      <c r="G57" s="119"/>
      <c r="J57" s="119"/>
      <c r="K57" s="118"/>
      <c r="L57" s="118"/>
    </row>
    <row r="58" spans="1:13">
      <c r="A58" s="52"/>
      <c r="B58" s="69"/>
      <c r="C58" s="69"/>
      <c r="D58" s="70"/>
      <c r="E58" s="43"/>
      <c r="F58" s="43"/>
    </row>
    <row r="59" spans="1:13">
      <c r="A59" s="52"/>
      <c r="B59" s="69"/>
      <c r="C59" s="69"/>
      <c r="D59" s="70"/>
      <c r="E59" s="43"/>
      <c r="F59" s="43"/>
    </row>
    <row r="60" spans="1:13" ht="38.25">
      <c r="A60" s="156"/>
      <c r="B60" s="157"/>
      <c r="C60" s="25" t="s">
        <v>117</v>
      </c>
      <c r="D60" s="157" t="s">
        <v>118</v>
      </c>
      <c r="E60" s="158" t="s">
        <v>49</v>
      </c>
    </row>
    <row r="61" spans="1:13">
      <c r="A61" s="156"/>
      <c r="B61" s="157"/>
      <c r="C61" s="156"/>
      <c r="D61" s="157"/>
      <c r="E61" s="157"/>
    </row>
    <row r="62" spans="1:13">
      <c r="A62" s="308" t="s">
        <v>50</v>
      </c>
      <c r="B62" s="159" t="s">
        <v>119</v>
      </c>
      <c r="C62" s="160">
        <v>1193904</v>
      </c>
      <c r="D62" s="161">
        <v>2551</v>
      </c>
      <c r="E62" s="162">
        <f>C62-D62</f>
        <v>1191353</v>
      </c>
    </row>
    <row r="63" spans="1:13">
      <c r="A63" s="305"/>
      <c r="B63" s="163" t="s">
        <v>46</v>
      </c>
      <c r="C63" s="164">
        <f>E62</f>
        <v>1191353</v>
      </c>
      <c r="D63" s="165">
        <v>2551</v>
      </c>
      <c r="E63" s="166">
        <f t="shared" ref="E63:E74" si="4">C63-D63</f>
        <v>1188802</v>
      </c>
    </row>
    <row r="64" spans="1:13">
      <c r="A64" s="306" t="s">
        <v>120</v>
      </c>
      <c r="B64" s="163" t="s">
        <v>1</v>
      </c>
      <c r="C64" s="164">
        <f t="shared" ref="C64:C73" si="5">E63</f>
        <v>1188802</v>
      </c>
      <c r="D64" s="165">
        <v>2551</v>
      </c>
      <c r="E64" s="166">
        <f t="shared" si="4"/>
        <v>1186251</v>
      </c>
    </row>
    <row r="65" spans="1:5">
      <c r="A65" s="309">
        <v>41182</v>
      </c>
      <c r="B65" s="163" t="s">
        <v>2</v>
      </c>
      <c r="C65" s="164">
        <f t="shared" si="5"/>
        <v>1186251</v>
      </c>
      <c r="D65" s="165">
        <v>2551</v>
      </c>
      <c r="E65" s="166">
        <f t="shared" si="4"/>
        <v>1183700</v>
      </c>
    </row>
    <row r="66" spans="1:5">
      <c r="A66" s="305"/>
      <c r="B66" s="163" t="s">
        <v>3</v>
      </c>
      <c r="C66" s="164">
        <f t="shared" si="5"/>
        <v>1183700</v>
      </c>
      <c r="D66" s="165">
        <v>2551</v>
      </c>
      <c r="E66" s="166">
        <f t="shared" si="4"/>
        <v>1181149</v>
      </c>
    </row>
    <row r="67" spans="1:5">
      <c r="A67" s="307" t="s">
        <v>168</v>
      </c>
      <c r="B67" s="163" t="s">
        <v>4</v>
      </c>
      <c r="C67" s="164">
        <f t="shared" si="5"/>
        <v>1181149</v>
      </c>
      <c r="D67" s="165">
        <v>2551</v>
      </c>
      <c r="E67" s="166">
        <f t="shared" si="4"/>
        <v>1178598</v>
      </c>
    </row>
    <row r="68" spans="1:5">
      <c r="A68" s="310" t="s">
        <v>172</v>
      </c>
      <c r="B68" s="163" t="s">
        <v>5</v>
      </c>
      <c r="C68" s="164">
        <f t="shared" si="5"/>
        <v>1178598</v>
      </c>
      <c r="D68" s="165">
        <v>2551</v>
      </c>
      <c r="E68" s="166">
        <f t="shared" si="4"/>
        <v>1176047</v>
      </c>
    </row>
    <row r="69" spans="1:5">
      <c r="A69" s="156"/>
      <c r="B69" s="163" t="s">
        <v>6</v>
      </c>
      <c r="C69" s="164">
        <f t="shared" si="5"/>
        <v>1176047</v>
      </c>
      <c r="D69" s="165">
        <v>2551</v>
      </c>
      <c r="E69" s="166">
        <f t="shared" si="4"/>
        <v>1173496</v>
      </c>
    </row>
    <row r="70" spans="1:5">
      <c r="A70" s="156"/>
      <c r="B70" s="163" t="s">
        <v>7</v>
      </c>
      <c r="C70" s="164">
        <f t="shared" si="5"/>
        <v>1173496</v>
      </c>
      <c r="D70" s="165">
        <v>2551</v>
      </c>
      <c r="E70" s="166">
        <f t="shared" si="4"/>
        <v>1170945</v>
      </c>
    </row>
    <row r="71" spans="1:5">
      <c r="A71" s="156"/>
      <c r="B71" s="163" t="s">
        <v>8</v>
      </c>
      <c r="C71" s="164">
        <f t="shared" si="5"/>
        <v>1170945</v>
      </c>
      <c r="D71" s="165">
        <v>2551</v>
      </c>
      <c r="E71" s="166">
        <f t="shared" si="4"/>
        <v>1168394</v>
      </c>
    </row>
    <row r="72" spans="1:5">
      <c r="A72" s="156"/>
      <c r="B72" s="163" t="s">
        <v>9</v>
      </c>
      <c r="C72" s="164">
        <f t="shared" si="5"/>
        <v>1168394</v>
      </c>
      <c r="D72" s="165">
        <v>2551</v>
      </c>
      <c r="E72" s="166">
        <f t="shared" si="4"/>
        <v>1165843</v>
      </c>
    </row>
    <row r="73" spans="1:5">
      <c r="A73" s="156"/>
      <c r="B73" s="163" t="s">
        <v>10</v>
      </c>
      <c r="C73" s="164">
        <f t="shared" si="5"/>
        <v>1165843</v>
      </c>
      <c r="D73" s="165">
        <v>2551</v>
      </c>
      <c r="E73" s="166">
        <f t="shared" si="4"/>
        <v>1163292</v>
      </c>
    </row>
    <row r="74" spans="1:5">
      <c r="A74" s="156"/>
      <c r="B74" s="167">
        <v>41974</v>
      </c>
      <c r="C74" s="168">
        <f>E73</f>
        <v>1163292</v>
      </c>
      <c r="D74" s="169">
        <v>2551</v>
      </c>
      <c r="E74" s="170">
        <f t="shared" si="4"/>
        <v>1160741</v>
      </c>
    </row>
    <row r="75" spans="1:5">
      <c r="A75" s="156"/>
      <c r="B75" s="157"/>
      <c r="C75" s="156"/>
      <c r="D75" s="157"/>
      <c r="E75" s="157"/>
    </row>
    <row r="76" spans="1:5">
      <c r="A76" s="156"/>
      <c r="B76" s="157"/>
      <c r="C76" s="156"/>
      <c r="D76" s="157"/>
      <c r="E76" s="157"/>
    </row>
    <row r="77" spans="1:5">
      <c r="A77" s="156"/>
      <c r="B77" s="157"/>
      <c r="C77" s="156"/>
      <c r="D77" s="157"/>
      <c r="E77" s="157"/>
    </row>
    <row r="78" spans="1:5" ht="38.25">
      <c r="A78" s="156"/>
      <c r="B78" s="157"/>
      <c r="C78" s="25" t="s">
        <v>117</v>
      </c>
      <c r="D78" s="157" t="s">
        <v>118</v>
      </c>
      <c r="E78" s="158" t="s">
        <v>49</v>
      </c>
    </row>
    <row r="79" spans="1:5">
      <c r="A79" s="314" t="s">
        <v>51</v>
      </c>
      <c r="B79" s="159" t="s">
        <v>119</v>
      </c>
      <c r="C79" s="160">
        <v>731695</v>
      </c>
      <c r="D79" s="161">
        <v>1615</v>
      </c>
      <c r="E79" s="162">
        <f>C79-D79</f>
        <v>730080</v>
      </c>
    </row>
    <row r="80" spans="1:5">
      <c r="A80" s="312"/>
      <c r="B80" s="163" t="s">
        <v>46</v>
      </c>
      <c r="C80" s="164">
        <f>E79</f>
        <v>730080</v>
      </c>
      <c r="D80" s="165">
        <v>1615</v>
      </c>
      <c r="E80" s="166">
        <f t="shared" ref="E80:E91" si="6">C80-D80</f>
        <v>728465</v>
      </c>
    </row>
    <row r="81" spans="1:5">
      <c r="A81" s="311" t="s">
        <v>120</v>
      </c>
      <c r="B81" s="163" t="s">
        <v>1</v>
      </c>
      <c r="C81" s="164">
        <f t="shared" ref="C81:C91" si="7">E80</f>
        <v>728465</v>
      </c>
      <c r="D81" s="165">
        <v>1615</v>
      </c>
      <c r="E81" s="166">
        <f t="shared" si="6"/>
        <v>726850</v>
      </c>
    </row>
    <row r="82" spans="1:5">
      <c r="A82" s="315">
        <v>40908</v>
      </c>
      <c r="B82" s="163" t="s">
        <v>2</v>
      </c>
      <c r="C82" s="164">
        <f t="shared" si="7"/>
        <v>726850</v>
      </c>
      <c r="D82" s="165">
        <v>1615</v>
      </c>
      <c r="E82" s="166">
        <f t="shared" si="6"/>
        <v>725235</v>
      </c>
    </row>
    <row r="83" spans="1:5">
      <c r="A83" s="312"/>
      <c r="B83" s="163" t="s">
        <v>3</v>
      </c>
      <c r="C83" s="164">
        <f t="shared" si="7"/>
        <v>725235</v>
      </c>
      <c r="D83" s="165">
        <v>1615</v>
      </c>
      <c r="E83" s="166">
        <f t="shared" si="6"/>
        <v>723620</v>
      </c>
    </row>
    <row r="84" spans="1:5">
      <c r="A84" s="313" t="s">
        <v>168</v>
      </c>
      <c r="B84" s="163" t="s">
        <v>4</v>
      </c>
      <c r="C84" s="164">
        <f t="shared" si="7"/>
        <v>723620</v>
      </c>
      <c r="D84" s="165">
        <v>1615</v>
      </c>
      <c r="E84" s="166">
        <f t="shared" si="6"/>
        <v>722005</v>
      </c>
    </row>
    <row r="85" spans="1:5">
      <c r="A85" s="313" t="s">
        <v>169</v>
      </c>
      <c r="B85" s="163" t="s">
        <v>5</v>
      </c>
      <c r="C85" s="164">
        <f t="shared" si="7"/>
        <v>722005</v>
      </c>
      <c r="D85" s="165">
        <v>1615</v>
      </c>
      <c r="E85" s="166">
        <f t="shared" si="6"/>
        <v>720390</v>
      </c>
    </row>
    <row r="86" spans="1:5">
      <c r="A86" s="156"/>
      <c r="B86" s="163" t="s">
        <v>6</v>
      </c>
      <c r="C86" s="164">
        <f t="shared" si="7"/>
        <v>720390</v>
      </c>
      <c r="D86" s="165">
        <v>1615</v>
      </c>
      <c r="E86" s="166">
        <f t="shared" si="6"/>
        <v>718775</v>
      </c>
    </row>
    <row r="87" spans="1:5">
      <c r="A87" s="156"/>
      <c r="B87" s="163" t="s">
        <v>7</v>
      </c>
      <c r="C87" s="164">
        <f t="shared" si="7"/>
        <v>718775</v>
      </c>
      <c r="D87" s="165">
        <v>1615</v>
      </c>
      <c r="E87" s="166">
        <f t="shared" si="6"/>
        <v>717160</v>
      </c>
    </row>
    <row r="88" spans="1:5">
      <c r="A88" s="156"/>
      <c r="B88" s="163" t="s">
        <v>8</v>
      </c>
      <c r="C88" s="164">
        <f t="shared" si="7"/>
        <v>717160</v>
      </c>
      <c r="D88" s="165">
        <v>1615</v>
      </c>
      <c r="E88" s="166">
        <f t="shared" si="6"/>
        <v>715545</v>
      </c>
    </row>
    <row r="89" spans="1:5">
      <c r="A89" s="156"/>
      <c r="B89" s="163" t="s">
        <v>9</v>
      </c>
      <c r="C89" s="164">
        <f t="shared" si="7"/>
        <v>715545</v>
      </c>
      <c r="D89" s="165">
        <v>1615</v>
      </c>
      <c r="E89" s="166">
        <f t="shared" si="6"/>
        <v>713930</v>
      </c>
    </row>
    <row r="90" spans="1:5">
      <c r="A90" s="156"/>
      <c r="B90" s="163" t="s">
        <v>10</v>
      </c>
      <c r="C90" s="164">
        <f t="shared" si="7"/>
        <v>713930</v>
      </c>
      <c r="D90" s="165">
        <v>1615</v>
      </c>
      <c r="E90" s="166">
        <f t="shared" si="6"/>
        <v>712315</v>
      </c>
    </row>
    <row r="91" spans="1:5">
      <c r="A91" s="156"/>
      <c r="B91" s="167">
        <v>41974</v>
      </c>
      <c r="C91" s="168">
        <f t="shared" si="7"/>
        <v>712315</v>
      </c>
      <c r="D91" s="169">
        <v>1615</v>
      </c>
      <c r="E91" s="170">
        <f t="shared" si="6"/>
        <v>710700</v>
      </c>
    </row>
    <row r="92" spans="1:5">
      <c r="A92" s="156"/>
      <c r="B92" s="185"/>
      <c r="C92" s="164"/>
      <c r="D92" s="165"/>
      <c r="E92" s="165"/>
    </row>
    <row r="93" spans="1:5">
      <c r="A93" s="156" t="s">
        <v>41</v>
      </c>
      <c r="B93" s="185"/>
      <c r="C93" s="164"/>
      <c r="D93" s="165"/>
      <c r="E93" s="165"/>
    </row>
    <row r="94" spans="1:5">
      <c r="A94" s="156" t="s">
        <v>112</v>
      </c>
      <c r="B94" s="185"/>
      <c r="C94" s="164"/>
      <c r="D94" s="165"/>
      <c r="E94" s="165"/>
    </row>
    <row r="95" spans="1:5">
      <c r="A95" s="156" t="s">
        <v>113</v>
      </c>
      <c r="B95" s="185"/>
      <c r="C95" s="164"/>
      <c r="D95" s="165"/>
      <c r="E95" s="165"/>
    </row>
    <row r="96" spans="1:5">
      <c r="A96" s="156"/>
      <c r="B96" s="185"/>
      <c r="C96" s="164"/>
      <c r="D96" s="165"/>
      <c r="E96" s="165"/>
    </row>
    <row r="97" spans="1:13">
      <c r="A97" s="52"/>
      <c r="B97" s="69"/>
      <c r="C97" s="69"/>
      <c r="D97" s="70"/>
      <c r="E97" s="43"/>
      <c r="F97" s="43"/>
    </row>
    <row r="98" spans="1:13" ht="51">
      <c r="B98" s="69"/>
      <c r="C98" s="116" t="s">
        <v>107</v>
      </c>
      <c r="D98" s="117" t="s">
        <v>106</v>
      </c>
      <c r="E98" s="46" t="s">
        <v>49</v>
      </c>
      <c r="F98" s="43"/>
      <c r="M98" s="126"/>
    </row>
    <row r="99" spans="1:13">
      <c r="A99" s="320" t="s">
        <v>52</v>
      </c>
      <c r="B99" s="171" t="str">
        <f xml:space="preserve"> "December  2013"</f>
        <v>December  2013</v>
      </c>
      <c r="C99" s="172">
        <v>3342732</v>
      </c>
      <c r="D99" s="220"/>
      <c r="E99" s="173">
        <f t="shared" ref="E99:E111" si="8">C99-D99</f>
        <v>3342732</v>
      </c>
    </row>
    <row r="100" spans="1:13">
      <c r="A100" s="317"/>
      <c r="B100" s="174" t="s">
        <v>46</v>
      </c>
      <c r="C100" s="175">
        <f>C11</f>
        <v>3551206.83</v>
      </c>
      <c r="D100" s="221"/>
      <c r="E100" s="176">
        <f t="shared" si="8"/>
        <v>3551206.83</v>
      </c>
    </row>
    <row r="101" spans="1:13">
      <c r="A101" s="316" t="s">
        <v>120</v>
      </c>
      <c r="B101" s="174" t="s">
        <v>1</v>
      </c>
      <c r="C101" s="175">
        <f>C12</f>
        <v>3762669.81</v>
      </c>
      <c r="D101" s="221"/>
      <c r="E101" s="176">
        <f t="shared" si="8"/>
        <v>3762669.81</v>
      </c>
    </row>
    <row r="102" spans="1:13">
      <c r="A102" s="318">
        <v>41790</v>
      </c>
      <c r="B102" s="174" t="s">
        <v>2</v>
      </c>
      <c r="C102" s="175">
        <f>C13</f>
        <v>3977414.37</v>
      </c>
      <c r="D102" s="221"/>
      <c r="E102" s="176">
        <f t="shared" si="8"/>
        <v>3977414.37</v>
      </c>
    </row>
    <row r="103" spans="1:13">
      <c r="A103" s="317"/>
      <c r="B103" s="174" t="s">
        <v>3</v>
      </c>
      <c r="C103" s="175">
        <f>C14</f>
        <v>4194411.96</v>
      </c>
      <c r="D103" s="221"/>
      <c r="E103" s="176">
        <f t="shared" si="8"/>
        <v>4194411.96</v>
      </c>
    </row>
    <row r="104" spans="1:13">
      <c r="A104" s="319" t="s">
        <v>168</v>
      </c>
      <c r="B104" s="174" t="s">
        <v>4</v>
      </c>
      <c r="C104" s="175">
        <f>C15</f>
        <v>4303207.51</v>
      </c>
      <c r="D104" s="221">
        <f>C104/480</f>
        <v>8965.0156458333331</v>
      </c>
      <c r="E104" s="176">
        <f t="shared" si="8"/>
        <v>4294242.4943541661</v>
      </c>
    </row>
    <row r="105" spans="1:13">
      <c r="A105" s="321" t="s">
        <v>170</v>
      </c>
      <c r="B105" s="174" t="s">
        <v>5</v>
      </c>
      <c r="C105" s="175">
        <f>E104</f>
        <v>4294242.4943541661</v>
      </c>
      <c r="D105" s="221">
        <f>D104</f>
        <v>8965.0156458333331</v>
      </c>
      <c r="E105" s="176">
        <f t="shared" si="8"/>
        <v>4285277.4787083324</v>
      </c>
    </row>
    <row r="106" spans="1:13">
      <c r="B106" s="174" t="s">
        <v>6</v>
      </c>
      <c r="C106" s="175">
        <f t="shared" ref="C106:C111" si="9">E105</f>
        <v>4285277.4787083324</v>
      </c>
      <c r="D106" s="221">
        <f t="shared" ref="D106:D111" si="10">D105</f>
        <v>8965.0156458333331</v>
      </c>
      <c r="E106" s="176">
        <f t="shared" si="8"/>
        <v>4276312.4630624987</v>
      </c>
    </row>
    <row r="107" spans="1:13">
      <c r="B107" s="174" t="s">
        <v>7</v>
      </c>
      <c r="C107" s="175">
        <f t="shared" si="9"/>
        <v>4276312.4630624987</v>
      </c>
      <c r="D107" s="221">
        <f t="shared" si="10"/>
        <v>8965.0156458333331</v>
      </c>
      <c r="E107" s="176">
        <f t="shared" si="8"/>
        <v>4267347.447416665</v>
      </c>
    </row>
    <row r="108" spans="1:13">
      <c r="B108" s="174" t="s">
        <v>8</v>
      </c>
      <c r="C108" s="175">
        <f t="shared" si="9"/>
        <v>4267347.447416665</v>
      </c>
      <c r="D108" s="221">
        <f t="shared" si="10"/>
        <v>8965.0156458333331</v>
      </c>
      <c r="E108" s="176">
        <f t="shared" si="8"/>
        <v>4258382.4317708313</v>
      </c>
    </row>
    <row r="109" spans="1:13">
      <c r="B109" s="174" t="s">
        <v>9</v>
      </c>
      <c r="C109" s="175">
        <f t="shared" si="9"/>
        <v>4258382.4317708313</v>
      </c>
      <c r="D109" s="221">
        <f t="shared" si="10"/>
        <v>8965.0156458333331</v>
      </c>
      <c r="E109" s="176">
        <f t="shared" si="8"/>
        <v>4249417.4161249977</v>
      </c>
    </row>
    <row r="110" spans="1:13">
      <c r="B110" s="174" t="s">
        <v>10</v>
      </c>
      <c r="C110" s="175">
        <f t="shared" si="9"/>
        <v>4249417.4161249977</v>
      </c>
      <c r="D110" s="221">
        <f t="shared" si="10"/>
        <v>8965.0156458333331</v>
      </c>
      <c r="E110" s="176">
        <f t="shared" si="8"/>
        <v>4240452.400479164</v>
      </c>
    </row>
    <row r="111" spans="1:13">
      <c r="B111" s="177" t="str">
        <f xml:space="preserve"> "December  2014"</f>
        <v>December  2014</v>
      </c>
      <c r="C111" s="178">
        <f t="shared" si="9"/>
        <v>4240452.400479164</v>
      </c>
      <c r="D111" s="222">
        <f t="shared" si="10"/>
        <v>8965.0156458333331</v>
      </c>
      <c r="E111" s="179">
        <f t="shared" si="8"/>
        <v>4231487.3848333303</v>
      </c>
    </row>
    <row r="112" spans="1:13">
      <c r="B112" s="153"/>
      <c r="C112" s="80"/>
      <c r="D112" s="223"/>
      <c r="E112" s="83"/>
      <c r="G112" s="154"/>
      <c r="H112" s="154"/>
      <c r="I112" s="154"/>
      <c r="J112" s="126"/>
      <c r="K112" s="126"/>
      <c r="L112" s="126"/>
    </row>
    <row r="113" spans="1:13">
      <c r="B113" s="153"/>
      <c r="C113" s="80"/>
      <c r="D113" s="223"/>
      <c r="E113" s="83"/>
      <c r="F113" s="83"/>
      <c r="H113" s="180"/>
    </row>
    <row r="114" spans="1:13" ht="51">
      <c r="A114" s="133"/>
      <c r="B114" s="69"/>
      <c r="C114" s="116" t="s">
        <v>107</v>
      </c>
      <c r="D114" s="117" t="s">
        <v>106</v>
      </c>
      <c r="E114" s="46" t="s">
        <v>49</v>
      </c>
      <c r="F114" s="43"/>
      <c r="M114" s="126"/>
    </row>
    <row r="115" spans="1:13">
      <c r="A115" s="324" t="s">
        <v>53</v>
      </c>
      <c r="B115" s="171" t="str">
        <f xml:space="preserve"> "December  2013"</f>
        <v>December  2013</v>
      </c>
      <c r="C115" s="172">
        <v>2034912</v>
      </c>
      <c r="D115" s="224"/>
      <c r="E115" s="121">
        <f t="shared" ref="E115:E127" si="11">C115-D115</f>
        <v>2034912</v>
      </c>
    </row>
    <row r="116" spans="1:13">
      <c r="A116" s="322"/>
      <c r="B116" s="174" t="s">
        <v>46</v>
      </c>
      <c r="C116" s="175">
        <f t="shared" ref="C116:C127" si="12">C32</f>
        <v>2262635.8199999998</v>
      </c>
      <c r="D116" s="223"/>
      <c r="E116" s="127">
        <f t="shared" si="11"/>
        <v>2262635.8199999998</v>
      </c>
    </row>
    <row r="117" spans="1:13">
      <c r="A117" s="323" t="s">
        <v>120</v>
      </c>
      <c r="B117" s="174" t="s">
        <v>1</v>
      </c>
      <c r="C117" s="175">
        <f t="shared" si="12"/>
        <v>2499395.88</v>
      </c>
      <c r="D117" s="223"/>
      <c r="E117" s="127">
        <f t="shared" si="11"/>
        <v>2499395.88</v>
      </c>
    </row>
    <row r="118" spans="1:13">
      <c r="A118" s="324" t="s">
        <v>171</v>
      </c>
      <c r="B118" s="174" t="s">
        <v>2</v>
      </c>
      <c r="C118" s="175">
        <f t="shared" si="12"/>
        <v>2743711.19</v>
      </c>
      <c r="D118" s="223"/>
      <c r="E118" s="127">
        <f t="shared" si="11"/>
        <v>2743711.19</v>
      </c>
    </row>
    <row r="119" spans="1:13">
      <c r="A119" s="322"/>
      <c r="B119" s="174" t="s">
        <v>3</v>
      </c>
      <c r="C119" s="175">
        <f t="shared" si="12"/>
        <v>2994018.3200000003</v>
      </c>
      <c r="D119" s="223"/>
      <c r="E119" s="127">
        <f t="shared" si="11"/>
        <v>2994018.3200000003</v>
      </c>
    </row>
    <row r="120" spans="1:13">
      <c r="A120" s="325" t="s">
        <v>168</v>
      </c>
      <c r="B120" s="174" t="s">
        <v>4</v>
      </c>
      <c r="C120" s="175">
        <f t="shared" si="12"/>
        <v>3250369.45</v>
      </c>
      <c r="D120" s="223"/>
      <c r="E120" s="127">
        <f t="shared" si="11"/>
        <v>3250369.45</v>
      </c>
    </row>
    <row r="121" spans="1:13">
      <c r="B121" s="174" t="s">
        <v>5</v>
      </c>
      <c r="C121" s="175">
        <f t="shared" si="12"/>
        <v>3522656.88</v>
      </c>
      <c r="D121" s="223"/>
      <c r="E121" s="127">
        <f t="shared" si="11"/>
        <v>3522656.88</v>
      </c>
    </row>
    <row r="122" spans="1:13">
      <c r="B122" s="174" t="s">
        <v>6</v>
      </c>
      <c r="C122" s="175">
        <f t="shared" si="12"/>
        <v>3801501.6699999995</v>
      </c>
      <c r="D122" s="223"/>
      <c r="E122" s="127">
        <f t="shared" si="11"/>
        <v>3801501.6699999995</v>
      </c>
    </row>
    <row r="123" spans="1:13">
      <c r="B123" s="174" t="s">
        <v>7</v>
      </c>
      <c r="C123" s="175">
        <f t="shared" si="12"/>
        <v>4087783.169999999</v>
      </c>
      <c r="D123" s="223"/>
      <c r="E123" s="127">
        <f t="shared" si="11"/>
        <v>4087783.169999999</v>
      </c>
    </row>
    <row r="124" spans="1:13">
      <c r="B124" s="174" t="s">
        <v>8</v>
      </c>
      <c r="C124" s="175">
        <f t="shared" si="12"/>
        <v>4379888.1799999988</v>
      </c>
      <c r="D124" s="223"/>
      <c r="E124" s="127">
        <f t="shared" si="11"/>
        <v>4379888.1799999988</v>
      </c>
    </row>
    <row r="125" spans="1:13">
      <c r="B125" s="174" t="s">
        <v>9</v>
      </c>
      <c r="C125" s="175">
        <f t="shared" si="12"/>
        <v>4676580.8499999996</v>
      </c>
      <c r="D125" s="223"/>
      <c r="E125" s="127">
        <f t="shared" si="11"/>
        <v>4676580.8499999996</v>
      </c>
    </row>
    <row r="126" spans="1:13">
      <c r="B126" s="174" t="s">
        <v>10</v>
      </c>
      <c r="C126" s="175">
        <f t="shared" si="12"/>
        <v>4979204.3099999996</v>
      </c>
      <c r="D126" s="223"/>
      <c r="E126" s="127">
        <f t="shared" si="11"/>
        <v>4979204.3099999996</v>
      </c>
    </row>
    <row r="127" spans="1:13">
      <c r="B127" s="177" t="str">
        <f xml:space="preserve"> "December  2014"</f>
        <v>December  2014</v>
      </c>
      <c r="C127" s="178">
        <f t="shared" si="12"/>
        <v>5300317.9899999993</v>
      </c>
      <c r="D127" s="225"/>
      <c r="E127" s="128">
        <f t="shared" si="11"/>
        <v>5300317.9899999993</v>
      </c>
    </row>
    <row r="128" spans="1:13">
      <c r="B128" s="153"/>
      <c r="C128" s="80"/>
      <c r="D128" s="223"/>
      <c r="E128" s="83"/>
    </row>
    <row r="129" spans="1:8">
      <c r="B129" s="153"/>
      <c r="C129" s="80"/>
      <c r="D129" s="223"/>
      <c r="E129" s="83"/>
    </row>
    <row r="130" spans="1:8">
      <c r="B130" s="153"/>
      <c r="C130" s="80"/>
      <c r="D130" s="223"/>
      <c r="E130" s="83"/>
    </row>
    <row r="131" spans="1:8">
      <c r="B131" s="153"/>
      <c r="C131" s="80"/>
      <c r="D131" s="223"/>
      <c r="E131" s="83"/>
    </row>
    <row r="132" spans="1:8">
      <c r="A132" t="s">
        <v>41</v>
      </c>
      <c r="B132" s="153"/>
      <c r="C132" s="80"/>
      <c r="D132" s="223"/>
      <c r="E132" s="83"/>
    </row>
    <row r="133" spans="1:8">
      <c r="A133" t="s">
        <v>112</v>
      </c>
      <c r="B133" s="153"/>
      <c r="C133" s="80"/>
      <c r="D133" s="223"/>
      <c r="E133" s="83"/>
    </row>
    <row r="134" spans="1:8">
      <c r="A134" t="s">
        <v>113</v>
      </c>
      <c r="B134" s="153"/>
      <c r="C134" s="80"/>
      <c r="D134" s="223"/>
      <c r="E134" s="83"/>
    </row>
    <row r="135" spans="1:8">
      <c r="B135" s="153"/>
      <c r="C135" s="80"/>
      <c r="D135" s="223"/>
      <c r="E135" s="83"/>
    </row>
    <row r="136" spans="1:8">
      <c r="B136" s="69"/>
      <c r="C136" s="69"/>
      <c r="D136" s="226"/>
      <c r="E136" s="43"/>
      <c r="F136" s="43"/>
    </row>
    <row r="137" spans="1:8" ht="51">
      <c r="A137" t="s">
        <v>54</v>
      </c>
      <c r="B137" s="69"/>
      <c r="C137" s="116" t="s">
        <v>107</v>
      </c>
      <c r="D137" s="117" t="s">
        <v>106</v>
      </c>
      <c r="E137" s="46" t="s">
        <v>49</v>
      </c>
      <c r="F137" s="43"/>
      <c r="G137" s="43"/>
      <c r="H137" s="43"/>
    </row>
    <row r="138" spans="1:8">
      <c r="B138" s="171" t="str">
        <f xml:space="preserve"> "December  2013"</f>
        <v>December  2013</v>
      </c>
      <c r="C138" s="181">
        <f>C115+C99+C62+C79</f>
        <v>7303243</v>
      </c>
      <c r="D138" s="172">
        <f>D115+D99+D62+D79</f>
        <v>4166</v>
      </c>
      <c r="E138" s="172">
        <f t="shared" ref="E138:E149" si="13">E115+E99+E79+E62</f>
        <v>7299077</v>
      </c>
      <c r="F138" s="43"/>
      <c r="G138" s="43"/>
      <c r="H138" s="43"/>
    </row>
    <row r="139" spans="1:8">
      <c r="B139" s="174" t="s">
        <v>46</v>
      </c>
      <c r="C139" s="182">
        <f>E138</f>
        <v>7299077</v>
      </c>
      <c r="D139" s="175">
        <f t="shared" ref="D139:D149" si="14">D116+D100+D63+D80</f>
        <v>4166</v>
      </c>
      <c r="E139" s="175">
        <f t="shared" si="13"/>
        <v>7731109.6500000004</v>
      </c>
      <c r="F139" s="43"/>
      <c r="G139" s="43"/>
      <c r="H139" s="43"/>
    </row>
    <row r="140" spans="1:8">
      <c r="B140" s="174" t="s">
        <v>1</v>
      </c>
      <c r="C140" s="182">
        <f t="shared" ref="C140:C149" si="15">E139</f>
        <v>7731109.6500000004</v>
      </c>
      <c r="D140" s="175">
        <f t="shared" si="14"/>
        <v>4166</v>
      </c>
      <c r="E140" s="175">
        <f t="shared" si="13"/>
        <v>8175166.6899999995</v>
      </c>
      <c r="F140" s="43"/>
      <c r="G140" s="43"/>
      <c r="H140" s="43"/>
    </row>
    <row r="141" spans="1:8">
      <c r="B141" s="174" t="s">
        <v>2</v>
      </c>
      <c r="C141" s="182">
        <f t="shared" si="15"/>
        <v>8175166.6899999995</v>
      </c>
      <c r="D141" s="175">
        <f t="shared" si="14"/>
        <v>4166</v>
      </c>
      <c r="E141" s="175">
        <f t="shared" si="13"/>
        <v>8630060.5600000005</v>
      </c>
      <c r="F141" s="43"/>
      <c r="G141" s="43"/>
      <c r="H141" s="43"/>
    </row>
    <row r="142" spans="1:8">
      <c r="B142" s="174" t="s">
        <v>3</v>
      </c>
      <c r="C142" s="182">
        <f t="shared" si="15"/>
        <v>8630060.5600000005</v>
      </c>
      <c r="D142" s="175">
        <f t="shared" si="14"/>
        <v>4166</v>
      </c>
      <c r="E142" s="175">
        <f t="shared" si="13"/>
        <v>9093199.2800000012</v>
      </c>
      <c r="F142" s="43"/>
      <c r="G142" s="43"/>
      <c r="H142" s="43"/>
    </row>
    <row r="143" spans="1:8">
      <c r="B143" s="174" t="s">
        <v>4</v>
      </c>
      <c r="C143" s="182">
        <f t="shared" si="15"/>
        <v>9093199.2800000012</v>
      </c>
      <c r="D143" s="175">
        <f t="shared" si="14"/>
        <v>13131.015645833333</v>
      </c>
      <c r="E143" s="175">
        <f t="shared" si="13"/>
        <v>9445214.9443541653</v>
      </c>
      <c r="F143" s="43"/>
      <c r="G143" s="43"/>
      <c r="H143" s="43"/>
    </row>
    <row r="144" spans="1:8">
      <c r="B144" s="174" t="s">
        <v>5</v>
      </c>
      <c r="C144" s="182">
        <f t="shared" si="15"/>
        <v>9445214.9443541653</v>
      </c>
      <c r="D144" s="175">
        <f t="shared" si="14"/>
        <v>13131.015645833333</v>
      </c>
      <c r="E144" s="175">
        <f t="shared" si="13"/>
        <v>9704371.3587083332</v>
      </c>
      <c r="F144" s="43"/>
      <c r="G144" s="43"/>
      <c r="H144" s="43"/>
    </row>
    <row r="145" spans="1:8">
      <c r="B145" s="174" t="s">
        <v>6</v>
      </c>
      <c r="C145" s="182">
        <f t="shared" si="15"/>
        <v>9704371.3587083332</v>
      </c>
      <c r="D145" s="175">
        <f t="shared" si="14"/>
        <v>13131.015645833333</v>
      </c>
      <c r="E145" s="175">
        <f t="shared" si="13"/>
        <v>9970085.1330624986</v>
      </c>
      <c r="F145" s="43"/>
      <c r="G145" s="43"/>
      <c r="H145" s="43"/>
    </row>
    <row r="146" spans="1:8">
      <c r="B146" s="174" t="s">
        <v>7</v>
      </c>
      <c r="C146" s="182">
        <f t="shared" si="15"/>
        <v>9970085.1330624986</v>
      </c>
      <c r="D146" s="175">
        <f t="shared" si="14"/>
        <v>13131.015645833333</v>
      </c>
      <c r="E146" s="175">
        <f t="shared" si="13"/>
        <v>10243235.617416665</v>
      </c>
      <c r="F146" s="43"/>
      <c r="G146" s="43"/>
      <c r="H146" s="43"/>
    </row>
    <row r="147" spans="1:8">
      <c r="B147" s="174" t="s">
        <v>8</v>
      </c>
      <c r="C147" s="182">
        <f t="shared" si="15"/>
        <v>10243235.617416665</v>
      </c>
      <c r="D147" s="175">
        <f t="shared" si="14"/>
        <v>13131.015645833333</v>
      </c>
      <c r="E147" s="175">
        <f t="shared" si="13"/>
        <v>10522209.611770831</v>
      </c>
      <c r="F147" s="43"/>
      <c r="G147" s="43"/>
      <c r="H147" s="43"/>
    </row>
    <row r="148" spans="1:8">
      <c r="B148" s="174" t="s">
        <v>9</v>
      </c>
      <c r="C148" s="182">
        <f t="shared" si="15"/>
        <v>10522209.611770831</v>
      </c>
      <c r="D148" s="175">
        <f t="shared" si="14"/>
        <v>13131.015645833333</v>
      </c>
      <c r="E148" s="175">
        <f t="shared" si="13"/>
        <v>10805771.266124997</v>
      </c>
      <c r="F148" s="43"/>
      <c r="G148" s="43"/>
      <c r="H148" s="43"/>
    </row>
    <row r="149" spans="1:8">
      <c r="B149" s="174" t="s">
        <v>10</v>
      </c>
      <c r="C149" s="182">
        <f t="shared" si="15"/>
        <v>10805771.266124997</v>
      </c>
      <c r="D149" s="175">
        <f t="shared" si="14"/>
        <v>13131.015645833333</v>
      </c>
      <c r="E149" s="175">
        <f t="shared" si="13"/>
        <v>11095263.710479163</v>
      </c>
      <c r="F149" s="43"/>
      <c r="G149" s="43"/>
      <c r="H149" s="43"/>
    </row>
    <row r="150" spans="1:8">
      <c r="B150" s="177" t="str">
        <f xml:space="preserve"> "December  2014"</f>
        <v>December  2014</v>
      </c>
      <c r="C150" s="183">
        <f>E149</f>
        <v>11095263.710479163</v>
      </c>
      <c r="D150" s="178">
        <f>D127+D111+D74+D91</f>
        <v>13131.015645833333</v>
      </c>
      <c r="E150" s="178">
        <f>E127+E111+E91+E74</f>
        <v>11403246.374833331</v>
      </c>
      <c r="F150" s="43"/>
      <c r="G150" s="43"/>
      <c r="H150" s="43"/>
    </row>
    <row r="151" spans="1:8">
      <c r="A151" s="45" t="s">
        <v>55</v>
      </c>
      <c r="B151" s="84"/>
      <c r="C151" s="69"/>
      <c r="D151" s="70"/>
      <c r="E151" s="43"/>
      <c r="F151" s="43"/>
    </row>
    <row r="152" spans="1:8" ht="15">
      <c r="A152" s="45" t="s">
        <v>56</v>
      </c>
      <c r="B152" s="85"/>
      <c r="C152" s="84"/>
      <c r="D152" s="86"/>
      <c r="E152" s="211">
        <f>AVERAGE(E138:E150)</f>
        <v>9547539.3228269238</v>
      </c>
    </row>
    <row r="153" spans="1:8" ht="15">
      <c r="A153" s="45"/>
      <c r="B153" s="85"/>
      <c r="C153" s="84"/>
      <c r="D153" s="86"/>
      <c r="E153" s="87"/>
      <c r="F153" s="49"/>
    </row>
    <row r="154" spans="1:8" ht="15">
      <c r="A154" s="51" t="s">
        <v>124</v>
      </c>
      <c r="B154" s="69"/>
      <c r="C154" s="84"/>
      <c r="D154" s="86"/>
      <c r="E154" s="88"/>
      <c r="F154" s="49"/>
    </row>
    <row r="155" spans="1:8" ht="15">
      <c r="A155" s="28" t="s">
        <v>56</v>
      </c>
      <c r="B155" s="69"/>
      <c r="C155" s="85"/>
      <c r="D155" s="86"/>
      <c r="E155" s="88"/>
      <c r="F155" s="50"/>
    </row>
    <row r="156" spans="1:8" ht="15">
      <c r="B156" s="69"/>
      <c r="C156" s="85"/>
      <c r="D156" s="212">
        <f>SUM(D139:D150)</f>
        <v>121712.12516666668</v>
      </c>
      <c r="E156" s="88"/>
    </row>
    <row r="157" spans="1:8">
      <c r="B157" s="69"/>
      <c r="C157" s="69"/>
      <c r="D157" s="70"/>
      <c r="E157" s="43"/>
      <c r="F157" s="43"/>
    </row>
  </sheetData>
  <phoneticPr fontId="98" type="noConversion"/>
  <dataValidations count="1">
    <dataValidation type="list" allowBlank="1" showInputMessage="1" showErrorMessage="1" sqref="B9:D9">
      <formula1>#REF!</formula1>
    </dataValidation>
  </dataValidations>
  <pageMargins left="0.5" right="0.5" top="0.25" bottom="0.25" header="0" footer="0"/>
  <pageSetup scale="82" orientation="landscape" r:id="rId1"/>
  <headerFooter alignWithMargins="0"/>
  <rowBreaks count="2" manualBreakCount="2">
    <brk id="92" max="16383" man="1"/>
    <brk id="1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9"/>
  <sheetViews>
    <sheetView workbookViewId="0">
      <selection activeCell="D25" sqref="D25"/>
    </sheetView>
  </sheetViews>
  <sheetFormatPr defaultRowHeight="12.75"/>
  <cols>
    <col min="1" max="1" width="16" customWidth="1"/>
    <col min="2" max="2" width="16.140625" customWidth="1"/>
    <col min="3" max="3" width="25" customWidth="1"/>
    <col min="4" max="4" width="64" customWidth="1"/>
    <col min="5" max="5" width="59.42578125" customWidth="1"/>
    <col min="6" max="6" width="42.42578125" customWidth="1"/>
    <col min="7" max="9" width="9.140625" style="64"/>
  </cols>
  <sheetData>
    <row r="1" spans="1:14">
      <c r="A1" s="37" t="s">
        <v>41</v>
      </c>
    </row>
    <row r="2" spans="1:14">
      <c r="A2" s="52" t="s">
        <v>134</v>
      </c>
    </row>
    <row r="3" spans="1:14">
      <c r="A3" s="52" t="s">
        <v>115</v>
      </c>
    </row>
    <row r="6" spans="1:14">
      <c r="K6" s="64"/>
      <c r="L6" s="64"/>
      <c r="M6" s="64"/>
      <c r="N6" s="64"/>
    </row>
    <row r="7" spans="1:14">
      <c r="K7" s="106"/>
      <c r="L7" s="64"/>
      <c r="M7" s="64"/>
      <c r="N7" s="64"/>
    </row>
    <row r="8" spans="1:14">
      <c r="K8" s="64"/>
      <c r="L8" s="64"/>
      <c r="M8" s="64"/>
      <c r="N8" s="64"/>
    </row>
    <row r="9" spans="1:14">
      <c r="A9" s="28" t="s">
        <v>30</v>
      </c>
      <c r="K9" s="64"/>
      <c r="L9" s="64"/>
      <c r="M9" s="64"/>
      <c r="N9" s="64"/>
    </row>
    <row r="10" spans="1:14">
      <c r="K10" s="64"/>
      <c r="L10" s="64"/>
      <c r="M10" s="64"/>
      <c r="N10" s="64"/>
    </row>
    <row r="11" spans="1:14">
      <c r="A11" s="103" t="s">
        <v>22</v>
      </c>
      <c r="B11" s="102" t="s">
        <v>103</v>
      </c>
      <c r="C11" s="103" t="s">
        <v>59</v>
      </c>
      <c r="D11" s="103" t="s">
        <v>31</v>
      </c>
      <c r="E11" s="104" t="s">
        <v>62</v>
      </c>
      <c r="F11" s="105" t="s">
        <v>104</v>
      </c>
      <c r="K11" s="64"/>
      <c r="L11" s="64"/>
      <c r="M11" s="64"/>
      <c r="N11" s="64"/>
    </row>
    <row r="12" spans="1:14" ht="51">
      <c r="A12" s="95">
        <v>277</v>
      </c>
      <c r="B12" s="96" t="s">
        <v>35</v>
      </c>
      <c r="C12" s="245" t="s">
        <v>135</v>
      </c>
      <c r="D12" s="96" t="s">
        <v>38</v>
      </c>
      <c r="E12" s="99" t="s">
        <v>97</v>
      </c>
      <c r="K12" s="64"/>
      <c r="L12" s="64"/>
      <c r="M12" s="64"/>
      <c r="N12" s="64"/>
    </row>
    <row r="13" spans="1:14">
      <c r="A13" s="95">
        <v>279</v>
      </c>
      <c r="B13" s="96" t="s">
        <v>36</v>
      </c>
      <c r="C13" s="100">
        <v>1098</v>
      </c>
      <c r="D13" s="96" t="s">
        <v>61</v>
      </c>
      <c r="E13" s="99" t="s">
        <v>98</v>
      </c>
    </row>
    <row r="14" spans="1:14" ht="25.5">
      <c r="A14" s="97" t="s">
        <v>33</v>
      </c>
      <c r="B14" s="96" t="s">
        <v>37</v>
      </c>
      <c r="C14" s="100" t="s">
        <v>60</v>
      </c>
      <c r="D14" s="96" t="s">
        <v>99</v>
      </c>
      <c r="E14" s="98" t="s">
        <v>90</v>
      </c>
    </row>
    <row r="15" spans="1:14" ht="25.5">
      <c r="A15" s="97" t="s">
        <v>34</v>
      </c>
      <c r="B15" s="96" t="s">
        <v>37</v>
      </c>
      <c r="C15" s="101" t="s">
        <v>91</v>
      </c>
      <c r="D15" s="96" t="s">
        <v>89</v>
      </c>
      <c r="E15" s="98" t="s">
        <v>92</v>
      </c>
    </row>
    <row r="16" spans="1:14" ht="25.5">
      <c r="A16" s="97" t="s">
        <v>63</v>
      </c>
      <c r="B16" s="96" t="s">
        <v>37</v>
      </c>
      <c r="C16" s="100">
        <v>1105</v>
      </c>
      <c r="D16" s="96" t="s">
        <v>100</v>
      </c>
      <c r="E16" s="98" t="s">
        <v>93</v>
      </c>
    </row>
    <row r="17" spans="1:6" customFormat="1">
      <c r="A17">
        <v>3373</v>
      </c>
      <c r="B17" t="s">
        <v>121</v>
      </c>
      <c r="C17" s="186">
        <v>3373</v>
      </c>
      <c r="D17" s="180" t="s">
        <v>126</v>
      </c>
      <c r="E17" t="s">
        <v>122</v>
      </c>
      <c r="F17" s="180" t="s">
        <v>133</v>
      </c>
    </row>
    <row r="18" spans="1:6" customFormat="1" ht="25.5">
      <c r="A18" s="239">
        <v>2634</v>
      </c>
      <c r="B18" s="215" t="s">
        <v>121</v>
      </c>
      <c r="C18" s="243">
        <v>6370</v>
      </c>
      <c r="D18" s="241" t="s">
        <v>130</v>
      </c>
      <c r="E18" s="240" t="s">
        <v>129</v>
      </c>
      <c r="F18" s="216" t="s">
        <v>132</v>
      </c>
    </row>
    <row r="19" spans="1:6" customFormat="1" ht="27.75" customHeight="1">
      <c r="A19" s="213" t="s">
        <v>125</v>
      </c>
      <c r="B19" s="244" t="s">
        <v>35</v>
      </c>
      <c r="C19" s="245" t="s">
        <v>101</v>
      </c>
      <c r="D19" s="244" t="s">
        <v>39</v>
      </c>
      <c r="E19" s="267" t="s">
        <v>102</v>
      </c>
      <c r="F19" s="214" t="s">
        <v>128</v>
      </c>
    </row>
  </sheetData>
  <phoneticPr fontId="98" type="noConversion"/>
  <pageMargins left="0.5" right="0.5" top="1" bottom="1" header="0.5" footer="0.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26"/>
  <sheetViews>
    <sheetView workbookViewId="0">
      <selection sqref="A1:D3"/>
    </sheetView>
  </sheetViews>
  <sheetFormatPr defaultRowHeight="12.75"/>
  <cols>
    <col min="1" max="5" width="9.140625" style="55"/>
    <col min="6" max="6" width="26.140625" style="55" bestFit="1" customWidth="1"/>
    <col min="7" max="7" width="9.140625" style="55"/>
    <col min="8" max="8" width="16" style="55" bestFit="1" customWidth="1"/>
    <col min="9" max="9" width="9.140625" style="55"/>
    <col min="10" max="10" width="16" style="55" bestFit="1" customWidth="1"/>
    <col min="11" max="11" width="9.140625" style="55"/>
    <col min="12" max="12" width="15.5703125" style="55" bestFit="1" customWidth="1"/>
    <col min="13" max="16384" width="9.140625" style="55"/>
  </cols>
  <sheetData>
    <row r="1" spans="1:19">
      <c r="A1" s="37" t="s">
        <v>41</v>
      </c>
      <c r="B1" s="38"/>
      <c r="C1" s="38"/>
      <c r="D1" s="40"/>
      <c r="E1" s="40"/>
      <c r="F1" s="40"/>
      <c r="G1" s="54"/>
    </row>
    <row r="2" spans="1:19">
      <c r="A2" s="52" t="s">
        <v>116</v>
      </c>
      <c r="B2" s="38"/>
      <c r="C2" s="38"/>
      <c r="D2" s="40"/>
      <c r="E2" s="40"/>
      <c r="F2" s="40"/>
      <c r="G2" s="54"/>
    </row>
    <row r="3" spans="1:19">
      <c r="A3" s="52" t="s">
        <v>115</v>
      </c>
      <c r="B3" s="38"/>
      <c r="C3" s="38"/>
      <c r="D3" s="36"/>
      <c r="E3" s="36"/>
      <c r="F3" s="36"/>
      <c r="G3" s="42"/>
    </row>
    <row r="5" spans="1:19">
      <c r="P5" s="64"/>
      <c r="Q5" s="64"/>
      <c r="R5" s="64"/>
      <c r="S5" s="64"/>
    </row>
    <row r="6" spans="1:19">
      <c r="B6" s="28" t="s">
        <v>77</v>
      </c>
      <c r="H6" s="48" t="s">
        <v>64</v>
      </c>
      <c r="I6" s="60"/>
      <c r="J6" s="60" t="s">
        <v>65</v>
      </c>
      <c r="K6" s="60"/>
      <c r="L6" s="60" t="s">
        <v>66</v>
      </c>
      <c r="P6" s="106"/>
      <c r="Q6" s="64"/>
      <c r="R6" s="64"/>
      <c r="S6" s="64"/>
    </row>
    <row r="7" spans="1:19">
      <c r="M7" s="56"/>
      <c r="N7" s="56"/>
      <c r="O7" s="56"/>
      <c r="P7" s="64"/>
      <c r="Q7" s="64"/>
      <c r="R7" s="64"/>
      <c r="S7" s="64"/>
    </row>
    <row r="8" spans="1:19">
      <c r="B8" s="55" t="s">
        <v>67</v>
      </c>
      <c r="F8" s="55" t="s">
        <v>68</v>
      </c>
      <c r="H8" s="107">
        <v>469852765</v>
      </c>
      <c r="I8" s="61"/>
      <c r="J8" s="107">
        <v>349706896</v>
      </c>
      <c r="K8" s="61"/>
      <c r="L8" s="110">
        <v>120145869</v>
      </c>
      <c r="P8" s="64"/>
      <c r="Q8" s="64"/>
      <c r="R8" s="64"/>
      <c r="S8" s="64"/>
    </row>
    <row r="9" spans="1:19">
      <c r="A9" s="58" t="s">
        <v>72</v>
      </c>
      <c r="B9" s="55" t="s">
        <v>70</v>
      </c>
      <c r="F9" s="55" t="s">
        <v>71</v>
      </c>
      <c r="H9" s="108">
        <v>51506190</v>
      </c>
      <c r="I9" s="61"/>
      <c r="J9" s="108">
        <v>51506190</v>
      </c>
      <c r="K9" s="61"/>
      <c r="L9" s="111">
        <v>0</v>
      </c>
      <c r="P9" s="64"/>
      <c r="Q9" s="64"/>
      <c r="R9" s="64"/>
      <c r="S9" s="64"/>
    </row>
    <row r="10" spans="1:19">
      <c r="A10" s="58" t="s">
        <v>73</v>
      </c>
      <c r="B10" s="59" t="s">
        <v>88</v>
      </c>
      <c r="C10" s="59"/>
      <c r="D10" s="59"/>
      <c r="E10" s="59"/>
      <c r="F10" s="55" t="s">
        <v>76</v>
      </c>
      <c r="H10" s="109">
        <v>-9547539</v>
      </c>
      <c r="I10" s="62"/>
      <c r="J10" s="109">
        <v>-9547539</v>
      </c>
      <c r="K10" s="61"/>
      <c r="L10" s="109">
        <v>0</v>
      </c>
      <c r="P10" s="64"/>
      <c r="Q10" s="64"/>
      <c r="R10" s="64"/>
      <c r="S10" s="64"/>
    </row>
    <row r="11" spans="1:19">
      <c r="B11" s="55" t="s">
        <v>74</v>
      </c>
      <c r="F11" s="55" t="s">
        <v>75</v>
      </c>
      <c r="H11" s="61">
        <f>SUM(H8:H10)</f>
        <v>511811416</v>
      </c>
      <c r="I11" s="61"/>
      <c r="J11" s="61">
        <f>SUM(J8:J10)</f>
        <v>391665547</v>
      </c>
      <c r="K11" s="61"/>
      <c r="L11" s="61">
        <f>SUM(L8:L10)</f>
        <v>120145869</v>
      </c>
      <c r="P11" s="64"/>
      <c r="Q11" s="64"/>
      <c r="R11" s="64"/>
      <c r="S11" s="64"/>
    </row>
    <row r="12" spans="1:19">
      <c r="H12" s="63" t="s">
        <v>82</v>
      </c>
      <c r="I12" s="63"/>
      <c r="J12" s="63" t="s">
        <v>83</v>
      </c>
      <c r="K12" s="63"/>
      <c r="L12" s="63" t="s">
        <v>84</v>
      </c>
    </row>
    <row r="13" spans="1:19">
      <c r="H13" s="57"/>
      <c r="I13" s="57"/>
      <c r="J13" s="57"/>
      <c r="K13" s="57"/>
      <c r="L13" s="57"/>
    </row>
    <row r="14" spans="1:19">
      <c r="B14" s="28" t="s">
        <v>78</v>
      </c>
      <c r="H14" s="60" t="s">
        <v>64</v>
      </c>
      <c r="I14" s="60"/>
      <c r="J14" s="60" t="s">
        <v>65</v>
      </c>
      <c r="K14" s="114"/>
      <c r="L14" s="60" t="s">
        <v>66</v>
      </c>
    </row>
    <row r="15" spans="1:19">
      <c r="K15" s="115"/>
    </row>
    <row r="16" spans="1:19">
      <c r="B16" s="55" t="s">
        <v>69</v>
      </c>
      <c r="F16" s="55" t="s">
        <v>79</v>
      </c>
      <c r="H16" s="110">
        <v>302501103.24798501</v>
      </c>
      <c r="I16" s="112"/>
      <c r="J16" s="110">
        <v>234161652.24798501</v>
      </c>
      <c r="K16" s="112"/>
      <c r="L16" s="110">
        <v>68339451</v>
      </c>
    </row>
    <row r="17" spans="1:12">
      <c r="A17" s="58" t="s">
        <v>72</v>
      </c>
      <c r="B17" s="55" t="s">
        <v>70</v>
      </c>
      <c r="F17" s="55" t="s">
        <v>71</v>
      </c>
      <c r="H17" s="108">
        <f>H9</f>
        <v>51506190</v>
      </c>
      <c r="I17" s="112"/>
      <c r="J17" s="108">
        <f>J9</f>
        <v>51506190</v>
      </c>
      <c r="K17" s="112"/>
      <c r="L17" s="111">
        <f>L9</f>
        <v>0</v>
      </c>
    </row>
    <row r="18" spans="1:12">
      <c r="A18" s="58" t="s">
        <v>73</v>
      </c>
      <c r="B18" s="59" t="s">
        <v>88</v>
      </c>
      <c r="C18" s="59"/>
      <c r="D18" s="59"/>
      <c r="E18" s="59"/>
      <c r="F18" s="55" t="s">
        <v>76</v>
      </c>
      <c r="H18" s="109">
        <f>H10</f>
        <v>-9547539</v>
      </c>
      <c r="I18" s="113"/>
      <c r="J18" s="109">
        <f>J10</f>
        <v>-9547539</v>
      </c>
      <c r="K18" s="112"/>
      <c r="L18" s="109">
        <f>L10</f>
        <v>0</v>
      </c>
    </row>
    <row r="19" spans="1:12">
      <c r="B19" s="55" t="s">
        <v>80</v>
      </c>
      <c r="F19" s="55" t="s">
        <v>81</v>
      </c>
      <c r="H19" s="61">
        <f>SUM(H16:H18)</f>
        <v>344459754.24798501</v>
      </c>
      <c r="I19" s="112"/>
      <c r="J19" s="61">
        <f>SUM(J16:J18)</f>
        <v>276120303.24798501</v>
      </c>
      <c r="K19" s="112"/>
      <c r="L19" s="61">
        <f>SUM(L16:L18)</f>
        <v>68339451</v>
      </c>
    </row>
    <row r="20" spans="1:12">
      <c r="H20" s="63" t="s">
        <v>85</v>
      </c>
      <c r="I20" s="63"/>
      <c r="J20" s="63" t="s">
        <v>86</v>
      </c>
      <c r="K20" s="63"/>
      <c r="L20" s="63" t="s">
        <v>87</v>
      </c>
    </row>
    <row r="21" spans="1:12">
      <c r="H21" s="57"/>
      <c r="I21" s="57"/>
      <c r="J21" s="57"/>
      <c r="K21" s="57"/>
      <c r="L21" s="57"/>
    </row>
    <row r="22" spans="1:12">
      <c r="H22" s="57"/>
      <c r="I22" s="57"/>
      <c r="J22" s="57"/>
      <c r="K22" s="57"/>
      <c r="L22" s="57"/>
    </row>
    <row r="23" spans="1:12">
      <c r="H23" s="57"/>
      <c r="I23" s="57"/>
      <c r="J23" s="57"/>
      <c r="K23" s="57"/>
      <c r="L23" s="57"/>
    </row>
    <row r="24" spans="1:12">
      <c r="H24" s="57"/>
      <c r="I24" s="57"/>
      <c r="J24" s="57"/>
      <c r="K24" s="57"/>
      <c r="L24" s="57"/>
    </row>
    <row r="25" spans="1:12">
      <c r="H25" s="57"/>
      <c r="I25" s="57"/>
      <c r="J25" s="57"/>
      <c r="K25" s="57"/>
      <c r="L25" s="57"/>
    </row>
    <row r="26" spans="1:12">
      <c r="H26" s="57"/>
      <c r="I26" s="57"/>
      <c r="J26" s="57"/>
      <c r="K26" s="57"/>
      <c r="L26" s="57"/>
    </row>
  </sheetData>
  <phoneticPr fontId="98" type="noConversion"/>
  <pageMargins left="0.75" right="0.75" top="1" bottom="1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5" workbookViewId="0">
      <selection activeCell="I17" sqref="I17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</cols>
  <sheetData>
    <row r="1" spans="1:17">
      <c r="A1" s="37" t="s">
        <v>41</v>
      </c>
    </row>
    <row r="2" spans="1:17">
      <c r="A2" s="52" t="s">
        <v>167</v>
      </c>
    </row>
    <row r="3" spans="1:17">
      <c r="A3" s="52" t="s">
        <v>115</v>
      </c>
    </row>
    <row r="6" spans="1:17" ht="15">
      <c r="A6" s="271"/>
      <c r="B6" s="274"/>
      <c r="C6" s="273"/>
      <c r="D6" s="271"/>
      <c r="E6" s="271"/>
      <c r="F6" s="271"/>
      <c r="G6" s="271"/>
      <c r="H6" s="271"/>
      <c r="I6" s="271"/>
    </row>
    <row r="8" spans="1:17" ht="15">
      <c r="A8" s="271"/>
      <c r="B8" s="290" t="s">
        <v>136</v>
      </c>
      <c r="C8" s="291" t="s">
        <v>137</v>
      </c>
      <c r="D8" s="290" t="s">
        <v>138</v>
      </c>
      <c r="E8" s="292" t="s">
        <v>139</v>
      </c>
      <c r="F8" s="290" t="s">
        <v>140</v>
      </c>
      <c r="G8" s="290" t="s">
        <v>141</v>
      </c>
      <c r="H8" s="290" t="s">
        <v>142</v>
      </c>
      <c r="I8" s="290" t="s">
        <v>143</v>
      </c>
    </row>
    <row r="9" spans="1:17" ht="15">
      <c r="A9" s="271"/>
      <c r="B9" s="293"/>
      <c r="C9" s="302">
        <v>2012</v>
      </c>
      <c r="D9" s="303"/>
      <c r="E9" s="304" t="s">
        <v>144</v>
      </c>
      <c r="F9" s="302">
        <v>2012</v>
      </c>
      <c r="G9" s="290"/>
      <c r="H9" s="290"/>
      <c r="I9" s="302">
        <v>2012</v>
      </c>
    </row>
    <row r="10" spans="1:17" ht="15">
      <c r="A10" s="271"/>
      <c r="B10" s="271"/>
      <c r="C10" s="275" t="s">
        <v>145</v>
      </c>
      <c r="D10" s="271"/>
      <c r="E10" s="275" t="s">
        <v>146</v>
      </c>
      <c r="F10" s="275" t="s">
        <v>147</v>
      </c>
      <c r="G10" s="271"/>
      <c r="H10" s="275"/>
      <c r="I10" s="275" t="s">
        <v>148</v>
      </c>
    </row>
    <row r="11" spans="1:17" ht="15">
      <c r="A11" s="271"/>
      <c r="B11" s="271"/>
      <c r="C11" s="275" t="s">
        <v>149</v>
      </c>
      <c r="D11" s="271"/>
      <c r="E11" s="275" t="s">
        <v>150</v>
      </c>
      <c r="F11" s="275" t="s">
        <v>149</v>
      </c>
      <c r="G11" s="271"/>
      <c r="H11" s="276" t="s">
        <v>151</v>
      </c>
      <c r="I11" s="276" t="s">
        <v>152</v>
      </c>
    </row>
    <row r="12" spans="1:17" ht="15">
      <c r="A12" s="294" t="s">
        <v>153</v>
      </c>
      <c r="B12" s="277" t="s">
        <v>127</v>
      </c>
      <c r="C12" s="277" t="s">
        <v>154</v>
      </c>
      <c r="D12" s="277" t="s">
        <v>155</v>
      </c>
      <c r="E12" s="277" t="s">
        <v>156</v>
      </c>
      <c r="F12" s="277" t="s">
        <v>154</v>
      </c>
      <c r="G12" s="277" t="s">
        <v>148</v>
      </c>
      <c r="H12" s="278" t="s">
        <v>157</v>
      </c>
      <c r="I12" s="278" t="s">
        <v>158</v>
      </c>
    </row>
    <row r="13" spans="1:17" ht="15">
      <c r="A13" s="287">
        <v>1</v>
      </c>
      <c r="B13" s="279" t="s">
        <v>159</v>
      </c>
      <c r="C13" s="280">
        <v>5538768</v>
      </c>
      <c r="D13" s="281">
        <f>+C13/$C$18</f>
        <v>0.3506319425848588</v>
      </c>
      <c r="E13" s="270">
        <f>+D13*$E$18</f>
        <v>5805501.0819950961</v>
      </c>
      <c r="F13" s="280">
        <v>5216233.8243524097</v>
      </c>
      <c r="G13" s="282">
        <f>F13-E13</f>
        <v>-589267.25764268637</v>
      </c>
      <c r="H13" s="283">
        <f>(G13/$G$18)*$G$21</f>
        <v>-38302.371746774617</v>
      </c>
      <c r="I13" s="282">
        <f>G13+H13</f>
        <v>-627569.62938946101</v>
      </c>
    </row>
    <row r="14" spans="1:17" ht="15">
      <c r="A14" s="287">
        <v>2</v>
      </c>
      <c r="B14" s="279" t="s">
        <v>160</v>
      </c>
      <c r="C14" s="280">
        <v>2168119</v>
      </c>
      <c r="D14" s="281">
        <f>+C14/$C$18</f>
        <v>0.13725286502795234</v>
      </c>
      <c r="E14" s="270">
        <f t="shared" ref="E14:E17" si="0">+D14*$E$18</f>
        <v>2272530.136736929</v>
      </c>
      <c r="F14" s="280">
        <v>2079940.3868534802</v>
      </c>
      <c r="G14" s="282">
        <f t="shared" ref="G14:G17" si="1">F14-E14</f>
        <v>-192589.74988344871</v>
      </c>
      <c r="H14" s="283">
        <f t="shared" ref="H14:H17" si="2">(G14/$G$18)*$G$21</f>
        <v>-12518.333742424165</v>
      </c>
      <c r="I14" s="282">
        <f t="shared" ref="I14:I17" si="3">G14+H14</f>
        <v>-205108.08362587288</v>
      </c>
      <c r="O14" s="38"/>
      <c r="P14" s="38"/>
      <c r="Q14" s="40"/>
    </row>
    <row r="15" spans="1:17" ht="15">
      <c r="A15" s="287">
        <v>3</v>
      </c>
      <c r="B15" s="279" t="s">
        <v>161</v>
      </c>
      <c r="C15" s="300">
        <v>2745125</v>
      </c>
      <c r="D15" s="281">
        <f t="shared" ref="D15:D17" si="4">+C15/$C$18</f>
        <v>0.17378025427103294</v>
      </c>
      <c r="E15" s="270">
        <f t="shared" si="0"/>
        <v>2877323.2888093144</v>
      </c>
      <c r="F15" s="300">
        <v>2653992.7870631544</v>
      </c>
      <c r="G15" s="282">
        <f t="shared" si="1"/>
        <v>-223330.50174615998</v>
      </c>
      <c r="H15" s="283">
        <f t="shared" si="2"/>
        <v>-14516.482613500399</v>
      </c>
      <c r="I15" s="282">
        <f t="shared" si="3"/>
        <v>-237846.98435966039</v>
      </c>
      <c r="O15" s="38"/>
      <c r="P15" s="38"/>
      <c r="Q15" s="40"/>
    </row>
    <row r="16" spans="1:17" ht="15">
      <c r="A16" s="287">
        <v>4</v>
      </c>
      <c r="B16" s="279" t="s">
        <v>162</v>
      </c>
      <c r="C16" s="300">
        <v>4442650</v>
      </c>
      <c r="D16" s="281">
        <f t="shared" si="4"/>
        <v>0.28124214621818844</v>
      </c>
      <c r="E16" s="270">
        <f t="shared" si="0"/>
        <v>4656596.8067132467</v>
      </c>
      <c r="F16" s="300">
        <v>2483321.3998408727</v>
      </c>
      <c r="G16" s="282">
        <f t="shared" si="1"/>
        <v>-2173275.406872374</v>
      </c>
      <c r="H16" s="283">
        <f t="shared" si="2"/>
        <v>-141262.90144670432</v>
      </c>
      <c r="I16" s="282">
        <f t="shared" si="3"/>
        <v>-2314538.3083190783</v>
      </c>
      <c r="O16" s="38"/>
      <c r="P16" s="38"/>
      <c r="Q16" s="36"/>
    </row>
    <row r="17" spans="1:9" ht="15">
      <c r="A17" s="287">
        <v>5</v>
      </c>
      <c r="B17" s="279" t="s">
        <v>163</v>
      </c>
      <c r="C17" s="301">
        <v>901868</v>
      </c>
      <c r="D17" s="281">
        <f t="shared" si="4"/>
        <v>5.7092791897967468E-2</v>
      </c>
      <c r="E17" s="269">
        <f t="shared" si="0"/>
        <v>945299.68574541376</v>
      </c>
      <c r="F17" s="301">
        <v>680389.33353777742</v>
      </c>
      <c r="G17" s="284">
        <f t="shared" si="1"/>
        <v>-264910.35220763634</v>
      </c>
      <c r="H17" s="284">
        <f t="shared" si="2"/>
        <v>-17219.172893496365</v>
      </c>
      <c r="I17" s="284">
        <f t="shared" si="3"/>
        <v>-282129.52510113269</v>
      </c>
    </row>
    <row r="18" spans="1:9" ht="15">
      <c r="A18" s="287">
        <v>6</v>
      </c>
      <c r="B18" s="279"/>
      <c r="C18" s="280">
        <v>15796530</v>
      </c>
      <c r="D18" s="271"/>
      <c r="E18" s="295">
        <v>16557251</v>
      </c>
      <c r="F18" s="283">
        <f>SUM(F13:F17)</f>
        <v>13113877.731647694</v>
      </c>
      <c r="G18" s="283">
        <f>SUM(G13:G17)</f>
        <v>-3443373.2683523055</v>
      </c>
      <c r="H18" s="283">
        <f>SUM(H13:H17)</f>
        <v>-223819.26244289987</v>
      </c>
      <c r="I18" s="283">
        <f>SUM(I13:I17)</f>
        <v>-3667192.5307952054</v>
      </c>
    </row>
    <row r="19" spans="1:9" ht="15">
      <c r="A19" s="287"/>
      <c r="B19" s="279"/>
      <c r="C19" s="283"/>
      <c r="D19" s="271"/>
      <c r="E19" s="283"/>
      <c r="F19" s="283"/>
      <c r="G19" s="283"/>
      <c r="H19" s="283"/>
      <c r="I19" s="283"/>
    </row>
    <row r="20" spans="1:9" ht="15">
      <c r="A20" s="287">
        <v>7</v>
      </c>
      <c r="B20" s="271" t="s">
        <v>164</v>
      </c>
      <c r="C20" s="271"/>
      <c r="D20" s="271"/>
      <c r="E20" s="268"/>
      <c r="F20" s="271"/>
      <c r="G20" s="285">
        <v>3.2500000000000001E-2</v>
      </c>
      <c r="H20" s="298"/>
      <c r="I20" s="271"/>
    </row>
    <row r="21" spans="1:9" ht="15">
      <c r="A21" s="287">
        <v>8</v>
      </c>
      <c r="B21" s="271" t="s">
        <v>165</v>
      </c>
      <c r="C21" s="271"/>
      <c r="D21" s="271"/>
      <c r="E21" s="271"/>
      <c r="F21" s="271"/>
      <c r="G21" s="286">
        <f>G18*G20*2</f>
        <v>-223819.26244289987</v>
      </c>
      <c r="H21" s="271"/>
      <c r="I21" s="271"/>
    </row>
    <row r="22" spans="1:9" ht="15">
      <c r="A22" s="287"/>
      <c r="B22" s="271"/>
      <c r="C22" s="271"/>
      <c r="D22" s="271"/>
      <c r="E22" s="271"/>
      <c r="F22" s="271"/>
      <c r="G22" s="288"/>
      <c r="H22" s="271"/>
      <c r="I22" s="271"/>
    </row>
    <row r="23" spans="1:9" ht="15.75" thickBot="1">
      <c r="A23" s="287">
        <v>9</v>
      </c>
      <c r="B23" s="272" t="s">
        <v>166</v>
      </c>
      <c r="C23" s="271"/>
      <c r="D23" s="271"/>
      <c r="E23" s="271"/>
      <c r="F23" s="271"/>
      <c r="G23" s="289">
        <v>-3666538.335</v>
      </c>
      <c r="H23" s="271"/>
      <c r="I23" s="271"/>
    </row>
    <row r="24" spans="1:9" ht="15.75" thickTop="1">
      <c r="A24" s="283"/>
      <c r="B24" s="271"/>
      <c r="C24" s="271"/>
      <c r="D24" s="271"/>
      <c r="E24" s="271"/>
      <c r="F24" s="271"/>
      <c r="G24" s="271"/>
      <c r="H24" s="271"/>
      <c r="I24" s="271"/>
    </row>
    <row r="25" spans="1:9" ht="15.75">
      <c r="A25" s="271"/>
      <c r="B25" s="296"/>
      <c r="C25" s="271"/>
      <c r="D25" s="271"/>
      <c r="E25" s="299"/>
      <c r="F25" s="271"/>
      <c r="G25" s="271"/>
      <c r="H25" s="271"/>
      <c r="I25" s="271"/>
    </row>
    <row r="26" spans="1:9" ht="15.75">
      <c r="A26" s="271"/>
      <c r="B26" s="298"/>
      <c r="C26" s="299"/>
      <c r="D26" s="297"/>
      <c r="E26" s="299"/>
      <c r="F26" s="297"/>
      <c r="G26" s="271"/>
      <c r="H26" s="271"/>
      <c r="I26" s="271"/>
    </row>
    <row r="27" spans="1:9" ht="15.75">
      <c r="A27" s="271"/>
      <c r="B27" s="271"/>
      <c r="C27" s="299"/>
      <c r="D27" s="297"/>
      <c r="E27" s="299"/>
      <c r="F27" s="299"/>
      <c r="G27" s="271"/>
      <c r="H27" s="271"/>
      <c r="I27" s="271"/>
    </row>
    <row r="28" spans="1:9" ht="15.75">
      <c r="A28" s="271"/>
      <c r="B28" s="271"/>
      <c r="C28" s="299"/>
      <c r="D28" s="297"/>
      <c r="E28" s="271"/>
      <c r="F28" s="271"/>
      <c r="G28" s="271"/>
      <c r="H28" s="271"/>
      <c r="I28" s="2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Forward Rate TO Support Data PA</vt:lpstr>
      <vt:lpstr>CWIP &amp; Prefunded AFUDC- 2012 PA</vt:lpstr>
      <vt:lpstr>Project Descriptions TS</vt:lpstr>
      <vt:lpstr>Adjmt to Gross &amp; Net Plant TS</vt:lpstr>
      <vt:lpstr>2012 True Up Allocation</vt:lpstr>
      <vt:lpstr>'Adjmt to Gross &amp; Net Plant TS'!Print_Area</vt:lpstr>
      <vt:lpstr>'CWIP &amp; Prefunded AFUDC- 2012 PA'!Print_Area</vt:lpstr>
      <vt:lpstr>'Forward Rate TO Support Data PA'!Print_Area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Tim Bradshaw (MP)</cp:lastModifiedBy>
  <cp:lastPrinted>2013-10-31T16:31:11Z</cp:lastPrinted>
  <dcterms:created xsi:type="dcterms:W3CDTF">2010-03-30T20:52:42Z</dcterms:created>
  <dcterms:modified xsi:type="dcterms:W3CDTF">2014-01-14T16:42:25Z</dcterms:modified>
</cp:coreProperties>
</file>